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0"/>
  <workbookPr showInkAnnotation="0" codeName="ThisWorkbook" defaultThemeVersion="124226"/>
  <mc:AlternateContent xmlns:mc="http://schemas.openxmlformats.org/markup-compatibility/2006">
    <mc:Choice Requires="x15">
      <x15ac:absPath xmlns:x15ac="http://schemas.microsoft.com/office/spreadsheetml/2010/11/ac" url="/Users/davidnahas/Box/Deals/CORE - Markham Plaza II, San Jose/CDLAC - TCAC Joint Application/Final Exhibits/"/>
    </mc:Choice>
  </mc:AlternateContent>
  <xr:revisionPtr revIDLastSave="0" documentId="8_{0303C6A4-3561-9B4E-B593-29567D55FCE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8580" yWindow="460" windowWidth="38860" windowHeight="27780" tabRatio="905"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iterateCount="10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4" l="1"/>
  <c r="E98" i="4" l="1"/>
  <c r="M98" i="4"/>
  <c r="C59" i="7" l="1"/>
  <c r="A59" i="7"/>
  <c r="AG59" i="7"/>
  <c r="AG60" i="7"/>
  <c r="AG61" i="7"/>
  <c r="AE59" i="7"/>
  <c r="AE60" i="7"/>
  <c r="AE61" i="7"/>
  <c r="AC59" i="7"/>
  <c r="AC60" i="7"/>
  <c r="AC61" i="7"/>
  <c r="AA59" i="7"/>
  <c r="AA60" i="7"/>
  <c r="AA61" i="7"/>
  <c r="Y59" i="7"/>
  <c r="Y60" i="7"/>
  <c r="Y61" i="7"/>
  <c r="W59" i="7"/>
  <c r="W60" i="7"/>
  <c r="W61" i="7"/>
  <c r="U59" i="7"/>
  <c r="U60" i="7"/>
  <c r="U61" i="7"/>
  <c r="S59" i="7"/>
  <c r="S60" i="7"/>
  <c r="S61" i="7"/>
  <c r="Q59" i="7"/>
  <c r="Q60" i="7"/>
  <c r="Q61" i="7"/>
  <c r="O59" i="7"/>
  <c r="O60" i="7"/>
  <c r="O61" i="7"/>
  <c r="M59" i="7"/>
  <c r="M60" i="7"/>
  <c r="M61" i="7"/>
  <c r="K59" i="7"/>
  <c r="K60" i="7"/>
  <c r="K61" i="7"/>
  <c r="I59" i="7"/>
  <c r="I60" i="7"/>
  <c r="I61" i="7"/>
  <c r="G59" i="7"/>
  <c r="G60" i="7"/>
  <c r="G61" i="7"/>
  <c r="E59" i="7"/>
  <c r="E60" i="7"/>
  <c r="E61" i="7"/>
  <c r="E4" i="7"/>
  <c r="G4" i="7"/>
  <c r="C5" i="7"/>
  <c r="G5" i="7"/>
  <c r="E6" i="7"/>
  <c r="G6" i="7"/>
  <c r="C7" i="7"/>
  <c r="G7" i="7"/>
  <c r="E8" i="7"/>
  <c r="G8" i="7"/>
  <c r="C9" i="7"/>
  <c r="G9" i="7"/>
  <c r="G10" i="7"/>
  <c r="E14" i="7"/>
  <c r="G14" i="7"/>
  <c r="E15" i="7"/>
  <c r="G15" i="7"/>
  <c r="E16" i="7"/>
  <c r="G16" i="7"/>
  <c r="E17" i="7"/>
  <c r="G17" i="7"/>
  <c r="E18" i="7"/>
  <c r="G18" i="7"/>
  <c r="E19" i="7"/>
  <c r="G19" i="7"/>
  <c r="E20" i="7"/>
  <c r="G20" i="7"/>
  <c r="G21" i="7"/>
  <c r="E23" i="7"/>
  <c r="G23" i="7"/>
  <c r="E24" i="7"/>
  <c r="G24" i="7"/>
  <c r="E25" i="7"/>
  <c r="G25" i="7"/>
  <c r="E26" i="7"/>
  <c r="G26" i="7"/>
  <c r="E27" i="7"/>
  <c r="G27" i="7"/>
  <c r="E28" i="7"/>
  <c r="G28" i="7"/>
  <c r="G30" i="7"/>
  <c r="G32" i="7"/>
  <c r="E35" i="7"/>
  <c r="G35" i="7"/>
  <c r="G38" i="7"/>
  <c r="G40" i="7"/>
  <c r="G47" i="7"/>
  <c r="C48" i="7"/>
  <c r="G48" i="7"/>
  <c r="I4" i="7"/>
  <c r="I5" i="7"/>
  <c r="I6" i="7"/>
  <c r="I7" i="7"/>
  <c r="I8" i="7"/>
  <c r="I9" i="7"/>
  <c r="I10" i="7"/>
  <c r="I14" i="7"/>
  <c r="I15" i="7"/>
  <c r="I16" i="7"/>
  <c r="I17" i="7"/>
  <c r="I18" i="7"/>
  <c r="I19" i="7"/>
  <c r="I20" i="7"/>
  <c r="I21" i="7"/>
  <c r="I23" i="7"/>
  <c r="I24" i="7"/>
  <c r="I25" i="7"/>
  <c r="I26" i="7"/>
  <c r="I27" i="7"/>
  <c r="I28" i="7"/>
  <c r="I30" i="7"/>
  <c r="I32" i="7"/>
  <c r="I35" i="7"/>
  <c r="I38" i="7"/>
  <c r="I40" i="7"/>
  <c r="I47" i="7"/>
  <c r="I48" i="7"/>
  <c r="K4" i="7"/>
  <c r="K5" i="7"/>
  <c r="K6" i="7"/>
  <c r="K7" i="7"/>
  <c r="K8" i="7"/>
  <c r="K9" i="7"/>
  <c r="K10" i="7"/>
  <c r="K14" i="7"/>
  <c r="K15" i="7"/>
  <c r="K16" i="7"/>
  <c r="K17" i="7"/>
  <c r="K18" i="7"/>
  <c r="K19" i="7"/>
  <c r="K20" i="7"/>
  <c r="K21" i="7"/>
  <c r="K23" i="7"/>
  <c r="K24" i="7"/>
  <c r="K25" i="7"/>
  <c r="K26" i="7"/>
  <c r="K27" i="7"/>
  <c r="K28" i="7"/>
  <c r="K30" i="7"/>
  <c r="K32" i="7"/>
  <c r="K35" i="7"/>
  <c r="K38" i="7"/>
  <c r="K40" i="7"/>
  <c r="K47" i="7"/>
  <c r="K48" i="7"/>
  <c r="M4" i="7"/>
  <c r="M5" i="7"/>
  <c r="M6" i="7"/>
  <c r="M7" i="7"/>
  <c r="M8" i="7"/>
  <c r="M9" i="7"/>
  <c r="M10" i="7"/>
  <c r="M14" i="7"/>
  <c r="M15" i="7"/>
  <c r="M16" i="7"/>
  <c r="M17" i="7"/>
  <c r="M18" i="7"/>
  <c r="M19" i="7"/>
  <c r="M20" i="7"/>
  <c r="M21" i="7"/>
  <c r="M23" i="7"/>
  <c r="M24" i="7"/>
  <c r="M25" i="7"/>
  <c r="M26" i="7"/>
  <c r="M27" i="7"/>
  <c r="M28" i="7"/>
  <c r="M30" i="7"/>
  <c r="M32" i="7"/>
  <c r="M35" i="7"/>
  <c r="M38" i="7"/>
  <c r="M40" i="7"/>
  <c r="M47" i="7"/>
  <c r="M48" i="7"/>
  <c r="O4" i="7"/>
  <c r="O5" i="7"/>
  <c r="O6" i="7"/>
  <c r="O7" i="7"/>
  <c r="O8" i="7"/>
  <c r="O9" i="7"/>
  <c r="O10" i="7"/>
  <c r="O14" i="7"/>
  <c r="O15" i="7"/>
  <c r="O16" i="7"/>
  <c r="O17" i="7"/>
  <c r="O18" i="7"/>
  <c r="O19" i="7"/>
  <c r="O20" i="7"/>
  <c r="O21" i="7"/>
  <c r="O23" i="7"/>
  <c r="O24" i="7"/>
  <c r="O25" i="7"/>
  <c r="O26" i="7"/>
  <c r="O27" i="7"/>
  <c r="O28" i="7"/>
  <c r="O30" i="7"/>
  <c r="O32" i="7"/>
  <c r="O35" i="7"/>
  <c r="O38" i="7"/>
  <c r="O40" i="7"/>
  <c r="O47" i="7"/>
  <c r="O48" i="7"/>
  <c r="Q4" i="7"/>
  <c r="Q5" i="7"/>
  <c r="Q6" i="7"/>
  <c r="Q7" i="7"/>
  <c r="Q8" i="7"/>
  <c r="Q9" i="7"/>
  <c r="Q10" i="7"/>
  <c r="Q14" i="7"/>
  <c r="Q15" i="7"/>
  <c r="Q16" i="7"/>
  <c r="Q17" i="7"/>
  <c r="Q18" i="7"/>
  <c r="Q19" i="7"/>
  <c r="Q20" i="7"/>
  <c r="Q21" i="7"/>
  <c r="Q23" i="7"/>
  <c r="Q24" i="7"/>
  <c r="Q25" i="7"/>
  <c r="Q26" i="7"/>
  <c r="Q27" i="7"/>
  <c r="Q28" i="7"/>
  <c r="Q30" i="7"/>
  <c r="Q32" i="7"/>
  <c r="Q35" i="7"/>
  <c r="Q38" i="7"/>
  <c r="Q40" i="7"/>
  <c r="Q47" i="7"/>
  <c r="Q48" i="7"/>
  <c r="S4" i="7"/>
  <c r="S5" i="7"/>
  <c r="S6" i="7"/>
  <c r="S7" i="7"/>
  <c r="S8" i="7"/>
  <c r="S9" i="7"/>
  <c r="S10" i="7"/>
  <c r="S14" i="7"/>
  <c r="S15" i="7"/>
  <c r="S16" i="7"/>
  <c r="S17" i="7"/>
  <c r="S18" i="7"/>
  <c r="S19" i="7"/>
  <c r="S20" i="7"/>
  <c r="S21" i="7"/>
  <c r="S23" i="7"/>
  <c r="S24" i="7"/>
  <c r="S25" i="7"/>
  <c r="S26" i="7"/>
  <c r="S27" i="7"/>
  <c r="S28" i="7"/>
  <c r="S30" i="7"/>
  <c r="S32" i="7"/>
  <c r="S35" i="7"/>
  <c r="S38" i="7"/>
  <c r="S40" i="7"/>
  <c r="S47" i="7"/>
  <c r="S48" i="7"/>
  <c r="U4" i="7"/>
  <c r="U5" i="7"/>
  <c r="U6" i="7"/>
  <c r="U7" i="7"/>
  <c r="U8" i="7"/>
  <c r="U9" i="7"/>
  <c r="U10" i="7"/>
  <c r="U14" i="7"/>
  <c r="U15" i="7"/>
  <c r="U16" i="7"/>
  <c r="U17" i="7"/>
  <c r="U18" i="7"/>
  <c r="U19" i="7"/>
  <c r="U20" i="7"/>
  <c r="U21" i="7"/>
  <c r="U23" i="7"/>
  <c r="U24" i="7"/>
  <c r="U25" i="7"/>
  <c r="U26" i="7"/>
  <c r="U27" i="7"/>
  <c r="U28" i="7"/>
  <c r="U30" i="7"/>
  <c r="U32" i="7"/>
  <c r="U35" i="7"/>
  <c r="U38" i="7"/>
  <c r="U40" i="7"/>
  <c r="U47" i="7"/>
  <c r="U48" i="7"/>
  <c r="W4" i="7"/>
  <c r="W5" i="7"/>
  <c r="W6" i="7"/>
  <c r="W7" i="7"/>
  <c r="W8" i="7"/>
  <c r="W9" i="7"/>
  <c r="W10" i="7"/>
  <c r="W14" i="7"/>
  <c r="W15" i="7"/>
  <c r="W16" i="7"/>
  <c r="W17" i="7"/>
  <c r="W18" i="7"/>
  <c r="W19" i="7"/>
  <c r="W20" i="7"/>
  <c r="W21" i="7"/>
  <c r="W23" i="7"/>
  <c r="W24" i="7"/>
  <c r="W25" i="7"/>
  <c r="W26" i="7"/>
  <c r="W27" i="7"/>
  <c r="W28" i="7"/>
  <c r="W30" i="7"/>
  <c r="W32" i="7"/>
  <c r="W35" i="7"/>
  <c r="W38" i="7"/>
  <c r="W40" i="7"/>
  <c r="W47" i="7"/>
  <c r="W48" i="7"/>
  <c r="Y4" i="7"/>
  <c r="Y5" i="7"/>
  <c r="Y6" i="7"/>
  <c r="Y7" i="7"/>
  <c r="Y8" i="7"/>
  <c r="Y9" i="7"/>
  <c r="Y10" i="7"/>
  <c r="Y14" i="7"/>
  <c r="Y15" i="7"/>
  <c r="Y16" i="7"/>
  <c r="Y17" i="7"/>
  <c r="Y18" i="7"/>
  <c r="Y19" i="7"/>
  <c r="Y20" i="7"/>
  <c r="Y21" i="7"/>
  <c r="Y23" i="7"/>
  <c r="Y24" i="7"/>
  <c r="Y25" i="7"/>
  <c r="Y26" i="7"/>
  <c r="Y27" i="7"/>
  <c r="Y28" i="7"/>
  <c r="Y30" i="7"/>
  <c r="Y32" i="7"/>
  <c r="Y35" i="7"/>
  <c r="Y38" i="7"/>
  <c r="Y40" i="7"/>
  <c r="Y47" i="7"/>
  <c r="Y48" i="7"/>
  <c r="AA4" i="7"/>
  <c r="AA5" i="7"/>
  <c r="AA6" i="7"/>
  <c r="AA7" i="7"/>
  <c r="AA8" i="7"/>
  <c r="AA9" i="7"/>
  <c r="AA10" i="7"/>
  <c r="AA14" i="7"/>
  <c r="AA15" i="7"/>
  <c r="AA16" i="7"/>
  <c r="AA17" i="7"/>
  <c r="AA18" i="7"/>
  <c r="AA19" i="7"/>
  <c r="AA20" i="7"/>
  <c r="AA21" i="7"/>
  <c r="AA23" i="7"/>
  <c r="AA24" i="7"/>
  <c r="AA25" i="7"/>
  <c r="AA26" i="7"/>
  <c r="AA27" i="7"/>
  <c r="AA28" i="7"/>
  <c r="AA30" i="7"/>
  <c r="AA32" i="7"/>
  <c r="AA35" i="7"/>
  <c r="AA38" i="7"/>
  <c r="AA40" i="7"/>
  <c r="AA47" i="7"/>
  <c r="AA48" i="7"/>
  <c r="AC4" i="7"/>
  <c r="AC5" i="7"/>
  <c r="AC6" i="7"/>
  <c r="AC7" i="7"/>
  <c r="AC8" i="7"/>
  <c r="AC9" i="7"/>
  <c r="AC10" i="7"/>
  <c r="AC14" i="7"/>
  <c r="AC15" i="7"/>
  <c r="AC16" i="7"/>
  <c r="AC17" i="7"/>
  <c r="AC18" i="7"/>
  <c r="AC19" i="7"/>
  <c r="AC20" i="7"/>
  <c r="AC21" i="7"/>
  <c r="AC23" i="7"/>
  <c r="AC24" i="7"/>
  <c r="AC25" i="7"/>
  <c r="AC26" i="7"/>
  <c r="AC27" i="7"/>
  <c r="AC28" i="7"/>
  <c r="AC30" i="7"/>
  <c r="AC32" i="7"/>
  <c r="AC35" i="7"/>
  <c r="AC38" i="7"/>
  <c r="AC40" i="7"/>
  <c r="AC47" i="7"/>
  <c r="AC48" i="7"/>
  <c r="AE4" i="7"/>
  <c r="AE5" i="7"/>
  <c r="AE6" i="7"/>
  <c r="AE7" i="7"/>
  <c r="AE8" i="7"/>
  <c r="AE9" i="7"/>
  <c r="AE10" i="7"/>
  <c r="AE14" i="7"/>
  <c r="AE15" i="7"/>
  <c r="AE16" i="7"/>
  <c r="AE17" i="7"/>
  <c r="AE18" i="7"/>
  <c r="AE19" i="7"/>
  <c r="AE20" i="7"/>
  <c r="AE21" i="7"/>
  <c r="AE23" i="7"/>
  <c r="AE24" i="7"/>
  <c r="AE25" i="7"/>
  <c r="AE26" i="7"/>
  <c r="AE27" i="7"/>
  <c r="AE28" i="7"/>
  <c r="AE30" i="7"/>
  <c r="AE32" i="7"/>
  <c r="AE35" i="7"/>
  <c r="AE38" i="7"/>
  <c r="AE40" i="7"/>
  <c r="AE47" i="7"/>
  <c r="AE48" i="7"/>
  <c r="AG4" i="7"/>
  <c r="AG5" i="7"/>
  <c r="AG6" i="7"/>
  <c r="AG7" i="7"/>
  <c r="AG8" i="7"/>
  <c r="AG9" i="7"/>
  <c r="AG10" i="7"/>
  <c r="AG14" i="7"/>
  <c r="AG15" i="7"/>
  <c r="AG16" i="7"/>
  <c r="AG17" i="7"/>
  <c r="AG18" i="7"/>
  <c r="AG19" i="7"/>
  <c r="AG20" i="7"/>
  <c r="AG21" i="7"/>
  <c r="AG23" i="7"/>
  <c r="AG24" i="7"/>
  <c r="AG25" i="7"/>
  <c r="AG26" i="7"/>
  <c r="AG27" i="7"/>
  <c r="AG28" i="7"/>
  <c r="AG30" i="7"/>
  <c r="AG32" i="7"/>
  <c r="AG35" i="7"/>
  <c r="AG38" i="7"/>
  <c r="AG40" i="7"/>
  <c r="AG47" i="7"/>
  <c r="AG48" i="7"/>
  <c r="E47" i="7"/>
  <c r="S26" i="4"/>
  <c r="S24" i="4"/>
  <c r="S23" i="4"/>
  <c r="S21" i="4"/>
  <c r="S20" i="4"/>
  <c r="S19" i="4"/>
  <c r="S18" i="4"/>
  <c r="E18" i="13" s="1"/>
  <c r="S17" i="4"/>
  <c r="T9" i="4"/>
  <c r="S87" i="4"/>
  <c r="S88" i="4"/>
  <c r="E94" i="4"/>
  <c r="E93" i="4"/>
  <c r="E92" i="4"/>
  <c r="E91" i="4"/>
  <c r="E90" i="4"/>
  <c r="E89" i="4"/>
  <c r="E88" i="4"/>
  <c r="E87" i="4"/>
  <c r="E86" i="4"/>
  <c r="E85" i="4"/>
  <c r="E84" i="4"/>
  <c r="E83" i="4"/>
  <c r="E82" i="4"/>
  <c r="E81" i="4"/>
  <c r="E80" i="4"/>
  <c r="E77" i="4"/>
  <c r="E76" i="4"/>
  <c r="C72" i="4"/>
  <c r="E73" i="4"/>
  <c r="E72" i="4"/>
  <c r="E71" i="4"/>
  <c r="E70" i="4"/>
  <c r="C69" i="4"/>
  <c r="E69" i="4"/>
  <c r="E66" i="4"/>
  <c r="E65" i="4"/>
  <c r="E58" i="4"/>
  <c r="E57" i="4"/>
  <c r="E56" i="4"/>
  <c r="E55" i="4"/>
  <c r="S51" i="4"/>
  <c r="C45" i="4"/>
  <c r="S45" i="4"/>
  <c r="S44" i="4"/>
  <c r="L47" i="4"/>
  <c r="E47" i="4" s="1"/>
  <c r="E52" i="4"/>
  <c r="C51" i="4"/>
  <c r="E51" i="4"/>
  <c r="E50" i="4"/>
  <c r="E49" i="4"/>
  <c r="E48" i="4"/>
  <c r="E46" i="4"/>
  <c r="E45" i="4"/>
  <c r="E44" i="4"/>
  <c r="C43" i="4"/>
  <c r="E43" i="4"/>
  <c r="C41" i="4"/>
  <c r="E41" i="4"/>
  <c r="E39" i="4"/>
  <c r="C38" i="4"/>
  <c r="E38" i="4"/>
  <c r="E26" i="4"/>
  <c r="F18" i="4"/>
  <c r="E24" i="4"/>
  <c r="E23" i="4"/>
  <c r="E22" i="4"/>
  <c r="C20" i="4"/>
  <c r="C21" i="4"/>
  <c r="E21" i="4"/>
  <c r="E20" i="4"/>
  <c r="E19" i="4"/>
  <c r="E18" i="4"/>
  <c r="E17" i="4"/>
  <c r="G9" i="4"/>
  <c r="H9" i="4"/>
  <c r="I9" i="4"/>
  <c r="C13" i="4"/>
  <c r="K13" i="4"/>
  <c r="E13" i="4"/>
  <c r="E10" i="4"/>
  <c r="E7" i="4"/>
  <c r="C6" i="4"/>
  <c r="K6" i="4"/>
  <c r="E6" i="4"/>
  <c r="E5" i="4"/>
  <c r="I4" i="4"/>
  <c r="E4" i="4"/>
  <c r="E6" i="8"/>
  <c r="H6" i="8"/>
  <c r="I6" i="8"/>
  <c r="I5" i="8"/>
  <c r="I4" i="8"/>
  <c r="I30" i="8"/>
  <c r="M922" i="3"/>
  <c r="M923" i="3"/>
  <c r="M921" i="3"/>
  <c r="M920" i="3"/>
  <c r="AA911" i="3"/>
  <c r="AA910" i="3"/>
  <c r="AA895" i="3"/>
  <c r="W844" i="3"/>
  <c r="W837" i="3"/>
  <c r="U812" i="3"/>
  <c r="U713" i="3"/>
  <c r="U714" i="3"/>
  <c r="M812" i="3"/>
  <c r="U709" i="3"/>
  <c r="U712" i="3"/>
  <c r="U711" i="3"/>
  <c r="U710" i="3"/>
  <c r="K714" i="3"/>
  <c r="K709" i="3"/>
  <c r="K712" i="3"/>
  <c r="G712" i="3"/>
  <c r="K711" i="3"/>
  <c r="K710" i="3"/>
  <c r="G710" i="3"/>
  <c r="H655" i="3"/>
  <c r="G654" i="3"/>
  <c r="G653" i="3"/>
  <c r="G652" i="3"/>
  <c r="G651" i="3"/>
  <c r="AA647" i="3"/>
  <c r="AI646" i="3"/>
  <c r="Z646" i="3"/>
  <c r="Z645" i="3"/>
  <c r="Z644" i="3"/>
  <c r="Z643" i="3"/>
  <c r="AG623" i="3"/>
  <c r="AG622" i="3"/>
  <c r="AA912" i="3" s="1"/>
  <c r="S622" i="3"/>
  <c r="P622" i="3"/>
  <c r="C622" i="3"/>
  <c r="AG621" i="3"/>
  <c r="S621" i="3"/>
  <c r="P621" i="3"/>
  <c r="C621" i="3"/>
  <c r="AG620" i="3"/>
  <c r="S620" i="3"/>
  <c r="P620" i="3"/>
  <c r="C620" i="3"/>
  <c r="AG619" i="3"/>
  <c r="S619" i="3"/>
  <c r="P619" i="3"/>
  <c r="C619" i="3"/>
  <c r="P580" i="3"/>
  <c r="G580" i="3"/>
  <c r="G579" i="3"/>
  <c r="G578" i="3"/>
  <c r="G577" i="3"/>
  <c r="AI572" i="3"/>
  <c r="Z572" i="3"/>
  <c r="Z571" i="3"/>
  <c r="Z570" i="3"/>
  <c r="Z569" i="3"/>
  <c r="Z563" i="3"/>
  <c r="E36" i="4"/>
  <c r="E8" i="4"/>
  <c r="E40" i="4"/>
  <c r="E62" i="4"/>
  <c r="W827" i="3"/>
  <c r="W835" i="3"/>
  <c r="W840" i="3"/>
  <c r="W850" i="3"/>
  <c r="W857" i="3"/>
  <c r="AC861" i="3"/>
  <c r="AC864" i="3"/>
  <c r="E74" i="4"/>
  <c r="E67" i="4"/>
  <c r="E78" i="4"/>
  <c r="E95" i="4"/>
  <c r="E104" i="4"/>
  <c r="AE551" i="3"/>
  <c r="U549" i="3"/>
  <c r="P549" i="3"/>
  <c r="P548" i="3"/>
  <c r="U547" i="3"/>
  <c r="P547" i="3"/>
  <c r="P546" i="3"/>
  <c r="AG433" i="3"/>
  <c r="AG435" i="3"/>
  <c r="AG429" i="3"/>
  <c r="AG430" i="3"/>
  <c r="P406" i="3"/>
  <c r="H302" i="3"/>
  <c r="H301" i="3"/>
  <c r="H300" i="3"/>
  <c r="H299" i="3"/>
  <c r="H298" i="3"/>
  <c r="AA296" i="3"/>
  <c r="AA294" i="3"/>
  <c r="AA293" i="3"/>
  <c r="AA292" i="3"/>
  <c r="AA291" i="3"/>
  <c r="M241" i="3"/>
  <c r="AC240" i="3"/>
  <c r="M240" i="3"/>
  <c r="M239" i="3"/>
  <c r="P709" i="3"/>
  <c r="P710" i="3"/>
  <c r="P711" i="3"/>
  <c r="P712" i="3"/>
  <c r="P713" i="3"/>
  <c r="P714" i="3"/>
  <c r="P734" i="3"/>
  <c r="Y781" i="3"/>
  <c r="C4" i="8"/>
  <c r="H4" i="8"/>
  <c r="B4" i="8"/>
  <c r="C5" i="8"/>
  <c r="H5" i="8"/>
  <c r="B5" i="8"/>
  <c r="I7" i="8"/>
  <c r="I8" i="8"/>
  <c r="I9" i="8"/>
  <c r="Z789" i="3"/>
  <c r="Z797" i="3"/>
  <c r="AG52" i="7"/>
  <c r="AG54" i="7"/>
  <c r="AE52" i="7"/>
  <c r="AE54" i="7"/>
  <c r="AC52" i="7"/>
  <c r="AC54" i="7"/>
  <c r="Y52" i="7"/>
  <c r="Y54" i="7"/>
  <c r="W52" i="7"/>
  <c r="W54" i="7"/>
  <c r="U52" i="7"/>
  <c r="U54" i="7"/>
  <c r="Q52" i="7"/>
  <c r="Q54" i="7"/>
  <c r="O52" i="7"/>
  <c r="O54" i="7"/>
  <c r="M52" i="7"/>
  <c r="M54" i="7"/>
  <c r="I52" i="7"/>
  <c r="I54" i="7"/>
  <c r="G52" i="7"/>
  <c r="G54" i="7"/>
  <c r="E5" i="7"/>
  <c r="E7" i="7"/>
  <c r="E9" i="7"/>
  <c r="E10" i="7"/>
  <c r="E21" i="7"/>
  <c r="E30" i="7"/>
  <c r="E32" i="7"/>
  <c r="E38" i="7"/>
  <c r="E40" i="7"/>
  <c r="E52" i="7"/>
  <c r="E54" i="7"/>
  <c r="AA52" i="7"/>
  <c r="AA54" i="7"/>
  <c r="BO779" i="3"/>
  <c r="L947" i="3"/>
  <c r="BA589" i="3"/>
  <c r="BA590" i="3"/>
  <c r="BA591" i="3"/>
  <c r="BA592" i="3"/>
  <c r="BA593" i="3"/>
  <c r="BA594" i="3"/>
  <c r="BA614" i="3"/>
  <c r="BA617" i="3"/>
  <c r="BA621" i="3"/>
  <c r="BA635" i="3"/>
  <c r="V947" i="3"/>
  <c r="AD947" i="3"/>
  <c r="L948" i="3"/>
  <c r="BF589" i="3"/>
  <c r="BF590" i="3"/>
  <c r="BF591" i="3"/>
  <c r="BF592" i="3"/>
  <c r="BF593" i="3"/>
  <c r="BF594" i="3"/>
  <c r="BF614" i="3"/>
  <c r="BF617" i="3"/>
  <c r="BF621" i="3"/>
  <c r="BF635" i="3"/>
  <c r="V948" i="3"/>
  <c r="AD948" i="3"/>
  <c r="L949" i="3"/>
  <c r="BK589" i="3"/>
  <c r="BK590" i="3"/>
  <c r="BK591" i="3"/>
  <c r="BK592" i="3"/>
  <c r="BK593" i="3"/>
  <c r="BK594" i="3"/>
  <c r="BK614" i="3"/>
  <c r="BK617" i="3"/>
  <c r="BK621" i="3"/>
  <c r="BK635" i="3"/>
  <c r="V949" i="3"/>
  <c r="AD949" i="3"/>
  <c r="L950" i="3"/>
  <c r="BP589" i="3"/>
  <c r="BP590" i="3"/>
  <c r="BP591" i="3"/>
  <c r="BP592" i="3"/>
  <c r="BP593" i="3"/>
  <c r="BP594" i="3"/>
  <c r="BP614" i="3"/>
  <c r="BP617" i="3"/>
  <c r="BP621" i="3"/>
  <c r="BP635" i="3"/>
  <c r="V950" i="3"/>
  <c r="AD950" i="3"/>
  <c r="L951" i="3"/>
  <c r="BZ589" i="3"/>
  <c r="BZ590" i="3"/>
  <c r="BZ591" i="3"/>
  <c r="BZ592" i="3"/>
  <c r="BZ593" i="3"/>
  <c r="BZ594" i="3"/>
  <c r="BZ614" i="3"/>
  <c r="BZ617" i="3"/>
  <c r="BZ621" i="3"/>
  <c r="BZ635" i="3"/>
  <c r="BU589" i="3"/>
  <c r="BU590" i="3"/>
  <c r="BU591" i="3"/>
  <c r="BU592" i="3"/>
  <c r="BU593" i="3"/>
  <c r="BU594" i="3"/>
  <c r="BU614" i="3"/>
  <c r="BU617" i="3"/>
  <c r="BU621" i="3"/>
  <c r="BU635" i="3"/>
  <c r="V951" i="3"/>
  <c r="AD951" i="3"/>
  <c r="AD953" i="3"/>
  <c r="AD955" i="3"/>
  <c r="AD1004" i="3" s="1"/>
  <c r="T24" i="15" s="1"/>
  <c r="AD958" i="3"/>
  <c r="AD965" i="3"/>
  <c r="AD969" i="3"/>
  <c r="AD971" i="3"/>
  <c r="AD974" i="3"/>
  <c r="AD988" i="3"/>
  <c r="AD991" i="3"/>
  <c r="AR589" i="3"/>
  <c r="AT589" i="3"/>
  <c r="AR590" i="3"/>
  <c r="AT590" i="3"/>
  <c r="AR591" i="3"/>
  <c r="AT591" i="3"/>
  <c r="AR592" i="3"/>
  <c r="AT592" i="3"/>
  <c r="AR593" i="3"/>
  <c r="AT593" i="3"/>
  <c r="AR594" i="3"/>
  <c r="AT594" i="3"/>
  <c r="AT614" i="3"/>
  <c r="X999" i="3"/>
  <c r="AD996" i="3"/>
  <c r="AV589" i="3"/>
  <c r="AX589" i="3"/>
  <c r="AV590" i="3"/>
  <c r="AX590" i="3"/>
  <c r="AV591" i="3"/>
  <c r="AX591" i="3"/>
  <c r="AV592" i="3"/>
  <c r="AX592" i="3"/>
  <c r="AV593" i="3"/>
  <c r="AX593" i="3"/>
  <c r="AV594" i="3"/>
  <c r="AX594" i="3"/>
  <c r="AX614" i="3"/>
  <c r="X1003" i="3"/>
  <c r="G734" i="3"/>
  <c r="AM905" i="3"/>
  <c r="I1003" i="3"/>
  <c r="AO907" i="3"/>
  <c r="AD1000" i="3"/>
  <c r="T25" i="15"/>
  <c r="Y7" i="15"/>
  <c r="S28" i="4"/>
  <c r="S29" i="4"/>
  <c r="S30" i="4"/>
  <c r="S31" i="4"/>
  <c r="S32" i="4"/>
  <c r="S33" i="4"/>
  <c r="S34" i="4"/>
  <c r="S35" i="4"/>
  <c r="S36" i="4"/>
  <c r="S38" i="4"/>
  <c r="S39" i="4"/>
  <c r="S40" i="4"/>
  <c r="S41" i="4"/>
  <c r="S48" i="4"/>
  <c r="S49" i="4"/>
  <c r="S50" i="4"/>
  <c r="S52" i="4"/>
  <c r="S53" i="4"/>
  <c r="S67" i="4"/>
  <c r="S76" i="4"/>
  <c r="S78" i="4" s="1"/>
  <c r="E78" i="13" s="1"/>
  <c r="S81" i="4"/>
  <c r="S82" i="4"/>
  <c r="S83" i="4"/>
  <c r="S86" i="4"/>
  <c r="S89" i="4"/>
  <c r="S95" i="4"/>
  <c r="S104" i="4"/>
  <c r="T104" i="4"/>
  <c r="T11" i="4"/>
  <c r="T63" i="4"/>
  <c r="T96" i="4"/>
  <c r="T105" i="4"/>
  <c r="T107" i="4"/>
  <c r="H107" i="13"/>
  <c r="AI11" i="15"/>
  <c r="AI23" i="15"/>
  <c r="AG428" i="3"/>
  <c r="AG431" i="3"/>
  <c r="AG432" i="3"/>
  <c r="T27" i="15"/>
  <c r="Y27" i="15"/>
  <c r="AD11" i="15"/>
  <c r="AD23" i="15"/>
  <c r="AI26" i="15"/>
  <c r="AI27" i="15"/>
  <c r="AI28" i="15"/>
  <c r="AD27" i="15"/>
  <c r="AD26" i="15"/>
  <c r="AD28" i="15"/>
  <c r="C74" i="4"/>
  <c r="C8" i="4"/>
  <c r="C11" i="4"/>
  <c r="C25" i="4"/>
  <c r="C63" i="4" s="1"/>
  <c r="C36" i="4"/>
  <c r="C40" i="4"/>
  <c r="C53" i="4"/>
  <c r="C62" i="4"/>
  <c r="C67" i="4"/>
  <c r="C78" i="4"/>
  <c r="B78" i="13" s="1"/>
  <c r="C95" i="4"/>
  <c r="C104" i="4"/>
  <c r="D8" i="4"/>
  <c r="D11" i="4"/>
  <c r="D25" i="4"/>
  <c r="D40" i="4"/>
  <c r="D53" i="4"/>
  <c r="D62" i="4"/>
  <c r="D63" i="4"/>
  <c r="D74" i="4"/>
  <c r="D78" i="4"/>
  <c r="D95" i="4"/>
  <c r="D96" i="4"/>
  <c r="D105" i="4"/>
  <c r="H647" i="3"/>
  <c r="G646" i="3"/>
  <c r="G645" i="3"/>
  <c r="G644" i="3"/>
  <c r="G643" i="3"/>
  <c r="AA639" i="3"/>
  <c r="Z637" i="3"/>
  <c r="Z636" i="3"/>
  <c r="Z635" i="3"/>
  <c r="AF406" i="3"/>
  <c r="L274" i="3"/>
  <c r="H288" i="3"/>
  <c r="L273" i="3"/>
  <c r="H286" i="3"/>
  <c r="L272" i="3"/>
  <c r="H285" i="3"/>
  <c r="L270" i="3"/>
  <c r="H283" i="3"/>
  <c r="L269" i="3"/>
  <c r="H282" i="3"/>
  <c r="AB271" i="3"/>
  <c r="V271" i="3"/>
  <c r="L271" i="3"/>
  <c r="AA244" i="3"/>
  <c r="M243" i="3"/>
  <c r="M242" i="3"/>
  <c r="K52" i="7"/>
  <c r="K54" i="7"/>
  <c r="S52" i="7"/>
  <c r="S54" i="7"/>
  <c r="A3" i="15"/>
  <c r="AN929" i="3"/>
  <c r="AD64" i="15"/>
  <c r="A61" i="15"/>
  <c r="AD67" i="15"/>
  <c r="Y67" i="15"/>
  <c r="R10" i="4"/>
  <c r="R88" i="4"/>
  <c r="R81" i="4"/>
  <c r="AI7" i="15"/>
  <c r="B58" i="4"/>
  <c r="C77" i="11"/>
  <c r="C79" i="11" s="1"/>
  <c r="C78" i="11"/>
  <c r="B77" i="11"/>
  <c r="B79" i="11" s="1"/>
  <c r="B78" i="11"/>
  <c r="D78" i="11"/>
  <c r="I95" i="13"/>
  <c r="J95" i="13"/>
  <c r="J78" i="13"/>
  <c r="I78" i="13"/>
  <c r="G78" i="13"/>
  <c r="F78" i="13"/>
  <c r="D78" i="13"/>
  <c r="C78" i="13"/>
  <c r="H77" i="13"/>
  <c r="E77" i="13"/>
  <c r="B77" i="13"/>
  <c r="R77" i="4"/>
  <c r="R76" i="4"/>
  <c r="R78" i="4" s="1"/>
  <c r="E67" i="13"/>
  <c r="F78" i="4"/>
  <c r="G78" i="4"/>
  <c r="H78" i="4"/>
  <c r="I78" i="4"/>
  <c r="J78" i="4"/>
  <c r="K78" i="4"/>
  <c r="L78" i="4"/>
  <c r="M78" i="4"/>
  <c r="N78" i="4"/>
  <c r="O78" i="4"/>
  <c r="P78" i="4"/>
  <c r="Q78" i="4"/>
  <c r="T78" i="4"/>
  <c r="H78" i="13"/>
  <c r="B77" i="4"/>
  <c r="A73" i="13"/>
  <c r="A66" i="13"/>
  <c r="A61" i="13"/>
  <c r="A60" i="13"/>
  <c r="A52" i="13"/>
  <c r="A51" i="13"/>
  <c r="A35" i="13"/>
  <c r="A24" i="13"/>
  <c r="A103" i="13"/>
  <c r="A94" i="13"/>
  <c r="A93" i="13"/>
  <c r="A92" i="13"/>
  <c r="A91" i="13"/>
  <c r="A90" i="13"/>
  <c r="AD68" i="15"/>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B67" i="13"/>
  <c r="B66" i="13"/>
  <c r="B65" i="13"/>
  <c r="B61" i="13"/>
  <c r="B60" i="13"/>
  <c r="B59" i="13"/>
  <c r="B58" i="13"/>
  <c r="B57" i="13"/>
  <c r="B56" i="13"/>
  <c r="B55" i="13"/>
  <c r="B52" i="13"/>
  <c r="B51" i="13"/>
  <c r="B50" i="13"/>
  <c r="B49" i="13"/>
  <c r="B48" i="13"/>
  <c r="B47" i="13"/>
  <c r="B46" i="13"/>
  <c r="B45" i="13"/>
  <c r="B44" i="13"/>
  <c r="B43" i="13"/>
  <c r="B41" i="13"/>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H104" i="13"/>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c r="R61" i="4"/>
  <c r="R60" i="4"/>
  <c r="R59" i="4"/>
  <c r="R58" i="4"/>
  <c r="R57" i="4"/>
  <c r="R56" i="4"/>
  <c r="R55" i="4"/>
  <c r="R52" i="4"/>
  <c r="R51" i="4"/>
  <c r="R50" i="4"/>
  <c r="R49" i="4"/>
  <c r="R48" i="4"/>
  <c r="R46" i="4"/>
  <c r="R45" i="4"/>
  <c r="R44" i="4"/>
  <c r="R43" i="4"/>
  <c r="R41" i="4"/>
  <c r="R39" i="4"/>
  <c r="R38" i="4"/>
  <c r="R40" i="4"/>
  <c r="R35" i="4"/>
  <c r="R34" i="4"/>
  <c r="R33" i="4"/>
  <c r="R32" i="4"/>
  <c r="R31" i="4"/>
  <c r="R30" i="4"/>
  <c r="R29" i="4"/>
  <c r="R28" i="4"/>
  <c r="R36" i="4"/>
  <c r="R26" i="4"/>
  <c r="R24" i="4"/>
  <c r="R23" i="4"/>
  <c r="R22" i="4"/>
  <c r="R21" i="4"/>
  <c r="R20" i="4"/>
  <c r="R19" i="4"/>
  <c r="R17" i="4"/>
  <c r="R15" i="4"/>
  <c r="R14" i="4"/>
  <c r="R13" i="4"/>
  <c r="R7" i="4"/>
  <c r="R6" i="4"/>
  <c r="R5" i="4"/>
  <c r="R4" i="4"/>
  <c r="R8" i="4"/>
  <c r="B5" i="11"/>
  <c r="C5" i="11"/>
  <c r="B6" i="11"/>
  <c r="C6" i="11"/>
  <c r="B7" i="11"/>
  <c r="C7" i="11"/>
  <c r="C8" i="11"/>
  <c r="C9" i="11"/>
  <c r="B8" i="11"/>
  <c r="B9" i="11"/>
  <c r="D9" i="11"/>
  <c r="B10" i="11"/>
  <c r="B11" i="11"/>
  <c r="B12" i="11"/>
  <c r="C10" i="11"/>
  <c r="C11" i="11"/>
  <c r="C12" i="11"/>
  <c r="B14" i="11"/>
  <c r="C14" i="11"/>
  <c r="B15" i="11"/>
  <c r="C15" i="11"/>
  <c r="B16" i="11"/>
  <c r="C16" i="11"/>
  <c r="D16" i="11"/>
  <c r="B18" i="11"/>
  <c r="D18" i="11" s="1"/>
  <c r="C18" i="11"/>
  <c r="B19" i="11"/>
  <c r="C19" i="11"/>
  <c r="C26" i="11" s="1"/>
  <c r="D19" i="11"/>
  <c r="B20" i="11"/>
  <c r="C20" i="11"/>
  <c r="B21" i="11"/>
  <c r="C21" i="11"/>
  <c r="D21" i="11"/>
  <c r="B22" i="11"/>
  <c r="C22" i="11"/>
  <c r="D22" i="11"/>
  <c r="B23" i="11"/>
  <c r="C23" i="11"/>
  <c r="D23" i="11"/>
  <c r="B24" i="11"/>
  <c r="C24" i="11"/>
  <c r="D24" i="11"/>
  <c r="B25" i="11"/>
  <c r="C25" i="11"/>
  <c r="D25" i="11"/>
  <c r="B27" i="11"/>
  <c r="C27" i="11"/>
  <c r="D27" i="11"/>
  <c r="B29" i="11"/>
  <c r="B30" i="11"/>
  <c r="B31" i="11"/>
  <c r="B32" i="11"/>
  <c r="B33" i="11"/>
  <c r="B34" i="11"/>
  <c r="B35" i="11"/>
  <c r="B36" i="11"/>
  <c r="C29" i="11"/>
  <c r="D29" i="11"/>
  <c r="C30" i="11"/>
  <c r="C31" i="11"/>
  <c r="D31" i="11"/>
  <c r="C32" i="11"/>
  <c r="C33" i="11"/>
  <c r="D33" i="11"/>
  <c r="C34" i="11"/>
  <c r="C35" i="11"/>
  <c r="D35" i="11"/>
  <c r="C36" i="11"/>
  <c r="B39" i="11"/>
  <c r="C39" i="11"/>
  <c r="C40" i="11"/>
  <c r="B40" i="11"/>
  <c r="D40" i="11"/>
  <c r="B41" i="11"/>
  <c r="B42" i="11"/>
  <c r="C42" i="11"/>
  <c r="D42" i="11"/>
  <c r="B44" i="11"/>
  <c r="C44" i="11"/>
  <c r="B45" i="11"/>
  <c r="C45" i="11"/>
  <c r="B46" i="11"/>
  <c r="B47" i="11"/>
  <c r="B48" i="11"/>
  <c r="B49" i="11"/>
  <c r="B50" i="11"/>
  <c r="B51" i="11"/>
  <c r="B52" i="11"/>
  <c r="B53" i="11"/>
  <c r="C46" i="11"/>
  <c r="C47" i="11"/>
  <c r="C48" i="11"/>
  <c r="D48" i="11"/>
  <c r="C49" i="11"/>
  <c r="C50" i="11"/>
  <c r="D50" i="11"/>
  <c r="C51" i="11"/>
  <c r="D51" i="11"/>
  <c r="C52" i="11"/>
  <c r="D52" i="11"/>
  <c r="C53" i="11"/>
  <c r="D47" i="11"/>
  <c r="B56" i="11"/>
  <c r="C56" i="11"/>
  <c r="D56" i="11"/>
  <c r="B57" i="11"/>
  <c r="B58" i="11"/>
  <c r="B59" i="11"/>
  <c r="B63" i="11"/>
  <c r="C57" i="11"/>
  <c r="C58" i="11"/>
  <c r="D58" i="11"/>
  <c r="C59" i="11"/>
  <c r="D59" i="11"/>
  <c r="B60" i="11"/>
  <c r="C60" i="11"/>
  <c r="B61" i="11"/>
  <c r="C61" i="11"/>
  <c r="C63" i="11"/>
  <c r="B62" i="11"/>
  <c r="C62" i="11"/>
  <c r="D62" i="11"/>
  <c r="B66" i="11"/>
  <c r="B67" i="11"/>
  <c r="B68" i="11"/>
  <c r="C66" i="11"/>
  <c r="C67" i="11"/>
  <c r="B70" i="11"/>
  <c r="C70" i="11"/>
  <c r="D70" i="11"/>
  <c r="B71" i="11"/>
  <c r="C71" i="11"/>
  <c r="B72" i="11"/>
  <c r="C72" i="11"/>
  <c r="D72" i="11"/>
  <c r="B73" i="11"/>
  <c r="C73" i="11"/>
  <c r="D73" i="11"/>
  <c r="B74" i="11"/>
  <c r="C74" i="11"/>
  <c r="D74" i="11"/>
  <c r="B81" i="11"/>
  <c r="C81" i="11"/>
  <c r="D81" i="11"/>
  <c r="B82" i="11"/>
  <c r="C82" i="11"/>
  <c r="C83" i="11"/>
  <c r="C84" i="11"/>
  <c r="C85" i="11"/>
  <c r="B85" i="11"/>
  <c r="D85" i="11"/>
  <c r="C86" i="11"/>
  <c r="B86" i="11"/>
  <c r="D86" i="11"/>
  <c r="C87" i="11"/>
  <c r="C88" i="11"/>
  <c r="C89" i="11"/>
  <c r="C90" i="11"/>
  <c r="B90" i="11"/>
  <c r="D90" i="11"/>
  <c r="C91" i="11"/>
  <c r="C92" i="11"/>
  <c r="C93" i="11"/>
  <c r="C94" i="11"/>
  <c r="C95" i="11"/>
  <c r="B83" i="11"/>
  <c r="B84" i="11"/>
  <c r="D84" i="11"/>
  <c r="B87" i="11"/>
  <c r="B88" i="11"/>
  <c r="D88" i="11"/>
  <c r="B89" i="11"/>
  <c r="B91" i="11"/>
  <c r="D91" i="11"/>
  <c r="B92" i="11"/>
  <c r="B93" i="11"/>
  <c r="B94" i="11"/>
  <c r="B95" i="11"/>
  <c r="B99" i="11"/>
  <c r="C99" i="11"/>
  <c r="D99" i="11"/>
  <c r="B100" i="11"/>
  <c r="B101" i="11"/>
  <c r="B102" i="11"/>
  <c r="B103" i="11"/>
  <c r="D103" i="11"/>
  <c r="B104" i="11"/>
  <c r="C100" i="11"/>
  <c r="C101" i="11"/>
  <c r="C102" i="11"/>
  <c r="C105" i="11"/>
  <c r="C103" i="11"/>
  <c r="C104" i="11"/>
  <c r="A4" i="8"/>
  <c r="F4" i="8"/>
  <c r="A5" i="8"/>
  <c r="A6" i="8"/>
  <c r="C6" i="8"/>
  <c r="A7" i="8"/>
  <c r="C7" i="8"/>
  <c r="H7" i="8"/>
  <c r="A8" i="8"/>
  <c r="C8" i="8"/>
  <c r="H8" i="8"/>
  <c r="A9" i="8"/>
  <c r="C9" i="8"/>
  <c r="H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A27" i="7"/>
  <c r="A28"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c r="T36" i="4"/>
  <c r="H36" i="13"/>
  <c r="T40" i="4"/>
  <c r="H40" i="13"/>
  <c r="T53" i="4"/>
  <c r="H53" i="13"/>
  <c r="T67" i="4"/>
  <c r="H67" i="13"/>
  <c r="T95" i="4"/>
  <c r="H95" i="13"/>
  <c r="BA595" i="3"/>
  <c r="BA596" i="3"/>
  <c r="BA597" i="3"/>
  <c r="BA598" i="3"/>
  <c r="BA599" i="3"/>
  <c r="BA600" i="3"/>
  <c r="BA601" i="3"/>
  <c r="BA602" i="3"/>
  <c r="BA603" i="3"/>
  <c r="BA604" i="3"/>
  <c r="BA605" i="3"/>
  <c r="BA606" i="3"/>
  <c r="BA607" i="3"/>
  <c r="BA608" i="3"/>
  <c r="BA609" i="3"/>
  <c r="BA610" i="3"/>
  <c r="BA611" i="3"/>
  <c r="BA612" i="3"/>
  <c r="BA613" i="3"/>
  <c r="BA618" i="3"/>
  <c r="BA619" i="3"/>
  <c r="BA620" i="3"/>
  <c r="BA623" i="3"/>
  <c r="BA624" i="3"/>
  <c r="BA625" i="3"/>
  <c r="BA626" i="3"/>
  <c r="BA627" i="3"/>
  <c r="BA628" i="3"/>
  <c r="BA629" i="3"/>
  <c r="BA630" i="3"/>
  <c r="BA631" i="3"/>
  <c r="BA632" i="3"/>
  <c r="BF595" i="3"/>
  <c r="BF596" i="3"/>
  <c r="BF597" i="3"/>
  <c r="BF598" i="3"/>
  <c r="BF599" i="3"/>
  <c r="BF600" i="3"/>
  <c r="BF601" i="3"/>
  <c r="BF602" i="3"/>
  <c r="BF603" i="3"/>
  <c r="BF604" i="3"/>
  <c r="BF605" i="3"/>
  <c r="BF606" i="3"/>
  <c r="BF607" i="3"/>
  <c r="BF608" i="3"/>
  <c r="BF609" i="3"/>
  <c r="BF610" i="3"/>
  <c r="BF611" i="3"/>
  <c r="BF612" i="3"/>
  <c r="BF613" i="3"/>
  <c r="BF618" i="3"/>
  <c r="BF619" i="3"/>
  <c r="BF620" i="3"/>
  <c r="BF623" i="3"/>
  <c r="BF624" i="3"/>
  <c r="BF625" i="3"/>
  <c r="BF626" i="3"/>
  <c r="BF627" i="3"/>
  <c r="BF628" i="3"/>
  <c r="BF629" i="3"/>
  <c r="BF630" i="3"/>
  <c r="BF631" i="3"/>
  <c r="BF632" i="3"/>
  <c r="BK595" i="3"/>
  <c r="BK596" i="3"/>
  <c r="BK597" i="3"/>
  <c r="BK598" i="3"/>
  <c r="BK599" i="3"/>
  <c r="BK600" i="3"/>
  <c r="BK601" i="3"/>
  <c r="BK602" i="3"/>
  <c r="BK603" i="3"/>
  <c r="BK604" i="3"/>
  <c r="BK605" i="3"/>
  <c r="BK606" i="3"/>
  <c r="BK607" i="3"/>
  <c r="BK608" i="3"/>
  <c r="BK609" i="3"/>
  <c r="BK610" i="3"/>
  <c r="BK611" i="3"/>
  <c r="BK612" i="3"/>
  <c r="BK613" i="3"/>
  <c r="BK618" i="3"/>
  <c r="BK619" i="3"/>
  <c r="BK620" i="3"/>
  <c r="BK623" i="3"/>
  <c r="BK624" i="3"/>
  <c r="BK625" i="3"/>
  <c r="BK626" i="3"/>
  <c r="BK627" i="3"/>
  <c r="BK628" i="3"/>
  <c r="BK629" i="3"/>
  <c r="BK630" i="3"/>
  <c r="BK631" i="3"/>
  <c r="BK632" i="3"/>
  <c r="BP595" i="3"/>
  <c r="BP596" i="3"/>
  <c r="BP597" i="3"/>
  <c r="BP598" i="3"/>
  <c r="BP599" i="3"/>
  <c r="BP600" i="3"/>
  <c r="BP601" i="3"/>
  <c r="BP602" i="3"/>
  <c r="BP603" i="3"/>
  <c r="BP604" i="3"/>
  <c r="BP605" i="3"/>
  <c r="BP606" i="3"/>
  <c r="BP607" i="3"/>
  <c r="BP608" i="3"/>
  <c r="BP609" i="3"/>
  <c r="BP610" i="3"/>
  <c r="BP611" i="3"/>
  <c r="BP612" i="3"/>
  <c r="BP613"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8" i="3"/>
  <c r="BZ619" i="3"/>
  <c r="BZ620" i="3"/>
  <c r="BZ595" i="3"/>
  <c r="BZ596" i="3"/>
  <c r="BZ597" i="3"/>
  <c r="BZ598" i="3"/>
  <c r="BZ599" i="3"/>
  <c r="BZ600" i="3"/>
  <c r="BZ601" i="3"/>
  <c r="BZ602" i="3"/>
  <c r="BZ603" i="3"/>
  <c r="BZ604" i="3"/>
  <c r="BZ605" i="3"/>
  <c r="BZ606" i="3"/>
  <c r="BZ607" i="3"/>
  <c r="BZ608" i="3"/>
  <c r="BZ609" i="3"/>
  <c r="BZ610" i="3"/>
  <c r="BZ611" i="3"/>
  <c r="BZ612" i="3"/>
  <c r="BZ613" i="3"/>
  <c r="BU595" i="3"/>
  <c r="BU596" i="3"/>
  <c r="BU597" i="3"/>
  <c r="BU598" i="3"/>
  <c r="BU599" i="3"/>
  <c r="BU600" i="3"/>
  <c r="BU601" i="3"/>
  <c r="BU602" i="3"/>
  <c r="BU603" i="3"/>
  <c r="BU604" i="3"/>
  <c r="BU605" i="3"/>
  <c r="BU606" i="3"/>
  <c r="BU607" i="3"/>
  <c r="BU608" i="3"/>
  <c r="BU609" i="3"/>
  <c r="BU610" i="3"/>
  <c r="BU611" i="3"/>
  <c r="BU612" i="3"/>
  <c r="BU613" i="3"/>
  <c r="BU618" i="3"/>
  <c r="BU619" i="3"/>
  <c r="BU620" i="3"/>
  <c r="BU623" i="3"/>
  <c r="BU624" i="3"/>
  <c r="BU625" i="3"/>
  <c r="BU626" i="3"/>
  <c r="BU627" i="3"/>
  <c r="BU628" i="3"/>
  <c r="BU629" i="3"/>
  <c r="BU630" i="3"/>
  <c r="BU631" i="3"/>
  <c r="BU632" i="3"/>
  <c r="AQ877" i="3"/>
  <c r="AQ878" i="3"/>
  <c r="AQ879" i="3"/>
  <c r="AQ880" i="3"/>
  <c r="AQ881" i="3"/>
  <c r="AM826"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B11" i="4"/>
  <c r="B36" i="4"/>
  <c r="B53" i="13"/>
  <c r="B62" i="13"/>
  <c r="B95" i="13"/>
  <c r="B104" i="13"/>
  <c r="B74" i="13"/>
  <c r="D36" i="4"/>
  <c r="B40" i="4"/>
  <c r="D67" i="4"/>
  <c r="B74" i="4"/>
  <c r="D104" i="4"/>
  <c r="E36" i="13"/>
  <c r="E40" i="13"/>
  <c r="E53" i="13"/>
  <c r="E95" i="13"/>
  <c r="E104" i="13"/>
  <c r="F2" i="4"/>
  <c r="G2" i="4"/>
  <c r="H2" i="4"/>
  <c r="I2" i="4"/>
  <c r="J2" i="4"/>
  <c r="K2" i="4"/>
  <c r="L2" i="4"/>
  <c r="M2" i="4"/>
  <c r="N2" i="4"/>
  <c r="O2" i="4"/>
  <c r="P2" i="4"/>
  <c r="Q2" i="4"/>
  <c r="B4" i="4"/>
  <c r="B5" i="4"/>
  <c r="B6" i="4"/>
  <c r="B7" i="4"/>
  <c r="F8" i="4"/>
  <c r="G8" i="4"/>
  <c r="G11" i="4"/>
  <c r="G12" i="4"/>
  <c r="H8" i="4"/>
  <c r="H11" i="4"/>
  <c r="H12" i="4"/>
  <c r="I8" i="4"/>
  <c r="I11" i="4"/>
  <c r="I12" i="4"/>
  <c r="J8" i="4"/>
  <c r="J40" i="4"/>
  <c r="J53" i="4"/>
  <c r="J62" i="4"/>
  <c r="J74" i="4"/>
  <c r="J95" i="4"/>
  <c r="J25" i="4"/>
  <c r="J36" i="4"/>
  <c r="J67" i="4"/>
  <c r="J104" i="4"/>
  <c r="K8" i="4"/>
  <c r="K11" i="4"/>
  <c r="K12" i="4"/>
  <c r="L8" i="4"/>
  <c r="L11" i="4"/>
  <c r="L12" i="4"/>
  <c r="M8" i="4"/>
  <c r="M11" i="4"/>
  <c r="M12" i="4"/>
  <c r="N8" i="4"/>
  <c r="N12" i="4"/>
  <c r="O8" i="4"/>
  <c r="Q8" i="4"/>
  <c r="Q11" i="4"/>
  <c r="Q63" i="4"/>
  <c r="Q96" i="4"/>
  <c r="Q105" i="4"/>
  <c r="Q12" i="4"/>
  <c r="B9" i="4"/>
  <c r="B10" i="4"/>
  <c r="F11" i="4"/>
  <c r="F12" i="4"/>
  <c r="F25" i="4"/>
  <c r="F36" i="4"/>
  <c r="F40" i="4"/>
  <c r="F53" i="4"/>
  <c r="F62" i="4"/>
  <c r="N11" i="4"/>
  <c r="O11" i="4"/>
  <c r="O12" i="4"/>
  <c r="B13" i="4"/>
  <c r="B14" i="4"/>
  <c r="B15" i="4"/>
  <c r="B17" i="4"/>
  <c r="B18" i="4"/>
  <c r="B19" i="4"/>
  <c r="B20" i="4"/>
  <c r="B21" i="4"/>
  <c r="B22" i="4"/>
  <c r="B23" i="4"/>
  <c r="B24" i="4"/>
  <c r="G25" i="4"/>
  <c r="H25" i="4"/>
  <c r="I25" i="4"/>
  <c r="I36" i="4"/>
  <c r="I40" i="4"/>
  <c r="I53" i="4"/>
  <c r="I62" i="4"/>
  <c r="I63" i="4"/>
  <c r="I74" i="4"/>
  <c r="I95" i="4"/>
  <c r="I96" i="4"/>
  <c r="K25" i="4"/>
  <c r="L25" i="4"/>
  <c r="M25" i="4"/>
  <c r="M36" i="4"/>
  <c r="M40" i="4"/>
  <c r="M53" i="4"/>
  <c r="M62" i="4"/>
  <c r="M63" i="4"/>
  <c r="M96" i="4"/>
  <c r="M67" i="4"/>
  <c r="M74" i="4"/>
  <c r="M95" i="4"/>
  <c r="M104" i="4"/>
  <c r="M105" i="4" s="1"/>
  <c r="N25" i="4"/>
  <c r="N36" i="4"/>
  <c r="N40" i="4"/>
  <c r="N53" i="4"/>
  <c r="N62" i="4"/>
  <c r="N63" i="4"/>
  <c r="N96" i="4"/>
  <c r="N105" i="4"/>
  <c r="N67" i="4"/>
  <c r="N74" i="4"/>
  <c r="N95" i="4"/>
  <c r="N104" i="4"/>
  <c r="O25" i="4"/>
  <c r="P25" i="4"/>
  <c r="P63" i="4"/>
  <c r="P96" i="4"/>
  <c r="P105" i="4"/>
  <c r="Q25" i="4"/>
  <c r="B26" i="4"/>
  <c r="B28" i="4"/>
  <c r="B29" i="4"/>
  <c r="B30" i="4"/>
  <c r="B31" i="4"/>
  <c r="B32" i="4"/>
  <c r="B33" i="4"/>
  <c r="B34" i="4"/>
  <c r="B35" i="4"/>
  <c r="G36" i="4"/>
  <c r="H36" i="4"/>
  <c r="K36" i="4"/>
  <c r="L36" i="4"/>
  <c r="O36" i="4"/>
  <c r="P36" i="4"/>
  <c r="P40" i="4"/>
  <c r="P53" i="4"/>
  <c r="P62" i="4"/>
  <c r="P67" i="4"/>
  <c r="P74" i="4"/>
  <c r="P95" i="4"/>
  <c r="P104" i="4"/>
  <c r="Q36" i="4"/>
  <c r="B38" i="4"/>
  <c r="B39" i="4"/>
  <c r="G40" i="4"/>
  <c r="H40" i="4"/>
  <c r="K40" i="4"/>
  <c r="L40" i="4"/>
  <c r="O40" i="4"/>
  <c r="Q40" i="4"/>
  <c r="B41" i="4"/>
  <c r="B43" i="4"/>
  <c r="B44" i="4"/>
  <c r="B45" i="4"/>
  <c r="B46" i="4"/>
  <c r="B47" i="4"/>
  <c r="B48" i="4"/>
  <c r="B49" i="4"/>
  <c r="B50" i="4"/>
  <c r="B51" i="4"/>
  <c r="B52" i="4"/>
  <c r="G53" i="4"/>
  <c r="H53" i="4"/>
  <c r="K53" i="4"/>
  <c r="L53" i="4"/>
  <c r="O53" i="4"/>
  <c r="Q53" i="4"/>
  <c r="B55" i="4"/>
  <c r="B56" i="4"/>
  <c r="B57" i="4"/>
  <c r="B59" i="4"/>
  <c r="B60" i="4"/>
  <c r="B61" i="4"/>
  <c r="G62" i="4"/>
  <c r="H62" i="4"/>
  <c r="K62" i="4"/>
  <c r="L62" i="4"/>
  <c r="O62" i="4"/>
  <c r="O63" i="4"/>
  <c r="O96" i="4"/>
  <c r="O105" i="4"/>
  <c r="O67" i="4"/>
  <c r="O74" i="4"/>
  <c r="O95" i="4"/>
  <c r="O104" i="4"/>
  <c r="Q62" i="4"/>
  <c r="B65" i="4"/>
  <c r="B66" i="4"/>
  <c r="F67" i="4"/>
  <c r="G67" i="4"/>
  <c r="H67" i="4"/>
  <c r="I67" i="4"/>
  <c r="K67" i="4"/>
  <c r="L67" i="4"/>
  <c r="Q67" i="4"/>
  <c r="B69" i="4"/>
  <c r="B70" i="4"/>
  <c r="B71" i="4"/>
  <c r="B72" i="4"/>
  <c r="B73" i="4"/>
  <c r="F74" i="4"/>
  <c r="G74" i="4"/>
  <c r="H74" i="4"/>
  <c r="K74" i="4"/>
  <c r="L74" i="4"/>
  <c r="Q74" i="4"/>
  <c r="B76" i="4"/>
  <c r="B80" i="4"/>
  <c r="B81" i="4"/>
  <c r="B82" i="4"/>
  <c r="B83" i="4"/>
  <c r="B84" i="4"/>
  <c r="B85" i="4"/>
  <c r="B86" i="4"/>
  <c r="B87" i="4"/>
  <c r="B88" i="4"/>
  <c r="B89" i="4"/>
  <c r="B90" i="4"/>
  <c r="B91" i="4"/>
  <c r="B92" i="4"/>
  <c r="B93" i="4"/>
  <c r="B94" i="4"/>
  <c r="F95" i="4"/>
  <c r="G95" i="4"/>
  <c r="H95" i="4"/>
  <c r="K95" i="4"/>
  <c r="L95" i="4"/>
  <c r="Q95" i="4"/>
  <c r="B98" i="4"/>
  <c r="B99" i="4"/>
  <c r="B100" i="4"/>
  <c r="B101" i="4"/>
  <c r="B102" i="4"/>
  <c r="B103" i="4"/>
  <c r="F104" i="4"/>
  <c r="G104" i="4"/>
  <c r="H104" i="4"/>
  <c r="I104" i="4"/>
  <c r="K104" i="4"/>
  <c r="L104" i="4"/>
  <c r="Q104" i="4"/>
  <c r="F108" i="4"/>
  <c r="G108" i="4"/>
  <c r="H108" i="4"/>
  <c r="I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O778" i="3"/>
  <c r="O758" i="3"/>
  <c r="Q812" i="3"/>
  <c r="Y710" i="3"/>
  <c r="AI710" i="3"/>
  <c r="Y812" i="3"/>
  <c r="AC812" i="3"/>
  <c r="AG812" i="3"/>
  <c r="AV824" i="3"/>
  <c r="Z877" i="3"/>
  <c r="AN926" i="3"/>
  <c r="AN927" i="3"/>
  <c r="AN928" i="3"/>
  <c r="AN930" i="3"/>
  <c r="AN931" i="3"/>
  <c r="AN932" i="3"/>
  <c r="AN933" i="3"/>
  <c r="AN934" i="3"/>
  <c r="Z979" i="3"/>
  <c r="V983" i="3"/>
  <c r="Z985" i="3"/>
  <c r="B104" i="4"/>
  <c r="B67" i="4"/>
  <c r="D39" i="11"/>
  <c r="D92" i="11"/>
  <c r="D67" i="11"/>
  <c r="D6" i="11"/>
  <c r="D32" i="11"/>
  <c r="D15" i="11"/>
  <c r="D71" i="11"/>
  <c r="D102" i="11"/>
  <c r="D60" i="11"/>
  <c r="C75" i="11"/>
  <c r="B75" i="11"/>
  <c r="D75" i="11"/>
  <c r="D61" i="11"/>
  <c r="D53" i="11"/>
  <c r="D10" i="11"/>
  <c r="D101" i="11"/>
  <c r="D44" i="11"/>
  <c r="D57" i="11"/>
  <c r="D100" i="11"/>
  <c r="D7" i="11"/>
  <c r="L63" i="4"/>
  <c r="L96" i="4" s="1"/>
  <c r="L105" i="4" s="1"/>
  <c r="D46" i="11"/>
  <c r="D12" i="13"/>
  <c r="C37" i="11"/>
  <c r="D20" i="11"/>
  <c r="D5" i="11"/>
  <c r="D14" i="11"/>
  <c r="Y709" i="3"/>
  <c r="AI709" i="3"/>
  <c r="I105" i="4"/>
  <c r="D93" i="11"/>
  <c r="D89" i="11"/>
  <c r="D82" i="11"/>
  <c r="D94" i="11"/>
  <c r="D87" i="11"/>
  <c r="D83" i="11"/>
  <c r="C68" i="11"/>
  <c r="D66" i="11"/>
  <c r="D63" i="11"/>
  <c r="R62" i="4"/>
  <c r="C54" i="11"/>
  <c r="D49" i="11"/>
  <c r="D45" i="11"/>
  <c r="B54" i="11"/>
  <c r="C41" i="11"/>
  <c r="D41" i="11"/>
  <c r="F63" i="4"/>
  <c r="F96" i="4"/>
  <c r="F105" i="4"/>
  <c r="H63" i="4"/>
  <c r="H96" i="4"/>
  <c r="H105" i="4"/>
  <c r="B36" i="13"/>
  <c r="D34" i="11"/>
  <c r="D36" i="11"/>
  <c r="B37" i="11"/>
  <c r="D37" i="11"/>
  <c r="C13" i="11"/>
  <c r="D8" i="11"/>
  <c r="D68" i="11"/>
  <c r="R104" i="4"/>
  <c r="B8" i="4"/>
  <c r="B12" i="4"/>
  <c r="G63" i="4"/>
  <c r="G96" i="4"/>
  <c r="G105" i="4"/>
  <c r="B62" i="4"/>
  <c r="D12" i="4"/>
  <c r="C96" i="11"/>
  <c r="D30" i="11"/>
  <c r="R95" i="4"/>
  <c r="B11" i="13"/>
  <c r="B53" i="4"/>
  <c r="K63" i="4"/>
  <c r="K96" i="4"/>
  <c r="K105" i="4"/>
  <c r="B26" i="11"/>
  <c r="B64" i="11" s="1"/>
  <c r="B105" i="11"/>
  <c r="D105" i="11"/>
  <c r="D95" i="11"/>
  <c r="AD7" i="15"/>
  <c r="AQ885" i="3"/>
  <c r="AQ888" i="3"/>
  <c r="B1012" i="3" s="1"/>
  <c r="AM829" i="3"/>
  <c r="AM834" i="3"/>
  <c r="CT614" i="3"/>
  <c r="T7" i="15"/>
  <c r="BK633" i="3"/>
  <c r="AC862" i="3"/>
  <c r="Y758" i="3"/>
  <c r="I999" i="3"/>
  <c r="DD614" i="3"/>
  <c r="CJ614" i="3"/>
  <c r="AN891" i="3"/>
  <c r="AQ882" i="3"/>
  <c r="CE614" i="3"/>
  <c r="Y778" i="3"/>
  <c r="BA633" i="3"/>
  <c r="BU633" i="3"/>
  <c r="BZ633" i="3"/>
  <c r="BP633" i="3"/>
  <c r="AT675" i="3"/>
  <c r="AU654" i="3"/>
  <c r="AV654" i="3"/>
  <c r="CO614" i="3"/>
  <c r="CY614" i="3"/>
  <c r="AT237" i="3"/>
  <c r="BB239" i="3"/>
  <c r="T262" i="3"/>
  <c r="BF633" i="3"/>
  <c r="F30" i="8"/>
  <c r="D104" i="11"/>
  <c r="B96" i="11"/>
  <c r="D96" i="11"/>
  <c r="B95" i="4"/>
  <c r="D11" i="11"/>
  <c r="B13" i="11"/>
  <c r="D13" i="11"/>
  <c r="D12" i="11"/>
  <c r="C12" i="4"/>
  <c r="B12" i="13"/>
  <c r="D54" i="11"/>
  <c r="E108" i="4"/>
  <c r="Y780" i="3"/>
  <c r="AQ886" i="3"/>
  <c r="AC863" i="3"/>
  <c r="AU673" i="3"/>
  <c r="AV673" i="3"/>
  <c r="C30" i="8"/>
  <c r="AU652" i="3"/>
  <c r="AV652" i="3"/>
  <c r="AU653" i="3"/>
  <c r="AV653" i="3"/>
  <c r="AU669" i="3"/>
  <c r="AV669" i="3"/>
  <c r="AU667" i="3"/>
  <c r="AV667" i="3"/>
  <c r="AU662" i="3"/>
  <c r="AV662" i="3"/>
  <c r="AU663" i="3"/>
  <c r="AV663" i="3"/>
  <c r="AU665" i="3"/>
  <c r="AV665" i="3"/>
  <c r="AU661" i="3"/>
  <c r="AV661" i="3"/>
  <c r="AU657" i="3"/>
  <c r="AV657" i="3"/>
  <c r="AU664" i="3"/>
  <c r="AV664"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A1000" i="3"/>
  <c r="H63" i="13"/>
  <c r="H96" i="13"/>
  <c r="AU675" i="3"/>
  <c r="Z798" i="3"/>
  <c r="AV650" i="3"/>
  <c r="AV675" i="3"/>
  <c r="AD734" i="3"/>
  <c r="H105" i="13"/>
  <c r="B1014" i="3"/>
  <c r="V952" i="3"/>
  <c r="G44" i="7"/>
  <c r="E44" i="7"/>
  <c r="E43" i="7"/>
  <c r="E42" i="7"/>
  <c r="Y64" i="15"/>
  <c r="Y68" i="15" s="1"/>
  <c r="I44" i="7"/>
  <c r="G42" i="7"/>
  <c r="G43" i="7"/>
  <c r="I42" i="7"/>
  <c r="I43" i="7"/>
  <c r="K44" i="7"/>
  <c r="M44" i="7"/>
  <c r="K43" i="7"/>
  <c r="K42" i="7"/>
  <c r="O44" i="7"/>
  <c r="M43" i="7"/>
  <c r="M42" i="7"/>
  <c r="Q44" i="7"/>
  <c r="O42" i="7"/>
  <c r="O43" i="7"/>
  <c r="Q42" i="7"/>
  <c r="S44" i="7"/>
  <c r="Q43" i="7"/>
  <c r="U44" i="7"/>
  <c r="S43" i="7"/>
  <c r="S42" i="7"/>
  <c r="W44" i="7"/>
  <c r="U43" i="7"/>
  <c r="U42" i="7"/>
  <c r="W42" i="7"/>
  <c r="W43" i="7"/>
  <c r="Y44" i="7"/>
  <c r="AA44" i="7"/>
  <c r="Y43" i="7"/>
  <c r="Y42" i="7"/>
  <c r="AC44" i="7"/>
  <c r="AA42" i="7"/>
  <c r="AA43" i="7"/>
  <c r="AG44" i="7"/>
  <c r="AE44" i="7"/>
  <c r="AC42" i="7"/>
  <c r="AC43" i="7"/>
  <c r="AG42" i="7"/>
  <c r="AE42" i="7"/>
  <c r="AE43" i="7"/>
  <c r="AG43" i="7"/>
  <c r="D79" i="11" l="1"/>
  <c r="D77" i="11"/>
  <c r="B97" i="11"/>
  <c r="B106" i="11" s="1"/>
  <c r="B78" i="4"/>
  <c r="E25" i="4"/>
  <c r="R47" i="4"/>
  <c r="R53" i="4" s="1"/>
  <c r="E53" i="4"/>
  <c r="C96" i="4"/>
  <c r="B63" i="13"/>
  <c r="C64" i="11"/>
  <c r="D64" i="11" s="1"/>
  <c r="D26" i="11"/>
  <c r="B25" i="13"/>
  <c r="B25" i="4"/>
  <c r="B63" i="4" s="1"/>
  <c r="R18" i="4"/>
  <c r="R25" i="4" s="1"/>
  <c r="C97" i="11"/>
  <c r="S25" i="4"/>
  <c r="AG630" i="3"/>
  <c r="J108" i="4"/>
  <c r="J9" i="4"/>
  <c r="B96" i="13" l="1"/>
  <c r="B96" i="4"/>
  <c r="C105" i="4"/>
  <c r="D97" i="11"/>
  <c r="C106" i="11"/>
  <c r="D106" i="11" s="1"/>
  <c r="S63" i="4"/>
  <c r="E25" i="13"/>
  <c r="AG632" i="3"/>
  <c r="AE552" i="3" s="1"/>
  <c r="AE557" i="3" s="1"/>
  <c r="AB48" i="15"/>
  <c r="E9" i="4"/>
  <c r="J11" i="4"/>
  <c r="B105" i="4" l="1"/>
  <c r="AC442" i="3"/>
  <c r="B105" i="13"/>
  <c r="S96" i="4"/>
  <c r="E63" i="13"/>
  <c r="J12" i="4"/>
  <c r="J63" i="4"/>
  <c r="J96" i="4" s="1"/>
  <c r="J105" i="4" s="1"/>
  <c r="R9" i="4"/>
  <c r="R11" i="4" s="1"/>
  <c r="E11" i="4"/>
  <c r="AC441" i="3" l="1"/>
  <c r="AB47" i="15"/>
  <c r="AB49" i="15" s="1"/>
  <c r="S105" i="4"/>
  <c r="E96" i="13"/>
  <c r="E63" i="4"/>
  <c r="E96" i="4" s="1"/>
  <c r="E105" i="4" s="1"/>
  <c r="E12" i="4"/>
  <c r="R12" i="4"/>
  <c r="R63" i="4"/>
  <c r="R96" i="4" s="1"/>
  <c r="R105" i="4" s="1"/>
  <c r="S107" i="4" l="1"/>
  <c r="E105" i="13"/>
  <c r="E107" i="13" l="1"/>
  <c r="AC443" i="3"/>
  <c r="T11" i="15" l="1"/>
  <c r="T23" i="15" s="1"/>
  <c r="Y11" i="15"/>
  <c r="Y23" i="15" s="1"/>
  <c r="Y26" i="15" s="1"/>
  <c r="Y28" i="15" s="1"/>
  <c r="T26" i="15" l="1"/>
  <c r="T28" i="15" s="1"/>
  <c r="T29" i="15" s="1"/>
  <c r="Y38" i="15"/>
  <c r="Y40" i="15" s="1"/>
  <c r="AD38" i="15"/>
  <c r="AD40" i="15" s="1"/>
  <c r="Y41" i="15" l="1"/>
  <c r="AB50" i="15" s="1"/>
  <c r="AB54" i="15" s="1"/>
  <c r="AB55" i="15" s="1"/>
  <c r="AB56" i="15" s="1"/>
  <c r="M26" i="3" l="1"/>
  <c r="P203" i="3" s="1"/>
  <c r="AB57" i="15"/>
  <c r="AB59" i="15" s="1"/>
  <c r="AB76" i="15" s="1"/>
  <c r="AB77" i="15" s="1"/>
  <c r="AB78" i="15" l="1"/>
  <c r="AB80" i="15" s="1"/>
  <c r="J81" i="15" s="1"/>
  <c r="M27" i="3"/>
  <c r="P204" i="3" s="1"/>
  <c r="AB87" i="15"/>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<sst xmlns="http://schemas.openxmlformats.org/spreadsheetml/2006/main" count="3639" uniqueCount="1804">
  <si>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</si>
  <si>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</si>
  <si>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</si>
  <si>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</si>
  <si>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</si>
  <si>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</si>
  <si>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</si>
  <si>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</si>
  <si>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</si>
  <si>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</si>
  <si>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</si>
  <si>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</si>
  <si>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</si>
  <si>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</si>
  <si>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</si>
  <si>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</si>
  <si>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</si>
  <si>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</si>
  <si>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</si>
  <si>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</si>
  <si>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</si>
  <si>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</si>
  <si>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</si>
  <si>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</si>
  <si>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</si>
  <si>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</si>
  <si>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</si>
  <si>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</si>
  <si>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</si>
  <si>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</si>
  <si>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</si>
  <si>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</si>
  <si>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</si>
  <si>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</si>
  <si>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</si>
  <si>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</si>
  <si>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</si>
  <si>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</si>
  <si>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</si>
  <si>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</si>
  <si>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</si>
  <si>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</si>
  <si>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</si>
  <si>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</si>
  <si>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</si>
  <si>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</si>
  <si>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</si>
  <si>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</si>
  <si>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</si>
  <si>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</si>
  <si>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</si>
  <si>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</si>
  <si>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</si>
  <si>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</si>
  <si>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</si>
  <si>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</si>
  <si>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</si>
  <si>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</si>
  <si>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</si>
  <si>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</si>
  <si>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</si>
  <si>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</si>
  <si>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</si>
  <si>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</si>
  <si>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</si>
  <si>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</si>
  <si>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</si>
  <si>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</si>
  <si>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</si>
  <si>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</si>
  <si>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</si>
  <si>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</si>
  <si>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</si>
  <si>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</si>
  <si>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</si>
  <si>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</si>
  <si>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</si>
  <si>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</si>
  <si>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</si>
  <si>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</si>
  <si>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</si>
  <si>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</si>
  <si>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</si>
  <si>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</si>
  <si>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</si>
  <si>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</si>
  <si>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</si>
  <si>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</si>
  <si>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</si>
  <si>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</si>
  <si>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</si>
  <si>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</si>
  <si>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</si>
  <si>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</si>
  <si>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</si>
  <si>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</si>
  <si>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</si>
  <si>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</si>
  <si>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</si>
  <si>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</si>
  <si>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</si>
  <si>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</si>
  <si>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</si>
  <si>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</si>
  <si>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</si>
  <si>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</si>
  <si>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</si>
  <si>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</si>
  <si>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</si>
  <si>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</si>
  <si>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</si>
  <si>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</si>
  <si>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</si>
  <si>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</si>
  <si>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</si>
  <si>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</si>
  <si>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</si>
  <si>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</si>
  <si>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</si>
  <si>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</si>
  <si>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</si>
  <si>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</si>
  <si>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</si>
  <si>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</si>
  <si>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</si>
  <si>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</si>
  <si>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</si>
  <si>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</si>
  <si>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</si>
  <si>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</si>
  <si>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</si>
  <si>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</si>
  <si>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</si>
  <si>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</si>
  <si>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</si>
  <si>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</si>
  <si>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</si>
  <si>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</si>
  <si>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</si>
  <si>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</si>
  <si>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</si>
  <si>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</si>
  <si>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</si>
  <si>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</si>
  <si>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</si>
  <si>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</si>
  <si>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</si>
  <si>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</si>
  <si>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</si>
  <si>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</si>
  <si>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</si>
  <si>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</si>
  <si>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</si>
  <si>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</si>
  <si>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</si>
  <si>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</si>
  <si>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</si>
  <si>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</si>
  <si>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</si>
  <si>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</si>
  <si>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</si>
  <si>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</si>
  <si>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</si>
  <si>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</si>
  <si>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</si>
  <si>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</si>
  <si>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</si>
  <si>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</si>
  <si>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</si>
  <si>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</si>
  <si>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</si>
  <si>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</si>
  <si>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</si>
  <si>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</si>
  <si>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</si>
  <si>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</si>
  <si>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</si>
  <si>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</si>
  <si>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</si>
  <si>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</si>
  <si>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</si>
  <si>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</si>
  <si>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</si>
  <si>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</si>
  <si>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</si>
  <si>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</si>
  <si>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</si>
  <si>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</si>
  <si>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</si>
  <si>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</si>
  <si>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</si>
  <si>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</si>
  <si>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</si>
  <si>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</si>
  <si>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</si>
  <si>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</si>
  <si>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</si>
  <si>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</si>
  <si>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</si>
  <si>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</si>
  <si>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</si>
  <si>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</si>
  <si>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</si>
  <si>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</si>
  <si>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</si>
  <si>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</si>
  <si>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</si>
  <si>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</si>
  <si>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</si>
  <si>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</si>
  <si>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</si>
  <si>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</si>
  <si>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</si>
  <si>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</si>
  <si>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</si>
  <si>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</si>
  <si>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</si>
  <si>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</si>
  <si>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</si>
  <si>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</si>
  <si>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</si>
  <si>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</si>
  <si>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</si>
  <si>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</si>
  <si>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</si>
  <si>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</si>
  <si>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</si>
  <si>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</si>
  <si>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</si>
  <si>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</si>
  <si>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</si>
  <si>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</si>
  <si>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</si>
  <si>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</si>
  <si>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</si>
  <si>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</si>
  <si>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</si>
  <si>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</si>
  <si>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</si>
  <si>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</si>
  <si>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</si>
  <si>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</si>
  <si>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</si>
  <si>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</si>
  <si>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</si>
  <si>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</si>
  <si>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</si>
  <si>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</si>
  <si>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</si>
  <si>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</si>
  <si>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</si>
  <si>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</si>
  <si>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</si>
  <si>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</si>
  <si>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</si>
  <si>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</si>
  <si>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</si>
  <si>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</si>
  <si>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</si>
  <si>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</si>
  <si>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</si>
  <si>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</si>
  <si>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</si>
  <si>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</si>
  <si>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</si>
  <si>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</si>
  <si>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</si>
  <si>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</si>
  <si>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</si>
  <si>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</si>
  <si>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</si>
  <si>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</si>
  <si>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</si>
  <si>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</si>
  <si>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</si>
  <si>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</si>
  <si>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</si>
  <si>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</si>
  <si>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</si>
  <si>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</si>
  <si>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</si>
  <si>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</si>
  <si>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</si>
  <si>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</si>
  <si>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</si>
  <si>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</si>
  <si>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</si>
  <si>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</si>
  <si>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</si>
  <si>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</si>
  <si>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</si>
  <si>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</si>
  <si>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</si>
  <si>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</si>
  <si>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</si>
  <si>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</si>
  <si>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</si>
  <si>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</si>
  <si>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</si>
  <si>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</si>
  <si>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</si>
  <si>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</si>
  <si>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</si>
  <si>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</si>
  <si>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</si>
  <si>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</si>
  <si>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</si>
  <si>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</si>
  <si>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</si>
  <si>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</si>
  <si>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</si>
  <si>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</si>
  <si>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</si>
  <si>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</si>
  <si>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</si>
  <si>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</si>
  <si>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</si>
  <si>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</si>
  <si>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</si>
  <si>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</si>
  <si>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</si>
  <si>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</si>
  <si>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</si>
  <si>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</si>
  <si>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</si>
  <si>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</si>
  <si>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</si>
  <si>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</si>
  <si>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</si>
  <si>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</si>
  <si>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</si>
  <si>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</si>
  <si>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</si>
  <si>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</si>
  <si>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</si>
  <si>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</si>
  <si>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</si>
  <si>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</si>
  <si>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</si>
  <si>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</si>
  <si>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</si>
  <si>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</si>
  <si>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</si>
  <si>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</si>
  <si>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</si>
  <si>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</si>
  <si>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</si>
  <si>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</si>
  <si>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</si>
  <si>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</si>
  <si>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</si>
  <si>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</si>
  <si>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</si>
  <si>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</si>
  <si>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</si>
  <si>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</si>
  <si>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</si>
  <si>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</si>
  <si>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</si>
  <si>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</si>
  <si>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</si>
  <si>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</si>
  <si>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</si>
  <si>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</si>
  <si>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</si>
  <si>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</si>
  <si>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</si>
  <si>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</si>
  <si>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</si>
  <si>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</si>
  <si>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</si>
  <si>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</si>
  <si>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</si>
  <si>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</si>
  <si>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</si>
  <si>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</si>
  <si>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</si>
  <si>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</si>
  <si>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</si>
  <si>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</si>
  <si>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</si>
  <si>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</si>
  <si>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</si>
  <si>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</si>
  <si>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</si>
  <si>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</si>
  <si>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</si>
  <si>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</si>
  <si>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</si>
  <si>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</si>
  <si>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</si>
  <si>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</si>
  <si>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</si>
  <si>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</si>
  <si>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</si>
  <si>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</si>
  <si>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</si>
  <si>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</si>
  <si>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</si>
  <si>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</si>
  <si>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</si>
  <si>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</si>
  <si>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</si>
  <si>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</si>
  <si>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</si>
  <si>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</si>
  <si>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</si>
  <si>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</si>
  <si>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</si>
  <si>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</si>
  <si>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</si>
  <si>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</si>
  <si>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</si>
  <si>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</si>
  <si>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</si>
  <si>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</si>
  <si>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</si>
  <si>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</si>
  <si>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</si>
  <si>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</si>
  <si>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</si>
  <si>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</si>
  <si>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</si>
  <si>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</si>
  <si>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</si>
  <si>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</si>
  <si>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</si>
  <si>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</si>
  <si>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</si>
  <si>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</si>
  <si>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</si>
  <si>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</si>
  <si>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</si>
  <si>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</si>
  <si>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</si>
  <si>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</si>
  <si>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</si>
  <si>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</si>
  <si>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</si>
  <si>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</si>
  <si>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</si>
  <si>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</si>
  <si>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</si>
  <si>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</si>
  <si>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</si>
  <si>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</si>
  <si>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</si>
  <si>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</si>
  <si>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</si>
  <si>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</si>
  <si>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</si>
  <si>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</si>
  <si>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</si>
  <si>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</si>
  <si>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</si>
  <si>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</si>
  <si>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</si>
  <si>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</si>
  <si>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</si>
  <si>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</si>
  <si>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</si>
  <si>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</si>
  <si>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</si>
  <si>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</si>
  <si>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</si>
  <si>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</si>
  <si>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</si>
  <si>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</si>
  <si>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</si>
  <si>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</si>
  <si>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</si>
  <si>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</si>
  <si>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</si>
  <si>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</si>
  <si>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</si>
  <si>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</si>
  <si>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</si>
  <si>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</si>
  <si>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</si>
  <si>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</si>
  <si>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</si>
  <si>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</si>
  <si>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</si>
  <si>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</si>
  <si>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</si>
  <si>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</si>
  <si>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</si>
  <si>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</si>
  <si>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</si>
  <si>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</si>
  <si>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</si>
  <si>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</si>
  <si>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</si>
  <si>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</si>
  <si>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</si>
  <si>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</si>
  <si>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</si>
  <si>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</si>
  <si>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</si>
  <si>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</si>
  <si>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</si>
  <si>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</si>
  <si>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</si>
  <si>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</si>
  <si>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</si>
  <si>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</si>
  <si>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</si>
  <si>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</si>
  <si>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</si>
  <si>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</si>
  <si>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</si>
  <si>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</si>
  <si>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</si>
  <si>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</si>
  <si>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</si>
  <si>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</si>
  <si>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</si>
  <si>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</si>
  <si>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</si>
  <si>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</si>
  <si>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</si>
  <si>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</si>
  <si>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</si>
  <si>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</si>
  <si>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</si>
  <si>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</si>
  <si>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</si>
  <si>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</si>
  <si>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</si>
  <si>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</si>
  <si>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</si>
  <si>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</si>
  <si>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</si>
  <si>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</si>
  <si>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</si>
  <si>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</si>
  <si>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</si>
  <si>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</si>
  <si>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</si>
  <si>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</si>
  <si>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</si>
  <si>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</si>
  <si>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</si>
  <si>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</si>
  <si>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</si>
  <si>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</si>
  <si>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</si>
  <si>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</si>
  <si>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</si>
  <si>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</si>
  <si>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</si>
  <si>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</si>
  <si>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</si>
  <si>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</si>
  <si>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</si>
  <si>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</si>
  <si>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</si>
  <si>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</si>
  <si>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</si>
  <si>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</si>
  <si>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</si>
  <si>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</si>
  <si>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</si>
  <si>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</si>
  <si>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</si>
  <si>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</si>
  <si>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</si>
  <si>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</si>
  <si>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</si>
  <si>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</si>
  <si>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</si>
  <si>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</si>
  <si>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</si>
  <si>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</si>
  <si>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</si>
  <si>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</si>
  <si>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</si>
  <si>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</si>
  <si>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</si>
  <si>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</si>
  <si>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</si>
  <si>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</si>
  <si>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</si>
  <si>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</si>
  <si>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</si>
  <si>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</si>
  <si>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</si>
  <si>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</si>
  <si>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</si>
  <si>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</si>
  <si>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</si>
  <si>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</si>
  <si>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</si>
  <si>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</si>
  <si>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</si>
  <si>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</si>
  <si>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</si>
  <si>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</si>
  <si>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</si>
  <si>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</si>
  <si>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</si>
  <si>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</si>
  <si>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</si>
  <si>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</si>
  <si>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</si>
  <si>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</si>
  <si>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</si>
  <si>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</si>
  <si>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</si>
  <si>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</si>
  <si>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</si>
  <si>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</si>
  <si>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</si>
  <si>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</si>
  <si>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</si>
  <si>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</si>
  <si>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</si>
  <si>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</si>
  <si>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</si>
  <si>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</si>
  <si>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</si>
  <si>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</si>
  <si>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</si>
  <si>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</si>
  <si>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</si>
  <si>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</si>
  <si>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</si>
  <si>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</si>
  <si>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</si>
  <si>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</si>
  <si>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</si>
  <si>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</si>
  <si>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</si>
  <si>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</si>
  <si>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</si>
  <si>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</si>
  <si>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</si>
  <si>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</si>
  <si>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</si>
  <si>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</si>
  <si>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</si>
  <si>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</si>
  <si>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</si>
  <si>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</si>
  <si>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</si>
  <si>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</si>
  <si>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</si>
  <si>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</si>
  <si>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</si>
  <si>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</si>
  <si>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</si>
  <si>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</si>
  <si>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</si>
  <si>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</si>
  <si>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</si>
  <si>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</si>
  <si>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</si>
  <si>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</si>
  <si>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</si>
  <si>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</si>
  <si>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</si>
  <si>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</si>
  <si>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</si>
  <si>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</si>
  <si>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</si>
  <si>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</si>
  <si>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</si>
  <si>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</si>
  <si>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</si>
  <si>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</si>
  <si>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</si>
  <si>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</si>
  <si>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</si>
  <si>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</si>
  <si>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</si>
  <si>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</si>
  <si>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</si>
  <si>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</si>
  <si>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</si>
  <si>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</si>
  <si>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</si>
  <si>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</si>
  <si>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</si>
  <si>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</si>
  <si>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</si>
  <si>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</si>
  <si>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</si>
  <si>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</si>
  <si>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</si>
  <si>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</si>
  <si>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</si>
  <si>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</si>
  <si>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</si>
  <si>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</si>
  <si>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</si>
  <si>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</si>
  <si>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</si>
  <si>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</si>
  <si>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</si>
  <si>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</si>
  <si>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</si>
  <si>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</si>
  <si>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</si>
  <si>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</si>
  <si>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</si>
  <si>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</si>
  <si>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</si>
  <si>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</si>
  <si>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</si>
  <si>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</si>
  <si>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</si>
  <si>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</si>
  <si>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</si>
  <si>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</si>
  <si>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</si>
  <si>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</si>
  <si>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</si>
  <si>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</si>
  <si>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</si>
  <si>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</si>
  <si>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</si>
  <si>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</si>
  <si>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</si>
  <si>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</si>
  <si>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</si>
  <si>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</si>
  <si>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</si>
  <si>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</si>
  <si>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</si>
  <si>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</si>
  <si>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</si>
  <si>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</si>
  <si>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</si>
  <si>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</si>
  <si>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</si>
  <si>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</si>
  <si>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</si>
  <si>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</si>
  <si>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</si>
  <si>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</si>
  <si>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</si>
  <si>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</si>
  <si>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</si>
  <si>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</si>
  <si>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</si>
  <si>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</si>
  <si>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</si>
  <si>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</si>
  <si>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</si>
  <si>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</si>
  <si>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</si>
  <si>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</si>
  <si>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</si>
  <si>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</si>
  <si>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</si>
  <si>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</si>
  <si>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</si>
  <si>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</si>
  <si>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</si>
  <si>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</si>
  <si>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</si>
  <si>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</si>
  <si>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</si>
  <si>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</si>
  <si>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</si>
  <si>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</si>
  <si>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</si>
  <si>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</si>
  <si>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</si>
  <si>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</si>
  <si>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</si>
  <si>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</si>
  <si>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</si>
  <si>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</si>
  <si>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</si>
  <si>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</si>
  <si>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</si>
  <si>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</si>
  <si>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</si>
  <si>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</si>
  <si>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</si>
  <si>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</si>
  <si>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</si>
  <si>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</si>
  <si>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</si>
  <si>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</si>
  <si>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</si>
  <si>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</si>
  <si>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</si>
  <si>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</si>
  <si>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</si>
  <si>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</si>
  <si>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</si>
  <si>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</si>
  <si>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</si>
  <si>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</si>
  <si>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</si>
  <si>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</si>
  <si>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</si>
  <si>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</si>
  <si>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</si>
  <si>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</si>
  <si>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</si>
  <si>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</si>
  <si>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</si>
  <si>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</si>
  <si>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</si>
  <si>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</si>
  <si>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</si>
  <si>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</si>
  <si>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</si>
  <si>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</si>
  <si>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</si>
  <si>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</si>
  <si>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</si>
  <si>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</si>
  <si>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</si>
  <si>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</si>
  <si>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</si>
  <si>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</si>
  <si>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</si>
  <si>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</si>
  <si>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</si>
  <si>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</si>
  <si>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</si>
  <si>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</si>
  <si>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</si>
  <si>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</si>
  <si>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</si>
  <si>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</si>
  <si>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</si>
  <si>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</si>
  <si>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</si>
  <si>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</si>
  <si>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</si>
  <si>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</si>
  <si>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</si>
  <si>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</si>
  <si>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</si>
  <si>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</si>
  <si>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</si>
  <si>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</si>
  <si>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</si>
  <si>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</si>
  <si>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</si>
  <si>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</si>
  <si>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</si>
  <si>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</si>
  <si>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</si>
  <si>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</si>
  <si>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</si>
  <si>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</si>
  <si>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</si>
  <si>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</si>
  <si>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</si>
  <si>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</si>
  <si>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</si>
  <si>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</si>
  <si>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</si>
  <si>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</si>
  <si>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</si>
  <si>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</si>
  <si>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</si>
  <si>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</si>
  <si>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</si>
  <si>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</si>
  <si>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</si>
  <si>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</si>
  <si>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</si>
  <si>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</si>
  <si>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</si>
  <si>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</si>
  <si>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</si>
  <si>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</si>
  <si>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</si>
  <si>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</si>
  <si>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</si>
  <si>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</si>
  <si>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</si>
  <si>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</si>
  <si>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</si>
  <si>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</si>
  <si>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</si>
  <si>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</si>
  <si>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</si>
  <si>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</si>
  <si>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</si>
  <si>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</si>
  <si>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</si>
  <si>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</si>
  <si>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</si>
  <si>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</si>
  <si>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</si>
  <si>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</si>
  <si>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</si>
  <si>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</si>
  <si>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</si>
  <si>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</si>
  <si>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</si>
  <si>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</si>
  <si>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</si>
  <si>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</si>
  <si>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</si>
  <si>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</si>
  <si>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</si>
  <si>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</si>
  <si>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</si>
  <si>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</si>
  <si>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</si>
  <si>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</si>
  <si>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</si>
  <si>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</si>
  <si>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</si>
  <si>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</si>
  <si>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</si>
  <si>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</si>
  <si>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</si>
  <si>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</si>
  <si>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</si>
  <si>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</si>
  <si>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</si>
  <si>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</si>
  <si>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</si>
  <si>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</si>
  <si>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</si>
  <si>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</si>
  <si>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</si>
  <si>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</si>
  <si>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</si>
  <si>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</si>
  <si>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</si>
  <si>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</si>
  <si>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</si>
  <si>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</si>
  <si>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</si>
  <si>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</si>
  <si>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</si>
  <si>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</si>
  <si>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</si>
  <si>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</si>
  <si>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</si>
  <si>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</si>
  <si>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</si>
  <si>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</si>
  <si>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</si>
  <si>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</si>
  <si>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</si>
  <si>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</si>
  <si>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</si>
  <si>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</si>
  <si>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</si>
  <si>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</si>
  <si>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</si>
  <si>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</si>
  <si>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</si>
  <si>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</si>
  <si>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</si>
  <si>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</si>
  <si>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</si>
  <si>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</si>
  <si>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</si>
  <si>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</si>
  <si>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</si>
  <si>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</si>
  <si>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</si>
  <si>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</si>
  <si>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</si>
  <si>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</si>
  <si>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</si>
  <si>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</si>
  <si>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</si>
  <si>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</si>
  <si>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</si>
  <si>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</si>
  <si>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</si>
  <si>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</si>
  <si>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</si>
  <si>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</si>
  <si>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</si>
  <si>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</si>
  <si>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</si>
  <si>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</si>
  <si>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</si>
  <si>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</si>
  <si>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</si>
  <si>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</si>
  <si>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</si>
  <si>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</si>
  <si>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</si>
  <si>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</si>
  <si>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</si>
  <si>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</si>
  <si>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</si>
  <si>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</si>
  <si>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</si>
  <si>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</si>
  <si>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</si>
  <si>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</si>
  <si>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</si>
  <si>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</si>
  <si>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</si>
  <si>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</si>
  <si>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</si>
  <si>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</si>
  <si>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</si>
  <si>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</si>
  <si>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</si>
  <si>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</si>
  <si>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</si>
  <si>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</si>
  <si>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</si>
  <si>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</si>
  <si>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</si>
  <si>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</si>
  <si>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</si>
  <si>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</si>
  <si>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</si>
  <si>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</si>
  <si>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</si>
  <si>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</si>
  <si>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</si>
  <si>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</si>
  <si>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</si>
  <si>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</si>
  <si>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</si>
  <si>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</si>
  <si>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</si>
  <si>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</si>
  <si>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</si>
  <si>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</si>
  <si>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</si>
  <si>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</si>
  <si>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</si>
  <si>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</si>
  <si>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</si>
  <si>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</si>
  <si>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</si>
  <si>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</si>
  <si>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</si>
  <si>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</si>
  <si>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</si>
  <si>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</si>
  <si>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</si>
  <si>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</si>
  <si>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</si>
  <si>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</si>
  <si>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</si>
  <si>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</si>
  <si>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</si>
  <si>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</si>
  <si>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</si>
  <si>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</si>
  <si>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</si>
  <si>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</si>
  <si>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</si>
  <si>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</si>
  <si>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</si>
  <si>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</si>
  <si>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</si>
  <si>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</si>
  <si>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</si>
  <si>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</si>
  <si>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</si>
  <si>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</si>
  <si>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</si>
  <si>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</si>
  <si>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</si>
  <si>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</si>
  <si>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</si>
  <si>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</si>
  <si>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</si>
  <si>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</si>
  <si>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</si>
  <si>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</si>
  <si>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</si>
  <si>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</si>
  <si>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</si>
  <si>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</si>
  <si>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</si>
  <si>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</si>
  <si>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</si>
  <si>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</si>
  <si>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</si>
  <si>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</si>
  <si>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</si>
  <si>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</si>
  <si>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</si>
  <si>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</si>
  <si>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</si>
  <si>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</si>
  <si>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</si>
  <si>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</si>
  <si>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</si>
  <si>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</si>
  <si>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</si>
  <si>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</si>
  <si>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</si>
  <si>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</si>
  <si>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</si>
  <si>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</si>
  <si>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</si>
  <si>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</si>
  <si>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</si>
  <si>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</si>
  <si>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</si>
  <si>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</si>
  <si>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</si>
  <si>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</si>
  <si>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</si>
  <si>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</si>
  <si>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</si>
  <si>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</si>
  <si>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</si>
  <si>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</si>
  <si>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</si>
  <si>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</si>
  <si>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</si>
  <si>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</si>
  <si>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</si>
  <si>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</si>
  <si>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</si>
  <si>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</si>
  <si>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</si>
  <si>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</si>
  <si>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</si>
  <si>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</si>
  <si>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</si>
  <si>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</si>
  <si>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</si>
  <si>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</si>
  <si>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</si>
  <si>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</si>
  <si>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</si>
  <si>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</si>
  <si>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</si>
  <si>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</si>
  <si>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</si>
  <si>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</si>
  <si>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</si>
  <si>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</si>
  <si>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</si>
  <si>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</si>
  <si>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</si>
  <si>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</si>
  <si>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</si>
  <si>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</si>
  <si>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</si>
  <si>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</si>
  <si>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</si>
  <si>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</si>
  <si>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</si>
  <si>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</si>
  <si>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</si>
  <si>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</si>
  <si>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</si>
  <si>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</si>
  <si>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</si>
  <si>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</si>
  <si>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</si>
  <si>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</si>
  <si>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</si>
  <si>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</si>
  <si>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</si>
  <si>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</si>
  <si>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</si>
  <si>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</si>
  <si>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</si>
  <si>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</si>
  <si>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</si>
  <si>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</si>
  <si>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</si>
  <si>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</si>
  <si>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</si>
  <si>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</si>
  <si>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</si>
  <si>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</si>
  <si>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</si>
  <si>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</si>
  <si>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</si>
  <si>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</si>
  <si>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</si>
  <si>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</si>
  <si>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</si>
  <si>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</si>
  <si>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</si>
  <si>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</si>
  <si>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</si>
  <si>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</si>
  <si>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</si>
  <si>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</si>
  <si>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</si>
  <si>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</si>
  <si>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</si>
  <si>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</si>
  <si>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</si>
  <si>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</si>
  <si>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</si>
  <si>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</si>
  <si>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</si>
  <si>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</si>
  <si>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</si>
  <si>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</si>
  <si>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</si>
  <si>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</si>
  <si>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</si>
  <si>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</si>
  <si>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</si>
  <si>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</si>
  <si>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</si>
  <si>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</si>
  <si>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</si>
  <si>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</si>
  <si>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</si>
  <si>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</si>
  <si>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</si>
  <si>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</si>
  <si>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</si>
  <si>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</si>
  <si>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</si>
  <si>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</si>
  <si>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</si>
  <si>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</si>
  <si>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</si>
  <si>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</si>
  <si>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</si>
  <si>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</si>
  <si>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</si>
  <si>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</si>
  <si>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</si>
  <si>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</si>
  <si>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</si>
  <si>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</si>
  <si>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</si>
  <si>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</si>
  <si>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</si>
  <si>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</si>
  <si>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</si>
  <si>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</si>
  <si>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</si>
  <si>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</si>
  <si>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</si>
  <si>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</si>
  <si>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</si>
  <si>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</si>
  <si>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</si>
  <si>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</si>
  <si>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</si>
  <si>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</si>
  <si>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</si>
  <si>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</si>
  <si>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</si>
  <si>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</si>
  <si>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</si>
  <si>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</si>
  <si>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</si>
  <si>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</si>
  <si>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</si>
  <si>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</si>
  <si>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</si>
  <si>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</si>
  <si>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</si>
  <si>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</si>
  <si>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</si>
  <si>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</si>
  <si>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</si>
  <si>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</si>
  <si>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</si>
  <si>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</si>
  <si>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</si>
  <si>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</si>
  <si>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</si>
  <si>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</si>
  <si>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</si>
  <si>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</si>
  <si>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</si>
  <si>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</si>
  <si>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</si>
  <si>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</si>
  <si>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</si>
  <si>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</si>
  <si>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</si>
  <si>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</si>
  <si>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</si>
  <si>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</si>
  <si>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</si>
  <si>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</si>
  <si>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</si>
  <si>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</si>
  <si>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</si>
  <si>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</si>
  <si>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</si>
  <si>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</si>
  <si>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</si>
  <si>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</si>
  <si>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</si>
  <si>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</si>
  <si>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</si>
  <si>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</si>
  <si>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</si>
  <si>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</si>
  <si>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</si>
  <si>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</si>
  <si>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</si>
  <si>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</si>
  <si>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</si>
  <si>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</si>
  <si>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</si>
  <si>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</si>
  <si>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</si>
  <si>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</si>
  <si>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</si>
  <si>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</si>
  <si>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</si>
  <si>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</si>
  <si>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</si>
  <si>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</si>
  <si>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</si>
  <si>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</si>
  <si>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</si>
  <si>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</si>
  <si>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</si>
  <si>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</si>
  <si>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</si>
  <si>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</si>
  <si>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</si>
  <si>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</si>
  <si>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</si>
  <si>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</si>
  <si>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</si>
  <si>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</si>
  <si>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</si>
  <si>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</si>
  <si>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</si>
  <si>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</si>
  <si>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</si>
  <si>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</si>
  <si>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</si>
  <si>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</si>
  <si>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</si>
  <si>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</si>
  <si>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</si>
  <si>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</si>
  <si>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</si>
  <si>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</si>
  <si>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</si>
  <si>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</si>
  <si>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</si>
  <si>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</si>
  <si>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</si>
  <si>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</si>
  <si>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</si>
  <si>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</si>
  <si>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</si>
  <si>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</si>
  <si>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</si>
  <si>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</si>
  <si>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</si>
  <si>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</si>
  <si>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</si>
  <si>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</si>
  <si>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</si>
  <si>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</si>
  <si>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</si>
  <si>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</si>
  <si>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</si>
  <si>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</si>
  <si>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</si>
  <si>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</si>
  <si>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</si>
  <si>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</si>
  <si>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</si>
  <si>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</si>
  <si>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</si>
  <si>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</si>
  <si>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</si>
  <si>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</si>
  <si>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</si>
  <si>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</si>
  <si>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</si>
  <si>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</si>
  <si>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</si>
  <si>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</si>
  <si>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</si>
  <si>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</si>
  <si>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</si>
  <si>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</si>
  <si>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</si>
  <si>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</si>
  <si>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</si>
  <si>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</si>
  <si>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</si>
  <si>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</si>
  <si>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</si>
  <si>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</si>
  <si>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</si>
  <si>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</si>
  <si>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</si>
  <si>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</si>
  <si>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</si>
  <si>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</si>
  <si>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</si>
  <si>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</si>
  <si>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</si>
  <si>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</si>
  <si>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</si>
  <si>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</si>
  <si>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</si>
  <si>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</si>
  <si>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</si>
  <si>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</si>
  <si>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</si>
  <si>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</si>
  <si>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</si>
  <si>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</si>
  <si>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</si>
  <si>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</si>
  <si>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</si>
  <si>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</si>
  <si>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</si>
  <si>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</si>
  <si>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</si>
  <si>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</si>
  <si>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</si>
  <si>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</si>
  <si>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</si>
  <si>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</si>
  <si>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</si>
  <si>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</si>
  <si>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</si>
  <si>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</si>
  <si>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</si>
  <si>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</si>
  <si>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</si>
  <si>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</si>
  <si>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</si>
  <si>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</si>
  <si>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</si>
  <si>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</si>
  <si>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</si>
  <si>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</si>
  <si>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</si>
  <si>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</si>
  <si>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</si>
  <si>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</si>
  <si>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</si>
  <si>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</si>
  <si>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</si>
  <si>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</si>
  <si>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</si>
  <si>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</si>
  <si>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</si>
  <si>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</si>
  <si>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</si>
  <si>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</si>
  <si>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</si>
  <si>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</si>
  <si>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</si>
  <si>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</si>
  <si>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</si>
  <si>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</si>
  <si>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</si>
  <si>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</si>
  <si>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</si>
  <si>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</si>
  <si>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</si>
  <si>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</si>
  <si>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</si>
  <si>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</si>
  <si>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</si>
  <si>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</si>
  <si>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</si>
  <si>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</si>
  <si>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</si>
  <si>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</si>
  <si>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</si>
  <si>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</si>
  <si>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</si>
  <si>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</si>
  <si>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</si>
  <si>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</si>
  <si>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</si>
  <si>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</si>
  <si>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</si>
  <si>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</si>
  <si>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</si>
  <si>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</si>
  <si>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</si>
  <si>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</si>
  <si>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</si>
  <si>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</si>
  <si>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</si>
  <si>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</si>
  <si>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</si>
  <si>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</si>
  <si>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</si>
  <si>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</si>
  <si>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</si>
  <si>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</si>
  <si>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</si>
  <si>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</si>
  <si>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</si>
  <si>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</si>
  <si>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</si>
  <si>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</si>
  <si>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</si>
  <si>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</si>
  <si>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</si>
  <si>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</si>
  <si>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</si>
  <si>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</si>
  <si>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</si>
  <si>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</si>
  <si>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</si>
  <si>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</si>
  <si>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</si>
  <si>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</si>
  <si>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</si>
  <si>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</si>
  <si>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</si>
  <si>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</si>
  <si>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</si>
  <si>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</si>
  <si>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</si>
  <si>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</si>
  <si>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</si>
  <si>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</si>
  <si>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</si>
  <si>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</si>
  <si>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</si>
  <si>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</si>
  <si>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</si>
  <si>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</si>
  <si>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</si>
  <si>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</si>
  <si>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</si>
  <si>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</si>
  <si>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</si>
  <si>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</si>
  <si>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</si>
  <si>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</si>
  <si>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</si>
  <si>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</si>
  <si>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</si>
  <si>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</si>
  <si>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</si>
  <si>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</si>
  <si>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</si>
  <si>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</si>
  <si>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</si>
  <si>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</si>
  <si>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</si>
  <si>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</si>
  <si>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</si>
  <si>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</si>
  <si>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</si>
  <si>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</si>
  <si>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</si>
  <si>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</si>
  <si>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</si>
  <si>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</si>
  <si>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</si>
  <si>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</si>
  <si>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</si>
  <si>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</si>
  <si>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</si>
  <si>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</si>
  <si>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</si>
  <si>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</si>
  <si>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</si>
  <si>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</si>
  <si>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</si>
  <si>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</si>
  <si>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</si>
  <si>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</si>
  <si>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</si>
  <si>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</si>
  <si>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</si>
  <si>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</si>
  <si>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</si>
  <si>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</si>
  <si>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</si>
  <si>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</si>
  <si>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</si>
  <si>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</si>
  <si>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</si>
  <si>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</si>
  <si>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</si>
  <si>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</si>
  <si>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</si>
  <si>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</si>
  <si>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</si>
  <si>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</si>
  <si>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</si>
  <si>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</si>
  <si>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</si>
  <si>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</si>
  <si>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</si>
  <si>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</si>
  <si>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</si>
  <si>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</si>
  <si>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</si>
  <si>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</si>
  <si>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</si>
  <si>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</si>
  <si>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</si>
  <si>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</si>
  <si>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</si>
  <si>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</si>
  <si>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</si>
  <si>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</si>
  <si>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</si>
  <si>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</si>
  <si>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</si>
  <si>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</si>
  <si>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</si>
  <si>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</si>
  <si>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</si>
  <si>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</si>
  <si>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</si>
  <si>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</si>
  <si>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</si>
  <si>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</si>
  <si>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</si>
  <si>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</si>
  <si>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</si>
  <si>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</si>
  <si>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</si>
  <si>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</si>
  <si>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</si>
  <si>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</si>
  <si>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</si>
  <si>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</si>
  <si>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</si>
  <si>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</si>
  <si>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</si>
  <si>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</si>
  <si>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</si>
  <si>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</si>
  <si>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</si>
  <si>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</si>
  <si>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</si>
  <si>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</si>
  <si>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</si>
  <si>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CDLAC-TCAC Joint Application (submitting concurrently)</t>
  </si>
  <si>
    <t>40%/60%</t>
  </si>
  <si>
    <t>CA</t>
  </si>
  <si>
    <t>Managing GP</t>
  </si>
  <si>
    <t>General Partner</t>
  </si>
  <si>
    <t>NA</t>
  </si>
  <si>
    <t>Other (Specify below)</t>
  </si>
  <si>
    <t>n/a</t>
  </si>
  <si>
    <t>4 stories</t>
  </si>
  <si>
    <t>Variable</t>
  </si>
  <si>
    <t>Fixed</t>
  </si>
  <si>
    <t>Deferred Costs &amp; Fees</t>
  </si>
  <si>
    <t>Tax Exempt Bond direct purchase</t>
  </si>
  <si>
    <t>Other: Lender Inspections</t>
  </si>
  <si>
    <t>Other: Payment &amp; Performance Bonds</t>
  </si>
  <si>
    <t>G&amp;A</t>
  </si>
  <si>
    <t>Project-based vouchers (PBVs)</t>
  </si>
  <si>
    <t>Markham Plaza II, LP</t>
  </si>
  <si>
    <t>Markham Plaza II</t>
  </si>
  <si>
    <t>City of San Jose</t>
  </si>
  <si>
    <t>Jacky Morales-Ferrand</t>
  </si>
  <si>
    <t>200 E. Santa Clara St., 12th Floor</t>
  </si>
  <si>
    <t>San Jose</t>
  </si>
  <si>
    <t>95113-1905</t>
  </si>
  <si>
    <t>408-535-3855</t>
  </si>
  <si>
    <t>jacky.morales-ferrand@sanjoseca.gov</t>
  </si>
  <si>
    <t>2010 Monterey Rd.</t>
  </si>
  <si>
    <t>477-23-041</t>
  </si>
  <si>
    <t>470 S Market St.</t>
  </si>
  <si>
    <t>Chris Neale</t>
  </si>
  <si>
    <t>408-292-7841</t>
  </si>
  <si>
    <t>chris@thecorecompanies.com</t>
  </si>
  <si>
    <t>CORE Affordable Housing LLC</t>
  </si>
  <si>
    <t>CORE Markham II, LLC</t>
  </si>
  <si>
    <t>Administrative GP</t>
  </si>
  <si>
    <t>EAH Markham II, LLC</t>
  </si>
  <si>
    <t>22 Pelican Way</t>
  </si>
  <si>
    <t>San Rafael</t>
  </si>
  <si>
    <t>Welton Jordan</t>
  </si>
  <si>
    <t>415-295-8876</t>
  </si>
  <si>
    <t>welton.jordan@eahhousing.org</t>
  </si>
  <si>
    <t>EAH, Inc.</t>
  </si>
  <si>
    <t>San Jose, CA 95113</t>
  </si>
  <si>
    <t>Weir Andrewson Associates, Inc.</t>
  </si>
  <si>
    <t>990 A St., Suite K</t>
  </si>
  <si>
    <t>San Rafael, CA 94901</t>
  </si>
  <si>
    <t>Erick Moreau</t>
  </si>
  <si>
    <t>415-485-9797</t>
  </si>
  <si>
    <t>CORE Builders</t>
  </si>
  <si>
    <t>Cox Castle &amp; Nicholson, LLP</t>
  </si>
  <si>
    <t>50 California St., #3200</t>
  </si>
  <si>
    <t>San Francisco, CA 94111</t>
  </si>
  <si>
    <t>Steve Ryan</t>
  </si>
  <si>
    <t>415-262-5150</t>
  </si>
  <si>
    <t>sryan@coxcastle.com</t>
  </si>
  <si>
    <t>Novogradac &amp; Co</t>
  </si>
  <si>
    <t>1160 Battery St., East Bldg. 4th Fl</t>
  </si>
  <si>
    <t>Jeff Nishita</t>
  </si>
  <si>
    <t>415-356-8081</t>
  </si>
  <si>
    <t>jeff.nishita@novoco.com</t>
  </si>
  <si>
    <t>Peralta Energy</t>
  </si>
  <si>
    <t>4180 Emerald St.</t>
  </si>
  <si>
    <t>Oakland, CA 94609</t>
  </si>
  <si>
    <t>Ben Thompson</t>
  </si>
  <si>
    <t>510-459-0827</t>
  </si>
  <si>
    <t>ben@peraltaenergy.com</t>
  </si>
  <si>
    <t>Enterprise Housing Credit Investments</t>
  </si>
  <si>
    <t>11000 Broken Land Pkwy #700</t>
  </si>
  <si>
    <t>Columbia, MD 21044</t>
  </si>
  <si>
    <t>Philip Porter</t>
  </si>
  <si>
    <t xml:space="preserve">410-772-2594					</t>
  </si>
  <si>
    <t>pporter@enterprisecommunity.com</t>
  </si>
  <si>
    <t>6700 Antioch Rd., Suite 450</t>
  </si>
  <si>
    <t>Merriam, KS 66204</t>
  </si>
  <si>
    <t>Rebecca Arthur</t>
  </si>
  <si>
    <t>913-312-4615</t>
  </si>
  <si>
    <t>rebecca.arthur@novoco.com</t>
  </si>
  <si>
    <t>Integrated Property Analysis, Inc.</t>
  </si>
  <si>
    <t>550 W. Vista Way, Suite 212</t>
  </si>
  <si>
    <t>Vista, CA 92083</t>
  </si>
  <si>
    <t>Mike Atallah</t>
  </si>
  <si>
    <t>949-756-8282</t>
  </si>
  <si>
    <t>callipa@msn.com</t>
  </si>
  <si>
    <t>Teresa Barker</t>
  </si>
  <si>
    <t xml:space="preserve">415-730-2991					</t>
  </si>
  <si>
    <t>teresa.barker@eahhousing.org</t>
  </si>
  <si>
    <t xml:space="preserve">City of San Jose										
200 E. Santa Clara St., 12th Fl										
San Jose, CA 										
Orlando Reyes-Rodas										</t>
  </si>
  <si>
    <t>200 E. Santa Clara St., 12th Fl</t>
  </si>
  <si>
    <t>Gay Oliveros</t>
  </si>
  <si>
    <t>408-535-8232</t>
  </si>
  <si>
    <t>gay.oliveros@sanjoseca.gov</t>
  </si>
  <si>
    <t>James G. Palmer Appraisals, Inc.</t>
  </si>
  <si>
    <t>1285 W. Shaw, Suite 108</t>
  </si>
  <si>
    <t>Fresno, CA 93711</t>
  </si>
  <si>
    <t>Gregg J. Palmer</t>
  </si>
  <si>
    <t xml:space="preserve">559-226-5020					</t>
  </si>
  <si>
    <t>Veloce Partners Inc.</t>
  </si>
  <si>
    <t>10 Hampshire Court</t>
  </si>
  <si>
    <t>Ladera Ranch, CA 92694</t>
  </si>
  <si>
    <t>David Nahas</t>
  </si>
  <si>
    <t xml:space="preserve">949-510-6552					</t>
  </si>
  <si>
    <t>dnahas@velocepartners.com</t>
  </si>
  <si>
    <t>Appraisal</t>
  </si>
  <si>
    <t>Existing affordable apartment community</t>
  </si>
  <si>
    <t>Tully Gardens Phase II, L.P.</t>
  </si>
  <si>
    <t>Core Development Inc. - VP</t>
  </si>
  <si>
    <t>470 S. Market St., San Jose, CA 95113</t>
  </si>
  <si>
    <t>HomeFirst Services - CEO</t>
  </si>
  <si>
    <t>Andrea Urton</t>
  </si>
  <si>
    <t>A (PD) Planned Development</t>
  </si>
  <si>
    <t>(if yes, explain here)</t>
  </si>
  <si>
    <t>Seller Financing</t>
  </si>
  <si>
    <t>US Bank</t>
  </si>
  <si>
    <t>Seller Carryback - Net Equity (Tax-Ex)</t>
  </si>
  <si>
    <t>Seller Carryback - Net Equity (Taxable)</t>
  </si>
  <si>
    <t>Seller Carryback - Existing</t>
  </si>
  <si>
    <t>LP Equity</t>
  </si>
  <si>
    <t>621 Capitol Mall, Suite 800</t>
  </si>
  <si>
    <t>Sacramento, CA 95814</t>
  </si>
  <si>
    <t>Lisa Gutierrez</t>
  </si>
  <si>
    <t>916-498-3457</t>
  </si>
  <si>
    <t>200 E. Santa Clara St.</t>
  </si>
  <si>
    <t>City loan assumption (HOME)</t>
  </si>
  <si>
    <t>Seller Carryback - Taxable</t>
  </si>
  <si>
    <t>Seller Carryback - Tax Exempt</t>
  </si>
  <si>
    <t>Seller Carryback - Assumed Debt</t>
  </si>
  <si>
    <t>County of Santa Clara</t>
  </si>
  <si>
    <t>3180 Newberry Dr., Suite 150</t>
  </si>
  <si>
    <t>San Jose, CA 95118</t>
  </si>
  <si>
    <t>Consuelo Hernandez</t>
  </si>
  <si>
    <t>408-793-0556</t>
  </si>
  <si>
    <t>County of Santa Clara - Prop A</t>
  </si>
  <si>
    <t>Housing Authority of the County of Santa Clara (10.1.19 Schedule)</t>
  </si>
  <si>
    <t xml:space="preserve">						
$175,342						
$25,000						</t>
  </si>
  <si>
    <t>Business License</t>
  </si>
  <si>
    <t>Seller Equity Carryback (taxable portion)</t>
  </si>
  <si>
    <t>Assumed Seller Debt</t>
  </si>
  <si>
    <t>S8 PBVASH</t>
  </si>
  <si>
    <t>Other: Purchased Reserves</t>
  </si>
  <si>
    <t>Other: Organizational Costs</t>
  </si>
  <si>
    <t>Other: Social Service Reserve</t>
  </si>
  <si>
    <t>Other: Real Estate/Loans</t>
  </si>
  <si>
    <t>Seller Carryback Financing</t>
  </si>
  <si>
    <t>gregg@jgpinc.com</t>
  </si>
  <si>
    <t>408-292-7841 x16</t>
  </si>
  <si>
    <t>Existing Mulitfamily building - 4 stories</t>
  </si>
  <si>
    <t>175 spaces (existing)</t>
  </si>
  <si>
    <t>LIBOR</t>
  </si>
  <si>
    <t>Existing Reserves - xfer from Seller</t>
  </si>
  <si>
    <t>CORE Affordable Housing</t>
  </si>
  <si>
    <t>GP Equity (from developer fee)</t>
  </si>
  <si>
    <t>470 S. Market St.</t>
  </si>
  <si>
    <t>project costs paid at perm phase</t>
  </si>
  <si>
    <t>LIHTC equity investor - TBD</t>
  </si>
  <si>
    <t>cash transfer at acquisition</t>
  </si>
  <si>
    <t>Section 8 vouchers require Davis Bacon wage rate</t>
  </si>
  <si>
    <t>Other: Business License</t>
  </si>
  <si>
    <t>Other: County Monitoring Fee</t>
  </si>
  <si>
    <t>Other: City Monitoring Fee</t>
  </si>
  <si>
    <t>erick@waassoc.com</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</si>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</sst>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
      <b/>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3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172" fontId="6" fillId="5"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3" fontId="6" fillId="5" borderId="0" xfId="0" applyNumberFormat="1" applyFont="1" applyFill="1"/>
    <xf numFmtId="3" fontId="6" fillId="0" borderId="0" xfId="0" applyNumberFormat="1" applyFont="1"/>
    <xf numFmtId="168" fontId="6" fillId="0" borderId="0" xfId="0"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6" fillId="5" borderId="3" xfId="0" applyNumberFormat="1" applyFon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6" fillId="47" borderId="4" xfId="0"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6" fillId="47" borderId="6" xfId="0" applyFont="1"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68" fontId="6" fillId="5" borderId="11" xfId="0" applyNumberFormat="1" applyFont="1" applyFill="1" applyBorder="1" applyAlignment="1" applyProtection="1">
      <alignment horizontal="right" wrapText="1"/>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3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78" t="s">
        <v>596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38" ht="14"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row>
    <row r="3" spans="1:38" ht="14"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80" t="s">
        <v>1430</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770"/>
    </row>
    <row r="8" spans="1:38">
      <c r="A8" s="337"/>
      <c r="B8" s="335"/>
      <c r="C8" s="336"/>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770"/>
    </row>
    <row r="9" spans="1:38">
      <c r="A9" s="337"/>
      <c r="B9" s="335"/>
      <c r="C9" s="336"/>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80" t="s">
        <v>1438</v>
      </c>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770"/>
    </row>
    <row r="12" spans="1:38">
      <c r="A12" s="337"/>
      <c r="B12" s="335"/>
      <c r="C12" s="336"/>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770"/>
    </row>
    <row r="13" spans="1:38" s="741" customFormat="1">
      <c r="A13" s="337"/>
      <c r="B13" s="335"/>
      <c r="C13" s="336"/>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770"/>
    </row>
    <row r="14" spans="1:38" s="741" customFormat="1" ht="13.25" customHeight="1">
      <c r="A14" s="337"/>
      <c r="B14" s="335"/>
      <c r="C14" s="336"/>
      <c r="E14" s="966" t="s">
        <v>1431</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6" t="s">
        <v>1595</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2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7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25" customHeight="1">
      <c r="A27" s="337"/>
      <c r="B27" s="335"/>
      <c r="C27" s="336"/>
      <c r="E27" s="966" t="s">
        <v>1439</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8" t="s">
        <v>1440</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67" t="s">
        <v>1505</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81" t="s">
        <v>1425</v>
      </c>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8">
      <c r="A34" s="152"/>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8">
      <c r="A35" s="152"/>
      <c r="D35" s="259"/>
      <c r="E35" s="974" t="s">
        <v>1130</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1437</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25" customHeight="1">
      <c r="A40" s="152"/>
      <c r="B40"/>
      <c r="C40" s="5"/>
      <c r="D40" s="152"/>
      <c r="E40" s="152" t="s">
        <v>706</v>
      </c>
      <c r="F40" s="966" t="s">
        <v>1398</v>
      </c>
    </row>
    <row r="41" spans="1:38" s="966" customFormat="1" ht="13.25" customHeight="1">
      <c r="A41" s="152"/>
      <c r="B41" s="741"/>
      <c r="C41" s="5"/>
      <c r="D41" s="152"/>
      <c r="E41" s="152"/>
    </row>
    <row r="42" spans="1:38">
      <c r="A42" s="152"/>
      <c r="C42" s="5"/>
      <c r="D42" s="152"/>
      <c r="E42" s="152"/>
      <c r="F42" s="154" t="s">
        <v>741</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371</v>
      </c>
      <c r="F43" s="973" t="s">
        <v>1527</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2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6" t="s">
        <v>1528</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741</v>
      </c>
      <c r="G54" s="971" t="s">
        <v>1441</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2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555</v>
      </c>
      <c r="G57" s="972" t="s">
        <v>1529</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6" t="s">
        <v>1400</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25" customHeight="1">
      <c r="A67" s="152"/>
      <c r="C67" s="5"/>
      <c r="D67" s="152"/>
      <c r="E67" s="152"/>
      <c r="F67" s="9" t="s">
        <v>555</v>
      </c>
      <c r="G67" s="966" t="s">
        <v>1401</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6" t="s">
        <v>1402</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555</v>
      </c>
      <c r="G72" s="966" t="s">
        <v>1403</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1404</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1405</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1406</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1407</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1408</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0" t="s">
        <v>1409</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1159</v>
      </c>
      <c r="G117" s="152"/>
    </row>
    <row r="118" spans="1:38">
      <c r="F118" s="156" t="s">
        <v>1428</v>
      </c>
      <c r="G118" s="156"/>
    </row>
    <row r="119" spans="1:38">
      <c r="G119" s="156"/>
    </row>
    <row r="120" spans="1:38">
      <c r="E120" s="152" t="s">
        <v>841</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1378</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770</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1160</v>
      </c>
      <c r="G191" s="152"/>
      <c r="H191" s="152"/>
      <c r="I191" s="152"/>
    </row>
    <row r="192" spans="2:19">
      <c r="B192" s="152"/>
      <c r="C192" s="5"/>
      <c r="F192" s="152" t="s">
        <v>706</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6" t="s">
        <v>1410</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371</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6" t="s">
        <v>1385</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25" customHeight="1">
      <c r="B341" s="5"/>
      <c r="E341" s="971" t="s">
        <v>1501</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6" t="s">
        <v>1503</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1502</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5" t="s">
        <v>1492</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1544</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1559</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7" sqref="E7"/>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33" t="s">
        <v>1009</v>
      </c>
      <c r="B1" s="1733"/>
      <c r="C1" s="1733"/>
      <c r="D1" s="1733"/>
      <c r="E1" s="1733"/>
      <c r="F1" s="1733"/>
      <c r="G1" s="1733"/>
      <c r="H1" s="1733"/>
      <c r="I1" s="1733"/>
      <c r="J1" s="335"/>
      <c r="K1" s="335"/>
    </row>
    <row r="2" spans="1:11">
      <c r="A2" s="679"/>
      <c r="B2" s="679"/>
      <c r="C2" s="679"/>
      <c r="D2" s="679"/>
      <c r="E2" s="679"/>
      <c r="F2" s="679"/>
      <c r="G2" s="679"/>
      <c r="H2" s="679"/>
      <c r="I2" s="679"/>
    </row>
    <row r="3" spans="1:11" ht="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30</v>
      </c>
      <c r="C4" s="682">
        <f>Application!K709</f>
        <v>660</v>
      </c>
      <c r="D4" s="683"/>
      <c r="E4" s="958"/>
      <c r="F4" s="684">
        <f>E4*B4</f>
        <v>0</v>
      </c>
      <c r="G4" s="685"/>
      <c r="H4" s="682" t="str">
        <f>IF(E4=0," ",(E4-C4))</f>
        <v xml:space="preserve"> </v>
      </c>
      <c r="I4" s="684" t="str">
        <f>IF(E4=0," ",(H4*B4))</f>
        <v xml:space="preserve"> </v>
      </c>
      <c r="J4" s="335"/>
      <c r="K4" s="490"/>
    </row>
    <row r="5" spans="1:11">
      <c r="A5" s="682" t="str">
        <f>Application!B710</f>
        <v>SRO/Studio</v>
      </c>
      <c r="B5" s="691">
        <f>Application!G710</f>
        <v>45</v>
      </c>
      <c r="C5" s="682">
        <f>Application!K710</f>
        <v>660</v>
      </c>
      <c r="D5" s="683"/>
      <c r="E5" s="958"/>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20</v>
      </c>
      <c r="C6" s="682">
        <f>Application!K711</f>
        <v>660</v>
      </c>
      <c r="D6" s="683"/>
      <c r="E6" s="958">
        <f>1830-Application!U711</f>
        <v>1791</v>
      </c>
      <c r="F6" s="684">
        <f t="shared" si="0"/>
        <v>35820</v>
      </c>
      <c r="G6" s="685"/>
      <c r="H6" s="682">
        <f t="shared" si="1"/>
        <v>1131</v>
      </c>
      <c r="I6" s="684">
        <f t="shared" si="2"/>
        <v>22620</v>
      </c>
      <c r="J6" s="335"/>
      <c r="K6" s="490"/>
    </row>
    <row r="7" spans="1:11">
      <c r="A7" s="682" t="str">
        <f>Application!B712</f>
        <v>SRO/Studio</v>
      </c>
      <c r="B7" s="691">
        <f>Application!G712</f>
        <v>54</v>
      </c>
      <c r="C7" s="682">
        <f>Application!K712</f>
        <v>660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v>
      </c>
      <c r="C8" s="682">
        <f>Application!K713</f>
        <v>809</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v>
      </c>
      <c r="C9" s="682">
        <f>Application!K714</f>
        <v>809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99958</v>
      </c>
      <c r="D30" s="683"/>
      <c r="E30" s="683"/>
      <c r="F30" s="688">
        <f>SUM(F4:F28)*12</f>
        <v>429840</v>
      </c>
      <c r="G30" s="689"/>
      <c r="H30" s="687"/>
      <c r="I30" s="688">
        <f>SUM(I4:I28)*12</f>
        <v>271440</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1078</v>
      </c>
    </row>
    <row r="2" spans="1:1" ht="16">
      <c r="A2" s="506"/>
    </row>
    <row r="3" spans="1:1" ht="16">
      <c r="A3" s="507" t="s">
        <v>1073</v>
      </c>
    </row>
    <row r="4" spans="1:1" ht="16">
      <c r="A4" s="507" t="s">
        <v>1074</v>
      </c>
    </row>
    <row r="5" spans="1:1" ht="16">
      <c r="A5" s="507" t="s">
        <v>1075</v>
      </c>
    </row>
    <row r="6" spans="1:1" ht="16">
      <c r="A6" s="507" t="s">
        <v>1077</v>
      </c>
    </row>
    <row r="7" spans="1:1" ht="16">
      <c r="A7" s="507" t="s">
        <v>1076</v>
      </c>
    </row>
    <row r="8" spans="1:1" ht="16">
      <c r="A8" s="562" t="s">
        <v>1173</v>
      </c>
    </row>
    <row r="9" spans="1:1" ht="16">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335000</v>
      </c>
      <c r="C5" s="438">
        <f>'Sources and Uses Budget'!$C4</f>
        <v>335000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260000</v>
      </c>
      <c r="C7" s="438">
        <f>'Sources and Uses Budget'!$C6</f>
        <v>260000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643</v>
      </c>
      <c r="B9" s="442">
        <f>SUM(B5:B8)</f>
        <v>595000</v>
      </c>
      <c r="C9" s="442">
        <f>SUM(C5:C8)</f>
        <v>595000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644</v>
      </c>
      <c r="B10" s="438">
        <f>'Sources and Uses Budget'!$C9</f>
        <v>26665000</v>
      </c>
      <c r="C10" s="438">
        <f>'Sources and Uses Budget'!$C9</f>
        <v>26665000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646</v>
      </c>
      <c r="B12" s="442">
        <f>SUM(B10:B11)</f>
        <v>26665000</v>
      </c>
      <c r="C12" s="442">
        <f>SUM(C10:C11)</f>
        <v>26665000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27260000</v>
      </c>
      <c r="C13" s="442">
        <f>SUM(C9+C12)</f>
        <v>27260000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41000</v>
      </c>
      <c r="C14" s="438">
        <f>'Sources and Uses Budget'!$C13</f>
        <v>41000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648</v>
      </c>
      <c r="B18" s="438">
        <f>'Sources and Uses Budget'!$C17</f>
        <v>946178</v>
      </c>
      <c r="C18" s="438">
        <f>'Sources and Uses Budget'!$C17</f>
        <v>946178</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649</v>
      </c>
      <c r="B19" s="438">
        <f>'Sources and Uses Budget'!$C18</f>
        <v>8286608</v>
      </c>
      <c r="C19" s="438">
        <f>'Sources and Uses Budget'!$C18</f>
        <v>8286608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650</v>
      </c>
      <c r="B20" s="438">
        <f>'Sources and Uses Budget'!$C19</f>
        <v>707299</v>
      </c>
      <c r="C20" s="438">
        <f>'Sources and Uses Budget'!$C19</f>
        <v>707299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265237</v>
      </c>
      <c r="C21" s="438">
        <f>'Sources and Uses Budget'!$C20</f>
        <v>265237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265237</v>
      </c>
      <c r="C22" s="438">
        <f>'Sources and Uses Budget'!$C21</f>
        <v>265237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44206</v>
      </c>
      <c r="C24" s="438">
        <f>'Sources and Uses Budget'!$C23</f>
        <v>44206</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110686</v>
      </c>
      <c r="C25" s="438">
        <f>'Sources and Uses Budget'!$C24</f>
        <v>110686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10625451</v>
      </c>
      <c r="C26" s="442">
        <f>SUM(C18:C25)</f>
        <v>10625451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1850000</v>
      </c>
      <c r="C27" s="438">
        <f>'Sources and Uses Budget'!$C$26</f>
        <v>1850000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285000</v>
      </c>
      <c r="C39" s="438">
        <f>'Sources and Uses Budget'!$C38</f>
        <v>285000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90000</v>
      </c>
      <c r="C40" s="438">
        <f>'Sources and Uses Budget'!$C39</f>
        <v>90000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375000</v>
      </c>
      <c r="C41" s="442">
        <f>SUM(C39:C40)</f>
        <v>375000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234500</v>
      </c>
      <c r="C42" s="438">
        <f>'Sources and Uses Budget'!$C41</f>
        <v>234500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789240</v>
      </c>
      <c r="C44" s="438">
        <f>'Sources and Uses Budget'!$C43</f>
        <v>789240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95000</v>
      </c>
      <c r="C45" s="438">
        <f>'Sources and Uses Budget'!$C44</f>
        <v>95000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443602</v>
      </c>
      <c r="C48" s="438">
        <f>'Sources and Uses Budget'!$C47</f>
        <v>443602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55000</v>
      </c>
      <c r="C49" s="438">
        <f>'Sources and Uses Budget'!$C48</f>
        <v>55000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125000</v>
      </c>
      <c r="C51" s="438">
        <f>'Sources and Uses Budget'!$C50</f>
        <v>125000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34800</v>
      </c>
      <c r="C52" s="438">
        <f>'Sources and Uses Budget'!$C51</f>
        <v>34800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1572642</v>
      </c>
      <c r="C54" s="445">
        <f>SUM(C44:C53)</f>
        <v>1572642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75000</v>
      </c>
      <c r="C56" s="438">
        <f>'Sources and Uses Budget'!$C55</f>
        <v>75000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319</v>
      </c>
      <c r="B63" s="442">
        <f>SUM(B56:B62)</f>
        <v>95000</v>
      </c>
      <c r="C63" s="442">
        <f>SUM(C56:C62)</f>
        <v>95000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320</v>
      </c>
      <c r="B64" s="442">
        <f>SUM(B9+B12+B14+B15+B17+B26+B27+B37+B41+B42+B54+B63)</f>
        <v>42053593</v>
      </c>
      <c r="C64" s="442">
        <f>SUM(C9+C12+C14+C15+C17+C26+C27+C37+C41+C42+C54+C63)</f>
        <v>42053593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100000</v>
      </c>
      <c r="C67" s="438">
        <f>'Sources and Uses Budget'!$C66</f>
        <v>100000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651</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653</v>
      </c>
      <c r="B70" s="438">
        <f>'Sources and Uses Budget'!$C69</f>
        <v>852680.25</v>
      </c>
      <c r="C70" s="438">
        <f>'Sources and Uses Budget'!$C69</f>
        <v>852680.25</v>
      </c>
      <c r="D70" s="442">
        <f t="shared" si="0"/>
        <v>0</v>
      </c>
      <c r="E70" s="440"/>
      <c r="F70" s="439"/>
      <c r="G70" s="577"/>
    </row>
    <row r="71" spans="1:253" s="571" customFormat="1" ht="14">
      <c r="A71" s="441" t="s">
        <v>654</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ht="14">
      <c r="A73" s="441" t="s">
        <v>655</v>
      </c>
      <c r="B73" s="438">
        <f>'Sources and Uses Budget'!$C72</f>
        <v>296342.75</v>
      </c>
      <c r="C73" s="438">
        <f>'Sources and Uses Budget'!$C72</f>
        <v>296342.75</v>
      </c>
      <c r="D73" s="442">
        <f t="shared" si="0"/>
        <v>0</v>
      </c>
      <c r="E73" s="440"/>
      <c r="F73" s="439"/>
      <c r="G73" s="577"/>
    </row>
    <row r="74" spans="1:253" s="571" customFormat="1" ht="14">
      <c r="A74" s="444" t="s">
        <v>37</v>
      </c>
      <c r="B74" s="438">
        <f>'Sources and Uses Budget'!$C73</f>
        <v>188000</v>
      </c>
      <c r="C74" s="438">
        <f>'Sources and Uses Budget'!$C73</f>
        <v>188000</v>
      </c>
      <c r="D74" s="442">
        <f t="shared" si="0"/>
        <v>0</v>
      </c>
      <c r="E74" s="440"/>
      <c r="F74" s="439"/>
      <c r="G74" s="577"/>
    </row>
    <row r="75" spans="1:253" s="571" customFormat="1" ht="14">
      <c r="A75" s="443" t="s">
        <v>656</v>
      </c>
      <c r="B75" s="442">
        <f>SUM(B70:B74)</f>
        <v>1337023</v>
      </c>
      <c r="C75" s="442">
        <f>SUM(C70:C74)</f>
        <v>1337023</v>
      </c>
      <c r="D75" s="442">
        <f t="shared" ref="D75:D106" si="1">C75-B75</f>
        <v>0</v>
      </c>
      <c r="E75" s="440"/>
      <c r="F75" s="439"/>
      <c r="G75" s="577"/>
    </row>
    <row r="76" spans="1:253" s="571" customFormat="1" ht="14">
      <c r="A76" s="436" t="s">
        <v>1467</v>
      </c>
      <c r="B76" s="436"/>
      <c r="C76" s="436"/>
      <c r="D76" s="436"/>
      <c r="E76" s="456"/>
      <c r="F76" s="436"/>
      <c r="G76" s="577"/>
    </row>
    <row r="77" spans="1:253" s="571" customFormat="1" ht="14">
      <c r="A77" s="893" t="s">
        <v>1469</v>
      </c>
      <c r="B77" s="438">
        <f>'Sources and Uses Budget'!$C76</f>
        <v>1143537</v>
      </c>
      <c r="C77" s="438">
        <f>'Sources and Uses Budget'!$C76</f>
        <v>1143537</v>
      </c>
      <c r="D77" s="442">
        <f t="shared" si="1"/>
        <v>0</v>
      </c>
      <c r="E77" s="440"/>
      <c r="F77" s="439"/>
      <c r="G77" s="577"/>
    </row>
    <row r="78" spans="1:253" s="571" customFormat="1" ht="14">
      <c r="A78" s="893" t="s">
        <v>63</v>
      </c>
      <c r="B78" s="438">
        <f>'Sources and Uses Budget'!$C77</f>
        <v>300000</v>
      </c>
      <c r="C78" s="438">
        <f>'Sources and Uses Budget'!$C77</f>
        <v>300000</v>
      </c>
      <c r="D78" s="442">
        <f t="shared" ref="D78" si="2">C78-B78</f>
        <v>0</v>
      </c>
      <c r="E78" s="440"/>
      <c r="F78" s="439"/>
      <c r="G78" s="577"/>
    </row>
    <row r="79" spans="1:253" s="571" customFormat="1" ht="14">
      <c r="A79" s="443" t="s">
        <v>1466</v>
      </c>
      <c r="B79" s="442">
        <f>SUM(B77:B78)</f>
        <v>1443537</v>
      </c>
      <c r="C79" s="442">
        <f>SUM(C77:C78)</f>
        <v>1443537</v>
      </c>
      <c r="D79" s="442">
        <f t="shared" si="1"/>
        <v>0</v>
      </c>
      <c r="E79" s="440"/>
      <c r="F79" s="439"/>
      <c r="G79" s="577"/>
    </row>
    <row r="80" spans="1:253" s="571" customFormat="1" ht="14">
      <c r="A80" s="436" t="s">
        <v>843</v>
      </c>
      <c r="B80" s="436"/>
      <c r="C80" s="436"/>
      <c r="D80" s="436"/>
      <c r="E80" s="456"/>
      <c r="F80" s="436"/>
      <c r="G80" s="577"/>
    </row>
    <row r="81" spans="1:7" s="571" customFormat="1" ht="13.75" customHeight="1">
      <c r="A81" s="441" t="s">
        <v>844</v>
      </c>
      <c r="B81" s="438">
        <f>'Sources and Uses Budget'!$C80</f>
        <v>84761</v>
      </c>
      <c r="C81" s="438">
        <f>'Sources and Uses Budget'!$C80</f>
        <v>84761</v>
      </c>
      <c r="D81" s="442">
        <f t="shared" si="1"/>
        <v>0</v>
      </c>
      <c r="E81" s="440"/>
      <c r="F81" s="439"/>
      <c r="G81" s="577"/>
    </row>
    <row r="82" spans="1:7" s="571" customFormat="1" ht="14">
      <c r="A82" s="441" t="s">
        <v>845</v>
      </c>
      <c r="B82" s="438">
        <f>'Sources and Uses Budget'!$C81</f>
        <v>3625</v>
      </c>
      <c r="C82" s="438">
        <f>'Sources and Uses Budget'!$C81</f>
        <v>3625</v>
      </c>
      <c r="D82" s="442">
        <f t="shared" si="1"/>
        <v>0</v>
      </c>
      <c r="E82" s="440"/>
      <c r="F82" s="439"/>
      <c r="G82" s="577"/>
    </row>
    <row r="83" spans="1:7" s="571" customFormat="1" ht="14">
      <c r="A83" s="441" t="s">
        <v>846</v>
      </c>
      <c r="B83" s="438">
        <f>'Sources and Uses Budget'!$C82</f>
        <v>0</v>
      </c>
      <c r="C83" s="438">
        <f>'Sources and Uses Budget'!$C82</f>
        <v>0</v>
      </c>
      <c r="D83" s="442">
        <f t="shared" si="1"/>
        <v>0</v>
      </c>
      <c r="E83" s="440"/>
      <c r="F83" s="439"/>
      <c r="G83" s="577"/>
    </row>
    <row r="84" spans="1:7" s="571" customFormat="1" ht="14">
      <c r="A84" s="441" t="s">
        <v>847</v>
      </c>
      <c r="B84" s="438">
        <f>'Sources and Uses Budget'!$C83</f>
        <v>334523</v>
      </c>
      <c r="C84" s="438">
        <f>'Sources and Uses Budget'!$C83</f>
        <v>334523</v>
      </c>
      <c r="D84" s="442">
        <f t="shared" si="1"/>
        <v>0</v>
      </c>
      <c r="E84" s="440"/>
      <c r="F84" s="439"/>
      <c r="G84" s="577"/>
    </row>
    <row r="85" spans="1:7" s="571" customFormat="1" ht="14">
      <c r="A85" s="441" t="s">
        <v>848</v>
      </c>
      <c r="B85" s="438">
        <f>'Sources and Uses Budget'!$C84</f>
        <v>0</v>
      </c>
      <c r="C85" s="438">
        <f>'Sources and Uses Budget'!$C84</f>
        <v>0</v>
      </c>
      <c r="D85" s="442">
        <f t="shared" si="1"/>
        <v>0</v>
      </c>
      <c r="E85" s="440"/>
      <c r="F85" s="439"/>
      <c r="G85" s="577"/>
    </row>
    <row r="86" spans="1:7" s="571" customFormat="1" ht="14">
      <c r="A86" s="441" t="s">
        <v>849</v>
      </c>
      <c r="B86" s="438">
        <f>'Sources and Uses Budget'!$C85</f>
        <v>30000</v>
      </c>
      <c r="C86" s="438">
        <f>'Sources and Uses Budget'!$C85</f>
        <v>30000</v>
      </c>
      <c r="D86" s="442">
        <f t="shared" si="1"/>
        <v>0</v>
      </c>
      <c r="E86" s="440"/>
      <c r="F86" s="439"/>
      <c r="G86" s="577"/>
    </row>
    <row r="87" spans="1:7" s="571" customFormat="1" ht="14">
      <c r="A87" s="441" t="s">
        <v>850</v>
      </c>
      <c r="B87" s="438">
        <f>'Sources and Uses Budget'!$C86</f>
        <v>90000</v>
      </c>
      <c r="C87" s="438">
        <f>'Sources and Uses Budget'!$C86</f>
        <v>90000</v>
      </c>
      <c r="D87" s="442">
        <f t="shared" si="1"/>
        <v>0</v>
      </c>
      <c r="E87" s="440"/>
      <c r="F87" s="439"/>
      <c r="G87" s="577"/>
    </row>
    <row r="88" spans="1:7" s="571" customFormat="1" ht="14">
      <c r="A88" s="441" t="s">
        <v>851</v>
      </c>
      <c r="B88" s="438">
        <f>'Sources and Uses Budget'!$C87</f>
        <v>10000</v>
      </c>
      <c r="C88" s="438">
        <f>'Sources and Uses Budget'!$C87</f>
        <v>10000</v>
      </c>
      <c r="D88" s="442">
        <f t="shared" si="1"/>
        <v>0</v>
      </c>
      <c r="E88" s="440"/>
      <c r="F88" s="439"/>
      <c r="G88" s="577"/>
    </row>
    <row r="89" spans="1:7" s="571" customFormat="1" ht="14">
      <c r="A89" s="447" t="s">
        <v>403</v>
      </c>
      <c r="B89" s="438">
        <f>'Sources and Uses Budget'!$C88</f>
        <v>35000</v>
      </c>
      <c r="C89" s="438">
        <f>'Sources and Uses Budget'!$C88</f>
        <v>35000</v>
      </c>
      <c r="D89" s="442">
        <f t="shared" si="1"/>
        <v>0</v>
      </c>
      <c r="E89" s="440"/>
      <c r="F89" s="439"/>
      <c r="G89" s="577"/>
    </row>
    <row r="90" spans="1:7" s="571" customFormat="1" ht="14">
      <c r="A90" s="892" t="s">
        <v>1468</v>
      </c>
      <c r="B90" s="438">
        <f>'Sources and Uses Budget'!$C89</f>
        <v>9625</v>
      </c>
      <c r="C90" s="438">
        <f>'Sources and Uses Budget'!$C89</f>
        <v>9625</v>
      </c>
      <c r="D90" s="442">
        <f t="shared" si="1"/>
        <v>0</v>
      </c>
      <c r="E90" s="440"/>
      <c r="F90" s="439"/>
      <c r="G90" s="577"/>
    </row>
    <row r="91" spans="1:7" s="571" customFormat="1" ht="14">
      <c r="A91" s="444" t="s">
        <v>37</v>
      </c>
      <c r="B91" s="438">
        <f>'Sources and Uses Budget'!$C90</f>
        <v>806993</v>
      </c>
      <c r="C91" s="438">
        <f>'Sources and Uses Budget'!$C90</f>
        <v>806993</v>
      </c>
      <c r="D91" s="442">
        <f t="shared" si="1"/>
        <v>0</v>
      </c>
      <c r="E91" s="440"/>
      <c r="F91" s="439"/>
      <c r="G91" s="577"/>
    </row>
    <row r="92" spans="1:7" s="571" customFormat="1" ht="14">
      <c r="A92" s="444" t="s">
        <v>37</v>
      </c>
      <c r="B92" s="438">
        <f>'Sources and Uses Budget'!$C91</f>
        <v>10000</v>
      </c>
      <c r="C92" s="438">
        <f>'Sources and Uses Budget'!$C91</f>
        <v>10000</v>
      </c>
      <c r="D92" s="442">
        <f t="shared" si="1"/>
        <v>0</v>
      </c>
      <c r="E92" s="440"/>
      <c r="F92" s="439"/>
      <c r="G92" s="577"/>
    </row>
    <row r="93" spans="1:7" s="571" customFormat="1" ht="14">
      <c r="A93" s="444" t="s">
        <v>37</v>
      </c>
      <c r="B93" s="438">
        <f>'Sources and Uses Budget'!$C92</f>
        <v>0</v>
      </c>
      <c r="C93" s="438">
        <f>'Sources and Uses Budget'!$C92</f>
        <v>0</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852</v>
      </c>
      <c r="B96" s="442">
        <f>SUM(B81:B95)</f>
        <v>1414527</v>
      </c>
      <c r="C96" s="442">
        <f>SUM(C81:C95)</f>
        <v>1414527</v>
      </c>
      <c r="D96" s="442">
        <f t="shared" si="1"/>
        <v>0</v>
      </c>
      <c r="E96" s="440"/>
      <c r="F96" s="439"/>
      <c r="G96" s="577"/>
    </row>
    <row r="97" spans="1:7" s="571" customFormat="1" ht="14">
      <c r="A97" s="443" t="s">
        <v>853</v>
      </c>
      <c r="B97" s="442">
        <f>SUM(B64+B68+B75+B79+B96)</f>
        <v>46448680</v>
      </c>
      <c r="C97" s="442">
        <f>SUM(C64+C68+C75+C79+C96)</f>
        <v>46448680</v>
      </c>
      <c r="D97" s="442">
        <f t="shared" si="1"/>
        <v>0</v>
      </c>
      <c r="E97" s="440"/>
      <c r="F97" s="439"/>
      <c r="G97" s="577"/>
    </row>
    <row r="98" spans="1:7" s="571" customFormat="1" ht="14">
      <c r="A98" s="436" t="s">
        <v>854</v>
      </c>
      <c r="B98" s="436"/>
      <c r="C98" s="436"/>
      <c r="D98" s="436"/>
      <c r="E98" s="456"/>
      <c r="F98" s="436"/>
      <c r="G98" s="577"/>
    </row>
    <row r="99" spans="1:7" s="570" customFormat="1" ht="14">
      <c r="A99" s="441" t="s">
        <v>855</v>
      </c>
      <c r="B99" s="438">
        <f>'Sources and Uses Budget'!$C98</f>
        <v>3000000</v>
      </c>
      <c r="C99" s="438">
        <f>'Sources and Uses Budget'!$C98</f>
        <v>3000000</v>
      </c>
      <c r="D99" s="442">
        <f t="shared" si="1"/>
        <v>0</v>
      </c>
      <c r="E99" s="440"/>
      <c r="F99" s="439"/>
      <c r="G99" s="575"/>
    </row>
    <row r="100" spans="1:7" s="570" customFormat="1" ht="14">
      <c r="A100" s="441" t="s">
        <v>856</v>
      </c>
      <c r="B100" s="438">
        <f>'Sources and Uses Budget'!$C99</f>
        <v>0</v>
      </c>
      <c r="C100" s="438">
        <f>'Sources and Uses Budget'!$C99</f>
        <v>0</v>
      </c>
      <c r="D100" s="442">
        <f t="shared" si="1"/>
        <v>0</v>
      </c>
      <c r="E100" s="440"/>
      <c r="F100" s="439"/>
      <c r="G100" s="575"/>
    </row>
    <row r="101" spans="1:7" s="570" customFormat="1" ht="14">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ht="14">
      <c r="A103" s="441" t="s">
        <v>859</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860</v>
      </c>
      <c r="B105" s="442">
        <f>SUM(B99:B104)</f>
        <v>3000000</v>
      </c>
      <c r="C105" s="442">
        <f>SUM(C99:C104)</f>
        <v>3000000</v>
      </c>
      <c r="D105" s="442">
        <f t="shared" si="1"/>
        <v>0</v>
      </c>
      <c r="E105" s="440"/>
      <c r="F105" s="439"/>
      <c r="G105" s="575"/>
    </row>
    <row r="106" spans="1:7" s="570" customFormat="1" ht="14">
      <c r="A106" s="443" t="s">
        <v>861</v>
      </c>
      <c r="B106" s="445">
        <f>SUM(B97+B105)</f>
        <v>49448680</v>
      </c>
      <c r="C106" s="445">
        <f>SUM(C97+C105)</f>
        <v>49448680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cellWatches>
    <cellWatch r="L44"/>
    <cellWatch r="M45"/>
    <cellWatch r="M37"/>
    <cellWatch r="L62"/>
    <cellWatch r="L45"/>
    <cellWatch r="L63"/>
    <cellWatch r="K45"/>
    <cellWatch r="K37"/>
    <cellWatch r="L46"/>
    <cellWatch r="K47"/>
    <cellWatch r="K39"/>
    <cellWatch r="L64"/>
    <cellWatch r="L40"/>
    <cellWatch r="M41"/>
    <cellWatch r="M33"/>
    <cellWatch r="M47"/>
    <cellWatch r="M39"/>
    <cellWatch r="M46"/>
    <cellWatch r="K44"/>
    <cellWatch r="K62"/>
    <cellWatch r="L37"/>
    <cellWatch r="L42"/>
    <cellWatch r="L55"/>
    <cellWatch r="M56"/>
    <cellWatch r="M48"/>
    <cellWatch r="M38"/>
    <cellWatch r="L41"/>
    <cellWatch r="L53"/>
    <cellWatch r="M54"/>
    <cellWatch r="M30"/>
    <cellWatch r="L47"/>
    <cellWatch r="M40"/>
    <cellWatch r="L65"/>
    <cellWatch r="L51"/>
    <cellWatch r="L69"/>
    <cellWatch r="M52"/>
    <cellWatch r="M44"/>
    <cellWatch r="M27"/>
    <cellWatch r="M19"/>
    <cellWatch r="L56"/>
    <cellWatch r="M57"/>
    <cellWatch r="M49"/>
    <cellWatch r="M36"/>
    <cellWatch r="M42"/>
    <cellWatch r="L54"/>
    <cellWatch r="M55"/>
    <cellWatch r="L43"/>
    <cellWatch r="M35"/>
    <cellWatch r="M51"/>
    <cellWatch r="L33"/>
    <cellWatch r="L36"/>
    <cellWatch r="N44"/>
    <cellWatch r="O45"/>
    <cellWatch r="O37"/>
    <cellWatch r="M28"/>
    <cellWatch r="L66"/>
    <cellWatch r="L49"/>
    <cellWatch r="L67"/>
    <cellWatch r="K66"/>
    <cellWatch r="L39"/>
    <cellWatch r="L50"/>
    <cellWatch r="L68"/>
    <cellWatch r="M34"/>
    <cellWatch r="M62"/>
    <cellWatch r="N45"/>
    <cellWatch r="N37"/>
    <cellWatch r="N47"/>
    <cellWatch r="N39"/>
    <cellWatch r="M64"/>
    <cellWatch r="N46"/>
    <cellWatch r="N38"/>
    <cellWatch r="M63"/>
    <cellWatch r="N48"/>
    <cellWatch r="N40"/>
    <cellWatch r="M65"/>
    <cellWatch r="N41"/>
    <cellWatch r="N33"/>
    <cellWatch r="N56"/>
    <cellWatch r="M53"/>
    <cellWatch r="N54"/>
    <cellWatch r="M69"/>
    <cellWatch r="N52"/>
    <cellWatch r="N27"/>
    <cellWatch r="N19"/>
    <cellWatch r="N57"/>
    <cellWatch r="N49"/>
    <cellWatch r="N36"/>
    <cellWatch r="N30"/>
    <cellWatch r="N42"/>
    <cellWatch r="N55"/>
    <cellWatch r="M43"/>
    <cellWatch r="N35"/>
    <cellWatch r="N51"/>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6" t="s">
        <v>1196</v>
      </c>
      <c r="B2" s="1016"/>
      <c r="C2" s="1017"/>
      <c r="D2" s="1017"/>
      <c r="E2" s="1017"/>
      <c r="F2" s="1017"/>
      <c r="G2" s="1017"/>
    </row>
    <row r="3" spans="1:9" s="265" customFormat="1">
      <c r="A3" s="1016" t="s">
        <v>1123</v>
      </c>
      <c r="B3" s="1016"/>
      <c r="C3" s="1017"/>
      <c r="D3" s="1017"/>
      <c r="E3" s="1017"/>
      <c r="F3" s="1017"/>
      <c r="G3" s="1017"/>
      <c r="I3" s="701" t="s">
        <v>328</v>
      </c>
    </row>
    <row r="4" spans="1:9">
      <c r="I4" s="702" t="s">
        <v>1197</v>
      </c>
    </row>
    <row r="5" spans="1:9" s="39" customFormat="1">
      <c r="A5" s="1020" t="s">
        <v>1124</v>
      </c>
      <c r="B5" s="1020"/>
      <c r="C5" s="1021"/>
      <c r="D5" s="1021"/>
      <c r="E5" s="1021"/>
      <c r="F5" s="1021"/>
      <c r="G5" s="1021"/>
      <c r="I5" s="702" t="s">
        <v>1198</v>
      </c>
    </row>
    <row r="6" spans="1:9" s="39" customFormat="1">
      <c r="A6" s="1020" t="s">
        <v>903</v>
      </c>
      <c r="B6" s="1020"/>
      <c r="C6" s="1021"/>
      <c r="D6" s="1021"/>
      <c r="E6" s="1021"/>
      <c r="F6" s="1021"/>
      <c r="G6" s="1021"/>
      <c r="I6" s="701" t="s">
        <v>641</v>
      </c>
    </row>
    <row r="7" spans="1:9" ht="11.75" customHeight="1"/>
    <row r="8" spans="1:9" s="39" customFormat="1">
      <c r="A8" s="1018" t="s">
        <v>1293</v>
      </c>
      <c r="B8" s="1018"/>
      <c r="C8" s="1019"/>
      <c r="D8" s="1019"/>
      <c r="E8" s="1019"/>
      <c r="F8" s="1019"/>
      <c r="G8" s="1019"/>
    </row>
    <row r="9" spans="1:9" s="39" customFormat="1">
      <c r="A9" s="1018" t="s">
        <v>1294</v>
      </c>
      <c r="B9" s="1018"/>
      <c r="C9" s="1019"/>
      <c r="D9" s="1019"/>
      <c r="E9" s="1019"/>
      <c r="F9" s="1019"/>
      <c r="G9" s="1019"/>
    </row>
    <row r="10" spans="1:9">
      <c r="A10" s="267"/>
      <c r="B10" s="267"/>
      <c r="C10" s="264"/>
      <c r="D10" s="264"/>
      <c r="E10" s="264"/>
      <c r="F10" s="264"/>
    </row>
    <row r="11" spans="1:9">
      <c r="A11" s="1022" t="s">
        <v>1296</v>
      </c>
      <c r="B11" s="1022"/>
      <c r="C11" s="1022"/>
      <c r="D11" s="1022"/>
      <c r="E11" s="1022"/>
      <c r="F11" s="1022"/>
      <c r="G11" s="1022"/>
    </row>
    <row r="12" spans="1:9">
      <c r="A12" s="264"/>
      <c r="B12" s="697"/>
      <c r="E12" s="50"/>
    </row>
    <row r="13" spans="1:9" ht="13.25" customHeight="1">
      <c r="C13" s="264"/>
      <c r="D13" s="994" t="s">
        <v>1295</v>
      </c>
      <c r="E13" s="994"/>
      <c r="F13" s="994"/>
    </row>
    <row r="14" spans="1:9">
      <c r="C14" s="264"/>
      <c r="D14" s="994"/>
      <c r="E14" s="994"/>
      <c r="F14" s="994"/>
    </row>
    <row r="15" spans="1:9">
      <c r="A15" s="269"/>
      <c r="B15" s="269"/>
      <c r="C15" s="269"/>
      <c r="D15" s="991" t="s">
        <v>1278</v>
      </c>
      <c r="E15" s="991"/>
      <c r="F15" s="991"/>
    </row>
    <row r="16" spans="1:9">
      <c r="A16" s="269"/>
      <c r="B16" s="269"/>
      <c r="C16" s="269"/>
      <c r="D16" s="337"/>
    </row>
    <row r="17" spans="1:7">
      <c r="A17" s="270"/>
      <c r="B17" s="703" t="s">
        <v>328</v>
      </c>
      <c r="C17" s="323"/>
      <c r="D17" s="966" t="s">
        <v>1279</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c r="A21" s="270"/>
      <c r="B21" s="703" t="s">
        <v>328</v>
      </c>
      <c r="D21" s="995" t="s">
        <v>1280</v>
      </c>
      <c r="E21" s="995"/>
      <c r="F21" s="995"/>
    </row>
    <row r="22" spans="1:7">
      <c r="A22" s="270"/>
      <c r="B22" s="270"/>
      <c r="D22" s="138"/>
    </row>
    <row r="23" spans="1:7">
      <c r="A23" s="270"/>
      <c r="B23" s="703" t="s">
        <v>328</v>
      </c>
      <c r="D23" s="966" t="s">
        <v>1281</v>
      </c>
      <c r="E23" s="966"/>
      <c r="F23" s="966"/>
    </row>
    <row r="24" spans="1:7">
      <c r="A24" s="270"/>
      <c r="B24" s="270"/>
      <c r="D24" s="966"/>
      <c r="E24" s="966"/>
      <c r="F24" s="966"/>
    </row>
    <row r="25" spans="1:7"/>
    <row r="26" spans="1:7">
      <c r="A26" s="270"/>
      <c r="B26" s="703" t="s">
        <v>328</v>
      </c>
      <c r="D26" s="989" t="s">
        <v>1282</v>
      </c>
      <c r="E26" s="989"/>
      <c r="F26" s="989"/>
    </row>
    <row r="27" spans="1:7">
      <c r="D27" s="989"/>
      <c r="E27" s="989"/>
      <c r="F27" s="989"/>
    </row>
    <row r="28" spans="1:7">
      <c r="D28" s="989"/>
      <c r="E28" s="989"/>
      <c r="F28" s="989"/>
    </row>
    <row r="29" spans="1:7">
      <c r="A29" s="582"/>
      <c r="C29" s="582"/>
      <c r="D29" s="989"/>
      <c r="E29" s="989"/>
      <c r="F29" s="989"/>
    </row>
    <row r="30" spans="1:7">
      <c r="A30" s="582"/>
      <c r="C30" s="582"/>
      <c r="D30" s="989"/>
      <c r="E30" s="989"/>
      <c r="F30" s="989"/>
    </row>
    <row r="31" spans="1:7" s="39" customFormat="1">
      <c r="A31" s="282"/>
      <c r="B31" s="282"/>
      <c r="C31" s="282"/>
      <c r="D31" s="460"/>
      <c r="E31" s="133"/>
      <c r="F31" s="133"/>
      <c r="G31" s="133"/>
    </row>
    <row r="32" spans="1:7" s="39" customFormat="1">
      <c r="A32" s="282"/>
      <c r="B32" s="703" t="s">
        <v>328</v>
      </c>
      <c r="C32" s="282"/>
      <c r="D32" s="968" t="s">
        <v>1283</v>
      </c>
      <c r="E32" s="968"/>
      <c r="F32" s="968"/>
      <c r="G32" s="133"/>
    </row>
    <row r="33" spans="1:7" s="39" customFormat="1">
      <c r="A33" s="282"/>
      <c r="B33" s="282"/>
      <c r="C33" s="282"/>
      <c r="D33" s="968"/>
      <c r="E33" s="968"/>
      <c r="F33" s="968"/>
      <c r="G33" s="133"/>
    </row>
    <row r="34" spans="1:7">
      <c r="A34" s="270"/>
      <c r="B34" s="270"/>
      <c r="D34" s="421"/>
    </row>
    <row r="35" spans="1:7" ht="14.5" customHeight="1">
      <c r="A35" s="270"/>
      <c r="B35" s="703" t="s">
        <v>328</v>
      </c>
      <c r="C35" s="578"/>
      <c r="D35" s="968" t="s">
        <v>1284</v>
      </c>
      <c r="E35" s="968"/>
      <c r="F35" s="968"/>
    </row>
    <row r="36" spans="1:7">
      <c r="A36" s="270"/>
      <c r="B36" s="270"/>
      <c r="C36" s="578"/>
      <c r="D36" s="968"/>
      <c r="E36" s="968"/>
      <c r="F36" s="968"/>
    </row>
    <row r="37" spans="1:7">
      <c r="A37" s="270"/>
      <c r="B37" s="270"/>
      <c r="C37" s="578"/>
      <c r="D37" s="968"/>
      <c r="E37" s="968"/>
      <c r="F37" s="968"/>
    </row>
    <row r="38" spans="1:7">
      <c r="A38" s="270"/>
      <c r="B38" s="270"/>
      <c r="C38" s="578"/>
      <c r="D38" s="12"/>
    </row>
    <row r="39" spans="1:7" s="706" customFormat="1">
      <c r="A39" s="270"/>
      <c r="B39" s="703" t="s">
        <v>328</v>
      </c>
      <c r="C39" s="723"/>
      <c r="D39" s="968" t="s">
        <v>1285</v>
      </c>
      <c r="E39" s="968"/>
      <c r="F39" s="968"/>
      <c r="G39" s="7"/>
    </row>
    <row r="40" spans="1:7" s="706" customFormat="1">
      <c r="A40" s="270"/>
      <c r="B40" s="270"/>
      <c r="C40" s="723"/>
      <c r="D40" s="968"/>
      <c r="E40" s="968"/>
      <c r="F40" s="968"/>
      <c r="G40" s="7"/>
    </row>
    <row r="41" spans="1:7" s="706" customFormat="1">
      <c r="A41" s="270"/>
      <c r="B41" s="270"/>
      <c r="C41" s="723"/>
      <c r="D41" s="968"/>
      <c r="E41" s="968"/>
      <c r="F41" s="968"/>
      <c r="G41" s="7"/>
    </row>
    <row r="42" spans="1:7" s="706" customFormat="1">
      <c r="A42" s="270"/>
      <c r="B42" s="270"/>
      <c r="C42" s="723"/>
      <c r="D42" s="968"/>
      <c r="E42" s="968"/>
      <c r="F42" s="968"/>
      <c r="G42" s="7"/>
    </row>
    <row r="43" spans="1:7" s="706" customFormat="1">
      <c r="A43" s="270"/>
      <c r="B43" s="270"/>
      <c r="C43" s="723"/>
      <c r="D43" s="968"/>
      <c r="E43" s="968"/>
      <c r="F43" s="968"/>
      <c r="G43" s="7"/>
    </row>
    <row r="44" spans="1:7" s="706" customFormat="1">
      <c r="A44" s="270"/>
      <c r="B44" s="270"/>
      <c r="C44" s="723"/>
      <c r="D44" s="722"/>
      <c r="E44" s="722"/>
      <c r="F44" s="722"/>
      <c r="G44" s="7"/>
    </row>
    <row r="45" spans="1:7">
      <c r="A45" s="270"/>
      <c r="B45" s="703" t="s">
        <v>328</v>
      </c>
      <c r="C45" s="578"/>
      <c r="D45" s="968" t="s">
        <v>1286</v>
      </c>
      <c r="E45" s="968"/>
      <c r="F45" s="968"/>
    </row>
    <row r="46" spans="1:7">
      <c r="A46" s="270"/>
      <c r="B46" s="270"/>
      <c r="C46" s="578"/>
      <c r="D46" s="968"/>
      <c r="E46" s="968"/>
      <c r="F46" s="968"/>
    </row>
    <row r="47" spans="1:7">
      <c r="A47" s="270"/>
      <c r="B47" s="270"/>
      <c r="C47" s="578"/>
      <c r="D47" s="968"/>
      <c r="E47" s="968"/>
      <c r="F47" s="968"/>
    </row>
    <row r="48" spans="1:7" ht="23.25" customHeight="1">
      <c r="A48" s="270"/>
      <c r="B48" s="270"/>
      <c r="C48" s="578"/>
      <c r="D48" s="968"/>
      <c r="E48" s="968"/>
      <c r="F48" s="968"/>
    </row>
    <row r="49" spans="1:7">
      <c r="A49" s="270"/>
      <c r="B49" s="270"/>
      <c r="D49" s="154"/>
    </row>
    <row r="50" spans="1:7" ht="14.5" customHeight="1">
      <c r="A50" s="270"/>
      <c r="B50" s="703" t="s">
        <v>328</v>
      </c>
      <c r="D50" s="968" t="s">
        <v>1287</v>
      </c>
      <c r="E50" s="968"/>
      <c r="F50" s="968"/>
    </row>
    <row r="51" spans="1:7">
      <c r="A51" s="270"/>
      <c r="B51" s="270"/>
      <c r="D51" s="968"/>
      <c r="E51" s="968"/>
      <c r="F51" s="968"/>
    </row>
    <row r="52" spans="1:7">
      <c r="A52" s="270"/>
      <c r="B52" s="270"/>
      <c r="D52" s="968"/>
      <c r="E52" s="968"/>
      <c r="F52" s="968"/>
    </row>
    <row r="53" spans="1:7" s="2" customFormat="1">
      <c r="A53" s="270"/>
      <c r="B53" s="270"/>
      <c r="C53" s="580"/>
      <c r="D53" s="247"/>
      <c r="E53" s="22"/>
      <c r="F53" s="22"/>
      <c r="G53" s="22"/>
    </row>
    <row r="54" spans="1:7" s="2" customFormat="1">
      <c r="A54" s="420"/>
      <c r="B54" s="703" t="s">
        <v>328</v>
      </c>
      <c r="C54" s="581"/>
      <c r="D54" s="968" t="s">
        <v>1288</v>
      </c>
      <c r="E54" s="968"/>
      <c r="F54" s="968"/>
      <c r="G54" s="22"/>
    </row>
    <row r="55" spans="1:7" s="2" customFormat="1">
      <c r="A55" s="420"/>
      <c r="B55" s="420"/>
      <c r="C55" s="581"/>
      <c r="D55" s="968"/>
      <c r="E55" s="968"/>
      <c r="F55" s="968"/>
      <c r="G55" s="22"/>
    </row>
    <row r="56" spans="1:7" s="39" customFormat="1">
      <c r="A56" s="282"/>
      <c r="B56" s="282"/>
      <c r="C56" s="282"/>
      <c r="D56" s="460"/>
      <c r="E56" s="133"/>
      <c r="F56" s="133"/>
      <c r="G56" s="133"/>
    </row>
    <row r="57" spans="1:7">
      <c r="A57" s="270"/>
      <c r="B57" s="703" t="s">
        <v>328</v>
      </c>
      <c r="D57" s="968" t="s">
        <v>1289</v>
      </c>
      <c r="E57" s="968"/>
      <c r="F57" s="968"/>
    </row>
    <row r="58" spans="1:7">
      <c r="D58" s="968"/>
      <c r="E58" s="968"/>
      <c r="F58" s="968"/>
    </row>
    <row r="59" spans="1:7">
      <c r="D59" s="968"/>
      <c r="E59" s="968"/>
      <c r="F59" s="968"/>
    </row>
    <row r="60" spans="1:7" s="706" customFormat="1">
      <c r="A60" s="723"/>
      <c r="B60" s="723"/>
      <c r="C60" s="723"/>
      <c r="D60" s="702"/>
      <c r="E60" s="7"/>
      <c r="F60" s="7"/>
      <c r="G60" s="7"/>
    </row>
    <row r="61" spans="1:7">
      <c r="A61" s="270"/>
      <c r="B61" s="703" t="s">
        <v>328</v>
      </c>
      <c r="D61" s="968" t="s">
        <v>1290</v>
      </c>
      <c r="E61" s="968"/>
      <c r="F61" s="968"/>
    </row>
    <row r="62" spans="1:7">
      <c r="D62" s="968"/>
      <c r="E62" s="968"/>
      <c r="F62" s="968"/>
    </row>
    <row r="63" spans="1:7"/>
    <row r="64" spans="1:7">
      <c r="A64" s="270"/>
      <c r="B64" s="703" t="s">
        <v>328</v>
      </c>
      <c r="D64" s="968" t="s">
        <v>1291</v>
      </c>
      <c r="E64" s="968"/>
      <c r="F64" s="968"/>
    </row>
    <row r="65" spans="1:7">
      <c r="D65" s="968"/>
      <c r="E65" s="968"/>
      <c r="F65" s="968"/>
    </row>
    <row r="66" spans="1:7">
      <c r="A66" s="579"/>
      <c r="C66" s="579"/>
      <c r="D66" s="968"/>
      <c r="E66" s="968"/>
      <c r="F66" s="968"/>
    </row>
    <row r="67" spans="1:7">
      <c r="D67" s="12"/>
    </row>
    <row r="68" spans="1:7">
      <c r="A68" s="270"/>
      <c r="B68" s="703" t="s">
        <v>328</v>
      </c>
      <c r="D68" s="966" t="s">
        <v>1292</v>
      </c>
      <c r="E68" s="966"/>
      <c r="F68" s="966"/>
    </row>
    <row r="69" spans="1:7">
      <c r="D69" s="966"/>
      <c r="E69" s="966"/>
      <c r="F69" s="966"/>
    </row>
    <row r="70" spans="1:7">
      <c r="A70" s="270"/>
      <c r="B70" s="270"/>
      <c r="D70" s="138"/>
    </row>
    <row r="71" spans="1:7">
      <c r="A71" s="992" t="s">
        <v>1199</v>
      </c>
      <c r="B71" s="992"/>
      <c r="C71" s="992"/>
      <c r="D71" s="992"/>
      <c r="E71" s="992"/>
      <c r="F71" s="992"/>
      <c r="G71" s="992"/>
    </row>
    <row r="72" spans="1:7"/>
    <row r="73" spans="1:7">
      <c r="C73" s="271"/>
      <c r="D73" s="1008" t="s">
        <v>1297</v>
      </c>
      <c r="E73" s="1008"/>
      <c r="F73" s="1008"/>
    </row>
    <row r="74" spans="1:7">
      <c r="A74" s="138"/>
      <c r="B74" s="138"/>
      <c r="D74" s="966" t="s">
        <v>1324</v>
      </c>
      <c r="E74" s="966"/>
      <c r="F74" s="966"/>
    </row>
    <row r="75" spans="1:7">
      <c r="A75" s="138"/>
      <c r="B75" s="138"/>
    </row>
    <row r="76" spans="1:7">
      <c r="A76" s="270"/>
      <c r="B76" s="703" t="s">
        <v>328</v>
      </c>
      <c r="D76" s="966" t="s">
        <v>1298</v>
      </c>
      <c r="E76" s="966"/>
      <c r="F76" s="966"/>
    </row>
    <row r="77" spans="1:7">
      <c r="A77" s="270"/>
      <c r="B77" s="270"/>
      <c r="D77" s="966"/>
      <c r="E77" s="966"/>
      <c r="F77" s="966"/>
    </row>
    <row r="78" spans="1:7">
      <c r="A78" s="270"/>
      <c r="B78" s="270"/>
      <c r="D78" s="966"/>
      <c r="E78" s="966"/>
      <c r="F78" s="966"/>
    </row>
    <row r="79" spans="1:7">
      <c r="A79" s="270"/>
      <c r="B79" s="270"/>
      <c r="D79" s="966"/>
      <c r="E79" s="966"/>
      <c r="F79" s="966"/>
    </row>
    <row r="80" spans="1:7">
      <c r="A80" s="270"/>
      <c r="B80" s="270"/>
      <c r="D80" s="966"/>
      <c r="E80" s="966"/>
      <c r="F80" s="966"/>
    </row>
    <row r="81" spans="1:7">
      <c r="A81" s="270"/>
      <c r="B81" s="270"/>
      <c r="D81" s="966"/>
      <c r="E81" s="966"/>
      <c r="F81" s="966"/>
    </row>
    <row r="82" spans="1:7" s="730" customFormat="1">
      <c r="A82" s="731"/>
      <c r="B82" s="731"/>
      <c r="C82" s="729"/>
      <c r="D82" s="733"/>
      <c r="E82" s="733"/>
      <c r="F82" s="733"/>
      <c r="G82" s="7"/>
    </row>
    <row r="83" spans="1:7" s="730" customFormat="1" ht="14.5" customHeight="1">
      <c r="A83" s="731"/>
      <c r="B83" s="736" t="s">
        <v>328</v>
      </c>
      <c r="C83" s="729"/>
      <c r="D83" s="1023" t="s">
        <v>1397</v>
      </c>
      <c r="E83" s="1023"/>
      <c r="F83" s="1023"/>
      <c r="G83" s="7"/>
    </row>
    <row r="84" spans="1:7" s="730" customFormat="1">
      <c r="A84" s="731"/>
      <c r="B84" s="731"/>
      <c r="C84" s="729"/>
      <c r="D84" s="1023"/>
      <c r="E84" s="1023"/>
      <c r="F84" s="1023"/>
      <c r="G84" s="7"/>
    </row>
    <row r="85" spans="1:7" s="730" customFormat="1">
      <c r="A85" s="731"/>
      <c r="B85" s="731"/>
      <c r="C85" s="729"/>
      <c r="D85" s="1023"/>
      <c r="E85" s="1023"/>
      <c r="F85" s="1023"/>
      <c r="G85" s="7"/>
    </row>
    <row r="86" spans="1:7" s="730" customFormat="1">
      <c r="A86" s="731"/>
      <c r="B86" s="731"/>
      <c r="C86" s="729"/>
      <c r="D86" s="1023"/>
      <c r="E86" s="1023"/>
      <c r="F86" s="1023"/>
      <c r="G86" s="7"/>
    </row>
    <row r="87" spans="1:7" s="730" customFormat="1">
      <c r="A87" s="731"/>
      <c r="B87" s="731"/>
      <c r="C87" s="729"/>
      <c r="D87" s="1023"/>
      <c r="E87" s="1023"/>
      <c r="F87" s="1023"/>
      <c r="G87" s="7"/>
    </row>
    <row r="88" spans="1:7" s="743" customFormat="1">
      <c r="A88" s="738"/>
      <c r="B88" s="738"/>
      <c r="C88" s="769"/>
      <c r="D88" s="1023"/>
      <c r="E88" s="1023"/>
      <c r="F88" s="1023"/>
      <c r="G88" s="7"/>
    </row>
    <row r="89" spans="1:7" s="743" customFormat="1">
      <c r="A89" s="738"/>
      <c r="B89" s="738"/>
      <c r="C89" s="769"/>
      <c r="D89" s="1023"/>
      <c r="E89" s="1023"/>
      <c r="F89" s="1023"/>
      <c r="G89" s="7"/>
    </row>
    <row r="90" spans="1:7" s="743" customFormat="1">
      <c r="A90" s="738"/>
      <c r="B90" s="738"/>
      <c r="C90" s="769"/>
      <c r="D90" s="1023"/>
      <c r="E90" s="1023"/>
      <c r="F90" s="1023"/>
      <c r="G90" s="7"/>
    </row>
    <row r="91" spans="1:7">
      <c r="A91" s="270"/>
      <c r="B91" s="270"/>
      <c r="D91" s="1023"/>
      <c r="E91" s="1023"/>
      <c r="F91" s="1023"/>
    </row>
    <row r="92" spans="1:7">
      <c r="A92" s="270"/>
      <c r="B92" s="270"/>
      <c r="D92" s="1023"/>
      <c r="E92" s="1023"/>
      <c r="F92" s="1023"/>
    </row>
    <row r="93" spans="1:7">
      <c r="A93" s="270"/>
      <c r="B93" s="270"/>
      <c r="D93" s="1023"/>
      <c r="E93" s="1023"/>
      <c r="F93" s="1023"/>
    </row>
    <row r="94" spans="1:7">
      <c r="A94" s="270"/>
      <c r="B94" s="270"/>
      <c r="D94" s="1023"/>
      <c r="E94" s="1023"/>
      <c r="F94" s="1023"/>
    </row>
    <row r="95" spans="1:7">
      <c r="A95" s="270"/>
      <c r="B95" s="270"/>
      <c r="D95" s="1023"/>
      <c r="E95" s="1023"/>
      <c r="F95" s="1023"/>
    </row>
    <row r="96" spans="1:7">
      <c r="A96" s="270"/>
      <c r="B96" s="270"/>
      <c r="D96" s="1023"/>
      <c r="E96" s="1023"/>
      <c r="F96" s="1023"/>
    </row>
    <row r="97" spans="1:11" s="734" customFormat="1">
      <c r="A97" s="735"/>
      <c r="B97" s="739" t="s">
        <v>328</v>
      </c>
      <c r="C97" s="729"/>
      <c r="D97" s="966" t="s">
        <v>1299</v>
      </c>
      <c r="E97" s="966"/>
      <c r="F97" s="966"/>
      <c r="G97" s="7"/>
    </row>
    <row r="98" spans="1:11" s="734" customFormat="1">
      <c r="A98" s="735"/>
      <c r="B98" s="735"/>
      <c r="C98" s="729"/>
      <c r="D98" s="966"/>
      <c r="E98" s="966"/>
      <c r="F98" s="966"/>
      <c r="G98" s="7"/>
    </row>
    <row r="99" spans="1:11" s="734" customFormat="1">
      <c r="A99" s="735"/>
      <c r="B99" s="735"/>
      <c r="C99" s="729"/>
      <c r="D99" s="966"/>
      <c r="E99" s="966"/>
      <c r="F99" s="966"/>
      <c r="G99" s="7"/>
    </row>
    <row r="100" spans="1:11" s="734" customFormat="1">
      <c r="A100" s="735"/>
      <c r="B100" s="735"/>
      <c r="C100" s="729"/>
      <c r="D100" s="966"/>
      <c r="E100" s="966"/>
      <c r="F100" s="966"/>
      <c r="G100" s="7"/>
    </row>
    <row r="101" spans="1:11" s="734" customFormat="1">
      <c r="A101" s="735"/>
      <c r="B101" s="735"/>
      <c r="C101" s="729"/>
      <c r="D101" s="966"/>
      <c r="E101" s="966"/>
      <c r="F101" s="966"/>
      <c r="G101" s="7"/>
    </row>
    <row r="102" spans="1:11" s="734" customFormat="1">
      <c r="A102" s="735"/>
      <c r="B102" s="735"/>
      <c r="C102" s="729"/>
      <c r="D102" s="966"/>
      <c r="E102" s="966"/>
      <c r="F102" s="966"/>
      <c r="G102" s="7"/>
    </row>
    <row r="103" spans="1:11" s="734" customFormat="1">
      <c r="A103" s="735"/>
      <c r="B103" s="735"/>
      <c r="C103" s="729"/>
      <c r="D103" s="966"/>
      <c r="E103" s="966"/>
      <c r="F103" s="966"/>
      <c r="G103" s="7"/>
    </row>
    <row r="104" spans="1:11" s="734" customFormat="1">
      <c r="A104" s="735"/>
      <c r="B104" s="735"/>
      <c r="C104" s="729"/>
      <c r="D104" s="966"/>
      <c r="E104" s="966"/>
      <c r="F104" s="966"/>
      <c r="G104" s="7"/>
    </row>
    <row r="105" spans="1:11" s="737" customFormat="1">
      <c r="A105" s="738"/>
      <c r="B105" s="738"/>
      <c r="C105" s="729"/>
      <c r="D105" s="740"/>
      <c r="E105" s="740"/>
      <c r="F105" s="740"/>
      <c r="G105" s="7"/>
    </row>
    <row r="106" spans="1:11">
      <c r="A106" s="420"/>
      <c r="B106" s="732" t="s">
        <v>328</v>
      </c>
      <c r="C106" s="486"/>
      <c r="D106" s="1024" t="s">
        <v>1300</v>
      </c>
      <c r="E106" s="1024"/>
      <c r="F106" s="1024"/>
      <c r="G106" s="487"/>
      <c r="H106" s="485"/>
      <c r="I106" s="485"/>
      <c r="J106" s="485"/>
      <c r="K106" s="485"/>
    </row>
    <row r="107" spans="1:11">
      <c r="A107" s="270"/>
      <c r="B107" s="270"/>
      <c r="C107" s="325"/>
      <c r="D107" s="1024"/>
      <c r="E107" s="1024"/>
      <c r="F107" s="1024"/>
      <c r="G107" s="487"/>
      <c r="H107" s="485"/>
      <c r="I107" s="485"/>
      <c r="J107" s="485"/>
      <c r="K107" s="485"/>
    </row>
    <row r="108" spans="1:11">
      <c r="A108" s="270"/>
      <c r="B108" s="270"/>
      <c r="C108" s="325"/>
      <c r="D108" s="1024"/>
      <c r="E108" s="1024"/>
      <c r="F108" s="1024"/>
      <c r="G108" s="487"/>
      <c r="H108" s="485"/>
      <c r="I108" s="485"/>
      <c r="J108" s="485"/>
      <c r="K108" s="485"/>
    </row>
    <row r="109" spans="1:11">
      <c r="A109" s="270"/>
      <c r="B109" s="270"/>
      <c r="C109" s="325"/>
      <c r="D109" s="1024"/>
      <c r="E109" s="1024"/>
      <c r="F109" s="1024"/>
      <c r="G109" s="487"/>
      <c r="H109" s="485"/>
      <c r="I109" s="485"/>
      <c r="J109" s="485"/>
      <c r="K109" s="485"/>
    </row>
    <row r="110" spans="1:11">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c r="A114" s="270"/>
      <c r="B114" s="703" t="s">
        <v>328</v>
      </c>
      <c r="C114"/>
      <c r="D114" s="1025" t="s">
        <v>1301</v>
      </c>
      <c r="E114" s="1025"/>
      <c r="F114" s="1025"/>
      <c r="G114"/>
      <c r="H114"/>
      <c r="I114"/>
      <c r="J114"/>
      <c r="K114"/>
    </row>
    <row r="115" spans="1:11">
      <c r="A115" s="270"/>
      <c r="B115" s="270"/>
      <c r="C115"/>
      <c r="D115" s="1025"/>
      <c r="E115" s="1025"/>
      <c r="F115" s="1025"/>
      <c r="G115"/>
      <c r="H115"/>
      <c r="I115"/>
      <c r="J115"/>
      <c r="K115"/>
    </row>
    <row r="116" spans="1:11"/>
    <row r="117" spans="1:11">
      <c r="A117" s="270"/>
      <c r="B117" s="703" t="s">
        <v>328</v>
      </c>
      <c r="C117" s="10"/>
      <c r="D117" s="966" t="s">
        <v>1302</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c r="A123" s="270"/>
      <c r="B123" s="703" t="s">
        <v>328</v>
      </c>
      <c r="C123" s="10"/>
      <c r="D123" s="968" t="s">
        <v>1303</v>
      </c>
      <c r="E123" s="968"/>
      <c r="F123" s="968"/>
      <c r="G123" s="152"/>
    </row>
    <row r="124" spans="1:11" s="306" customFormat="1" ht="13.75" customHeight="1">
      <c r="A124" s="303"/>
      <c r="B124" s="303"/>
      <c r="C124" s="304"/>
      <c r="D124" s="968"/>
      <c r="E124" s="968"/>
      <c r="F124" s="968"/>
      <c r="G124" s="305"/>
    </row>
    <row r="125" spans="1:11" customFormat="1" ht="13.75" customHeight="1">
      <c r="A125" s="135"/>
      <c r="B125" s="700"/>
      <c r="C125" s="10"/>
      <c r="D125" s="968"/>
      <c r="E125" s="968"/>
      <c r="F125" s="968"/>
      <c r="G125" s="152"/>
    </row>
    <row r="126" spans="1:11" customFormat="1" ht="13.75" customHeight="1">
      <c r="A126" s="135"/>
      <c r="B126" s="700"/>
      <c r="C126" s="10"/>
      <c r="D126" s="968"/>
      <c r="E126" s="968"/>
      <c r="F126" s="968"/>
      <c r="G126" s="152"/>
    </row>
    <row r="127" spans="1:11" customFormat="1" ht="13.75" customHeight="1">
      <c r="A127" s="135"/>
      <c r="B127" s="700"/>
      <c r="C127" s="10"/>
      <c r="D127" s="968"/>
      <c r="E127" s="968"/>
      <c r="F127" s="968"/>
      <c r="G127" s="152"/>
    </row>
    <row r="128" spans="1:11" customFormat="1" ht="13.75" customHeight="1">
      <c r="A128" s="395"/>
      <c r="B128" s="395"/>
      <c r="C128" s="10"/>
      <c r="D128" s="968"/>
      <c r="E128" s="968"/>
      <c r="F128" s="968"/>
      <c r="G128" s="152"/>
    </row>
    <row r="129" spans="1:7" s="2" customFormat="1" ht="13.75" customHeight="1">
      <c r="A129" s="282"/>
      <c r="B129" s="282"/>
      <c r="C129" s="459"/>
      <c r="D129" s="968"/>
      <c r="E129" s="968"/>
      <c r="F129" s="968"/>
      <c r="G129" s="187"/>
    </row>
    <row r="130" spans="1:7" s="2" customFormat="1" ht="13.75" customHeight="1">
      <c r="A130" s="282"/>
      <c r="B130" s="282"/>
      <c r="C130" s="459"/>
      <c r="D130" s="968"/>
      <c r="E130" s="968"/>
      <c r="F130" s="968"/>
      <c r="G130" s="187"/>
    </row>
    <row r="131" spans="1:7" customFormat="1" ht="13.75" customHeight="1">
      <c r="A131" s="135"/>
      <c r="B131" s="700"/>
      <c r="C131" s="10"/>
      <c r="D131" s="968"/>
      <c r="E131" s="968"/>
      <c r="F131" s="968"/>
      <c r="G131" s="152"/>
    </row>
    <row r="132" spans="1:7" customFormat="1" ht="13.75" customHeight="1">
      <c r="A132" s="135"/>
      <c r="B132" s="700"/>
      <c r="C132" s="10"/>
      <c r="D132" s="968"/>
      <c r="E132" s="968"/>
      <c r="F132" s="968"/>
      <c r="G132" s="152"/>
    </row>
    <row r="133" spans="1:7" customFormat="1" ht="13.75" customHeight="1">
      <c r="A133" s="135"/>
      <c r="B133" s="700"/>
      <c r="C133" s="10"/>
      <c r="D133" s="968"/>
      <c r="E133" s="968"/>
      <c r="F133" s="968"/>
      <c r="G133" s="152"/>
    </row>
    <row r="134" spans="1:7" customFormat="1" ht="13.75" customHeight="1">
      <c r="A134" s="135"/>
      <c r="B134" s="700"/>
      <c r="C134" s="10"/>
      <c r="D134" s="968"/>
      <c r="E134" s="968"/>
      <c r="F134" s="968"/>
      <c r="G134" s="152"/>
    </row>
    <row r="135" spans="1:7" customFormat="1" ht="13.75" customHeight="1">
      <c r="A135" s="135"/>
      <c r="B135" s="700"/>
      <c r="C135" s="10"/>
      <c r="D135" s="337"/>
      <c r="E135" s="154"/>
      <c r="F135" s="154"/>
      <c r="G135" s="152"/>
    </row>
    <row r="136" spans="1:7" s="741" customFormat="1" ht="13.75" customHeight="1">
      <c r="A136" s="729"/>
      <c r="B136" s="742" t="s">
        <v>328</v>
      </c>
      <c r="C136" s="10"/>
      <c r="D136" s="966" t="s">
        <v>1411</v>
      </c>
      <c r="E136" s="966"/>
      <c r="F136" s="966"/>
      <c r="G136" s="152"/>
    </row>
    <row r="137" spans="1:7" s="741" customFormat="1" ht="13.75" customHeight="1">
      <c r="A137" s="729"/>
      <c r="B137" s="729"/>
      <c r="C137" s="10"/>
      <c r="D137" s="966"/>
      <c r="E137" s="966"/>
      <c r="F137" s="966"/>
      <c r="G137" s="152"/>
    </row>
    <row r="138" spans="1:7" s="741" customFormat="1" ht="13.75" customHeight="1">
      <c r="A138" s="729"/>
      <c r="B138" s="729"/>
      <c r="C138" s="10"/>
      <c r="D138" s="966"/>
      <c r="E138" s="966"/>
      <c r="F138" s="966"/>
      <c r="G138" s="152"/>
    </row>
    <row r="139" spans="1:7" s="741" customFormat="1" ht="13.75" customHeight="1">
      <c r="A139" s="729"/>
      <c r="B139" s="729"/>
      <c r="C139" s="10"/>
      <c r="D139" s="966"/>
      <c r="E139" s="966"/>
      <c r="F139" s="966"/>
      <c r="G139" s="152"/>
    </row>
    <row r="140" spans="1:7" s="741" customFormat="1" ht="13.75" customHeight="1">
      <c r="A140" s="729"/>
      <c r="B140" s="729"/>
      <c r="C140" s="10"/>
      <c r="D140" s="966"/>
      <c r="E140" s="966"/>
      <c r="F140" s="966"/>
      <c r="G140" s="152"/>
    </row>
    <row r="141" spans="1:7" s="741" customFormat="1" ht="13.75" customHeight="1">
      <c r="A141" s="729"/>
      <c r="B141" s="729"/>
      <c r="C141" s="10"/>
      <c r="D141" s="966"/>
      <c r="E141" s="966"/>
      <c r="F141" s="966"/>
      <c r="G141" s="152"/>
    </row>
    <row r="142" spans="1:7" s="741" customFormat="1" ht="13.75" customHeight="1">
      <c r="A142" s="729"/>
      <c r="B142" s="729"/>
      <c r="C142" s="10"/>
      <c r="D142" s="966"/>
      <c r="E142" s="966"/>
      <c r="F142" s="966"/>
      <c r="G142" s="152"/>
    </row>
    <row r="143" spans="1:7" s="741" customFormat="1" ht="13.75" customHeight="1">
      <c r="A143" s="729"/>
      <c r="B143" s="729"/>
      <c r="C143" s="10"/>
      <c r="D143" s="966"/>
      <c r="E143" s="966"/>
      <c r="F143" s="966"/>
      <c r="G143" s="152"/>
    </row>
    <row r="144" spans="1:7" s="741" customFormat="1" ht="13.75" customHeight="1">
      <c r="A144" s="729"/>
      <c r="B144" s="729"/>
      <c r="C144" s="10"/>
      <c r="D144" s="966"/>
      <c r="E144" s="966"/>
      <c r="F144" s="966"/>
      <c r="G144" s="152"/>
    </row>
    <row r="145" spans="1:7" s="741" customFormat="1" ht="13.75" customHeight="1">
      <c r="A145" s="729"/>
      <c r="B145" s="729"/>
      <c r="C145" s="10"/>
      <c r="D145" s="966"/>
      <c r="E145" s="966"/>
      <c r="F145" s="966"/>
      <c r="G145" s="152"/>
    </row>
    <row r="146" spans="1:7" s="741" customFormat="1" ht="13.75" customHeight="1">
      <c r="A146" s="771"/>
      <c r="B146" s="771"/>
      <c r="C146" s="10"/>
      <c r="D146" s="966"/>
      <c r="E146" s="966"/>
      <c r="F146" s="966"/>
      <c r="G146" s="152"/>
    </row>
    <row r="147" spans="1:7" s="741" customFormat="1" ht="13.75" customHeight="1">
      <c r="A147" s="771"/>
      <c r="B147" s="771"/>
      <c r="C147" s="10"/>
      <c r="D147" s="966"/>
      <c r="E147" s="966"/>
      <c r="F147" s="966"/>
      <c r="G147" s="152"/>
    </row>
    <row r="148" spans="1:7" s="741" customFormat="1" ht="13.75" customHeight="1">
      <c r="A148" s="729"/>
      <c r="B148" s="729"/>
      <c r="C148" s="10"/>
      <c r="D148" s="966"/>
      <c r="E148" s="966"/>
      <c r="F148" s="966"/>
      <c r="G148" s="152"/>
    </row>
    <row r="149" spans="1:7" s="741" customFormat="1" ht="13.75" customHeight="1">
      <c r="A149" s="729"/>
      <c r="B149" s="729"/>
      <c r="C149" s="10"/>
      <c r="D149" s="966"/>
      <c r="E149" s="966"/>
      <c r="F149" s="966"/>
      <c r="G149" s="152"/>
    </row>
    <row r="150" spans="1:7" s="741" customFormat="1" ht="13.75" customHeight="1">
      <c r="A150" s="729"/>
      <c r="B150" s="729"/>
      <c r="C150" s="10"/>
      <c r="D150" s="966"/>
      <c r="E150" s="966"/>
      <c r="F150" s="966"/>
      <c r="G150" s="152"/>
    </row>
    <row r="151" spans="1:7" s="741" customFormat="1" ht="13.75" customHeight="1">
      <c r="A151" s="729"/>
      <c r="B151" s="729"/>
      <c r="C151" s="10"/>
      <c r="D151" s="966"/>
      <c r="E151" s="966"/>
      <c r="F151" s="966"/>
      <c r="G151" s="152"/>
    </row>
    <row r="152" spans="1:7" s="741" customFormat="1" ht="13.75" customHeight="1">
      <c r="A152" s="729"/>
      <c r="B152" s="729"/>
      <c r="C152" s="10"/>
      <c r="D152" s="966"/>
      <c r="E152" s="966"/>
      <c r="F152" s="966"/>
      <c r="G152" s="152"/>
    </row>
    <row r="153" spans="1:7" s="741" customFormat="1" ht="13.75" customHeight="1">
      <c r="A153" s="729"/>
      <c r="B153" s="729"/>
      <c r="C153" s="10"/>
      <c r="D153" s="966"/>
      <c r="E153" s="966"/>
      <c r="F153" s="966"/>
      <c r="G153" s="152"/>
    </row>
    <row r="154" spans="1:7" s="741" customFormat="1" ht="13.75" customHeight="1">
      <c r="A154" s="729"/>
      <c r="B154" s="729"/>
      <c r="C154" s="10"/>
      <c r="D154" s="966"/>
      <c r="E154" s="966"/>
      <c r="F154" s="966"/>
      <c r="G154" s="152"/>
    </row>
    <row r="155" spans="1:7" s="741" customFormat="1" ht="13.75" customHeight="1">
      <c r="A155" s="729"/>
      <c r="B155" s="729"/>
      <c r="C155" s="10"/>
      <c r="D155" s="337"/>
      <c r="E155" s="154"/>
      <c r="F155" s="154"/>
      <c r="G155" s="152"/>
    </row>
    <row r="156" spans="1:7" customFormat="1" ht="13.75" customHeight="1">
      <c r="A156" s="395"/>
      <c r="B156" s="703" t="s">
        <v>328</v>
      </c>
      <c r="C156" s="335"/>
      <c r="D156" s="1026" t="s">
        <v>1304</v>
      </c>
      <c r="E156" s="1026"/>
      <c r="F156" s="1026"/>
      <c r="G156" s="461"/>
    </row>
    <row r="157" spans="1:7" customFormat="1" ht="13.75" customHeight="1">
      <c r="A157" s="395"/>
      <c r="B157" s="395"/>
      <c r="C157" s="335"/>
      <c r="D157" s="1026"/>
      <c r="E157" s="1026"/>
      <c r="F157" s="1026"/>
      <c r="G157" s="461"/>
    </row>
    <row r="158" spans="1:7" customFormat="1" ht="13.75" customHeight="1">
      <c r="A158" s="395"/>
      <c r="B158" s="395"/>
      <c r="C158" s="335"/>
      <c r="D158" s="337"/>
      <c r="E158" s="335"/>
      <c r="F158" s="335"/>
      <c r="G158" s="461"/>
    </row>
    <row r="159" spans="1:7" customFormat="1" ht="13.75" customHeight="1">
      <c r="A159" s="395"/>
      <c r="B159" s="703" t="s">
        <v>328</v>
      </c>
      <c r="C159" s="335"/>
      <c r="D159" s="969" t="s">
        <v>1305</v>
      </c>
      <c r="E159" s="969"/>
      <c r="F159" s="969"/>
      <c r="G159" s="461"/>
    </row>
    <row r="160" spans="1:7" customFormat="1" ht="13.75" customHeight="1">
      <c r="A160" s="395"/>
      <c r="B160" s="395"/>
      <c r="C160" s="335"/>
      <c r="D160" s="969"/>
      <c r="E160" s="969"/>
      <c r="F160" s="969"/>
      <c r="G160" s="461"/>
    </row>
    <row r="161" spans="1:7" customFormat="1" ht="13.75" customHeight="1">
      <c r="A161" s="395"/>
      <c r="B161" s="395"/>
      <c r="C161" s="335"/>
      <c r="D161" s="969"/>
      <c r="E161" s="969"/>
      <c r="F161" s="969"/>
      <c r="G161" s="461"/>
    </row>
    <row r="162" spans="1:7" customFormat="1" ht="13.75" customHeight="1">
      <c r="A162" s="395"/>
      <c r="B162" s="395"/>
      <c r="C162" s="335"/>
      <c r="D162" s="969"/>
      <c r="E162" s="969"/>
      <c r="F162" s="969"/>
      <c r="G162" s="461"/>
    </row>
    <row r="163" spans="1:7" customFormat="1" ht="13.75" customHeight="1">
      <c r="A163" s="135"/>
      <c r="B163" s="700"/>
      <c r="C163" s="10"/>
      <c r="D163" s="154"/>
      <c r="E163" s="154"/>
      <c r="F163" s="154"/>
      <c r="G163" s="152"/>
    </row>
    <row r="164" spans="1:7" customFormat="1" ht="13.75" customHeight="1">
      <c r="A164" s="135"/>
      <c r="B164" s="703" t="s">
        <v>328</v>
      </c>
      <c r="C164" s="10"/>
      <c r="D164" s="1014" t="s">
        <v>1306</v>
      </c>
      <c r="E164" s="1014"/>
      <c r="F164" s="1014"/>
      <c r="G164" s="152"/>
    </row>
    <row r="165" spans="1:7" customFormat="1" ht="13.75" customHeight="1">
      <c r="A165" s="135"/>
      <c r="B165" s="700"/>
      <c r="C165" s="10"/>
      <c r="D165" s="1014"/>
      <c r="E165" s="1014"/>
      <c r="F165" s="1014"/>
      <c r="G165" s="152"/>
    </row>
    <row r="166" spans="1:7" customFormat="1" ht="13.75" customHeight="1">
      <c r="A166" s="135"/>
      <c r="B166" s="700"/>
      <c r="C166" s="10"/>
      <c r="D166" s="1014"/>
      <c r="E166" s="1014"/>
      <c r="F166" s="1014"/>
      <c r="G166" s="152"/>
    </row>
    <row r="167" spans="1:7" customFormat="1" ht="13.75" customHeight="1">
      <c r="A167" s="23"/>
      <c r="B167" s="699"/>
      <c r="C167" s="10"/>
      <c r="D167" s="7"/>
      <c r="E167" s="154"/>
      <c r="F167" s="154"/>
      <c r="G167" s="152"/>
    </row>
    <row r="168" spans="1:7">
      <c r="A168" s="992" t="s">
        <v>1200</v>
      </c>
      <c r="B168" s="992"/>
      <c r="C168" s="992"/>
      <c r="D168" s="992"/>
      <c r="E168" s="992"/>
      <c r="F168" s="992"/>
      <c r="G168" s="992"/>
    </row>
    <row r="169" spans="1:7" ht="12" customHeight="1">
      <c r="D169" s="138"/>
      <c r="E169" s="138"/>
      <c r="F169" s="138"/>
    </row>
    <row r="170" spans="1:7">
      <c r="B170" s="988" t="s">
        <v>483</v>
      </c>
      <c r="C170" s="988"/>
      <c r="D170" s="988"/>
      <c r="E170" s="988"/>
      <c r="F170" s="988"/>
    </row>
    <row r="171" spans="1:7" ht="12" customHeight="1">
      <c r="A171" s="264"/>
      <c r="B171" s="697"/>
      <c r="C171" s="264"/>
    </row>
    <row r="172" spans="1:7">
      <c r="A172" s="992" t="s">
        <v>1201</v>
      </c>
      <c r="B172" s="992"/>
      <c r="C172" s="992"/>
      <c r="D172" s="992"/>
      <c r="E172" s="992"/>
      <c r="F172" s="992"/>
      <c r="G172" s="992"/>
    </row>
    <row r="173" spans="1:7" ht="12" customHeight="1">
      <c r="A173" s="273"/>
      <c r="B173" s="273"/>
      <c r="C173" s="274"/>
      <c r="D173" s="57"/>
      <c r="E173" s="49"/>
      <c r="F173" s="57"/>
      <c r="G173" s="57"/>
    </row>
    <row r="174" spans="1:7" ht="13.25" customHeight="1">
      <c r="A174" s="273"/>
      <c r="B174" s="273"/>
      <c r="C174" s="274"/>
      <c r="D174" s="1028" t="s">
        <v>1309</v>
      </c>
      <c r="E174" s="1028"/>
      <c r="F174" s="1028"/>
      <c r="G174" s="57"/>
    </row>
    <row r="175" spans="1:7">
      <c r="A175" s="273"/>
      <c r="B175" s="273"/>
      <c r="C175" s="274"/>
      <c r="D175" s="1028"/>
      <c r="E175" s="1028"/>
      <c r="F175" s="1028"/>
      <c r="G175" s="57"/>
    </row>
    <row r="176" spans="1:7" s="743" customFormat="1">
      <c r="A176" s="745"/>
      <c r="B176" s="745"/>
      <c r="C176" s="274"/>
      <c r="D176" s="1029" t="s">
        <v>1310</v>
      </c>
      <c r="E176" s="1029"/>
      <c r="F176" s="1029"/>
      <c r="G176" s="57"/>
    </row>
    <row r="177" spans="1:7" ht="12" customHeight="1">
      <c r="A177" s="273"/>
      <c r="B177" s="273"/>
      <c r="C177" s="274"/>
      <c r="D177" s="57"/>
      <c r="E177" s="49"/>
      <c r="F177" s="57"/>
      <c r="G177" s="57"/>
    </row>
    <row r="178" spans="1:7">
      <c r="A178" s="270"/>
      <c r="B178" s="703" t="s">
        <v>328</v>
      </c>
      <c r="C178" s="274"/>
      <c r="D178" s="1027" t="s">
        <v>1308</v>
      </c>
      <c r="E178" s="1027"/>
      <c r="F178" s="1027"/>
      <c r="G178" s="57"/>
    </row>
    <row r="179" spans="1:7">
      <c r="A179" s="270"/>
      <c r="B179" s="270"/>
      <c r="C179" s="274"/>
      <c r="D179" s="1027"/>
      <c r="E179" s="1027"/>
      <c r="F179" s="1027"/>
      <c r="G179" s="57"/>
    </row>
    <row r="180" spans="1:7">
      <c r="A180" s="270"/>
      <c r="B180" s="270"/>
      <c r="C180" s="274"/>
      <c r="D180" s="1027"/>
      <c r="E180" s="1027"/>
      <c r="F180" s="1027"/>
      <c r="G180" s="57"/>
    </row>
    <row r="181" spans="1:7">
      <c r="A181" s="274"/>
      <c r="B181" s="274"/>
      <c r="C181" s="274"/>
      <c r="D181" s="1027"/>
      <c r="E181" s="1027"/>
      <c r="F181" s="1027"/>
    </row>
    <row r="182" spans="1:7">
      <c r="A182" s="274"/>
      <c r="B182" s="274"/>
      <c r="C182" s="274"/>
      <c r="D182" s="421"/>
      <c r="E182" s="57"/>
      <c r="F182" s="57"/>
    </row>
    <row r="183" spans="1:7">
      <c r="A183" s="274"/>
      <c r="B183" s="274"/>
      <c r="C183" s="274"/>
      <c r="D183" s="1031" t="s">
        <v>1217</v>
      </c>
      <c r="E183" s="1031"/>
      <c r="F183" s="1031"/>
    </row>
    <row r="184" spans="1:7">
      <c r="A184" s="274"/>
      <c r="B184" s="274"/>
      <c r="C184" s="274"/>
      <c r="D184" s="1031"/>
      <c r="E184" s="1031"/>
      <c r="F184" s="1031"/>
    </row>
    <row r="185" spans="1:7" s="706" customFormat="1">
      <c r="A185" s="274"/>
      <c r="B185" s="274"/>
      <c r="C185" s="274"/>
      <c r="D185" s="720"/>
      <c r="E185" s="720"/>
      <c r="F185" s="720"/>
      <c r="G185" s="7"/>
    </row>
    <row r="186" spans="1:7" s="701" customFormat="1">
      <c r="A186" s="270"/>
      <c r="B186" s="703" t="s">
        <v>328</v>
      </c>
      <c r="C186" s="581"/>
      <c r="D186" s="966" t="s">
        <v>1307</v>
      </c>
      <c r="E186" s="966"/>
      <c r="F186" s="966"/>
      <c r="G186" s="702"/>
    </row>
    <row r="187" spans="1:7" s="701" customFormat="1" ht="14.5" customHeight="1">
      <c r="A187" s="270"/>
      <c r="C187" s="581"/>
      <c r="D187" s="966"/>
      <c r="E187" s="966"/>
      <c r="F187" s="966"/>
      <c r="G187" s="702"/>
    </row>
    <row r="188" spans="1:7" s="701" customFormat="1">
      <c r="A188" s="270"/>
      <c r="B188" s="721"/>
      <c r="C188" s="581"/>
      <c r="D188" s="966"/>
      <c r="E188" s="966"/>
      <c r="F188" s="966"/>
      <c r="G188" s="702"/>
    </row>
    <row r="189" spans="1:7" s="701" customFormat="1">
      <c r="A189" s="270"/>
      <c r="B189" s="721"/>
      <c r="C189" s="581"/>
      <c r="D189" s="966"/>
      <c r="E189" s="966"/>
      <c r="F189" s="966"/>
      <c r="G189" s="702"/>
    </row>
    <row r="190" spans="1:7" s="706" customFormat="1">
      <c r="A190" s="274"/>
      <c r="B190" s="274"/>
      <c r="C190" s="274"/>
      <c r="D190" s="720"/>
      <c r="E190" s="720"/>
      <c r="F190" s="720"/>
      <c r="G190" s="7"/>
    </row>
    <row r="191" spans="1:7">
      <c r="A191" s="992" t="s">
        <v>1202</v>
      </c>
      <c r="B191" s="992"/>
      <c r="C191" s="992"/>
      <c r="D191" s="992"/>
      <c r="E191" s="992"/>
      <c r="F191" s="992"/>
      <c r="G191" s="992"/>
    </row>
    <row r="192" spans="1:7" ht="12" customHeight="1">
      <c r="D192" s="138"/>
      <c r="E192" s="138"/>
      <c r="F192" s="138"/>
    </row>
    <row r="193" spans="1:6">
      <c r="C193" s="271"/>
      <c r="D193" s="1030" t="s">
        <v>221</v>
      </c>
      <c r="E193" s="1030"/>
      <c r="F193" s="1030"/>
    </row>
    <row r="194" spans="1:6">
      <c r="A194" s="264"/>
      <c r="B194" s="697"/>
      <c r="C194" s="264"/>
      <c r="D194" s="998" t="s">
        <v>1331</v>
      </c>
      <c r="E194" s="999"/>
      <c r="F194" s="999"/>
    </row>
    <row r="195" spans="1:6" ht="12" customHeight="1">
      <c r="A195" s="23"/>
      <c r="B195" s="699"/>
      <c r="C195" s="23"/>
    </row>
    <row r="196" spans="1:6" ht="13.25" customHeight="1">
      <c r="A196" s="23"/>
      <c r="C196" s="23"/>
      <c r="D196" s="990" t="s">
        <v>592</v>
      </c>
      <c r="E196" s="990"/>
      <c r="F196" s="990"/>
    </row>
    <row r="197" spans="1:6">
      <c r="A197" s="270"/>
      <c r="B197" s="703" t="s">
        <v>328</v>
      </c>
      <c r="D197" s="966" t="s">
        <v>1325</v>
      </c>
      <c r="E197" s="966"/>
      <c r="F197" s="966"/>
    </row>
    <row r="198" spans="1:6">
      <c r="A198" s="270"/>
      <c r="B198" s="270"/>
      <c r="D198" s="966"/>
      <c r="E198" s="966"/>
      <c r="F198" s="966"/>
    </row>
    <row r="199" spans="1:6"/>
    <row r="200" spans="1:6">
      <c r="A200" s="270"/>
      <c r="B200" s="703" t="s">
        <v>328</v>
      </c>
      <c r="D200" s="966" t="s">
        <v>1326</v>
      </c>
      <c r="E200" s="966"/>
      <c r="F200" s="966"/>
    </row>
    <row r="201" spans="1:6">
      <c r="A201" s="270"/>
      <c r="B201" s="270"/>
      <c r="D201" s="966"/>
      <c r="E201" s="966"/>
      <c r="F201" s="966"/>
    </row>
    <row r="202" spans="1:6">
      <c r="A202" s="270"/>
      <c r="B202" s="270"/>
      <c r="D202" s="966"/>
      <c r="E202" s="966"/>
      <c r="F202" s="966"/>
    </row>
    <row r="203" spans="1:6" ht="5" customHeight="1">
      <c r="A203" s="270"/>
      <c r="B203" s="270"/>
      <c r="D203" s="154"/>
      <c r="E203" s="138"/>
      <c r="F203" s="138"/>
    </row>
    <row r="204" spans="1:6">
      <c r="A204" s="270"/>
      <c r="B204" s="270"/>
      <c r="D204" s="966" t="s">
        <v>1327</v>
      </c>
      <c r="E204" s="966"/>
      <c r="F204" s="966"/>
    </row>
    <row r="205" spans="1:6">
      <c r="A205" s="270"/>
      <c r="B205" s="270"/>
      <c r="D205" s="966"/>
      <c r="E205" s="966"/>
      <c r="F205" s="966"/>
    </row>
    <row r="206" spans="1:6">
      <c r="A206" s="270"/>
      <c r="B206" s="270"/>
      <c r="D206" s="966"/>
      <c r="E206" s="966"/>
      <c r="F206" s="966"/>
    </row>
    <row r="207" spans="1:6">
      <c r="A207" s="270"/>
      <c r="B207" s="270"/>
      <c r="D207" s="966"/>
      <c r="E207" s="966"/>
      <c r="F207" s="966"/>
    </row>
    <row r="208" spans="1:6">
      <c r="A208" s="270"/>
      <c r="B208" s="270"/>
      <c r="D208" s="966"/>
      <c r="E208" s="966"/>
      <c r="F208" s="966"/>
    </row>
    <row r="209" spans="1:7">
      <c r="A209" s="270"/>
      <c r="B209" s="270"/>
      <c r="D209" s="138"/>
      <c r="E209" s="138"/>
      <c r="F209" s="138"/>
    </row>
    <row r="210" spans="1:7">
      <c r="A210" s="270"/>
      <c r="B210" s="703" t="s">
        <v>328</v>
      </c>
      <c r="D210" s="987" t="s">
        <v>1328</v>
      </c>
      <c r="E210" s="987"/>
      <c r="F210" s="987"/>
    </row>
    <row r="211" spans="1:7">
      <c r="A211" s="270"/>
      <c r="B211" s="270"/>
      <c r="D211" s="987"/>
      <c r="E211" s="987"/>
      <c r="F211" s="987"/>
    </row>
    <row r="212" spans="1:7">
      <c r="A212" s="270"/>
      <c r="B212" s="270"/>
      <c r="D212" s="988" t="s">
        <v>992</v>
      </c>
      <c r="E212" s="988"/>
      <c r="F212" s="988"/>
    </row>
    <row r="213" spans="1:7">
      <c r="A213" s="270"/>
      <c r="B213" s="270"/>
      <c r="D213" s="138"/>
      <c r="E213" s="138"/>
      <c r="F213" s="138"/>
    </row>
    <row r="214" spans="1:7" ht="14.5" customHeight="1">
      <c r="A214" s="270"/>
      <c r="B214" s="703" t="s">
        <v>328</v>
      </c>
      <c r="D214" s="987" t="s">
        <v>1330</v>
      </c>
      <c r="E214" s="987"/>
      <c r="F214" s="987"/>
    </row>
    <row r="215" spans="1:7">
      <c r="A215" s="270"/>
      <c r="B215" s="270"/>
      <c r="D215" s="987"/>
      <c r="E215" s="987"/>
      <c r="F215" s="987"/>
    </row>
    <row r="216" spans="1:7">
      <c r="A216" s="270"/>
      <c r="B216" s="270"/>
      <c r="D216" s="987"/>
      <c r="E216" s="987"/>
      <c r="F216" s="987"/>
    </row>
    <row r="217" spans="1:7">
      <c r="A217" s="270"/>
      <c r="B217" s="270"/>
      <c r="D217" s="987"/>
      <c r="E217" s="987"/>
      <c r="F217" s="987"/>
    </row>
    <row r="218" spans="1:7">
      <c r="A218" s="270"/>
      <c r="B218" s="270"/>
      <c r="D218" s="987"/>
      <c r="E218" s="987"/>
      <c r="F218" s="987"/>
    </row>
    <row r="219" spans="1:7">
      <c r="D219" s="138"/>
      <c r="E219" s="138"/>
      <c r="F219" s="138"/>
    </row>
    <row r="220" spans="1:7">
      <c r="A220" s="270"/>
      <c r="B220" s="703" t="s">
        <v>328</v>
      </c>
      <c r="D220" s="966" t="s">
        <v>1329</v>
      </c>
      <c r="E220" s="966"/>
      <c r="F220" s="966"/>
    </row>
    <row r="221" spans="1:7">
      <c r="A221" s="270"/>
      <c r="B221" s="270"/>
      <c r="D221" s="966"/>
      <c r="E221" s="966"/>
      <c r="F221" s="966"/>
    </row>
    <row r="222" spans="1:7">
      <c r="D222" s="29"/>
    </row>
    <row r="223" spans="1:7">
      <c r="A223" s="992" t="s">
        <v>1203</v>
      </c>
      <c r="B223" s="992"/>
      <c r="C223" s="992"/>
      <c r="D223" s="992"/>
      <c r="E223" s="992"/>
      <c r="F223" s="992"/>
      <c r="G223" s="992"/>
    </row>
    <row r="224" spans="1:7">
      <c r="D224" s="29"/>
    </row>
    <row r="225" spans="1:6">
      <c r="C225" s="271"/>
      <c r="D225" s="990" t="s">
        <v>1332</v>
      </c>
      <c r="E225" s="990"/>
      <c r="F225" s="990"/>
    </row>
    <row r="226" spans="1:6">
      <c r="A226" s="264"/>
      <c r="B226" s="697"/>
      <c r="C226" s="264"/>
      <c r="D226" s="138"/>
      <c r="E226" s="138"/>
      <c r="F226" s="138"/>
    </row>
    <row r="227" spans="1:6">
      <c r="A227" s="269"/>
      <c r="B227" s="269"/>
      <c r="C227" s="269"/>
      <c r="D227" s="990" t="s">
        <v>284</v>
      </c>
      <c r="E227" s="990"/>
      <c r="F227" s="990"/>
    </row>
    <row r="228" spans="1:6">
      <c r="A228" s="270"/>
      <c r="B228" s="703" t="s">
        <v>328</v>
      </c>
      <c r="D228" s="1040" t="s">
        <v>1333</v>
      </c>
      <c r="E228" s="1040"/>
      <c r="F228" s="1040"/>
    </row>
    <row r="229" spans="1:6">
      <c r="A229" s="270"/>
      <c r="B229" s="270"/>
      <c r="D229" s="1040"/>
      <c r="E229" s="1040"/>
      <c r="F229" s="1040"/>
    </row>
    <row r="230" spans="1:6">
      <c r="D230" s="138"/>
      <c r="E230" s="138"/>
      <c r="F230" s="138"/>
    </row>
    <row r="231" spans="1:6" ht="14.5" customHeight="1">
      <c r="A231" s="270"/>
      <c r="B231" s="703" t="s">
        <v>328</v>
      </c>
      <c r="D231" s="987" t="s">
        <v>1334</v>
      </c>
      <c r="E231" s="987"/>
      <c r="F231" s="987"/>
    </row>
    <row r="232" spans="1:6">
      <c r="D232" s="987"/>
      <c r="E232" s="987"/>
      <c r="F232" s="987"/>
    </row>
    <row r="233" spans="1:6">
      <c r="D233" s="999" t="s">
        <v>983</v>
      </c>
      <c r="E233" s="999"/>
      <c r="F233" s="999"/>
    </row>
    <row r="234" spans="1:6">
      <c r="D234" s="138"/>
      <c r="E234" s="138"/>
      <c r="F234" s="138"/>
    </row>
    <row r="235" spans="1:6" ht="14.5" customHeight="1">
      <c r="A235" s="270"/>
      <c r="B235" s="703" t="s">
        <v>328</v>
      </c>
      <c r="D235" s="987" t="s">
        <v>1336</v>
      </c>
      <c r="E235" s="987"/>
      <c r="F235" s="987"/>
    </row>
    <row r="236" spans="1:6">
      <c r="D236" s="987"/>
      <c r="E236" s="987"/>
      <c r="F236" s="987"/>
    </row>
    <row r="237" spans="1:6">
      <c r="D237" s="987"/>
      <c r="E237" s="987"/>
      <c r="F237" s="987"/>
    </row>
    <row r="238" spans="1:6">
      <c r="D238" s="987"/>
      <c r="E238" s="987"/>
      <c r="F238" s="987"/>
    </row>
    <row r="239" spans="1:6">
      <c r="D239" s="987"/>
      <c r="E239" s="987"/>
      <c r="F239" s="987"/>
    </row>
    <row r="240" spans="1:6">
      <c r="D240" s="138"/>
      <c r="E240" s="138"/>
      <c r="F240" s="138"/>
    </row>
    <row r="241" spans="1:7">
      <c r="A241" s="270"/>
      <c r="B241" s="703" t="s">
        <v>328</v>
      </c>
      <c r="D241" s="966" t="s">
        <v>1335</v>
      </c>
      <c r="E241" s="966"/>
      <c r="F241" s="966"/>
    </row>
    <row r="242" spans="1:7">
      <c r="D242" s="966"/>
      <c r="E242" s="966"/>
      <c r="F242" s="966"/>
    </row>
    <row r="243" spans="1:7">
      <c r="D243" s="966"/>
      <c r="E243" s="966"/>
      <c r="F243" s="966"/>
    </row>
    <row r="244" spans="1:7">
      <c r="D244" s="272"/>
      <c r="E244" s="138"/>
      <c r="F244" s="138"/>
    </row>
    <row r="245" spans="1:7">
      <c r="A245" s="992" t="s">
        <v>1204</v>
      </c>
      <c r="B245" s="992"/>
      <c r="C245" s="992"/>
      <c r="D245" s="992"/>
      <c r="E245" s="992"/>
      <c r="F245" s="992"/>
      <c r="G245" s="992"/>
    </row>
    <row r="246" spans="1:7">
      <c r="D246" s="272"/>
      <c r="E246" s="138"/>
      <c r="F246" s="138"/>
    </row>
    <row r="247" spans="1:7">
      <c r="C247" s="264"/>
      <c r="D247" s="1008" t="s">
        <v>1337</v>
      </c>
      <c r="E247" s="1008"/>
      <c r="F247" s="1008"/>
    </row>
    <row r="248" spans="1:7">
      <c r="C248" s="264"/>
      <c r="D248" s="1008"/>
      <c r="E248" s="1008"/>
      <c r="F248" s="1008"/>
    </row>
    <row r="249" spans="1:7">
      <c r="A249" s="269"/>
      <c r="B249" s="269"/>
      <c r="C249" s="269"/>
      <c r="D249" s="5"/>
      <c r="E249" s="6"/>
      <c r="F249" s="6"/>
    </row>
    <row r="250" spans="1:7">
      <c r="C250" s="269"/>
      <c r="D250" s="990" t="s">
        <v>222</v>
      </c>
      <c r="E250" s="990"/>
      <c r="F250" s="990"/>
    </row>
    <row r="251" spans="1:7" ht="15.75" customHeight="1">
      <c r="A251" s="270"/>
      <c r="B251" s="270"/>
      <c r="D251" s="996" t="s">
        <v>1338</v>
      </c>
      <c r="E251" s="996"/>
      <c r="F251" s="996"/>
    </row>
    <row r="252" spans="1:7">
      <c r="E252" s="138"/>
      <c r="F252" s="138"/>
    </row>
    <row r="253" spans="1:7">
      <c r="A253" s="270"/>
      <c r="B253" s="703" t="s">
        <v>328</v>
      </c>
      <c r="D253" s="966" t="s">
        <v>1339</v>
      </c>
      <c r="E253" s="966"/>
      <c r="F253" s="966"/>
    </row>
    <row r="254" spans="1:7">
      <c r="A254" s="270"/>
      <c r="B254" s="270"/>
      <c r="D254" s="966"/>
      <c r="E254" s="966"/>
      <c r="F254" s="966"/>
    </row>
    <row r="255" spans="1:7">
      <c r="D255" s="138"/>
      <c r="E255" s="138"/>
      <c r="F255" s="138"/>
    </row>
    <row r="256" spans="1:7">
      <c r="A256" s="270"/>
      <c r="B256" s="703" t="s">
        <v>328</v>
      </c>
      <c r="D256" s="987" t="s">
        <v>1340</v>
      </c>
      <c r="E256" s="987"/>
      <c r="F256" s="987"/>
    </row>
    <row r="257" spans="1:7">
      <c r="A257" s="270"/>
      <c r="B257" s="270"/>
      <c r="D257" s="987"/>
      <c r="E257" s="987"/>
      <c r="F257" s="987"/>
    </row>
    <row r="258" spans="1:7">
      <c r="A258" s="270"/>
      <c r="B258" s="270"/>
      <c r="D258" s="987"/>
      <c r="E258" s="987"/>
      <c r="F258" s="987"/>
    </row>
    <row r="259" spans="1:7">
      <c r="D259" s="138"/>
      <c r="E259" s="138"/>
      <c r="F259" s="138"/>
    </row>
    <row r="260" spans="1:7">
      <c r="A260" s="270"/>
      <c r="B260" s="703" t="s">
        <v>328</v>
      </c>
      <c r="D260" s="966" t="s">
        <v>1341</v>
      </c>
      <c r="E260" s="966"/>
      <c r="F260" s="966"/>
    </row>
    <row r="261" spans="1:7">
      <c r="A261" s="270"/>
      <c r="B261" s="270"/>
      <c r="D261" s="966"/>
      <c r="E261" s="966"/>
      <c r="F261" s="966"/>
    </row>
    <row r="262" spans="1:7">
      <c r="A262" s="23"/>
      <c r="B262" s="699"/>
      <c r="E262" s="138"/>
      <c r="F262" s="138"/>
    </row>
    <row r="263" spans="1:7">
      <c r="A263" s="992" t="s">
        <v>1205</v>
      </c>
      <c r="B263" s="992"/>
      <c r="C263" s="992"/>
      <c r="D263" s="992"/>
      <c r="E263" s="992"/>
      <c r="F263" s="992"/>
      <c r="G263" s="992"/>
    </row>
    <row r="264" spans="1:7">
      <c r="A264" s="23"/>
      <c r="B264" s="699"/>
      <c r="D264" s="138"/>
      <c r="E264" s="138"/>
      <c r="F264" s="138"/>
    </row>
    <row r="265" spans="1:7">
      <c r="C265" s="23"/>
      <c r="D265" s="990" t="s">
        <v>735</v>
      </c>
      <c r="E265" s="990"/>
      <c r="F265" s="990"/>
    </row>
    <row r="266" spans="1:7">
      <c r="C266" s="23"/>
      <c r="D266" s="991" t="s">
        <v>1342</v>
      </c>
      <c r="E266" s="991"/>
      <c r="F266" s="991"/>
    </row>
    <row r="267" spans="1:7">
      <c r="C267" s="23"/>
      <c r="D267" s="268"/>
    </row>
    <row r="268" spans="1:7">
      <c r="A268" s="282"/>
      <c r="B268" s="703" t="s">
        <v>328</v>
      </c>
      <c r="D268" s="991" t="s">
        <v>1343</v>
      </c>
      <c r="E268" s="991"/>
      <c r="F268" s="991"/>
    </row>
    <row r="269" spans="1:7" s="39" customFormat="1">
      <c r="A269" s="420"/>
      <c r="B269" s="420"/>
      <c r="C269" s="282"/>
      <c r="D269" s="514"/>
      <c r="E269" s="515"/>
      <c r="F269" s="515"/>
      <c r="G269" s="133"/>
    </row>
    <row r="270" spans="1:7" s="39" customFormat="1" ht="13.25" customHeight="1">
      <c r="A270" s="282"/>
      <c r="B270" s="703" t="s">
        <v>328</v>
      </c>
      <c r="C270" s="282"/>
      <c r="D270" s="1041" t="s">
        <v>1344</v>
      </c>
      <c r="E270" s="1041"/>
      <c r="F270" s="1041"/>
      <c r="G270" s="133"/>
    </row>
    <row r="271" spans="1:7" s="39" customFormat="1">
      <c r="A271" s="420"/>
      <c r="B271" s="420"/>
      <c r="C271" s="282"/>
      <c r="D271" s="1041"/>
      <c r="E271" s="1041"/>
      <c r="F271" s="1041"/>
      <c r="G271" s="133"/>
    </row>
    <row r="272" spans="1:7" s="39" customFormat="1">
      <c r="A272" s="420"/>
      <c r="B272" s="420"/>
      <c r="C272" s="282"/>
      <c r="D272" s="1041"/>
      <c r="E272" s="1041"/>
      <c r="F272" s="1041"/>
      <c r="G272" s="133"/>
    </row>
    <row r="273" spans="1:7" s="39" customFormat="1">
      <c r="A273" s="420"/>
      <c r="B273" s="420"/>
      <c r="C273" s="282"/>
      <c r="D273" s="1041"/>
      <c r="E273" s="1041"/>
      <c r="F273" s="1041"/>
      <c r="G273" s="133"/>
    </row>
    <row r="274" spans="1:7" s="39" customFormat="1">
      <c r="A274" s="420"/>
      <c r="B274" s="420"/>
      <c r="C274" s="282"/>
      <c r="D274" s="1041"/>
      <c r="E274" s="1041"/>
      <c r="F274" s="1041"/>
      <c r="G274" s="133"/>
    </row>
    <row r="275" spans="1:7" s="39" customFormat="1">
      <c r="A275" s="420"/>
      <c r="B275" s="420"/>
      <c r="C275" s="282"/>
      <c r="D275" s="514"/>
      <c r="E275" s="515"/>
      <c r="F275" s="515"/>
      <c r="G275" s="133"/>
    </row>
    <row r="276" spans="1:7" s="39" customFormat="1" ht="13.25" customHeight="1">
      <c r="A276" s="282"/>
      <c r="B276" s="703" t="s">
        <v>328</v>
      </c>
      <c r="C276" s="282"/>
      <c r="D276" s="1041" t="s">
        <v>1345</v>
      </c>
      <c r="E276" s="1041"/>
      <c r="F276" s="1041"/>
      <c r="G276" s="133"/>
    </row>
    <row r="277" spans="1:7" s="39" customFormat="1">
      <c r="A277" s="282"/>
      <c r="B277" s="282"/>
      <c r="C277" s="282"/>
      <c r="D277" s="1041"/>
      <c r="E277" s="1041"/>
      <c r="F277" s="1041"/>
      <c r="G277" s="133"/>
    </row>
    <row r="278" spans="1:7" s="39" customFormat="1">
      <c r="A278" s="420"/>
      <c r="B278" s="420"/>
      <c r="C278" s="282"/>
      <c r="D278" s="514"/>
      <c r="E278" s="515"/>
      <c r="F278" s="515"/>
      <c r="G278" s="133"/>
    </row>
    <row r="279" spans="1:7">
      <c r="A279" s="282"/>
      <c r="B279" s="703" t="s">
        <v>328</v>
      </c>
      <c r="D279" s="991" t="s">
        <v>1346</v>
      </c>
      <c r="E279" s="991"/>
      <c r="F279" s="991"/>
    </row>
    <row r="280" spans="1:7">
      <c r="E280" s="138"/>
      <c r="F280" s="138"/>
    </row>
    <row r="281" spans="1:7">
      <c r="A281" s="270"/>
      <c r="B281" s="703" t="s">
        <v>328</v>
      </c>
      <c r="D281" s="987" t="s">
        <v>1347</v>
      </c>
      <c r="E281" s="987"/>
      <c r="F281" s="987"/>
    </row>
    <row r="282" spans="1:7">
      <c r="A282" s="270"/>
      <c r="B282" s="270"/>
      <c r="D282" s="987"/>
      <c r="E282" s="987"/>
      <c r="F282" s="987"/>
    </row>
    <row r="283" spans="1:7" s="743" customFormat="1">
      <c r="A283" s="738"/>
      <c r="B283" s="738"/>
      <c r="C283" s="755"/>
      <c r="D283" s="987"/>
      <c r="E283" s="987"/>
      <c r="F283" s="987"/>
      <c r="G283" s="7"/>
    </row>
    <row r="284" spans="1:7" s="743" customFormat="1">
      <c r="A284" s="738"/>
      <c r="B284" s="738"/>
      <c r="C284" s="755"/>
      <c r="D284" s="987"/>
      <c r="E284" s="987"/>
      <c r="F284" s="987"/>
      <c r="G284" s="7"/>
    </row>
    <row r="285" spans="1:7" s="743" customFormat="1">
      <c r="A285" s="738"/>
      <c r="B285" s="738"/>
      <c r="C285" s="755"/>
      <c r="D285" s="987"/>
      <c r="E285" s="987"/>
      <c r="F285" s="987"/>
      <c r="G285" s="7"/>
    </row>
    <row r="286" spans="1:7" s="743" customFormat="1">
      <c r="A286" s="738"/>
      <c r="B286" s="738"/>
      <c r="C286" s="755"/>
      <c r="D286" s="987"/>
      <c r="E286" s="987"/>
      <c r="F286" s="987"/>
      <c r="G286" s="7"/>
    </row>
    <row r="287" spans="1:7" s="743" customFormat="1">
      <c r="A287" s="738"/>
      <c r="B287" s="738"/>
      <c r="C287" s="755"/>
      <c r="D287" s="987"/>
      <c r="E287" s="987"/>
      <c r="F287" s="987"/>
      <c r="G287" s="7"/>
    </row>
    <row r="288" spans="1:7" s="743" customFormat="1">
      <c r="A288" s="738"/>
      <c r="B288" s="738"/>
      <c r="C288" s="755"/>
      <c r="D288" s="987"/>
      <c r="E288" s="987"/>
      <c r="F288" s="987"/>
      <c r="G288" s="7"/>
    </row>
    <row r="289" spans="1:7" s="743" customFormat="1">
      <c r="A289" s="738"/>
      <c r="B289" s="738"/>
      <c r="C289" s="755"/>
      <c r="D289" s="987"/>
      <c r="E289" s="987"/>
      <c r="F289" s="987"/>
      <c r="G289" s="7"/>
    </row>
    <row r="290" spans="1:7" s="743" customFormat="1">
      <c r="A290" s="738"/>
      <c r="B290" s="738"/>
      <c r="C290" s="755"/>
      <c r="D290" s="987"/>
      <c r="E290" s="987"/>
      <c r="F290" s="987"/>
      <c r="G290" s="7"/>
    </row>
    <row r="291" spans="1:7" s="743" customFormat="1">
      <c r="A291" s="738"/>
      <c r="B291" s="738"/>
      <c r="C291" s="755"/>
      <c r="D291" s="987"/>
      <c r="E291" s="987"/>
      <c r="F291" s="987"/>
      <c r="G291" s="7"/>
    </row>
    <row r="292" spans="1:7" s="743" customFormat="1">
      <c r="A292" s="738"/>
      <c r="B292" s="738"/>
      <c r="C292" s="755"/>
      <c r="D292" s="987"/>
      <c r="E292" s="987"/>
      <c r="F292" s="987"/>
      <c r="G292" s="7"/>
    </row>
    <row r="293" spans="1:7">
      <c r="A293" s="270"/>
      <c r="B293" s="270"/>
      <c r="D293" s="987"/>
      <c r="E293" s="987"/>
      <c r="F293" s="987"/>
    </row>
    <row r="294" spans="1:7">
      <c r="A294" s="270"/>
      <c r="B294" s="270"/>
      <c r="D294" s="987"/>
      <c r="E294" s="987"/>
      <c r="F294" s="987"/>
    </row>
    <row r="295" spans="1:7">
      <c r="A295" s="270"/>
      <c r="B295" s="270"/>
      <c r="D295" s="987"/>
      <c r="E295" s="987"/>
      <c r="F295" s="987"/>
    </row>
    <row r="296" spans="1:7">
      <c r="D296" s="138"/>
      <c r="E296" s="138"/>
      <c r="F296" s="138"/>
    </row>
    <row r="297" spans="1:7">
      <c r="A297" s="270"/>
      <c r="B297" s="703" t="s">
        <v>328</v>
      </c>
      <c r="D297" s="987" t="s">
        <v>1348</v>
      </c>
      <c r="E297" s="987"/>
      <c r="F297" s="987"/>
    </row>
    <row r="298" spans="1:7">
      <c r="D298" s="987"/>
      <c r="E298" s="987"/>
      <c r="F298" s="987"/>
    </row>
    <row r="299" spans="1:7">
      <c r="D299" s="987"/>
      <c r="E299" s="987"/>
      <c r="F299" s="987"/>
    </row>
    <row r="300" spans="1:7">
      <c r="D300" s="987"/>
      <c r="E300" s="987"/>
      <c r="F300" s="987"/>
    </row>
    <row r="301" spans="1:7">
      <c r="D301" s="987"/>
      <c r="E301" s="987"/>
      <c r="F301" s="987"/>
    </row>
    <row r="302" spans="1:7">
      <c r="D302" s="987"/>
      <c r="E302" s="987"/>
      <c r="F302" s="987"/>
    </row>
    <row r="303" spans="1:7">
      <c r="D303" s="987"/>
      <c r="E303" s="987"/>
      <c r="F303" s="987"/>
    </row>
    <row r="304" spans="1:7">
      <c r="D304" s="987"/>
      <c r="E304" s="987"/>
      <c r="F304" s="987"/>
    </row>
    <row r="305" spans="1:7">
      <c r="D305" s="987"/>
      <c r="E305" s="987"/>
      <c r="F305" s="987"/>
    </row>
    <row r="306" spans="1:7">
      <c r="D306" s="138"/>
      <c r="E306" s="138"/>
      <c r="F306" s="138"/>
    </row>
    <row r="307" spans="1:7">
      <c r="A307" s="270"/>
      <c r="B307" s="703" t="s">
        <v>328</v>
      </c>
      <c r="D307" s="966" t="s">
        <v>1349</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4" thickBot="1">
      <c r="D314" s="1037" t="s">
        <v>1091</v>
      </c>
      <c r="E314" s="1037"/>
      <c r="F314" s="1037"/>
      <c r="G314" s="12"/>
    </row>
    <row r="315" spans="1:7" s="743" customFormat="1" ht="14" thickTop="1">
      <c r="A315" s="755"/>
      <c r="B315" s="755"/>
      <c r="C315" s="755"/>
      <c r="D315" s="1038" t="s">
        <v>1350</v>
      </c>
      <c r="E315" s="1038"/>
      <c r="F315" s="1038"/>
    </row>
    <row r="316" spans="1:7">
      <c r="A316" s="335"/>
      <c r="B316" s="335"/>
      <c r="C316" s="335"/>
      <c r="D316" s="484"/>
      <c r="E316" s="484"/>
      <c r="F316" s="138"/>
      <c r="G316" s="12"/>
    </row>
    <row r="317" spans="1:7">
      <c r="A317" s="270"/>
      <c r="B317" s="703" t="s">
        <v>328</v>
      </c>
      <c r="C317" s="335"/>
      <c r="D317" s="1039" t="s">
        <v>1351</v>
      </c>
      <c r="E317" s="1039"/>
      <c r="F317" s="1039"/>
      <c r="G317" s="12"/>
    </row>
    <row r="318" spans="1:7">
      <c r="A318" s="335"/>
      <c r="B318" s="335"/>
      <c r="C318" s="335"/>
      <c r="D318" s="484"/>
      <c r="E318" s="484"/>
      <c r="F318" s="138"/>
      <c r="G318" s="12"/>
    </row>
    <row r="319" spans="1:7">
      <c r="A319" s="335"/>
      <c r="B319" s="703" t="s">
        <v>328</v>
      </c>
      <c r="C319" s="335"/>
      <c r="D319" s="1023" t="s">
        <v>1352</v>
      </c>
      <c r="E319" s="1023"/>
      <c r="F319" s="1023"/>
      <c r="G319" s="12"/>
    </row>
    <row r="320" spans="1:7">
      <c r="A320" s="335"/>
      <c r="B320" s="335"/>
      <c r="C320" s="335"/>
      <c r="D320" s="1023"/>
      <c r="E320" s="1023"/>
      <c r="F320" s="1023"/>
      <c r="G320" s="12"/>
    </row>
    <row r="321" spans="1:7">
      <c r="A321" s="335"/>
      <c r="B321" s="335"/>
      <c r="C321" s="335"/>
      <c r="D321" s="1023"/>
      <c r="E321" s="1023"/>
      <c r="F321" s="1023"/>
      <c r="G321" s="12"/>
    </row>
    <row r="322" spans="1:7">
      <c r="A322" s="335"/>
      <c r="B322" s="335"/>
      <c r="C322" s="335"/>
      <c r="D322" s="1023"/>
      <c r="E322" s="1023"/>
      <c r="F322" s="1023"/>
      <c r="G322" s="12"/>
    </row>
    <row r="323" spans="1:7" s="743" customFormat="1">
      <c r="A323" s="335"/>
      <c r="B323" s="335"/>
      <c r="C323" s="335"/>
      <c r="D323" s="1023"/>
      <c r="E323" s="1023"/>
      <c r="F323" s="1023"/>
    </row>
    <row r="324" spans="1:7" s="743" customFormat="1">
      <c r="A324" s="335"/>
      <c r="B324" s="335"/>
      <c r="C324" s="335"/>
      <c r="D324" s="1023"/>
      <c r="E324" s="1023"/>
      <c r="F324" s="1023"/>
    </row>
    <row r="325" spans="1:7" s="743" customFormat="1">
      <c r="A325" s="335"/>
      <c r="B325" s="335"/>
      <c r="C325" s="335"/>
      <c r="D325" s="1023"/>
      <c r="E325" s="1023"/>
      <c r="F325" s="1023"/>
    </row>
    <row r="326" spans="1:7" s="743" customFormat="1">
      <c r="A326" s="335"/>
      <c r="B326" s="335"/>
      <c r="C326" s="335"/>
      <c r="D326" s="1023"/>
      <c r="E326" s="1023"/>
      <c r="F326" s="1023"/>
    </row>
    <row r="327" spans="1:7">
      <c r="A327" s="335"/>
      <c r="B327" s="335"/>
      <c r="C327" s="335"/>
      <c r="D327" s="1023"/>
      <c r="E327" s="1023"/>
      <c r="F327" s="1023"/>
      <c r="G327" s="12"/>
    </row>
    <row r="328" spans="1:7">
      <c r="A328" s="335"/>
      <c r="B328" s="335"/>
      <c r="C328" s="335"/>
      <c r="D328" s="1023"/>
      <c r="E328" s="1023"/>
      <c r="F328" s="1023"/>
      <c r="G328" s="12"/>
    </row>
    <row r="329" spans="1:7">
      <c r="A329" s="335"/>
      <c r="B329" s="335"/>
      <c r="C329" s="335"/>
      <c r="D329" s="1023"/>
      <c r="E329" s="1023"/>
      <c r="F329" s="1023"/>
      <c r="G329" s="12"/>
    </row>
    <row r="330" spans="1:7">
      <c r="A330" s="335"/>
      <c r="B330" s="335"/>
      <c r="C330" s="335"/>
      <c r="D330" s="12"/>
      <c r="E330" s="484"/>
      <c r="F330" s="138"/>
      <c r="G330" s="12"/>
    </row>
    <row r="331" spans="1:7">
      <c r="A331" s="270"/>
      <c r="B331" s="703" t="s">
        <v>328</v>
      </c>
      <c r="C331" s="335"/>
      <c r="D331" s="1042" t="s">
        <v>1353</v>
      </c>
      <c r="E331" s="1042"/>
      <c r="F331" s="1042"/>
      <c r="G331" s="12"/>
    </row>
    <row r="332" spans="1:7">
      <c r="A332" s="335"/>
      <c r="B332" s="335"/>
      <c r="C332" s="335"/>
      <c r="D332" s="1042"/>
      <c r="E332" s="1042"/>
      <c r="F332" s="1042"/>
      <c r="G332" s="12"/>
    </row>
    <row r="333" spans="1:7">
      <c r="A333" s="335"/>
      <c r="B333" s="335"/>
      <c r="C333" s="335"/>
      <c r="D333" s="1042"/>
      <c r="E333" s="1042"/>
      <c r="F333" s="1042"/>
      <c r="G333" s="12"/>
    </row>
    <row r="334" spans="1:7">
      <c r="A334" s="335"/>
      <c r="B334" s="335"/>
      <c r="C334" s="335"/>
      <c r="D334" s="1042"/>
      <c r="E334" s="1042"/>
      <c r="F334" s="1042"/>
      <c r="G334" s="12"/>
    </row>
    <row r="335" spans="1:7">
      <c r="A335" s="335"/>
      <c r="B335" s="335"/>
      <c r="C335" s="335"/>
      <c r="D335" s="526"/>
      <c r="E335" s="484"/>
      <c r="F335" s="138"/>
      <c r="G335" s="12"/>
    </row>
    <row r="336" spans="1:7">
      <c r="A336" s="335"/>
      <c r="B336" s="335"/>
      <c r="C336" s="335"/>
      <c r="D336" s="1042" t="s">
        <v>1354</v>
      </c>
      <c r="E336" s="1042"/>
      <c r="F336" s="1042"/>
      <c r="G336" s="12"/>
    </row>
    <row r="337" spans="1:7">
      <c r="A337" s="335"/>
      <c r="B337" s="335"/>
      <c r="C337" s="335"/>
      <c r="D337" s="1042"/>
      <c r="E337" s="1042"/>
      <c r="F337" s="1042"/>
      <c r="G337" s="12"/>
    </row>
    <row r="338" spans="1:7">
      <c r="A338" s="335"/>
      <c r="B338" s="335"/>
      <c r="C338" s="335"/>
      <c r="D338" s="1042"/>
      <c r="E338" s="1042"/>
      <c r="F338" s="1042"/>
      <c r="G338" s="12"/>
    </row>
    <row r="339" spans="1:7">
      <c r="A339" s="335"/>
      <c r="B339" s="335"/>
      <c r="C339" s="335"/>
      <c r="D339" s="1042"/>
      <c r="E339" s="1042"/>
      <c r="F339" s="1042"/>
      <c r="G339" s="12"/>
    </row>
    <row r="340" spans="1:7" ht="18" customHeight="1">
      <c r="A340" s="335"/>
      <c r="B340" s="335"/>
      <c r="C340" s="335"/>
      <c r="D340" s="1042"/>
      <c r="E340" s="1042"/>
      <c r="F340" s="1042"/>
      <c r="G340" s="12"/>
    </row>
    <row r="341" spans="1:7">
      <c r="A341" s="335"/>
      <c r="B341" s="335"/>
      <c r="C341" s="335"/>
      <c r="D341" s="1042"/>
      <c r="E341" s="1042"/>
      <c r="F341" s="1042"/>
      <c r="G341" s="12"/>
    </row>
    <row r="342" spans="1:7">
      <c r="A342" s="335"/>
      <c r="B342" s="335"/>
      <c r="C342" s="335"/>
      <c r="D342" s="1042"/>
      <c r="E342" s="1042"/>
      <c r="F342" s="1042"/>
      <c r="G342" s="12"/>
    </row>
    <row r="343" spans="1:7">
      <c r="A343" s="335"/>
      <c r="B343" s="335"/>
      <c r="C343" s="335"/>
      <c r="D343" s="1042"/>
      <c r="E343" s="1042"/>
      <c r="F343" s="1042"/>
      <c r="G343" s="12"/>
    </row>
    <row r="344" spans="1:7" ht="8.25" customHeight="1">
      <c r="A344" s="335"/>
      <c r="B344" s="335"/>
      <c r="C344" s="335"/>
      <c r="D344" s="1042"/>
      <c r="E344" s="1042"/>
      <c r="F344" s="1042"/>
      <c r="G344" s="12"/>
    </row>
    <row r="345" spans="1:7" ht="13.25" customHeight="1">
      <c r="A345" s="335"/>
      <c r="B345" s="335"/>
      <c r="C345" s="335"/>
      <c r="D345" s="1035" t="s">
        <v>1355</v>
      </c>
      <c r="E345" s="1035"/>
      <c r="F345" s="1035"/>
      <c r="G345" s="12"/>
    </row>
    <row r="346" spans="1:7">
      <c r="A346" s="335"/>
      <c r="B346" s="335"/>
      <c r="C346" s="335"/>
      <c r="D346" s="1035"/>
      <c r="E346" s="1035"/>
      <c r="F346" s="1035"/>
      <c r="G346" s="12"/>
    </row>
    <row r="347" spans="1:7">
      <c r="A347" s="335"/>
      <c r="B347" s="335"/>
      <c r="C347" s="335"/>
      <c r="D347" s="1035"/>
      <c r="E347" s="1035"/>
      <c r="F347" s="1035"/>
      <c r="G347" s="12"/>
    </row>
    <row r="348" spans="1:7" s="743" customFormat="1">
      <c r="A348" s="335"/>
      <c r="B348" s="335"/>
      <c r="C348" s="335"/>
      <c r="D348" s="1035"/>
      <c r="E348" s="1035"/>
      <c r="F348" s="1035"/>
    </row>
    <row r="349" spans="1:7" s="743" customFormat="1">
      <c r="A349" s="335"/>
      <c r="B349" s="335"/>
      <c r="C349" s="335"/>
      <c r="D349" s="1035"/>
      <c r="E349" s="1035"/>
      <c r="F349" s="1035"/>
    </row>
    <row r="350" spans="1:7" s="743" customFormat="1">
      <c r="A350" s="335"/>
      <c r="B350" s="335"/>
      <c r="C350" s="335"/>
      <c r="D350" s="1035"/>
      <c r="E350" s="1035"/>
      <c r="F350" s="1035"/>
    </row>
    <row r="351" spans="1:7" s="743" customFormat="1">
      <c r="A351" s="335"/>
      <c r="B351" s="335"/>
      <c r="C351" s="335"/>
      <c r="D351" s="1035"/>
      <c r="E351" s="1035"/>
      <c r="F351" s="1035"/>
    </row>
    <row r="352" spans="1:7" s="743" customFormat="1">
      <c r="A352" s="335"/>
      <c r="B352" s="335"/>
      <c r="C352" s="335"/>
      <c r="D352" s="1035"/>
      <c r="E352" s="1035"/>
      <c r="F352" s="1035"/>
    </row>
    <row r="353" spans="1:7">
      <c r="A353" s="335"/>
      <c r="B353" s="335"/>
      <c r="C353" s="335"/>
      <c r="D353" s="1035"/>
      <c r="E353" s="1035"/>
      <c r="F353" s="1035"/>
      <c r="G353" s="12"/>
    </row>
    <row r="354" spans="1:7">
      <c r="A354" s="335"/>
      <c r="B354" s="335"/>
      <c r="C354" s="335"/>
      <c r="D354" s="1035"/>
      <c r="E354" s="1035"/>
      <c r="F354" s="1035"/>
      <c r="G354" s="12"/>
    </row>
    <row r="355" spans="1:7">
      <c r="A355" s="335"/>
      <c r="B355" s="335"/>
      <c r="C355" s="335"/>
      <c r="D355" s="1035"/>
      <c r="E355" s="1035"/>
      <c r="F355" s="1035"/>
      <c r="G355" s="12"/>
    </row>
    <row r="356" spans="1:7">
      <c r="A356" s="335"/>
      <c r="B356" s="335"/>
      <c r="C356" s="335"/>
      <c r="D356" s="1035"/>
      <c r="E356" s="1035"/>
      <c r="F356" s="1035"/>
      <c r="G356" s="12"/>
    </row>
    <row r="357" spans="1:7">
      <c r="A357" s="335"/>
      <c r="B357" s="335"/>
      <c r="C357" s="528"/>
      <c r="D357" s="1035"/>
      <c r="E357" s="1035"/>
      <c r="F357" s="1035"/>
      <c r="G357" s="12"/>
    </row>
    <row r="358" spans="1:7">
      <c r="A358" s="335"/>
      <c r="B358" s="335"/>
      <c r="C358" s="528"/>
      <c r="D358" s="1035"/>
      <c r="E358" s="1035"/>
      <c r="F358" s="1035"/>
      <c r="G358" s="12"/>
    </row>
    <row r="359" spans="1:7">
      <c r="A359" s="335"/>
      <c r="B359" s="335"/>
      <c r="C359" s="335"/>
      <c r="D359" s="1035"/>
      <c r="E359" s="1035"/>
      <c r="F359" s="1035"/>
      <c r="G359" s="12"/>
    </row>
    <row r="360" spans="1:7">
      <c r="A360" s="335"/>
      <c r="B360" s="335"/>
      <c r="C360" s="528"/>
      <c r="D360" s="1035"/>
      <c r="E360" s="1035"/>
      <c r="F360" s="1035"/>
      <c r="G360" s="12"/>
    </row>
    <row r="361" spans="1:7">
      <c r="A361" s="335"/>
      <c r="B361" s="335"/>
      <c r="C361" s="528"/>
      <c r="D361" s="1035"/>
      <c r="E361" s="1035"/>
      <c r="F361" s="1035"/>
      <c r="G361" s="12"/>
    </row>
    <row r="362" spans="1:7">
      <c r="A362" s="335"/>
      <c r="B362" s="335"/>
      <c r="C362" s="528"/>
      <c r="D362" s="1035"/>
      <c r="E362" s="1035"/>
      <c r="F362" s="1035"/>
      <c r="G362" s="12"/>
    </row>
    <row r="363" spans="1:7">
      <c r="A363" s="335"/>
      <c r="B363" s="335"/>
      <c r="C363" s="335"/>
      <c r="D363" s="526"/>
      <c r="E363" s="484"/>
      <c r="F363" s="138"/>
      <c r="G363" s="12"/>
    </row>
    <row r="364" spans="1:7">
      <c r="A364" s="335"/>
      <c r="B364" s="703" t="s">
        <v>328</v>
      </c>
      <c r="C364" s="335"/>
      <c r="D364" s="1035" t="s">
        <v>1356</v>
      </c>
      <c r="E364" s="1035"/>
      <c r="F364" s="1035"/>
      <c r="G364" s="12"/>
    </row>
    <row r="365" spans="1:7">
      <c r="A365" s="335"/>
      <c r="B365" s="335"/>
      <c r="C365" s="335"/>
      <c r="D365" s="1035"/>
      <c r="E365" s="1035"/>
      <c r="F365" s="1035"/>
      <c r="G365" s="12"/>
    </row>
    <row r="366" spans="1:7">
      <c r="A366" s="335"/>
      <c r="B366" s="335"/>
      <c r="C366" s="335"/>
      <c r="D366" s="484"/>
      <c r="E366" s="484"/>
      <c r="F366" s="138"/>
      <c r="G366" s="12"/>
    </row>
    <row r="367" spans="1:7">
      <c r="A367" s="270"/>
      <c r="B367" s="703" t="s">
        <v>328</v>
      </c>
      <c r="C367" s="335"/>
      <c r="D367" s="1023" t="s">
        <v>1357</v>
      </c>
      <c r="E367" s="1023"/>
      <c r="F367" s="1023"/>
      <c r="G367" s="12"/>
    </row>
    <row r="368" spans="1:7">
      <c r="A368" s="527"/>
      <c r="B368" s="527"/>
      <c r="C368" s="335"/>
      <c r="D368" s="1023"/>
      <c r="E368" s="1023"/>
      <c r="F368" s="1023"/>
      <c r="G368" s="12"/>
    </row>
    <row r="369" spans="1:7">
      <c r="A369" s="527"/>
      <c r="B369" s="527"/>
      <c r="C369" s="335"/>
      <c r="D369" s="1023"/>
      <c r="E369" s="1023"/>
      <c r="F369" s="1023"/>
      <c r="G369" s="12"/>
    </row>
    <row r="370" spans="1:7">
      <c r="A370" s="527"/>
      <c r="B370" s="527"/>
      <c r="C370" s="335"/>
      <c r="D370" s="1023"/>
      <c r="E370" s="1023"/>
      <c r="F370" s="1023"/>
      <c r="G370" s="12"/>
    </row>
    <row r="371" spans="1:7">
      <c r="A371" s="527"/>
      <c r="B371" s="527"/>
      <c r="C371" s="335"/>
      <c r="D371" s="1023"/>
      <c r="E371" s="1023"/>
      <c r="F371" s="1023"/>
      <c r="G371" s="12"/>
    </row>
    <row r="372" spans="1:7">
      <c r="D372" s="138"/>
      <c r="E372" s="138"/>
      <c r="F372" s="138"/>
      <c r="G372" s="12"/>
    </row>
    <row r="373" spans="1:7">
      <c r="A373" s="270"/>
      <c r="B373" s="703" t="s">
        <v>328</v>
      </c>
      <c r="C373" s="275"/>
      <c r="D373" s="966" t="s">
        <v>1358</v>
      </c>
      <c r="E373" s="966"/>
      <c r="F373" s="966"/>
      <c r="G373" s="12"/>
    </row>
    <row r="374" spans="1:7">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5" customHeight="1">
      <c r="A403" s="135"/>
      <c r="B403" s="700"/>
      <c r="C403" s="135"/>
      <c r="D403" s="966"/>
      <c r="E403" s="966"/>
      <c r="F403" s="966"/>
      <c r="G403" s="30"/>
    </row>
    <row r="404" spans="1:7" s="32" customFormat="1">
      <c r="A404" s="135"/>
      <c r="B404" s="700"/>
      <c r="C404" s="135"/>
      <c r="D404" s="138"/>
      <c r="E404" s="138"/>
      <c r="F404" s="138"/>
      <c r="G404" s="30"/>
    </row>
    <row r="405" spans="1:7">
      <c r="A405" s="270"/>
      <c r="B405" s="703" t="s">
        <v>328</v>
      </c>
      <c r="C405" s="275"/>
      <c r="D405" s="991" t="s">
        <v>1359</v>
      </c>
      <c r="E405" s="991"/>
      <c r="F405" s="991"/>
    </row>
    <row r="406" spans="1:7">
      <c r="D406" s="1036" t="s">
        <v>1116</v>
      </c>
      <c r="E406" s="1036"/>
      <c r="F406" s="1036"/>
    </row>
    <row r="407" spans="1:7">
      <c r="D407" s="987" t="s">
        <v>1360</v>
      </c>
      <c r="E407" s="987"/>
      <c r="F407" s="987"/>
    </row>
    <row r="408" spans="1:7">
      <c r="D408" s="987"/>
      <c r="E408" s="987"/>
      <c r="F408" s="987"/>
    </row>
    <row r="409" spans="1:7">
      <c r="D409" s="987"/>
      <c r="E409" s="987"/>
      <c r="F409" s="987"/>
    </row>
    <row r="410" spans="1:7">
      <c r="D410" s="987"/>
      <c r="E410" s="987"/>
      <c r="F410" s="987"/>
    </row>
    <row r="411" spans="1:7">
      <c r="D411" s="138"/>
      <c r="E411" s="138"/>
      <c r="F411" s="138"/>
      <c r="G411" s="12"/>
    </row>
    <row r="412" spans="1:7">
      <c r="A412" s="270"/>
      <c r="B412" s="703" t="s">
        <v>328</v>
      </c>
      <c r="C412" s="275"/>
      <c r="D412" s="966" t="s">
        <v>1361</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c r="B416" s="703" t="s">
        <v>328</v>
      </c>
      <c r="C416" s="270"/>
      <c r="D416" s="987" t="s">
        <v>1362</v>
      </c>
      <c r="E416" s="987"/>
      <c r="F416" s="987"/>
      <c r="G416" s="12"/>
    </row>
    <row r="417" spans="1:7">
      <c r="D417" s="987"/>
      <c r="E417" s="987"/>
      <c r="F417" s="987"/>
      <c r="G417" s="12"/>
    </row>
    <row r="418" spans="1:7">
      <c r="D418" s="138"/>
      <c r="E418" s="138"/>
      <c r="F418" s="138"/>
      <c r="G418" s="12"/>
    </row>
    <row r="419" spans="1:7">
      <c r="B419" s="703" t="s">
        <v>328</v>
      </c>
      <c r="C419" s="270"/>
      <c r="D419" s="987" t="s">
        <v>1363</v>
      </c>
      <c r="E419" s="987"/>
      <c r="F419" s="987"/>
      <c r="G419" s="12"/>
    </row>
    <row r="420" spans="1:7">
      <c r="D420" s="987"/>
      <c r="E420" s="987"/>
      <c r="F420" s="987"/>
      <c r="G420" s="12"/>
    </row>
    <row r="421" spans="1:7">
      <c r="D421" s="987"/>
      <c r="E421" s="987"/>
      <c r="F421" s="987"/>
      <c r="G421" s="12"/>
    </row>
    <row r="422" spans="1:7">
      <c r="D422" s="987"/>
      <c r="E422" s="987"/>
      <c r="F422" s="987"/>
      <c r="G422" s="12"/>
    </row>
    <row r="423" spans="1:7">
      <c r="B423" s="703" t="s">
        <v>328</v>
      </c>
      <c r="D423" s="987"/>
      <c r="E423" s="987"/>
      <c r="F423" s="987"/>
      <c r="G423" s="12"/>
    </row>
    <row r="424" spans="1:7">
      <c r="A424" s="12"/>
      <c r="B424" s="12"/>
      <c r="C424" s="12"/>
      <c r="D424" s="987"/>
      <c r="E424" s="987"/>
      <c r="F424" s="987"/>
      <c r="G424" s="12"/>
    </row>
    <row r="425" spans="1:7">
      <c r="A425" s="12"/>
      <c r="C425" s="12"/>
      <c r="D425" s="987"/>
      <c r="E425" s="987"/>
      <c r="F425" s="987"/>
      <c r="G425" s="12"/>
    </row>
    <row r="426" spans="1:7">
      <c r="A426" s="12"/>
      <c r="B426" s="703" t="s">
        <v>328</v>
      </c>
      <c r="C426" s="12"/>
      <c r="D426" s="987"/>
      <c r="E426" s="987"/>
      <c r="F426" s="987"/>
      <c r="G426" s="12"/>
    </row>
    <row r="427" spans="1:7">
      <c r="A427" s="12"/>
      <c r="B427" s="12"/>
      <c r="C427" s="12"/>
      <c r="D427" s="987"/>
      <c r="E427" s="987"/>
      <c r="F427" s="987"/>
      <c r="G427" s="12"/>
    </row>
    <row r="428" spans="1:7">
      <c r="A428" s="12"/>
      <c r="C428" s="12"/>
      <c r="D428" s="987"/>
      <c r="E428" s="987"/>
      <c r="F428" s="987"/>
      <c r="G428" s="12"/>
    </row>
    <row r="429" spans="1:7">
      <c r="A429" s="12"/>
      <c r="C429" s="12"/>
      <c r="D429" s="987"/>
      <c r="E429" s="987"/>
      <c r="F429" s="987"/>
      <c r="G429" s="12"/>
    </row>
    <row r="430" spans="1:7">
      <c r="A430" s="12"/>
      <c r="B430" s="703" t="s">
        <v>328</v>
      </c>
      <c r="C430" s="12"/>
      <c r="D430" s="987"/>
      <c r="E430" s="987"/>
      <c r="F430" s="987"/>
      <c r="G430" s="12"/>
    </row>
    <row r="431" spans="1:7">
      <c r="A431" s="12"/>
      <c r="B431" s="12"/>
      <c r="C431" s="12"/>
      <c r="D431" s="987"/>
      <c r="E431" s="987"/>
      <c r="F431" s="987"/>
      <c r="G431" s="12"/>
    </row>
    <row r="432" spans="1:7">
      <c r="A432" s="12"/>
      <c r="B432" s="703" t="s">
        <v>328</v>
      </c>
      <c r="C432" s="12"/>
      <c r="D432" s="987"/>
      <c r="E432" s="987"/>
      <c r="F432" s="987"/>
      <c r="G432" s="12"/>
    </row>
    <row r="433" spans="1:7" s="743" customFormat="1">
      <c r="D433" s="753"/>
      <c r="E433" s="753"/>
      <c r="F433" s="753"/>
    </row>
    <row r="434" spans="1:7">
      <c r="A434" s="12"/>
      <c r="B434" s="742" t="s">
        <v>328</v>
      </c>
      <c r="C434" s="12"/>
      <c r="D434" s="987" t="s">
        <v>1364</v>
      </c>
      <c r="E434" s="987"/>
      <c r="F434" s="987"/>
      <c r="G434" s="12"/>
    </row>
    <row r="435" spans="1:7">
      <c r="A435" s="12"/>
      <c r="B435" s="12"/>
      <c r="C435" s="12"/>
      <c r="D435" s="987"/>
      <c r="E435" s="987"/>
      <c r="F435" s="987"/>
      <c r="G435" s="12"/>
    </row>
    <row r="436" spans="1:7">
      <c r="A436" s="12"/>
      <c r="B436" s="12"/>
      <c r="C436" s="12"/>
      <c r="D436" s="987"/>
      <c r="E436" s="987"/>
      <c r="F436" s="987"/>
      <c r="G436" s="12"/>
    </row>
    <row r="437" spans="1:7">
      <c r="A437" s="12"/>
      <c r="B437" s="12"/>
      <c r="C437" s="12"/>
      <c r="D437" s="987"/>
      <c r="E437" s="987"/>
      <c r="F437" s="987"/>
      <c r="G437" s="12"/>
    </row>
    <row r="438" spans="1:7">
      <c r="D438" s="987"/>
      <c r="E438" s="987"/>
      <c r="F438" s="987"/>
    </row>
    <row r="439" spans="1:7">
      <c r="D439" s="138"/>
      <c r="E439" s="138"/>
      <c r="F439" s="138"/>
    </row>
    <row r="440" spans="1:7">
      <c r="B440" s="703" t="s">
        <v>328</v>
      </c>
      <c r="D440" s="998" t="s">
        <v>1365</v>
      </c>
      <c r="E440" s="998"/>
      <c r="F440" s="998"/>
    </row>
    <row r="441" spans="1:7">
      <c r="A441" s="138"/>
      <c r="B441" s="138"/>
    </row>
    <row r="442" spans="1:7">
      <c r="A442" s="992" t="s">
        <v>1206</v>
      </c>
      <c r="B442" s="992"/>
      <c r="C442" s="992"/>
      <c r="D442" s="992"/>
      <c r="E442" s="992"/>
      <c r="F442" s="992"/>
      <c r="G442" s="992"/>
    </row>
    <row r="443" spans="1:7">
      <c r="A443" s="138"/>
      <c r="B443" s="138"/>
    </row>
    <row r="444" spans="1:7">
      <c r="D444" s="1043" t="s">
        <v>977</v>
      </c>
      <c r="E444" s="1043"/>
      <c r="F444" s="1043"/>
    </row>
    <row r="445" spans="1:7" s="39" customFormat="1">
      <c r="A445" s="420"/>
      <c r="B445" s="420"/>
      <c r="C445" s="282"/>
      <c r="D445" s="1044" t="s">
        <v>1366</v>
      </c>
      <c r="E445" s="1044"/>
      <c r="F445" s="1044"/>
      <c r="G445" s="133"/>
    </row>
    <row r="446" spans="1:7" s="39" customFormat="1">
      <c r="A446" s="420"/>
      <c r="B446" s="420"/>
      <c r="C446" s="282"/>
      <c r="D446" s="756"/>
      <c r="E446" s="6"/>
      <c r="F446" s="6"/>
      <c r="G446" s="133"/>
    </row>
    <row r="447" spans="1:7" s="39" customFormat="1">
      <c r="A447" s="270"/>
      <c r="B447" s="703" t="s">
        <v>328</v>
      </c>
      <c r="C447" s="282"/>
      <c r="D447" s="1045" t="s">
        <v>1367</v>
      </c>
      <c r="E447" s="1045"/>
      <c r="F447" s="1045"/>
      <c r="G447" s="133"/>
    </row>
    <row r="448" spans="1:7" s="39" customFormat="1">
      <c r="A448" s="270"/>
      <c r="B448" s="270"/>
      <c r="C448" s="282"/>
      <c r="D448" s="1045"/>
      <c r="E448" s="1045"/>
      <c r="F448" s="1045"/>
      <c r="G448" s="133"/>
    </row>
    <row r="449" spans="1:7" s="39" customFormat="1">
      <c r="A449" s="270"/>
      <c r="B449" s="270"/>
      <c r="C449" s="282"/>
      <c r="D449" s="754"/>
      <c r="E449" s="6"/>
      <c r="F449" s="6"/>
      <c r="G449" s="133"/>
    </row>
    <row r="450" spans="1:7">
      <c r="B450" s="703" t="s">
        <v>328</v>
      </c>
      <c r="D450" s="1015" t="s">
        <v>1368</v>
      </c>
      <c r="E450" s="1015"/>
      <c r="F450" s="1015"/>
    </row>
    <row r="451" spans="1:7">
      <c r="A451" s="270"/>
      <c r="D451" s="1015"/>
      <c r="E451" s="1015"/>
      <c r="F451" s="1015"/>
    </row>
    <row r="452" spans="1:7">
      <c r="A452" s="270"/>
      <c r="B452" s="270"/>
      <c r="D452" s="1015"/>
      <c r="E452" s="1015"/>
      <c r="F452" s="1015"/>
    </row>
    <row r="453" spans="1:7">
      <c r="A453" s="270"/>
      <c r="B453" s="270"/>
      <c r="D453" s="1015"/>
      <c r="E453" s="1015"/>
      <c r="F453" s="1015"/>
    </row>
    <row r="454" spans="1:7">
      <c r="D454" s="702"/>
      <c r="E454" s="702"/>
      <c r="F454" s="702"/>
      <c r="G454" s="12"/>
    </row>
    <row r="455" spans="1:7">
      <c r="A455" s="270"/>
      <c r="B455" s="703" t="s">
        <v>328</v>
      </c>
      <c r="D455" s="968" t="s">
        <v>1369</v>
      </c>
      <c r="E455" s="968"/>
      <c r="F455" s="968"/>
      <c r="G455" s="12"/>
    </row>
    <row r="456" spans="1:7">
      <c r="A456" s="270"/>
      <c r="B456" s="270"/>
      <c r="D456" s="968"/>
      <c r="E456" s="968"/>
      <c r="F456" s="968"/>
      <c r="G456" s="12"/>
    </row>
    <row r="457" spans="1:7">
      <c r="A457" s="270"/>
      <c r="D457" s="968"/>
      <c r="E457" s="968"/>
      <c r="F457" s="968"/>
      <c r="G457" s="12"/>
    </row>
    <row r="458" spans="1:7">
      <c r="A458" s="270"/>
      <c r="B458" s="270"/>
      <c r="D458" s="702"/>
      <c r="E458" s="702"/>
      <c r="F458" s="702"/>
      <c r="G458" s="12"/>
    </row>
    <row r="459" spans="1:7">
      <c r="A459" s="270"/>
      <c r="B459" s="742" t="s">
        <v>328</v>
      </c>
      <c r="D459" s="991" t="s">
        <v>1370</v>
      </c>
      <c r="E459" s="991"/>
      <c r="F459" s="991"/>
      <c r="G459" s="12"/>
    </row>
    <row r="460" spans="1:7">
      <c r="A460" s="270"/>
      <c r="B460" s="270"/>
      <c r="D460" s="754"/>
      <c r="E460" s="6"/>
      <c r="F460" s="6"/>
      <c r="G460" s="12"/>
    </row>
    <row r="461" spans="1:7">
      <c r="A461" s="270"/>
      <c r="B461" s="703" t="s">
        <v>328</v>
      </c>
      <c r="D461" s="966" t="s">
        <v>1371</v>
      </c>
      <c r="E461" s="966"/>
      <c r="F461" s="966"/>
      <c r="G461" s="12"/>
    </row>
    <row r="462" spans="1:7">
      <c r="A462" s="270"/>
      <c r="D462" s="966"/>
      <c r="E462" s="966"/>
      <c r="F462" s="966"/>
      <c r="G462" s="12"/>
    </row>
    <row r="463" spans="1:7">
      <c r="A463" s="23"/>
      <c r="B463" s="699"/>
      <c r="D463" s="757"/>
      <c r="E463" s="6"/>
      <c r="F463" s="6"/>
      <c r="G463" s="12"/>
    </row>
    <row r="464" spans="1:7">
      <c r="A464" s="23"/>
      <c r="B464" s="742" t="s">
        <v>328</v>
      </c>
      <c r="D464" s="991" t="s">
        <v>1372</v>
      </c>
      <c r="E464" s="991"/>
      <c r="F464" s="991"/>
      <c r="G464" s="12"/>
    </row>
    <row r="465" spans="1:7">
      <c r="A465" s="270"/>
      <c r="B465" s="270"/>
      <c r="D465" s="138"/>
    </row>
    <row r="466" spans="1:7">
      <c r="A466" s="992" t="s">
        <v>1207</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1046" t="s">
        <v>874</v>
      </c>
      <c r="E468" s="1046"/>
      <c r="F468" s="1046"/>
      <c r="G468" s="187"/>
    </row>
    <row r="469" spans="1:7" customFormat="1" ht="13.25" customHeight="1">
      <c r="A469" s="269"/>
      <c r="B469" s="269"/>
      <c r="C469" s="323"/>
      <c r="D469" s="1047" t="s">
        <v>1250</v>
      </c>
      <c r="E469" s="1047"/>
      <c r="F469" s="1047"/>
      <c r="G469" s="152"/>
    </row>
    <row r="470" spans="1:7" customFormat="1">
      <c r="A470" s="269"/>
      <c r="B470" s="269"/>
      <c r="C470" s="323"/>
      <c r="D470" s="1047"/>
      <c r="E470" s="1047"/>
      <c r="F470" s="1047"/>
      <c r="G470" s="152"/>
    </row>
    <row r="471" spans="1:7" customFormat="1">
      <c r="A471" s="269"/>
      <c r="B471" s="269"/>
      <c r="C471" s="323"/>
      <c r="D471" s="1047"/>
      <c r="E471" s="1047"/>
      <c r="F471" s="1047"/>
      <c r="G471" s="152"/>
    </row>
    <row r="472" spans="1:7" customFormat="1">
      <c r="A472" s="269"/>
      <c r="B472" s="269"/>
      <c r="C472" s="323"/>
      <c r="D472" s="1047"/>
      <c r="E472" s="1047"/>
      <c r="F472" s="1047"/>
      <c r="G472" s="152"/>
    </row>
    <row r="473" spans="1:7" customFormat="1">
      <c r="A473" s="269"/>
      <c r="B473" s="269"/>
      <c r="C473" s="323"/>
      <c r="D473" s="1047"/>
      <c r="E473" s="1047"/>
      <c r="F473" s="1047"/>
      <c r="G473" s="152"/>
    </row>
    <row r="474" spans="1:7" customFormat="1">
      <c r="A474" s="269"/>
      <c r="B474" s="269"/>
      <c r="C474" s="323"/>
      <c r="D474" s="488"/>
      <c r="E474" s="152"/>
      <c r="F474" s="154"/>
      <c r="G474" s="152"/>
    </row>
    <row r="475" spans="1:7" customFormat="1" ht="14.5" customHeight="1">
      <c r="A475" s="270"/>
      <c r="B475" s="703" t="s">
        <v>328</v>
      </c>
      <c r="C475" s="323"/>
      <c r="D475" s="1013" t="s">
        <v>1241</v>
      </c>
      <c r="E475" s="1013"/>
      <c r="F475" s="1013"/>
      <c r="G475" s="152"/>
    </row>
    <row r="476" spans="1:7" customFormat="1">
      <c r="A476" s="269"/>
      <c r="B476" s="269"/>
      <c r="C476" s="323"/>
      <c r="D476" s="1013"/>
      <c r="E476" s="1013"/>
      <c r="F476" s="1013"/>
      <c r="G476" s="152"/>
    </row>
    <row r="477" spans="1:7" s="704" customFormat="1">
      <c r="A477" s="269"/>
      <c r="B477" s="269"/>
      <c r="C477" s="323"/>
      <c r="D477" s="1013"/>
      <c r="E477" s="1013"/>
      <c r="F477" s="1013"/>
      <c r="G477" s="152"/>
    </row>
    <row r="478" spans="1:7" s="704" customFormat="1">
      <c r="A478" s="269"/>
      <c r="B478" s="269"/>
      <c r="C478" s="323"/>
      <c r="D478" s="1013"/>
      <c r="E478" s="1013"/>
      <c r="F478" s="1013"/>
      <c r="G478" s="152"/>
    </row>
    <row r="479" spans="1:7" customFormat="1">
      <c r="A479" s="269"/>
      <c r="B479" s="269"/>
      <c r="C479" s="323"/>
      <c r="D479" s="1013"/>
      <c r="E479" s="1013"/>
      <c r="F479" s="1013"/>
      <c r="G479" s="152"/>
    </row>
    <row r="480" spans="1:7" customFormat="1">
      <c r="A480" s="269"/>
      <c r="B480" s="269"/>
      <c r="C480" s="323"/>
      <c r="D480" s="460"/>
      <c r="E480" s="152"/>
      <c r="F480" s="154"/>
      <c r="G480" s="152"/>
    </row>
    <row r="481" spans="1:7" customFormat="1" ht="14.5" customHeight="1">
      <c r="A481" s="270"/>
      <c r="B481" s="703" t="s">
        <v>328</v>
      </c>
      <c r="C481" s="323"/>
      <c r="D481" s="1013" t="s">
        <v>1244</v>
      </c>
      <c r="E481" s="1013"/>
      <c r="F481" s="1013"/>
      <c r="G481" s="152"/>
    </row>
    <row r="482" spans="1:7" customFormat="1">
      <c r="A482" s="269"/>
      <c r="B482" s="269"/>
      <c r="C482" s="323"/>
      <c r="D482" s="1013"/>
      <c r="E482" s="1013"/>
      <c r="F482" s="1013"/>
      <c r="G482" s="152"/>
    </row>
    <row r="483" spans="1:7" s="704" customFormat="1">
      <c r="A483" s="269"/>
      <c r="B483" s="269"/>
      <c r="C483" s="323"/>
      <c r="D483" s="1013"/>
      <c r="E483" s="1013"/>
      <c r="F483" s="1013"/>
      <c r="G483" s="152"/>
    </row>
    <row r="484" spans="1:7" customFormat="1">
      <c r="A484" s="269"/>
      <c r="B484" s="269"/>
      <c r="C484" s="323"/>
      <c r="D484" s="1013"/>
      <c r="E484" s="1013"/>
      <c r="F484" s="1013"/>
      <c r="G484" s="152"/>
    </row>
    <row r="485" spans="1:7" customFormat="1" ht="10" customHeight="1">
      <c r="A485" s="269"/>
      <c r="B485" s="269"/>
      <c r="C485" s="323"/>
      <c r="D485" s="460"/>
      <c r="E485" s="152"/>
      <c r="F485" s="154"/>
      <c r="G485" s="152"/>
    </row>
    <row r="486" spans="1:7" customFormat="1" ht="14.5" customHeight="1">
      <c r="A486" s="270"/>
      <c r="B486" s="703" t="s">
        <v>328</v>
      </c>
      <c r="C486" s="323"/>
      <c r="D486" s="1013" t="s">
        <v>1242</v>
      </c>
      <c r="E486" s="1013"/>
      <c r="F486" s="1013"/>
      <c r="G486" s="152"/>
    </row>
    <row r="487" spans="1:7" customFormat="1">
      <c r="A487" s="269"/>
      <c r="B487" s="269"/>
      <c r="C487" s="323"/>
      <c r="D487" s="1013"/>
      <c r="E487" s="1013"/>
      <c r="F487" s="1013"/>
      <c r="G487" s="152"/>
    </row>
    <row r="488" spans="1:7" customFormat="1">
      <c r="A488" s="269"/>
      <c r="B488" s="269"/>
      <c r="C488" s="323"/>
      <c r="D488" s="1013"/>
      <c r="E488" s="1013"/>
      <c r="F488" s="1013"/>
      <c r="G488" s="152"/>
    </row>
    <row r="489" spans="1:7" s="704" customFormat="1">
      <c r="A489" s="269"/>
      <c r="B489" s="269"/>
      <c r="C489" s="323"/>
      <c r="D489" s="724"/>
      <c r="E489" s="724"/>
      <c r="F489" s="724"/>
      <c r="G489" s="152"/>
    </row>
    <row r="490" spans="1:7" customFormat="1" ht="14.5" customHeight="1">
      <c r="A490" s="270"/>
      <c r="B490" s="703" t="s">
        <v>328</v>
      </c>
      <c r="C490" s="323"/>
      <c r="D490" s="1013" t="s">
        <v>1243</v>
      </c>
      <c r="E490" s="1013"/>
      <c r="F490" s="1013"/>
      <c r="G490" s="152"/>
    </row>
    <row r="491" spans="1:7" customFormat="1">
      <c r="A491" s="269"/>
      <c r="B491" s="269"/>
      <c r="C491" s="323"/>
      <c r="D491" s="1013"/>
      <c r="E491" s="1013"/>
      <c r="F491" s="1013"/>
      <c r="G491" s="152"/>
    </row>
    <row r="492" spans="1:7" customFormat="1">
      <c r="A492" s="269"/>
      <c r="B492" s="269"/>
      <c r="C492" s="323"/>
      <c r="D492" s="1013"/>
      <c r="E492" s="1013"/>
      <c r="F492" s="1013"/>
      <c r="G492" s="152"/>
    </row>
    <row r="493" spans="1:7" customFormat="1">
      <c r="A493" s="269"/>
      <c r="B493" s="269"/>
      <c r="C493" s="323"/>
      <c r="D493" s="1013"/>
      <c r="E493" s="1013"/>
      <c r="F493" s="1013"/>
      <c r="G493" s="152"/>
    </row>
    <row r="494" spans="1:7" customFormat="1">
      <c r="A494" s="269"/>
      <c r="B494" s="269"/>
      <c r="C494" s="323"/>
      <c r="D494" s="1013"/>
      <c r="E494" s="1013"/>
      <c r="F494" s="1013"/>
      <c r="G494" s="152"/>
    </row>
    <row r="495" spans="1:7" customFormat="1">
      <c r="A495" s="269"/>
      <c r="B495" s="269"/>
      <c r="C495" s="323"/>
      <c r="D495" s="1013"/>
      <c r="E495" s="1013"/>
      <c r="F495" s="1013"/>
      <c r="G495" s="152"/>
    </row>
    <row r="496" spans="1:7" customFormat="1">
      <c r="A496" s="269"/>
      <c r="B496" s="269"/>
      <c r="C496" s="323"/>
      <c r="D496" s="1013"/>
      <c r="E496" s="1013"/>
      <c r="F496" s="1013"/>
      <c r="G496" s="152"/>
    </row>
    <row r="497" spans="1:7" customFormat="1">
      <c r="A497" s="504"/>
      <c r="B497" s="504"/>
      <c r="C497" s="503"/>
      <c r="D497" s="1013"/>
      <c r="E497" s="1013"/>
      <c r="F497" s="1013"/>
      <c r="G497" s="152"/>
    </row>
    <row r="498" spans="1:7" customFormat="1">
      <c r="A498" s="504"/>
      <c r="B498" s="504"/>
      <c r="C498" s="503"/>
      <c r="D498" s="1013"/>
      <c r="E498" s="1013"/>
      <c r="F498" s="1013"/>
      <c r="G498" s="152"/>
    </row>
    <row r="499" spans="1:7" customFormat="1">
      <c r="A499" s="504"/>
      <c r="B499" s="504"/>
      <c r="C499" s="503"/>
      <c r="D499" s="460"/>
      <c r="E499" s="152"/>
      <c r="F499" s="154"/>
      <c r="G499" s="152"/>
    </row>
    <row r="500" spans="1:7" customFormat="1" ht="13.25" customHeight="1">
      <c r="A500" s="504"/>
      <c r="B500" s="703" t="s">
        <v>328</v>
      </c>
      <c r="C500" s="503"/>
      <c r="D500" s="1026" t="s">
        <v>1387</v>
      </c>
      <c r="E500" s="1026"/>
      <c r="F500" s="1026"/>
      <c r="G500" s="152"/>
    </row>
    <row r="501" spans="1:7" customFormat="1">
      <c r="A501" s="504"/>
      <c r="B501" s="504"/>
      <c r="C501" s="503"/>
      <c r="D501" s="1026"/>
      <c r="E501" s="1026"/>
      <c r="F501" s="1026"/>
      <c r="G501" s="152"/>
    </row>
    <row r="502" spans="1:7" customFormat="1">
      <c r="A502" s="504"/>
      <c r="B502" s="504"/>
      <c r="C502" s="503"/>
      <c r="D502" s="1026"/>
      <c r="E502" s="1026"/>
      <c r="F502" s="1026"/>
      <c r="G502" s="152"/>
    </row>
    <row r="503" spans="1:7" customFormat="1">
      <c r="A503" s="504"/>
      <c r="B503" s="504"/>
      <c r="C503" s="503"/>
      <c r="D503" s="1026"/>
      <c r="E503" s="1026"/>
      <c r="F503" s="1026"/>
      <c r="G503" s="152"/>
    </row>
    <row r="504" spans="1:7" customFormat="1">
      <c r="A504" s="269"/>
      <c r="B504" s="269"/>
      <c r="C504" s="323"/>
      <c r="D504" s="1026"/>
      <c r="E504" s="1026"/>
      <c r="F504" s="1026"/>
      <c r="G504" s="152"/>
    </row>
    <row r="505" spans="1:7" s="741" customFormat="1">
      <c r="A505" s="744"/>
      <c r="B505" s="744"/>
      <c r="C505" s="323"/>
      <c r="D505" s="765"/>
      <c r="E505" s="765"/>
      <c r="F505" s="765"/>
      <c r="G505" s="152"/>
    </row>
    <row r="506" spans="1:7" customFormat="1" ht="14.5" customHeight="1">
      <c r="A506" s="270"/>
      <c r="B506" s="703" t="s">
        <v>328</v>
      </c>
      <c r="C506" s="10"/>
      <c r="D506" s="1013" t="s">
        <v>1245</v>
      </c>
      <c r="E506" s="1013"/>
      <c r="F506" s="1013"/>
      <c r="G506" s="152"/>
    </row>
    <row r="507" spans="1:7" customFormat="1">
      <c r="A507" s="135"/>
      <c r="B507" s="700"/>
      <c r="C507" s="10"/>
      <c r="D507" s="1013"/>
      <c r="E507" s="1013"/>
      <c r="F507" s="1013"/>
      <c r="G507" s="152"/>
    </row>
    <row r="508" spans="1:7" customFormat="1">
      <c r="A508" s="135"/>
      <c r="B508" s="700"/>
      <c r="C508" s="10"/>
      <c r="D508" s="1013"/>
      <c r="E508" s="1013"/>
      <c r="F508" s="1013"/>
      <c r="G508" s="152"/>
    </row>
    <row r="509" spans="1:7" customFormat="1" ht="12" customHeight="1">
      <c r="A509" s="138"/>
      <c r="B509" s="138"/>
      <c r="C509" s="325"/>
      <c r="D509" s="138"/>
      <c r="E509" s="152"/>
      <c r="F509" s="324"/>
      <c r="G509" s="152"/>
    </row>
    <row r="510" spans="1:7">
      <c r="A510" s="992" t="s">
        <v>1208</v>
      </c>
      <c r="B510" s="992"/>
      <c r="C510" s="992"/>
      <c r="D510" s="992"/>
      <c r="E510" s="992"/>
      <c r="F510" s="992"/>
      <c r="G510" s="992"/>
    </row>
    <row r="511" spans="1:7">
      <c r="A511" s="138"/>
      <c r="B511" s="138"/>
      <c r="C511" s="275"/>
      <c r="F511" s="137"/>
    </row>
    <row r="512" spans="1:7">
      <c r="B512" s="988" t="s">
        <v>483</v>
      </c>
      <c r="C512" s="988"/>
      <c r="D512" s="988"/>
      <c r="E512" s="988"/>
      <c r="F512" s="988"/>
    </row>
    <row r="513" spans="1:7">
      <c r="A513" s="138"/>
      <c r="B513" s="138"/>
      <c r="C513" s="275"/>
      <c r="D513" s="138"/>
      <c r="F513" s="138"/>
    </row>
    <row r="514" spans="1:7">
      <c r="A514" s="993" t="s">
        <v>1209</v>
      </c>
      <c r="B514" s="993"/>
      <c r="C514" s="993"/>
      <c r="D514" s="993"/>
      <c r="E514" s="993"/>
      <c r="F514" s="993"/>
      <c r="G514" s="993"/>
    </row>
    <row r="515" spans="1:7">
      <c r="A515" s="138"/>
      <c r="B515" s="138"/>
      <c r="C515" s="275"/>
      <c r="D515" s="138"/>
      <c r="F515" s="138"/>
    </row>
    <row r="516" spans="1:7">
      <c r="C516" s="275"/>
      <c r="D516" s="990" t="s">
        <v>736</v>
      </c>
      <c r="E516" s="990"/>
      <c r="F516" s="990"/>
    </row>
    <row r="517" spans="1:7" s="706" customFormat="1">
      <c r="A517" s="723"/>
      <c r="B517" s="723"/>
      <c r="C517" s="275"/>
      <c r="D517" s="991" t="s">
        <v>1266</v>
      </c>
      <c r="E517" s="991"/>
      <c r="F517" s="991"/>
      <c r="G517" s="7"/>
    </row>
    <row r="518" spans="1:7" s="706" customFormat="1">
      <c r="A518" s="723"/>
      <c r="B518" s="723"/>
      <c r="C518" s="275"/>
      <c r="D518" s="728"/>
      <c r="E518" s="728"/>
      <c r="F518" s="728"/>
      <c r="G518" s="7"/>
    </row>
    <row r="519" spans="1:7" ht="13.25" customHeight="1">
      <c r="A519" s="270"/>
      <c r="B519" s="703" t="s">
        <v>328</v>
      </c>
      <c r="C519" s="275"/>
      <c r="D519" s="991" t="s">
        <v>978</v>
      </c>
      <c r="E519" s="991"/>
      <c r="F519" s="991"/>
      <c r="G519" s="12"/>
    </row>
    <row r="520" spans="1:7" ht="13.25" customHeight="1">
      <c r="A520" s="275"/>
      <c r="B520" s="275"/>
      <c r="C520" s="275"/>
      <c r="D520" s="728"/>
      <c r="E520" s="701"/>
      <c r="F520" s="701"/>
      <c r="G520" s="12"/>
    </row>
    <row r="521" spans="1:7">
      <c r="A521" s="270"/>
      <c r="B521" s="703" t="s">
        <v>328</v>
      </c>
      <c r="C521" s="275"/>
      <c r="D521" s="966" t="s">
        <v>1267</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c r="A524" s="270"/>
      <c r="B524" s="703" t="s">
        <v>328</v>
      </c>
      <c r="C524" s="275"/>
      <c r="D524" s="966" t="s">
        <v>1268</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c r="A527" s="270"/>
      <c r="B527" s="703" t="s">
        <v>328</v>
      </c>
      <c r="C527" s="275"/>
      <c r="D527" s="966" t="s">
        <v>1269</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c r="A530" s="270"/>
      <c r="B530" s="703" t="s">
        <v>328</v>
      </c>
      <c r="C530" s="275"/>
      <c r="D530" s="966" t="s">
        <v>1270</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c r="A534" s="270"/>
      <c r="B534" s="703" t="s">
        <v>328</v>
      </c>
      <c r="C534" s="275"/>
      <c r="D534" s="989" t="s">
        <v>1388</v>
      </c>
      <c r="E534" s="989"/>
      <c r="F534" s="989"/>
    </row>
    <row r="535" spans="1:7">
      <c r="A535" s="275"/>
      <c r="B535" s="275"/>
      <c r="C535" s="275"/>
      <c r="D535" s="989"/>
      <c r="E535" s="989"/>
      <c r="F535" s="989"/>
    </row>
    <row r="536" spans="1:7">
      <c r="A536" s="275"/>
      <c r="B536" s="275"/>
      <c r="C536" s="275"/>
      <c r="D536" s="138"/>
      <c r="E536" s="138"/>
      <c r="F536" s="138"/>
    </row>
    <row r="537" spans="1:7">
      <c r="A537" s="270"/>
      <c r="B537" s="703" t="s">
        <v>328</v>
      </c>
      <c r="C537" s="275"/>
      <c r="D537" s="989" t="s">
        <v>1271</v>
      </c>
      <c r="E537" s="989"/>
      <c r="F537" s="989"/>
    </row>
    <row r="538" spans="1:7">
      <c r="A538" s="275"/>
      <c r="B538" s="275"/>
      <c r="C538" s="275"/>
      <c r="D538" s="989"/>
      <c r="E538" s="989"/>
      <c r="F538" s="989"/>
    </row>
    <row r="539" spans="1:7">
      <c r="A539" s="275"/>
      <c r="B539" s="275"/>
      <c r="C539" s="275"/>
      <c r="D539" s="138"/>
      <c r="E539" s="138"/>
      <c r="F539" s="138"/>
    </row>
    <row r="540" spans="1:7">
      <c r="A540" s="270"/>
      <c r="B540" s="703" t="s">
        <v>328</v>
      </c>
      <c r="C540" s="275"/>
      <c r="D540" s="966" t="s">
        <v>1272</v>
      </c>
      <c r="E540" s="966"/>
      <c r="F540" s="966"/>
    </row>
    <row r="541" spans="1:7">
      <c r="A541" s="275"/>
      <c r="B541" s="275"/>
      <c r="C541" s="275"/>
      <c r="D541" s="966"/>
      <c r="E541" s="966"/>
      <c r="F541" s="966"/>
      <c r="G541" s="57"/>
    </row>
    <row r="542" spans="1:7">
      <c r="A542" s="275"/>
      <c r="B542" s="275"/>
      <c r="C542" s="275"/>
      <c r="D542" s="138"/>
      <c r="E542" s="138"/>
      <c r="F542" s="138"/>
      <c r="G542" s="57"/>
    </row>
    <row r="543" spans="1:7">
      <c r="A543" s="270"/>
      <c r="B543" s="703" t="s">
        <v>328</v>
      </c>
      <c r="C543" s="275"/>
      <c r="D543" s="991" t="s">
        <v>1273</v>
      </c>
      <c r="E543" s="991"/>
      <c r="F543" s="991"/>
      <c r="G543" s="57"/>
    </row>
    <row r="544" spans="1:7">
      <c r="A544" s="23"/>
      <c r="B544" s="699"/>
      <c r="C544" s="275"/>
      <c r="D544" s="991" t="s">
        <v>904</v>
      </c>
      <c r="E544" s="991"/>
      <c r="F544" s="991"/>
      <c r="G544" s="57"/>
    </row>
    <row r="545" spans="1:7">
      <c r="A545" s="23"/>
      <c r="B545" s="699"/>
      <c r="C545" s="275"/>
      <c r="D545" s="6"/>
      <c r="E545" s="996" t="s">
        <v>1274</v>
      </c>
      <c r="F545" s="996"/>
      <c r="G545" s="57"/>
    </row>
    <row r="546" spans="1:7">
      <c r="A546" s="270"/>
      <c r="B546" s="270"/>
      <c r="C546" s="275"/>
      <c r="E546" s="138"/>
      <c r="F546" s="138"/>
      <c r="G546" s="57"/>
    </row>
    <row r="547" spans="1:7">
      <c r="A547" s="270"/>
      <c r="B547" s="703" t="s">
        <v>328</v>
      </c>
      <c r="C547" s="275"/>
      <c r="D547" s="997" t="s">
        <v>1275</v>
      </c>
      <c r="E547" s="997"/>
      <c r="F547" s="997"/>
      <c r="G547" s="57"/>
    </row>
    <row r="548" spans="1:7">
      <c r="C548" s="275"/>
      <c r="D548" s="966" t="s">
        <v>1276</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c r="A552" s="270"/>
      <c r="B552" s="703" t="s">
        <v>328</v>
      </c>
      <c r="C552" s="275"/>
      <c r="D552" s="966" t="s">
        <v>1277</v>
      </c>
      <c r="E552" s="966"/>
      <c r="F552" s="966"/>
      <c r="G552" s="57"/>
    </row>
    <row r="553" spans="1:7">
      <c r="A553" s="270"/>
      <c r="B553" s="270"/>
      <c r="C553" s="275"/>
      <c r="D553" s="966"/>
      <c r="E553" s="966"/>
      <c r="F553" s="966"/>
      <c r="G553" s="57"/>
    </row>
    <row r="554" spans="1:7">
      <c r="A554" s="270"/>
      <c r="B554" s="270"/>
      <c r="C554" s="275"/>
      <c r="D554" s="966"/>
      <c r="E554" s="966"/>
      <c r="F554" s="966"/>
      <c r="G554" s="57"/>
    </row>
    <row r="555" spans="1:7">
      <c r="A555" s="270"/>
      <c r="B555" s="270"/>
      <c r="C555" s="275"/>
      <c r="D555" s="966"/>
      <c r="E555" s="966"/>
      <c r="F555" s="966"/>
      <c r="G555" s="57"/>
    </row>
    <row r="556" spans="1:7">
      <c r="A556" s="270"/>
      <c r="B556" s="270"/>
      <c r="C556" s="275"/>
      <c r="D556" s="138"/>
      <c r="E556" s="138"/>
      <c r="F556" s="138"/>
      <c r="G556" s="57"/>
    </row>
    <row r="557" spans="1:7">
      <c r="A557" s="992" t="s">
        <v>1210</v>
      </c>
      <c r="B557" s="992"/>
      <c r="C557" s="992"/>
      <c r="D557" s="992"/>
      <c r="E557" s="992"/>
      <c r="F557" s="992"/>
      <c r="G557" s="992"/>
    </row>
    <row r="558" spans="1:7">
      <c r="A558" s="275"/>
      <c r="B558" s="275"/>
      <c r="C558" s="275"/>
      <c r="E558" s="138"/>
      <c r="F558" s="138"/>
      <c r="G558" s="57"/>
    </row>
    <row r="559" spans="1:7" ht="12.75" customHeight="1">
      <c r="C559" s="264"/>
      <c r="D559" s="1008" t="s">
        <v>224</v>
      </c>
      <c r="E559" s="1008"/>
      <c r="F559" s="1008"/>
      <c r="G559" s="57"/>
    </row>
    <row r="560" spans="1:7">
      <c r="A560" s="269"/>
      <c r="B560" s="269"/>
      <c r="C560" s="269"/>
      <c r="D560" s="1014" t="s">
        <v>1226</v>
      </c>
      <c r="E560" s="1014"/>
      <c r="F560" s="1014"/>
      <c r="G560" s="57"/>
    </row>
    <row r="561" spans="1:7">
      <c r="A561" s="12"/>
      <c r="B561" s="12"/>
      <c r="C561" s="269"/>
      <c r="D561" s="393"/>
      <c r="G561" s="57"/>
    </row>
    <row r="562" spans="1:7">
      <c r="A562" s="269"/>
      <c r="B562" s="703" t="s">
        <v>328</v>
      </c>
      <c r="D562" s="1014" t="s">
        <v>984</v>
      </c>
      <c r="E562" s="1014"/>
      <c r="F562" s="1014"/>
      <c r="G562" s="57"/>
    </row>
    <row r="563" spans="1:7">
      <c r="A563" s="23"/>
      <c r="B563" s="699"/>
      <c r="D563" s="335"/>
    </row>
    <row r="564" spans="1:7">
      <c r="A564" s="23"/>
      <c r="B564" s="703" t="s">
        <v>328</v>
      </c>
      <c r="D564" s="1015" t="s">
        <v>1227</v>
      </c>
      <c r="E564" s="1015"/>
      <c r="F564" s="1015"/>
    </row>
    <row r="565" spans="1:7">
      <c r="A565" s="23"/>
      <c r="B565" s="699"/>
      <c r="D565" s="1015"/>
      <c r="E565" s="1015"/>
      <c r="F565" s="1015"/>
    </row>
    <row r="566" spans="1:7">
      <c r="A566" s="23"/>
      <c r="B566" s="712"/>
      <c r="D566" s="1015"/>
      <c r="E566" s="1015"/>
      <c r="F566" s="1015"/>
    </row>
    <row r="567" spans="1:7">
      <c r="A567" s="23"/>
      <c r="B567" s="699"/>
      <c r="D567" s="495"/>
    </row>
    <row r="568" spans="1:7" s="706" customFormat="1">
      <c r="A568" s="712"/>
      <c r="B568" s="703" t="s">
        <v>328</v>
      </c>
      <c r="C568" s="713"/>
      <c r="D568" s="1015" t="s">
        <v>1228</v>
      </c>
      <c r="E568" s="1015"/>
      <c r="F568" s="1015"/>
      <c r="G568" s="7"/>
    </row>
    <row r="569" spans="1:7" s="706" customFormat="1">
      <c r="A569" s="712"/>
      <c r="B569" s="712"/>
      <c r="C569" s="713"/>
      <c r="D569" s="1015"/>
      <c r="E569" s="1015"/>
      <c r="F569" s="1015"/>
      <c r="G569" s="7"/>
    </row>
    <row r="570" spans="1:7" s="706" customFormat="1">
      <c r="A570" s="712"/>
      <c r="B570" s="712"/>
      <c r="C570" s="713"/>
      <c r="D570" s="1015"/>
      <c r="E570" s="1015"/>
      <c r="F570" s="1015"/>
      <c r="G570" s="7"/>
    </row>
    <row r="571" spans="1:7" s="706" customFormat="1">
      <c r="A571" s="712"/>
      <c r="B571" s="712"/>
      <c r="C571" s="713"/>
      <c r="D571" s="1015"/>
      <c r="E571" s="1015"/>
      <c r="F571" s="1015"/>
      <c r="G571" s="7"/>
    </row>
    <row r="572" spans="1:7" s="706" customFormat="1">
      <c r="A572" s="712"/>
      <c r="B572" s="712"/>
      <c r="C572" s="713"/>
      <c r="D572" s="718"/>
      <c r="E572" s="718"/>
      <c r="F572" s="718"/>
      <c r="G572" s="7"/>
    </row>
    <row r="573" spans="1:7">
      <c r="A573" s="23"/>
      <c r="B573" s="703" t="s">
        <v>328</v>
      </c>
      <c r="D573" s="1015" t="s">
        <v>1229</v>
      </c>
      <c r="E573" s="1015"/>
      <c r="F573" s="1015"/>
    </row>
    <row r="574" spans="1:7">
      <c r="A574" s="23"/>
      <c r="B574" s="699"/>
      <c r="D574" s="1015"/>
      <c r="E574" s="1015"/>
      <c r="F574" s="1015"/>
    </row>
    <row r="575" spans="1:7">
      <c r="A575" s="23"/>
      <c r="B575" s="699"/>
      <c r="D575" s="393"/>
    </row>
    <row r="576" spans="1:7" s="706" customFormat="1">
      <c r="A576" s="712"/>
      <c r="B576" s="703" t="s">
        <v>328</v>
      </c>
      <c r="C576" s="713"/>
      <c r="D576" s="1014" t="s">
        <v>1230</v>
      </c>
      <c r="E576" s="1014"/>
      <c r="F576" s="1014"/>
      <c r="G576" s="7"/>
    </row>
    <row r="577" spans="1:7" s="706" customFormat="1">
      <c r="A577" s="712"/>
      <c r="B577" s="712"/>
      <c r="C577" s="713"/>
      <c r="D577" s="1014"/>
      <c r="E577" s="1014"/>
      <c r="F577" s="1014"/>
      <c r="G577" s="7"/>
    </row>
    <row r="578" spans="1:7" s="706" customFormat="1">
      <c r="A578" s="712"/>
      <c r="B578" s="712"/>
      <c r="C578" s="713"/>
      <c r="D578" s="393"/>
      <c r="E578" s="7"/>
      <c r="F578" s="7"/>
      <c r="G578" s="7"/>
    </row>
    <row r="579" spans="1:7">
      <c r="A579" s="270"/>
      <c r="B579" s="703" t="s">
        <v>328</v>
      </c>
      <c r="D579" s="1014" t="s">
        <v>979</v>
      </c>
      <c r="E579" s="1014"/>
      <c r="F579" s="1014"/>
    </row>
    <row r="580" spans="1:7">
      <c r="A580" s="270"/>
      <c r="B580" s="270"/>
      <c r="D580" s="393"/>
    </row>
    <row r="581" spans="1:7">
      <c r="A581" s="270"/>
      <c r="B581" s="703" t="s">
        <v>328</v>
      </c>
      <c r="D581" s="1014" t="s">
        <v>1231</v>
      </c>
      <c r="E581" s="1014"/>
      <c r="F581" s="1014"/>
    </row>
    <row r="582" spans="1:7">
      <c r="A582" s="270"/>
      <c r="B582" s="270"/>
      <c r="D582" s="1014"/>
      <c r="E582" s="1014"/>
      <c r="F582" s="1014"/>
    </row>
    <row r="583" spans="1:7">
      <c r="D583" s="1014"/>
      <c r="E583" s="1014"/>
      <c r="F583" s="1014"/>
    </row>
    <row r="584" spans="1:7">
      <c r="D584" s="1014"/>
      <c r="E584" s="1014"/>
      <c r="F584" s="1014"/>
    </row>
    <row r="585" spans="1:7" s="706" customFormat="1">
      <c r="A585" s="713"/>
      <c r="B585" s="713"/>
      <c r="C585" s="713"/>
      <c r="D585" s="1014"/>
      <c r="E585" s="1014"/>
      <c r="F585" s="1014"/>
      <c r="G585" s="7"/>
    </row>
    <row r="586" spans="1:7" s="706" customFormat="1">
      <c r="A586" s="713"/>
      <c r="B586" s="713"/>
      <c r="C586" s="713"/>
      <c r="D586" s="1014"/>
      <c r="E586" s="1014"/>
      <c r="F586" s="1014"/>
      <c r="G586" s="7"/>
    </row>
    <row r="587" spans="1:7"/>
    <row r="588" spans="1:7">
      <c r="A588" s="992" t="s">
        <v>1211</v>
      </c>
      <c r="B588" s="992"/>
      <c r="C588" s="992"/>
      <c r="D588" s="992"/>
      <c r="E588" s="992"/>
      <c r="F588" s="992"/>
      <c r="G588" s="992"/>
    </row>
    <row r="589" spans="1:7"/>
    <row r="590" spans="1:7">
      <c r="D590" s="982" t="s">
        <v>1311</v>
      </c>
      <c r="E590" s="982"/>
      <c r="F590" s="982"/>
    </row>
    <row r="591" spans="1:7">
      <c r="D591" s="983" t="s">
        <v>1312</v>
      </c>
      <c r="E591" s="983"/>
      <c r="F591" s="983"/>
    </row>
    <row r="592" spans="1:7" s="743" customFormat="1">
      <c r="A592" s="729"/>
      <c r="B592" s="729"/>
      <c r="C592" s="729"/>
      <c r="D592" s="747"/>
      <c r="E592" s="746"/>
      <c r="F592" s="746"/>
      <c r="G592" s="7"/>
    </row>
    <row r="593" spans="1:7" s="39" customFormat="1">
      <c r="A593" s="420"/>
      <c r="B593" s="703" t="s">
        <v>328</v>
      </c>
      <c r="C593" s="282"/>
      <c r="D593" s="984" t="s">
        <v>1313</v>
      </c>
      <c r="E593" s="984"/>
      <c r="F593" s="984"/>
      <c r="G593" s="133"/>
    </row>
    <row r="594" spans="1:7">
      <c r="D594" s="984"/>
      <c r="E594" s="984"/>
      <c r="F594" s="984"/>
    </row>
    <row r="595" spans="1:7">
      <c r="D595" s="984"/>
      <c r="E595" s="984"/>
      <c r="F595" s="984"/>
    </row>
    <row r="596" spans="1:7"/>
    <row r="597" spans="1:7">
      <c r="A597" s="992" t="s">
        <v>1212</v>
      </c>
      <c r="B597" s="992"/>
      <c r="C597" s="992"/>
      <c r="D597" s="992"/>
      <c r="E597" s="992"/>
      <c r="F597" s="992"/>
      <c r="G597" s="992"/>
    </row>
    <row r="598" spans="1:7">
      <c r="A598" s="138"/>
      <c r="B598" s="138"/>
      <c r="G598" s="57"/>
    </row>
    <row r="599" spans="1:7">
      <c r="A599" s="266"/>
      <c r="B599" s="698"/>
      <c r="C599" s="264"/>
      <c r="D599" s="985" t="s">
        <v>1314</v>
      </c>
      <c r="E599" s="985"/>
      <c r="F599" s="985"/>
      <c r="G599" s="57"/>
    </row>
    <row r="600" spans="1:7">
      <c r="A600" s="266"/>
      <c r="B600" s="698"/>
      <c r="C600" s="264"/>
      <c r="D600" s="985"/>
      <c r="E600" s="985"/>
      <c r="F600" s="985"/>
      <c r="G600" s="57"/>
    </row>
    <row r="601" spans="1:7">
      <c r="C601" s="269"/>
      <c r="D601" s="983" t="s">
        <v>1315</v>
      </c>
      <c r="E601" s="983"/>
      <c r="F601" s="983"/>
      <c r="G601" s="57"/>
    </row>
    <row r="602" spans="1:7" s="743" customFormat="1">
      <c r="A602" s="729"/>
      <c r="B602" s="729"/>
      <c r="C602" s="744"/>
      <c r="D602" s="748"/>
      <c r="E602" s="748"/>
      <c r="F602" s="748"/>
      <c r="G602" s="57"/>
    </row>
    <row r="603" spans="1:7">
      <c r="A603" s="23"/>
      <c r="B603" s="703" t="s">
        <v>328</v>
      </c>
      <c r="D603" s="983" t="s">
        <v>466</v>
      </c>
      <c r="E603" s="983"/>
      <c r="F603" s="983"/>
      <c r="G603" s="57"/>
    </row>
    <row r="604" spans="1:7">
      <c r="C604" s="277"/>
      <c r="E604" s="12"/>
      <c r="G604" s="57"/>
    </row>
    <row r="605" spans="1:7">
      <c r="A605" s="23"/>
      <c r="B605" s="703" t="s">
        <v>328</v>
      </c>
      <c r="D605" s="986" t="s">
        <v>1316</v>
      </c>
      <c r="E605" s="986"/>
      <c r="F605" s="986"/>
      <c r="G605" s="57"/>
    </row>
    <row r="606" spans="1:7">
      <c r="D606" s="986"/>
      <c r="E606" s="986"/>
      <c r="F606" s="986"/>
      <c r="G606" s="57"/>
    </row>
    <row r="607" spans="1:7">
      <c r="D607" s="12"/>
      <c r="G607" s="57"/>
    </row>
    <row r="608" spans="1:7">
      <c r="B608" s="703" t="s">
        <v>328</v>
      </c>
      <c r="D608" s="986" t="s">
        <v>1317</v>
      </c>
      <c r="E608" s="986"/>
      <c r="F608" s="986"/>
      <c r="G608" s="57"/>
    </row>
    <row r="609" spans="1:7">
      <c r="C609" s="277"/>
      <c r="D609" s="986"/>
      <c r="E609" s="986"/>
      <c r="F609" s="986"/>
      <c r="G609" s="57"/>
    </row>
    <row r="610" spans="1:7">
      <c r="C610" s="277"/>
      <c r="G610" s="57"/>
    </row>
    <row r="611" spans="1:7">
      <c r="B611" s="703" t="s">
        <v>328</v>
      </c>
      <c r="C611" s="277"/>
      <c r="D611" s="986" t="s">
        <v>1318</v>
      </c>
      <c r="E611" s="986"/>
      <c r="F611" s="986"/>
      <c r="G611" s="57"/>
    </row>
    <row r="612" spans="1:7">
      <c r="C612" s="277"/>
      <c r="D612" s="986"/>
      <c r="E612" s="986"/>
      <c r="F612" s="986"/>
      <c r="G612" s="57"/>
    </row>
    <row r="613" spans="1:7">
      <c r="C613" s="277"/>
      <c r="G613" s="57"/>
    </row>
    <row r="614" spans="1:7">
      <c r="A614" s="992" t="s">
        <v>1213</v>
      </c>
      <c r="B614" s="992"/>
      <c r="C614" s="992"/>
      <c r="D614" s="992"/>
      <c r="E614" s="992"/>
      <c r="F614" s="992"/>
      <c r="G614" s="992"/>
    </row>
    <row r="615" spans="1:7">
      <c r="A615" s="276"/>
      <c r="B615" s="276"/>
      <c r="C615" s="276"/>
      <c r="G615" s="57"/>
    </row>
    <row r="616" spans="1:7">
      <c r="C616" s="23"/>
      <c r="D616" s="982" t="s">
        <v>1319</v>
      </c>
      <c r="E616" s="982"/>
      <c r="F616" s="982"/>
      <c r="G616" s="57"/>
    </row>
    <row r="617" spans="1:7">
      <c r="A617" s="23"/>
      <c r="B617" s="699"/>
      <c r="C617" s="274"/>
      <c r="D617" s="50"/>
      <c r="G617" s="57"/>
    </row>
    <row r="618" spans="1:7">
      <c r="A618" s="270"/>
      <c r="B618" s="703" t="s">
        <v>328</v>
      </c>
      <c r="C618" s="274"/>
      <c r="D618" s="1027" t="s">
        <v>1320</v>
      </c>
      <c r="E618" s="1027"/>
      <c r="F618" s="1027"/>
      <c r="G618" s="57"/>
    </row>
    <row r="619" spans="1:7">
      <c r="C619" s="274"/>
      <c r="D619" s="1027"/>
      <c r="E619" s="1027"/>
      <c r="F619" s="1027"/>
      <c r="G619" s="57"/>
    </row>
    <row r="620" spans="1:7">
      <c r="C620" s="274"/>
      <c r="D620" s="1027"/>
      <c r="E620" s="1027"/>
      <c r="F620" s="1027"/>
      <c r="G620" s="57"/>
    </row>
    <row r="621" spans="1:7">
      <c r="C621" s="274"/>
      <c r="D621" s="1027"/>
      <c r="E621" s="1027"/>
      <c r="F621" s="1027"/>
      <c r="G621" s="57"/>
    </row>
    <row r="622" spans="1:7">
      <c r="C622" s="274"/>
      <c r="D622" s="1027"/>
      <c r="E622" s="1027"/>
      <c r="F622" s="1027"/>
      <c r="G622" s="57"/>
    </row>
    <row r="623" spans="1:7">
      <c r="C623" s="274"/>
      <c r="D623" s="1027"/>
      <c r="E623" s="1027"/>
      <c r="F623" s="1027"/>
      <c r="G623" s="57"/>
    </row>
    <row r="624" spans="1:7" s="743" customFormat="1">
      <c r="A624" s="729"/>
      <c r="B624" s="729"/>
      <c r="C624" s="274"/>
      <c r="D624" s="749"/>
      <c r="E624" s="749"/>
      <c r="F624" s="749"/>
      <c r="G624" s="57"/>
    </row>
    <row r="625" spans="1:7">
      <c r="A625" s="270"/>
      <c r="B625" s="703" t="s">
        <v>328</v>
      </c>
      <c r="C625" s="274"/>
      <c r="D625" s="1027" t="s">
        <v>1321</v>
      </c>
      <c r="E625" s="1027"/>
      <c r="F625" s="1027"/>
      <c r="G625" s="57"/>
    </row>
    <row r="626" spans="1:7">
      <c r="A626" s="275"/>
      <c r="B626" s="275"/>
      <c r="C626" s="275"/>
      <c r="D626" s="1027"/>
      <c r="E626" s="1027"/>
      <c r="F626" s="1027"/>
      <c r="G626" s="57"/>
    </row>
    <row r="627" spans="1:7">
      <c r="A627" s="275"/>
      <c r="B627" s="275"/>
      <c r="C627" s="275"/>
      <c r="D627" s="154"/>
      <c r="E627" s="150"/>
      <c r="F627" s="150"/>
      <c r="G627" s="57"/>
    </row>
    <row r="628" spans="1:7">
      <c r="A628" s="270"/>
      <c r="B628" s="703" t="s">
        <v>328</v>
      </c>
      <c r="C628" s="275"/>
      <c r="D628" s="984" t="s">
        <v>1322</v>
      </c>
      <c r="E628" s="984"/>
      <c r="F628" s="984"/>
      <c r="G628" s="57"/>
    </row>
    <row r="629" spans="1:7">
      <c r="A629" s="270"/>
      <c r="B629" s="270"/>
      <c r="C629" s="275"/>
      <c r="D629" s="984"/>
      <c r="E629" s="984"/>
      <c r="F629" s="984"/>
      <c r="G629" s="57"/>
    </row>
    <row r="630" spans="1:7">
      <c r="A630" s="270"/>
      <c r="B630" s="270"/>
      <c r="C630" s="275"/>
      <c r="D630" s="984"/>
      <c r="E630" s="984"/>
      <c r="F630" s="984"/>
      <c r="G630" s="57"/>
    </row>
    <row r="631" spans="1:7">
      <c r="A631" s="275"/>
      <c r="B631" s="275"/>
      <c r="C631" s="275"/>
      <c r="D631" s="984"/>
      <c r="E631" s="984"/>
      <c r="F631" s="984"/>
      <c r="G631" s="57"/>
    </row>
    <row r="632" spans="1:7" s="743" customFormat="1">
      <c r="A632" s="275"/>
      <c r="B632" s="275"/>
      <c r="C632" s="275"/>
      <c r="D632" s="750"/>
      <c r="E632" s="750"/>
      <c r="F632" s="750"/>
      <c r="G632" s="57"/>
    </row>
    <row r="633" spans="1:7">
      <c r="A633" s="275"/>
      <c r="B633" s="703" t="s">
        <v>328</v>
      </c>
      <c r="C633" s="275"/>
      <c r="D633" s="1032" t="s">
        <v>1323</v>
      </c>
      <c r="E633" s="1032"/>
      <c r="F633" s="1032"/>
      <c r="G633" s="57"/>
    </row>
    <row r="634" spans="1:7">
      <c r="A634" s="275"/>
      <c r="B634" s="275"/>
      <c r="C634" s="275"/>
      <c r="D634" s="751"/>
      <c r="E634" s="751"/>
      <c r="F634" s="751"/>
      <c r="G634" s="57"/>
    </row>
    <row r="635" spans="1:7">
      <c r="A635" s="992" t="s">
        <v>1214</v>
      </c>
      <c r="B635" s="992"/>
      <c r="C635" s="992"/>
      <c r="D635" s="992"/>
      <c r="E635" s="992"/>
      <c r="F635" s="992"/>
      <c r="G635" s="992"/>
    </row>
    <row r="636" spans="1:7">
      <c r="A636" s="138"/>
      <c r="B636" s="138"/>
      <c r="C636" s="275"/>
      <c r="D636" s="150"/>
      <c r="E636" s="150"/>
      <c r="F636" s="150"/>
      <c r="G636" s="57"/>
    </row>
    <row r="637" spans="1:7">
      <c r="C637" s="276"/>
      <c r="D637" s="1033" t="s">
        <v>1373</v>
      </c>
      <c r="E637" s="1033"/>
      <c r="F637" s="1033"/>
      <c r="G637" s="57"/>
    </row>
    <row r="638" spans="1:7">
      <c r="A638" s="269"/>
      <c r="B638" s="269"/>
      <c r="C638" s="269"/>
      <c r="D638" s="1034" t="s">
        <v>1374</v>
      </c>
      <c r="E638" s="1034"/>
      <c r="F638" s="1034"/>
      <c r="G638" s="57"/>
    </row>
    <row r="639" spans="1:7" s="743" customFormat="1">
      <c r="A639" s="744"/>
      <c r="B639" s="744"/>
      <c r="C639" s="744"/>
      <c r="D639" s="758"/>
      <c r="E639" s="758"/>
      <c r="F639" s="758"/>
      <c r="G639" s="57"/>
    </row>
    <row r="640" spans="1:7" ht="14.5" customHeight="1">
      <c r="A640" s="270"/>
      <c r="B640" s="703" t="s">
        <v>328</v>
      </c>
      <c r="C640" s="275"/>
      <c r="D640" s="980" t="s">
        <v>1375</v>
      </c>
      <c r="E640" s="980"/>
      <c r="F640" s="980"/>
      <c r="G640" s="57"/>
    </row>
    <row r="641" spans="1:11">
      <c r="A641" s="270"/>
      <c r="B641" s="270"/>
      <c r="C641" s="275"/>
      <c r="D641" s="980"/>
      <c r="E641" s="980"/>
      <c r="F641" s="980"/>
      <c r="G641" s="57"/>
    </row>
    <row r="642" spans="1:11">
      <c r="A642" s="270"/>
      <c r="B642" s="270"/>
      <c r="C642" s="275"/>
      <c r="D642" s="980"/>
      <c r="E642" s="980"/>
      <c r="F642" s="980"/>
      <c r="G642" s="57"/>
    </row>
    <row r="643" spans="1:11">
      <c r="A643" s="270"/>
      <c r="B643" s="270"/>
      <c r="C643" s="275"/>
      <c r="D643" s="980"/>
      <c r="E643" s="980"/>
      <c r="F643" s="980"/>
      <c r="G643" s="57"/>
    </row>
    <row r="644" spans="1:11" s="706" customFormat="1">
      <c r="A644" s="270"/>
      <c r="B644" s="270"/>
      <c r="C644" s="275"/>
      <c r="D644" s="980"/>
      <c r="E644" s="980"/>
      <c r="F644" s="980"/>
      <c r="G644" s="57"/>
    </row>
    <row r="645" spans="1:11" s="743" customFormat="1">
      <c r="A645" s="738"/>
      <c r="B645" s="738"/>
      <c r="C645" s="275"/>
      <c r="D645" s="760"/>
      <c r="E645" s="760"/>
      <c r="F645" s="760"/>
      <c r="G645" s="57"/>
    </row>
    <row r="646" spans="1:11" s="706" customFormat="1">
      <c r="A646" s="270"/>
      <c r="B646" s="703" t="s">
        <v>328</v>
      </c>
      <c r="C646" s="275"/>
      <c r="D646" s="1010" t="s">
        <v>1225</v>
      </c>
      <c r="E646" s="1010"/>
      <c r="F646" s="1010"/>
      <c r="G646" s="57"/>
    </row>
    <row r="647" spans="1:11" s="706" customFormat="1">
      <c r="A647" s="270"/>
      <c r="B647" s="270"/>
      <c r="C647" s="275"/>
      <c r="D647" s="1011" t="s">
        <v>1376</v>
      </c>
      <c r="E647" s="1011"/>
      <c r="F647" s="1011"/>
      <c r="G647" s="57"/>
    </row>
    <row r="648" spans="1:11" s="706" customFormat="1">
      <c r="A648" s="270"/>
      <c r="B648" s="270"/>
      <c r="C648" s="275"/>
      <c r="D648" s="1011"/>
      <c r="E648" s="1011"/>
      <c r="F648" s="1011"/>
      <c r="G648" s="57"/>
    </row>
    <row r="649" spans="1:11" s="706" customFormat="1">
      <c r="A649" s="270"/>
      <c r="B649" s="270"/>
      <c r="C649" s="275"/>
      <c r="D649" s="1011"/>
      <c r="E649" s="1011"/>
      <c r="F649" s="1011"/>
      <c r="G649" s="57"/>
    </row>
    <row r="650" spans="1:11" s="706" customFormat="1">
      <c r="A650" s="270"/>
      <c r="B650" s="270"/>
      <c r="C650" s="275"/>
      <c r="D650" s="1011"/>
      <c r="E650" s="1011"/>
      <c r="F650" s="1011"/>
      <c r="G650" s="57"/>
    </row>
    <row r="651" spans="1:11" s="706" customFormat="1">
      <c r="A651" s="270"/>
      <c r="B651" s="270"/>
      <c r="C651" s="275"/>
      <c r="D651" s="1011"/>
      <c r="E651" s="1011"/>
      <c r="F651" s="1011"/>
      <c r="G651" s="57"/>
    </row>
    <row r="652" spans="1:11" s="706" customFormat="1">
      <c r="A652" s="270"/>
      <c r="B652" s="270"/>
      <c r="C652" s="275"/>
      <c r="D652" s="1012" t="s">
        <v>1377</v>
      </c>
      <c r="E652" s="1012"/>
      <c r="F652" s="1012"/>
      <c r="G652" s="57"/>
    </row>
    <row r="653" spans="1:11">
      <c r="A653" s="275"/>
      <c r="B653" s="275"/>
      <c r="C653" s="275"/>
      <c r="D653" s="150"/>
      <c r="E653" s="150"/>
      <c r="F653" s="150"/>
      <c r="G653" s="57"/>
    </row>
    <row r="654" spans="1:11">
      <c r="A654" s="992" t="s">
        <v>1215</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91" t="s">
        <v>1251</v>
      </c>
      <c r="E658" s="991"/>
      <c r="F658" s="991"/>
      <c r="G658" s="57"/>
      <c r="H658" s="278"/>
      <c r="I658" s="278"/>
      <c r="J658" s="278"/>
      <c r="K658" s="278"/>
    </row>
    <row r="659" spans="1:11">
      <c r="A659" s="269"/>
      <c r="B659" s="269"/>
      <c r="C659" s="269"/>
      <c r="G659" s="57"/>
      <c r="H659" s="278"/>
      <c r="I659" s="278"/>
      <c r="J659" s="278"/>
      <c r="K659" s="278"/>
    </row>
    <row r="660" spans="1:11">
      <c r="A660" s="270"/>
      <c r="B660" s="703" t="s">
        <v>328</v>
      </c>
      <c r="C660" s="269"/>
      <c r="D660" s="991" t="s">
        <v>980</v>
      </c>
      <c r="E660" s="991"/>
      <c r="F660" s="991"/>
      <c r="G660" s="57"/>
      <c r="H660" s="278"/>
      <c r="I660" s="278"/>
      <c r="J660" s="278"/>
      <c r="K660" s="278"/>
    </row>
    <row r="661" spans="1:11">
      <c r="A661" s="269"/>
      <c r="B661" s="269"/>
      <c r="C661" s="269"/>
      <c r="D661" s="991" t="s">
        <v>991</v>
      </c>
      <c r="E661" s="991"/>
      <c r="F661" s="991"/>
      <c r="G661" s="57"/>
      <c r="H661" s="278"/>
      <c r="I661" s="278"/>
      <c r="J661" s="278"/>
      <c r="K661" s="278"/>
    </row>
    <row r="662" spans="1:11">
      <c r="A662" s="269"/>
      <c r="B662" s="269"/>
      <c r="C662" s="269"/>
      <c r="D662" s="6"/>
      <c r="E662" s="970" t="s">
        <v>1252</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c r="A665" s="270"/>
      <c r="B665" s="703" t="s">
        <v>328</v>
      </c>
      <c r="C665" s="269"/>
      <c r="D665" s="966" t="s">
        <v>1253</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c r="A669" s="270"/>
      <c r="B669" s="703" t="s">
        <v>328</v>
      </c>
      <c r="C669" s="269"/>
      <c r="D669" s="991" t="s">
        <v>1021</v>
      </c>
      <c r="E669" s="991"/>
      <c r="F669" s="991"/>
      <c r="G669" s="57"/>
      <c r="H669" s="278"/>
      <c r="I669" s="278"/>
      <c r="J669" s="278"/>
      <c r="K669" s="278"/>
    </row>
    <row r="670" spans="1:11">
      <c r="A670" s="270"/>
      <c r="B670" s="270"/>
      <c r="C670" s="269"/>
      <c r="D670" s="991" t="s">
        <v>991</v>
      </c>
      <c r="E670" s="991"/>
      <c r="F670" s="991"/>
      <c r="G670" s="57"/>
      <c r="H670" s="278"/>
      <c r="I670" s="278"/>
      <c r="J670" s="278"/>
      <c r="K670" s="278"/>
    </row>
    <row r="671" spans="1:11">
      <c r="A671" s="269"/>
      <c r="B671" s="269"/>
      <c r="C671" s="269"/>
      <c r="D671" s="6"/>
      <c r="E671" s="996" t="s">
        <v>1254</v>
      </c>
      <c r="F671" s="996"/>
      <c r="G671" s="57"/>
      <c r="H671" s="278"/>
      <c r="I671" s="278"/>
      <c r="J671" s="278"/>
      <c r="K671" s="278"/>
    </row>
    <row r="672" spans="1:11">
      <c r="A672" s="269"/>
      <c r="B672" s="269"/>
      <c r="C672" s="269"/>
      <c r="D672" s="50"/>
      <c r="G672" s="57"/>
      <c r="H672" s="278"/>
      <c r="I672" s="278"/>
      <c r="J672" s="278"/>
      <c r="K672" s="278"/>
    </row>
    <row r="673" spans="1:11">
      <c r="A673" s="270"/>
      <c r="B673" s="703" t="s">
        <v>328</v>
      </c>
      <c r="C673" s="269"/>
      <c r="D673" s="989" t="s">
        <v>1264</v>
      </c>
      <c r="E673" s="989"/>
      <c r="F673" s="989"/>
      <c r="G673" s="57"/>
      <c r="H673" s="278"/>
      <c r="I673" s="278"/>
      <c r="J673" s="278"/>
      <c r="K673" s="278"/>
    </row>
    <row r="674" spans="1:11">
      <c r="A674" s="269"/>
      <c r="B674" s="269"/>
      <c r="C674" s="269"/>
      <c r="D674" s="989"/>
      <c r="E674" s="989"/>
      <c r="F674" s="989"/>
      <c r="G674" s="57"/>
      <c r="H674" s="278"/>
      <c r="I674" s="278"/>
      <c r="J674" s="278"/>
      <c r="K674" s="278"/>
    </row>
    <row r="675" spans="1:11">
      <c r="A675" s="269"/>
      <c r="B675" s="269"/>
      <c r="C675" s="269"/>
      <c r="D675" s="989"/>
      <c r="E675" s="989"/>
      <c r="F675" s="989"/>
      <c r="G675" s="57"/>
      <c r="H675" s="278"/>
      <c r="I675" s="278"/>
      <c r="J675" s="278"/>
      <c r="K675" s="278"/>
    </row>
    <row r="676" spans="1:11">
      <c r="A676" s="269"/>
      <c r="B676" s="269"/>
      <c r="C676" s="269"/>
      <c r="D676" s="989"/>
      <c r="E676" s="989"/>
      <c r="F676" s="989"/>
      <c r="G676" s="57"/>
      <c r="H676" s="278"/>
      <c r="I676" s="278"/>
      <c r="J676" s="278"/>
      <c r="K676" s="278"/>
    </row>
    <row r="677" spans="1:11">
      <c r="A677" s="269"/>
      <c r="B677" s="269"/>
      <c r="C677" s="269"/>
      <c r="D677" s="989"/>
      <c r="E677" s="989"/>
      <c r="F677" s="989"/>
      <c r="G677" s="57"/>
      <c r="H677" s="278"/>
      <c r="I677" s="278"/>
      <c r="J677" s="278"/>
      <c r="K677" s="278"/>
    </row>
    <row r="678" spans="1:11" s="39" customFormat="1">
      <c r="A678" s="504"/>
      <c r="B678" s="504"/>
      <c r="C678" s="504"/>
      <c r="D678" s="989"/>
      <c r="E678" s="989"/>
      <c r="F678" s="989"/>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328</v>
      </c>
      <c r="C680" s="269"/>
      <c r="D680" s="989" t="s">
        <v>1255</v>
      </c>
      <c r="E680" s="989"/>
      <c r="F680" s="989"/>
      <c r="G680" s="57"/>
      <c r="H680" s="278"/>
      <c r="I680" s="278"/>
      <c r="J680" s="278"/>
      <c r="K680" s="278"/>
    </row>
    <row r="681" spans="1:11">
      <c r="A681" s="269"/>
      <c r="B681" s="269"/>
      <c r="C681" s="269"/>
      <c r="D681" s="989"/>
      <c r="E681" s="989"/>
      <c r="F681" s="989"/>
      <c r="G681" s="57"/>
      <c r="H681" s="278"/>
      <c r="I681" s="278"/>
      <c r="J681" s="278"/>
      <c r="K681" s="278"/>
    </row>
    <row r="682" spans="1:11">
      <c r="A682" s="269"/>
      <c r="B682" s="269"/>
      <c r="C682" s="269"/>
      <c r="D682" s="989"/>
      <c r="E682" s="989"/>
      <c r="F682" s="989"/>
      <c r="G682" s="57"/>
      <c r="H682" s="278"/>
      <c r="I682" s="278"/>
      <c r="J682" s="278"/>
      <c r="K682" s="278"/>
    </row>
    <row r="683" spans="1:11" ht="15" customHeight="1">
      <c r="A683" s="269"/>
      <c r="B683" s="269"/>
      <c r="C683" s="269"/>
      <c r="D683" s="989"/>
      <c r="E683" s="989"/>
      <c r="F683" s="989"/>
      <c r="G683" s="57"/>
      <c r="H683" s="278"/>
      <c r="I683" s="278"/>
      <c r="J683" s="278"/>
      <c r="K683" s="278"/>
    </row>
    <row r="684" spans="1:11" ht="15" customHeight="1">
      <c r="A684" s="269"/>
      <c r="B684" s="269"/>
      <c r="C684" s="269"/>
      <c r="D684" s="989"/>
      <c r="E684" s="989"/>
      <c r="F684" s="989"/>
      <c r="G684" s="57"/>
      <c r="H684" s="278"/>
      <c r="I684" s="278"/>
      <c r="J684" s="278"/>
      <c r="K684" s="278"/>
    </row>
    <row r="685" spans="1:11">
      <c r="A685" s="269"/>
      <c r="B685" s="269"/>
      <c r="C685" s="269"/>
      <c r="D685" s="989"/>
      <c r="E685" s="989"/>
      <c r="F685" s="989"/>
      <c r="G685" s="57"/>
      <c r="H685" s="278"/>
      <c r="I685" s="278"/>
      <c r="J685" s="278"/>
      <c r="K685" s="278"/>
    </row>
    <row r="686" spans="1:11">
      <c r="A686" s="269"/>
      <c r="B686" s="269"/>
      <c r="C686" s="269"/>
      <c r="D686" s="989"/>
      <c r="E686" s="989"/>
      <c r="F686" s="989"/>
      <c r="G686" s="57"/>
      <c r="H686" s="278"/>
      <c r="I686" s="278"/>
      <c r="J686" s="278"/>
      <c r="K686" s="278"/>
    </row>
    <row r="687" spans="1:11">
      <c r="A687" s="269"/>
      <c r="B687" s="269"/>
      <c r="C687" s="269"/>
      <c r="D687" s="989"/>
      <c r="E687" s="989"/>
      <c r="F687" s="989"/>
      <c r="G687" s="57"/>
      <c r="H687" s="278"/>
      <c r="I687" s="278"/>
      <c r="J687" s="278"/>
      <c r="K687" s="278"/>
    </row>
    <row r="688" spans="1:11" ht="15" customHeight="1">
      <c r="A688" s="269"/>
      <c r="B688" s="269"/>
      <c r="C688" s="269"/>
      <c r="D688" s="989"/>
      <c r="E688" s="989"/>
      <c r="F688" s="989"/>
      <c r="G688" s="57"/>
      <c r="H688" s="278"/>
      <c r="I688" s="278"/>
      <c r="J688" s="278"/>
      <c r="K688" s="278"/>
    </row>
    <row r="689" spans="1:11">
      <c r="A689" s="269"/>
      <c r="B689" s="269"/>
      <c r="C689" s="269"/>
      <c r="D689" s="989"/>
      <c r="E689" s="989"/>
      <c r="F689" s="989"/>
      <c r="G689" s="57"/>
      <c r="H689" s="278"/>
      <c r="I689" s="278"/>
      <c r="J689" s="278"/>
      <c r="K689" s="278"/>
    </row>
    <row r="690" spans="1:11">
      <c r="A690" s="269"/>
      <c r="B690" s="269"/>
      <c r="C690" s="269"/>
      <c r="D690" s="989"/>
      <c r="E690" s="989"/>
      <c r="F690" s="989"/>
      <c r="G690" s="57"/>
      <c r="H690" s="278"/>
      <c r="I690" s="278"/>
      <c r="J690" s="278"/>
      <c r="K690" s="278"/>
    </row>
    <row r="691" spans="1:11">
      <c r="A691" s="269"/>
      <c r="B691" s="269"/>
      <c r="C691" s="269"/>
      <c r="D691" s="989"/>
      <c r="E691" s="989"/>
      <c r="F691" s="989"/>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328</v>
      </c>
      <c r="C693" s="269"/>
      <c r="D693" s="989" t="s">
        <v>1265</v>
      </c>
      <c r="E693" s="989"/>
      <c r="F693" s="989"/>
      <c r="G693" s="57"/>
      <c r="H693" s="278"/>
      <c r="I693" s="278"/>
      <c r="J693" s="278"/>
      <c r="K693" s="278"/>
    </row>
    <row r="694" spans="1:11">
      <c r="A694" s="269"/>
      <c r="B694" s="269"/>
      <c r="C694" s="269"/>
      <c r="D694" s="989"/>
      <c r="E694" s="989"/>
      <c r="F694" s="989"/>
      <c r="G694" s="57"/>
      <c r="H694" s="278"/>
      <c r="I694" s="278"/>
      <c r="J694" s="278"/>
      <c r="K694" s="278"/>
    </row>
    <row r="695" spans="1:11">
      <c r="A695" s="269"/>
      <c r="B695" s="269"/>
      <c r="C695" s="269"/>
      <c r="D695" s="989"/>
      <c r="E695" s="989"/>
      <c r="F695" s="98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9" t="s">
        <v>1262</v>
      </c>
      <c r="E697" s="989"/>
      <c r="F697" s="989"/>
      <c r="G697" s="57"/>
      <c r="H697" s="278"/>
      <c r="I697" s="278"/>
      <c r="J697" s="278"/>
      <c r="K697" s="278"/>
    </row>
    <row r="698" spans="1:11" s="706" customFormat="1">
      <c r="A698" s="269"/>
      <c r="B698" s="269"/>
      <c r="C698" s="269"/>
      <c r="D698" s="989"/>
      <c r="E698" s="989"/>
      <c r="F698" s="98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9" t="s">
        <v>1263</v>
      </c>
      <c r="E700" s="989"/>
      <c r="F700" s="989"/>
      <c r="G700" s="57"/>
      <c r="H700" s="278"/>
      <c r="I700" s="278"/>
      <c r="J700" s="278"/>
      <c r="K700" s="278"/>
    </row>
    <row r="701" spans="1:11" s="706" customFormat="1">
      <c r="A701" s="269"/>
      <c r="B701" s="269"/>
      <c r="C701" s="269"/>
      <c r="D701" s="989"/>
      <c r="E701" s="989"/>
      <c r="F701" s="989"/>
      <c r="G701" s="57"/>
      <c r="H701" s="278"/>
      <c r="I701" s="278"/>
      <c r="J701" s="278"/>
      <c r="K701" s="278"/>
    </row>
    <row r="702" spans="1:11" s="706" customFormat="1">
      <c r="A702" s="269"/>
      <c r="B702" s="269"/>
      <c r="C702" s="269"/>
      <c r="D702" s="989"/>
      <c r="E702" s="989"/>
      <c r="F702" s="98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9" t="s">
        <v>1256</v>
      </c>
      <c r="E704" s="989"/>
      <c r="F704" s="989"/>
      <c r="G704" s="57"/>
      <c r="H704" s="278"/>
      <c r="I704" s="278"/>
      <c r="J704" s="278"/>
      <c r="K704" s="278"/>
    </row>
    <row r="705" spans="1:11">
      <c r="A705" s="269"/>
      <c r="B705" s="269"/>
      <c r="C705" s="269"/>
      <c r="D705" s="989"/>
      <c r="E705" s="989"/>
      <c r="F705" s="989"/>
      <c r="G705" s="57"/>
      <c r="H705" s="278"/>
      <c r="I705" s="278"/>
      <c r="J705" s="278"/>
      <c r="K705" s="278"/>
    </row>
    <row r="706" spans="1:11">
      <c r="A706" s="269"/>
      <c r="B706" s="269"/>
      <c r="C706" s="269"/>
      <c r="D706" s="989"/>
      <c r="E706" s="989"/>
      <c r="F706" s="989"/>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9" t="s">
        <v>1257</v>
      </c>
      <c r="E708" s="989"/>
      <c r="F708" s="989"/>
      <c r="G708" s="57"/>
      <c r="H708" s="278"/>
      <c r="I708" s="278"/>
      <c r="J708" s="278"/>
      <c r="K708" s="278"/>
    </row>
    <row r="709" spans="1:11">
      <c r="A709" s="269"/>
      <c r="B709" s="269"/>
      <c r="C709" s="269"/>
      <c r="D709" s="989"/>
      <c r="E709" s="989"/>
      <c r="F709" s="989"/>
      <c r="G709" s="57"/>
      <c r="H709" s="278"/>
      <c r="I709" s="278"/>
      <c r="J709" s="278"/>
      <c r="K709" s="278"/>
    </row>
    <row r="710" spans="1:11">
      <c r="A710" s="269"/>
      <c r="B710" s="269"/>
      <c r="C710" s="269"/>
      <c r="D710" s="989"/>
      <c r="E710" s="989"/>
      <c r="F710" s="989"/>
      <c r="G710" s="57"/>
      <c r="H710" s="278"/>
      <c r="I710" s="278"/>
      <c r="J710" s="278"/>
      <c r="K710" s="278"/>
    </row>
    <row r="711" spans="1:11">
      <c r="A711" s="269"/>
      <c r="B711" s="269"/>
      <c r="C711" s="269"/>
      <c r="D711" s="12"/>
      <c r="G711" s="57"/>
      <c r="H711" s="278"/>
      <c r="I711" s="278"/>
      <c r="J711" s="278"/>
      <c r="K711" s="278"/>
    </row>
    <row r="712" spans="1:11">
      <c r="A712" s="270"/>
      <c r="B712" s="703" t="s">
        <v>328</v>
      </c>
      <c r="C712" s="269"/>
      <c r="D712" s="966" t="s">
        <v>1258</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c r="A717" s="270"/>
      <c r="B717" s="703" t="s">
        <v>328</v>
      </c>
      <c r="C717" s="269"/>
      <c r="D717" s="989" t="s">
        <v>1391</v>
      </c>
      <c r="E717" s="989"/>
      <c r="F717" s="989"/>
      <c r="G717" s="57"/>
      <c r="H717" s="278"/>
      <c r="I717" s="278"/>
      <c r="J717" s="278"/>
      <c r="K717" s="278"/>
    </row>
    <row r="718" spans="1:11">
      <c r="A718" s="269"/>
      <c r="B718" s="269"/>
      <c r="C718" s="269"/>
      <c r="D718" s="989"/>
      <c r="E718" s="989"/>
      <c r="F718" s="989"/>
      <c r="G718" s="57"/>
      <c r="H718" s="278"/>
      <c r="I718" s="278"/>
      <c r="J718" s="278"/>
      <c r="K718" s="278"/>
    </row>
    <row r="719" spans="1:11">
      <c r="A719" s="269"/>
      <c r="B719" s="269"/>
      <c r="C719" s="269"/>
      <c r="D719" s="989"/>
      <c r="E719" s="989"/>
      <c r="F719" s="989"/>
      <c r="G719" s="57"/>
      <c r="H719" s="278"/>
      <c r="I719" s="278"/>
      <c r="J719" s="278"/>
      <c r="K719" s="278"/>
    </row>
    <row r="720" spans="1:11">
      <c r="A720" s="269"/>
      <c r="B720" s="269"/>
      <c r="C720" s="269"/>
      <c r="D720" s="989"/>
      <c r="E720" s="989"/>
      <c r="F720" s="989"/>
      <c r="G720" s="57"/>
      <c r="H720" s="278"/>
      <c r="I720" s="278"/>
      <c r="J720" s="278"/>
      <c r="K720" s="278"/>
    </row>
    <row r="721" spans="1:11">
      <c r="A721" s="269"/>
      <c r="B721" s="269"/>
      <c r="C721" s="269"/>
      <c r="D721" s="989"/>
      <c r="E721" s="989"/>
      <c r="F721" s="989"/>
      <c r="G721" s="57"/>
      <c r="H721" s="278"/>
      <c r="I721" s="278"/>
      <c r="J721" s="278"/>
      <c r="K721" s="278"/>
    </row>
    <row r="722" spans="1:11">
      <c r="A722" s="269"/>
      <c r="B722" s="269"/>
      <c r="C722" s="269"/>
      <c r="D722" s="989"/>
      <c r="E722" s="989"/>
      <c r="F722" s="989"/>
      <c r="G722" s="57"/>
      <c r="H722" s="278"/>
      <c r="I722" s="278"/>
      <c r="J722" s="278"/>
      <c r="K722" s="278"/>
    </row>
    <row r="723" spans="1:11">
      <c r="A723" s="269"/>
      <c r="B723" s="269"/>
      <c r="C723" s="269"/>
      <c r="D723" s="989"/>
      <c r="E723" s="989"/>
      <c r="F723" s="989"/>
      <c r="G723" s="57"/>
      <c r="H723" s="278"/>
      <c r="I723" s="278"/>
      <c r="J723" s="278"/>
      <c r="K723" s="278"/>
    </row>
    <row r="724" spans="1:11">
      <c r="A724" s="269"/>
      <c r="B724" s="269"/>
      <c r="C724" s="269"/>
      <c r="D724" s="1000" t="s">
        <v>1259</v>
      </c>
      <c r="E724" s="1000"/>
      <c r="F724" s="1000"/>
      <c r="G724" s="57"/>
      <c r="H724" s="278"/>
      <c r="I724" s="278"/>
      <c r="J724" s="278"/>
      <c r="K724" s="278"/>
    </row>
    <row r="725" spans="1:11" s="706" customFormat="1">
      <c r="A725" s="269"/>
      <c r="B725" s="269"/>
      <c r="C725" s="269"/>
      <c r="D725" s="557"/>
      <c r="E725" s="7"/>
      <c r="F725" s="7"/>
      <c r="G725" s="57"/>
      <c r="H725" s="278"/>
      <c r="I725" s="278"/>
      <c r="J725" s="278"/>
      <c r="K725" s="278"/>
    </row>
    <row r="726" spans="1:11">
      <c r="A726" s="993" t="s">
        <v>1216</v>
      </c>
      <c r="B726" s="993"/>
      <c r="C726" s="993"/>
      <c r="D726" s="993"/>
      <c r="E726" s="993"/>
      <c r="F726" s="993"/>
      <c r="G726" s="993"/>
      <c r="H726" s="278"/>
      <c r="I726" s="278"/>
      <c r="J726" s="278"/>
      <c r="K726" s="278"/>
    </row>
    <row r="727" spans="1:11">
      <c r="A727" s="269"/>
      <c r="B727" s="269"/>
      <c r="C727" s="269"/>
      <c r="D727" s="272"/>
      <c r="G727" s="280"/>
      <c r="H727" s="278"/>
      <c r="I727" s="278"/>
      <c r="J727" s="278"/>
      <c r="K727" s="278"/>
    </row>
    <row r="728" spans="1:11" ht="13.25" customHeight="1">
      <c r="C728" s="269"/>
      <c r="D728" s="1008" t="s">
        <v>1232</v>
      </c>
      <c r="E728" s="1008"/>
      <c r="F728" s="1008"/>
      <c r="G728" s="280"/>
      <c r="H728" s="278"/>
      <c r="I728" s="278"/>
      <c r="J728" s="278"/>
      <c r="K728" s="278"/>
    </row>
    <row r="729" spans="1:11">
      <c r="A729" s="269"/>
      <c r="B729" s="269"/>
      <c r="C729" s="269"/>
      <c r="D729" s="995" t="s">
        <v>1233</v>
      </c>
      <c r="E729" s="995"/>
      <c r="F729" s="995"/>
      <c r="G729" s="280"/>
      <c r="H729" s="278"/>
      <c r="I729" s="278"/>
      <c r="J729" s="278"/>
      <c r="K729" s="278"/>
    </row>
    <row r="730" spans="1:11">
      <c r="A730" s="269"/>
      <c r="B730" s="269"/>
      <c r="C730" s="269"/>
      <c r="G730" s="280"/>
      <c r="H730" s="278"/>
      <c r="I730" s="278"/>
      <c r="J730" s="278"/>
      <c r="K730" s="278"/>
    </row>
    <row r="731" spans="1:11" s="39" customFormat="1">
      <c r="A731" s="270"/>
      <c r="B731" s="703" t="s">
        <v>328</v>
      </c>
      <c r="C731" s="135"/>
      <c r="D731" s="966" t="s">
        <v>1234</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5"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328</v>
      </c>
      <c r="C738" s="425"/>
      <c r="D738" s="968" t="s">
        <v>1235</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c r="A743" s="270"/>
      <c r="B743" s="703" t="s">
        <v>328</v>
      </c>
      <c r="C743" s="425"/>
      <c r="D743" s="1009" t="s">
        <v>1236</v>
      </c>
      <c r="E743" s="1009"/>
      <c r="F743" s="1009"/>
      <c r="G743" s="321"/>
    </row>
    <row r="744" spans="1:11" s="426" customFormat="1">
      <c r="A744" s="425"/>
      <c r="B744" s="425"/>
      <c r="C744" s="425"/>
      <c r="D744" s="1009"/>
      <c r="E744" s="1009"/>
      <c r="F744" s="1009"/>
      <c r="G744" s="321"/>
    </row>
    <row r="745" spans="1:11" s="426" customFormat="1">
      <c r="A745" s="425"/>
      <c r="B745" s="425"/>
      <c r="C745" s="425"/>
      <c r="D745" s="1009"/>
      <c r="E745" s="1009"/>
      <c r="F745" s="1009"/>
      <c r="G745" s="321"/>
    </row>
    <row r="746" spans="1:11">
      <c r="A746" s="282"/>
      <c r="B746" s="282"/>
      <c r="C746" s="282"/>
      <c r="D746" s="393"/>
      <c r="E746" s="283"/>
      <c r="F746" s="283"/>
      <c r="G746" s="284"/>
      <c r="H746" s="278"/>
      <c r="I746" s="278"/>
      <c r="J746" s="278"/>
      <c r="K746" s="278"/>
    </row>
    <row r="747" spans="1:11">
      <c r="A747" s="270"/>
      <c r="B747" s="703" t="s">
        <v>328</v>
      </c>
      <c r="C747" s="282"/>
      <c r="D747" s="968" t="s">
        <v>1237</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8" t="s">
        <v>1238</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3" t="s">
        <v>1239</v>
      </c>
      <c r="B754" s="1003"/>
      <c r="C754" s="1003"/>
      <c r="D754" s="1003"/>
      <c r="E754" s="1003"/>
      <c r="F754" s="1003"/>
      <c r="G754" s="1003"/>
    </row>
    <row r="755" spans="1:11">
      <c r="A755" s="269"/>
      <c r="B755" s="269"/>
      <c r="C755" s="269"/>
      <c r="D755" s="285"/>
      <c r="F755" s="150"/>
      <c r="G755" s="280"/>
    </row>
    <row r="756" spans="1:11">
      <c r="A756" s="282"/>
      <c r="B756" s="282"/>
      <c r="C756" s="459"/>
      <c r="D756" s="1004" t="s">
        <v>1223</v>
      </c>
      <c r="E756" s="1004"/>
      <c r="F756" s="1004"/>
      <c r="G756" s="280"/>
    </row>
    <row r="757" spans="1:11">
      <c r="A757" s="523"/>
      <c r="B757" s="523"/>
      <c r="C757" s="522"/>
      <c r="D757" s="1005" t="s">
        <v>1240</v>
      </c>
      <c r="E757" s="1005"/>
      <c r="F757" s="1005"/>
      <c r="G757" s="280"/>
    </row>
    <row r="758" spans="1:11">
      <c r="A758" s="282"/>
      <c r="B758" s="282"/>
      <c r="C758" s="459"/>
      <c r="D758" s="717"/>
      <c r="E758" s="717"/>
      <c r="F758" s="717"/>
      <c r="G758" s="280"/>
    </row>
    <row r="759" spans="1:11">
      <c r="A759" s="270"/>
      <c r="B759" s="703" t="s">
        <v>328</v>
      </c>
      <c r="C759" s="459"/>
      <c r="D759" s="1006" t="s">
        <v>1101</v>
      </c>
      <c r="E759" s="1006"/>
      <c r="F759" s="1006"/>
      <c r="G759" s="280"/>
    </row>
    <row r="760" spans="1:11">
      <c r="A760" s="282"/>
      <c r="B760" s="282"/>
      <c r="C760" s="459"/>
      <c r="D760" s="716"/>
      <c r="E760" s="1007" t="s">
        <v>1224</v>
      </c>
      <c r="F760" s="1007"/>
      <c r="G760" s="280"/>
    </row>
    <row r="761" spans="1:11">
      <c r="A761" s="276"/>
      <c r="B761" s="276"/>
      <c r="C761" s="276"/>
      <c r="D761" s="138"/>
      <c r="F761" s="57"/>
      <c r="G761" s="280"/>
    </row>
    <row r="762" spans="1:11">
      <c r="A762" s="1001" t="s">
        <v>484</v>
      </c>
      <c r="B762" s="1001"/>
      <c r="C762" s="1001"/>
      <c r="D762" s="1001"/>
      <c r="E762" s="1001"/>
      <c r="F762" s="1001"/>
      <c r="G762" s="1001"/>
    </row>
    <row r="763" spans="1:11">
      <c r="A763" s="264"/>
      <c r="B763" s="697"/>
      <c r="C763" s="275"/>
      <c r="D763" s="280"/>
      <c r="E763" s="280"/>
      <c r="F763" s="280"/>
      <c r="G763" s="280"/>
    </row>
    <row r="764" spans="1:11">
      <c r="A764" s="138"/>
      <c r="B764" s="1002" t="s">
        <v>1100</v>
      </c>
      <c r="C764" s="1002"/>
      <c r="D764" s="1002"/>
      <c r="E764" s="1002"/>
      <c r="F764" s="1002"/>
      <c r="G764" s="280"/>
    </row>
    <row r="765" spans="1:11">
      <c r="A765" s="23"/>
      <c r="B765" s="699"/>
      <c r="G765" s="280"/>
    </row>
    <row r="766" spans="1:11">
      <c r="A766" s="1001" t="s">
        <v>485</v>
      </c>
      <c r="B766" s="1001"/>
      <c r="C766" s="1001"/>
      <c r="D766" s="1001"/>
      <c r="E766" s="1001"/>
      <c r="F766" s="1001"/>
      <c r="G766" s="1001"/>
    </row>
    <row r="767" spans="1:11">
      <c r="A767" s="264"/>
      <c r="B767" s="697"/>
      <c r="C767" s="264"/>
      <c r="D767" s="272"/>
      <c r="G767" s="280"/>
    </row>
    <row r="768" spans="1:11">
      <c r="A768" s="138"/>
      <c r="B768" s="998" t="s">
        <v>483</v>
      </c>
      <c r="C768" s="998"/>
      <c r="D768" s="998"/>
      <c r="E768" s="998"/>
      <c r="F768" s="998"/>
      <c r="G768" s="280"/>
    </row>
    <row r="769" spans="1:7">
      <c r="A769" s="270"/>
      <c r="B769" s="270"/>
      <c r="D769" s="138"/>
      <c r="E769" s="138"/>
      <c r="F769" s="280"/>
      <c r="G769" s="280"/>
    </row>
    <row r="770" spans="1:7">
      <c r="A770" s="1001" t="s">
        <v>486</v>
      </c>
      <c r="B770" s="1001"/>
      <c r="C770" s="1001"/>
      <c r="D770" s="1001"/>
      <c r="E770" s="1001"/>
      <c r="F770" s="1001"/>
      <c r="G770" s="1001"/>
    </row>
    <row r="771" spans="1:7">
      <c r="C771" s="269"/>
      <c r="D771" s="268"/>
      <c r="E771" s="138"/>
      <c r="F771" s="280"/>
      <c r="G771" s="280"/>
    </row>
    <row r="772" spans="1:7">
      <c r="A772" s="138"/>
      <c r="B772" s="998" t="s">
        <v>483</v>
      </c>
      <c r="C772" s="998"/>
      <c r="D772" s="998"/>
      <c r="E772" s="998"/>
      <c r="F772" s="998"/>
      <c r="G772" s="280"/>
    </row>
    <row r="773" spans="1:7">
      <c r="A773" s="138"/>
      <c r="B773" s="138"/>
      <c r="C773" s="275"/>
      <c r="D773" s="280"/>
      <c r="E773" s="280"/>
      <c r="F773" s="280"/>
      <c r="G773" s="280"/>
    </row>
    <row r="774" spans="1:7">
      <c r="A774" s="1001" t="s">
        <v>487</v>
      </c>
      <c r="B774" s="1001"/>
      <c r="C774" s="1001"/>
      <c r="D774" s="1001"/>
      <c r="E774" s="1001"/>
      <c r="F774" s="1001"/>
      <c r="G774" s="1001"/>
    </row>
    <row r="775" spans="1:7">
      <c r="A775" s="138"/>
      <c r="B775" s="138"/>
    </row>
    <row r="776" spans="1:7">
      <c r="A776" s="138"/>
      <c r="B776" s="998" t="s">
        <v>483</v>
      </c>
      <c r="C776" s="998"/>
      <c r="D776" s="998"/>
      <c r="E776" s="998"/>
      <c r="F776" s="998"/>
    </row>
    <row r="777" spans="1:7">
      <c r="A777" s="275"/>
      <c r="B777" s="275"/>
      <c r="C777" s="275"/>
      <c r="D777" s="267"/>
      <c r="F777" s="280"/>
    </row>
    <row r="778" spans="1:7">
      <c r="A778" s="1001" t="s">
        <v>488</v>
      </c>
      <c r="B778" s="1001"/>
      <c r="C778" s="1001"/>
      <c r="D778" s="1001"/>
      <c r="E778" s="1001"/>
      <c r="F778" s="1001"/>
      <c r="G778" s="1001"/>
    </row>
    <row r="779" spans="1:7">
      <c r="A779" s="138"/>
      <c r="B779" s="138"/>
    </row>
    <row r="780" spans="1:7">
      <c r="A780" s="138"/>
      <c r="B780" s="998" t="s">
        <v>483</v>
      </c>
      <c r="C780" s="998"/>
      <c r="D780" s="998"/>
      <c r="E780" s="998"/>
      <c r="F780" s="998"/>
    </row>
    <row r="781" spans="1:7">
      <c r="A781" s="275"/>
      <c r="B781" s="275"/>
      <c r="C781" s="275"/>
      <c r="D781" s="267"/>
      <c r="F781" s="280"/>
    </row>
    <row r="782" spans="1:7">
      <c r="A782" s="1001" t="s">
        <v>489</v>
      </c>
      <c r="B782" s="1001"/>
      <c r="C782" s="1001"/>
      <c r="D782" s="1001"/>
      <c r="E782" s="1001"/>
      <c r="F782" s="1001"/>
      <c r="G782" s="1001"/>
    </row>
    <row r="783" spans="1:7">
      <c r="A783" s="138"/>
      <c r="B783" s="138"/>
    </row>
    <row r="784" spans="1:7">
      <c r="A784" s="138"/>
      <c r="B784" s="998" t="s">
        <v>483</v>
      </c>
      <c r="C784" s="998"/>
      <c r="D784" s="998"/>
      <c r="E784" s="998"/>
      <c r="F784" s="998"/>
    </row>
    <row r="785" spans="1:7">
      <c r="A785" s="274"/>
      <c r="B785" s="274"/>
      <c r="C785" s="274"/>
      <c r="D785" s="286"/>
      <c r="E785" s="57"/>
      <c r="F785" s="57"/>
      <c r="G785" s="57"/>
    </row>
    <row r="786" spans="1:7">
      <c r="A786" s="1001" t="s">
        <v>199</v>
      </c>
      <c r="B786" s="1001"/>
      <c r="C786" s="1001"/>
      <c r="D786" s="1001"/>
      <c r="E786" s="1001"/>
      <c r="F786" s="1001"/>
      <c r="G786" s="1001"/>
    </row>
    <row r="787" spans="1:7">
      <c r="A787" s="138"/>
      <c r="B787" s="138"/>
    </row>
    <row r="788" spans="1:7">
      <c r="A788" s="138"/>
      <c r="B788" s="998" t="s">
        <v>483</v>
      </c>
      <c r="C788" s="998"/>
      <c r="D788" s="998"/>
      <c r="E788" s="998"/>
      <c r="F788" s="998"/>
    </row>
    <row r="789" spans="1:7">
      <c r="A789" s="138"/>
      <c r="B789" s="138"/>
      <c r="D789" s="267"/>
    </row>
    <row r="790" spans="1:7">
      <c r="A790" s="1001" t="s">
        <v>967</v>
      </c>
      <c r="B790" s="1001"/>
      <c r="C790" s="1001"/>
      <c r="D790" s="1001"/>
      <c r="E790" s="1001"/>
      <c r="F790" s="1001"/>
      <c r="G790" s="1001"/>
    </row>
    <row r="791" spans="1:7">
      <c r="A791" s="138"/>
      <c r="B791" s="138"/>
    </row>
    <row r="792" spans="1:7">
      <c r="A792" s="138"/>
      <c r="B792" s="998" t="s">
        <v>483</v>
      </c>
      <c r="C792" s="998"/>
      <c r="D792" s="998"/>
      <c r="E792" s="998"/>
      <c r="F792" s="998"/>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8" t="s">
        <v>1471</v>
      </c>
      <c r="B2" s="1049"/>
      <c r="C2" s="1049"/>
      <c r="D2" s="1049"/>
      <c r="E2" s="1049"/>
      <c r="F2" s="1049"/>
      <c r="G2" s="1049"/>
      <c r="H2" s="1049"/>
      <c r="I2" s="1049"/>
      <c r="J2" s="1049"/>
    </row>
    <row r="3" spans="1:10" ht="16">
      <c r="A3" s="1053" t="s">
        <v>698</v>
      </c>
      <c r="B3" s="1054"/>
      <c r="C3" s="1054"/>
      <c r="D3" s="1054"/>
      <c r="E3" s="1054"/>
      <c r="F3" s="1054"/>
      <c r="G3" s="1054"/>
      <c r="H3" s="1054"/>
      <c r="I3" s="1054"/>
      <c r="J3" s="1054"/>
    </row>
    <row r="4" spans="1:10" ht="16">
      <c r="A4" s="1055" t="s">
        <v>1557</v>
      </c>
      <c r="B4" s="1054"/>
      <c r="C4" s="1054"/>
      <c r="D4" s="1054"/>
      <c r="E4" s="1054"/>
      <c r="F4" s="1054"/>
      <c r="G4" s="1054"/>
      <c r="H4" s="1054"/>
      <c r="I4" s="1054"/>
      <c r="J4" s="1054"/>
    </row>
    <row r="5" spans="1:10" ht="13"/>
    <row r="6" spans="1:10" ht="13">
      <c r="A6" s="1050" t="s">
        <v>1596</v>
      </c>
      <c r="B6" s="1051"/>
      <c r="C6" s="1051"/>
      <c r="D6" s="1051"/>
      <c r="E6" s="1051"/>
      <c r="F6" s="1051"/>
      <c r="G6" s="1051"/>
      <c r="H6" s="1051"/>
      <c r="I6" s="1051"/>
      <c r="J6" s="1051"/>
    </row>
    <row r="7" spans="1:10" ht="13">
      <c r="A7" s="1051"/>
      <c r="B7" s="1051"/>
      <c r="C7" s="1051"/>
      <c r="D7" s="1051"/>
      <c r="E7" s="1051"/>
      <c r="F7" s="1051"/>
      <c r="G7" s="1051"/>
      <c r="H7" s="1051"/>
      <c r="I7" s="1051"/>
      <c r="J7" s="1051"/>
    </row>
    <row r="8" spans="1:10" ht="13">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3">
      <c r="A10" s="796"/>
      <c r="B10" s="796"/>
      <c r="C10" s="796"/>
      <c r="D10" s="796"/>
      <c r="E10" s="796"/>
      <c r="F10" s="796"/>
      <c r="G10" s="796"/>
      <c r="H10" s="796"/>
      <c r="I10" s="796"/>
      <c r="J10" s="796"/>
    </row>
    <row r="11" spans="1:10" ht="13">
      <c r="A11" s="1056" t="s">
        <v>1432</v>
      </c>
      <c r="B11" s="1057"/>
      <c r="C11" s="1057"/>
      <c r="D11" s="1057"/>
      <c r="E11" s="1057"/>
      <c r="F11" s="1057"/>
      <c r="G11" s="1057"/>
      <c r="H11" s="1057"/>
      <c r="I11" s="1057"/>
      <c r="J11" s="1057"/>
    </row>
    <row r="12" spans="1:10" ht="13">
      <c r="A12" s="1057"/>
      <c r="B12" s="1057"/>
      <c r="C12" s="1057"/>
      <c r="D12" s="1057"/>
      <c r="E12" s="1057"/>
      <c r="F12" s="1057"/>
      <c r="G12" s="1057"/>
      <c r="H12" s="1057"/>
      <c r="I12" s="1057"/>
      <c r="J12" s="1057"/>
    </row>
    <row r="13" spans="1:10" ht="13">
      <c r="A13" s="1057"/>
      <c r="B13" s="1057"/>
      <c r="C13" s="1057"/>
      <c r="D13" s="1057"/>
      <c r="E13" s="1057"/>
      <c r="F13" s="1057"/>
      <c r="G13" s="1057"/>
      <c r="H13" s="1057"/>
      <c r="I13" s="1057"/>
      <c r="J13" s="1057"/>
    </row>
    <row r="14" spans="1:10" ht="13"/>
    <row r="15" spans="1:10" ht="12.75" customHeight="1">
      <c r="A15" s="1058" t="s">
        <v>1526</v>
      </c>
      <c r="B15" s="1058"/>
      <c r="C15" s="1058"/>
      <c r="D15" s="1058"/>
      <c r="E15" s="1058"/>
      <c r="F15" s="1058"/>
      <c r="G15" s="1058"/>
      <c r="H15" s="1058"/>
      <c r="I15" s="1058"/>
      <c r="J15" s="1058"/>
    </row>
    <row r="16" spans="1:10" ht="13">
      <c r="A16" s="1058"/>
      <c r="B16" s="1058"/>
      <c r="C16" s="1058"/>
      <c r="D16" s="1058"/>
      <c r="E16" s="1058"/>
      <c r="F16" s="1058"/>
      <c r="G16" s="1058"/>
      <c r="H16" s="1058"/>
      <c r="I16" s="1058"/>
      <c r="J16" s="1058"/>
    </row>
    <row r="17" spans="1:10" ht="13">
      <c r="A17" s="1058"/>
      <c r="B17" s="1058"/>
      <c r="C17" s="1058"/>
      <c r="D17" s="1058"/>
      <c r="E17" s="1058"/>
      <c r="F17" s="1058"/>
      <c r="G17" s="1058"/>
      <c r="H17" s="1058"/>
      <c r="I17" s="1058"/>
      <c r="J17" s="1058"/>
    </row>
    <row r="18" spans="1:10" ht="13">
      <c r="A18" s="1059"/>
      <c r="B18" s="1059"/>
      <c r="C18" s="1059"/>
      <c r="D18" s="1059"/>
      <c r="E18" s="1059"/>
      <c r="F18" s="1059"/>
      <c r="G18" s="1059"/>
      <c r="H18" s="1059"/>
      <c r="I18" s="1059"/>
      <c r="J18" s="1059"/>
    </row>
    <row r="19" spans="1:10" ht="13">
      <c r="A19" s="1059"/>
      <c r="B19" s="1059"/>
      <c r="C19" s="1059"/>
      <c r="D19" s="1059"/>
      <c r="E19" s="1059"/>
      <c r="F19" s="1059"/>
      <c r="G19" s="1059"/>
      <c r="H19" s="1059"/>
      <c r="I19" s="1059"/>
      <c r="J19" s="1059"/>
    </row>
    <row r="20" spans="1:10" ht="13">
      <c r="A20" s="1059"/>
      <c r="B20" s="1059"/>
      <c r="C20" s="1059"/>
      <c r="D20" s="1059"/>
      <c r="E20" s="1059"/>
      <c r="F20" s="1059"/>
      <c r="G20" s="1059"/>
      <c r="H20" s="1059"/>
      <c r="I20" s="1059"/>
      <c r="J20" s="1059"/>
    </row>
    <row r="21" spans="1:10" ht="13">
      <c r="A21" s="797" t="s">
        <v>1433</v>
      </c>
      <c r="B21" s="796"/>
      <c r="C21" s="796"/>
      <c r="D21" s="796"/>
      <c r="E21" s="796"/>
      <c r="F21" s="796"/>
      <c r="G21" s="796"/>
      <c r="H21" s="796"/>
      <c r="I21" s="796"/>
      <c r="J21" s="796"/>
    </row>
    <row r="22" spans="1:10" ht="14">
      <c r="A22" s="798" t="s">
        <v>265</v>
      </c>
      <c r="B22" s="798"/>
      <c r="C22" s="798"/>
      <c r="D22" s="798"/>
      <c r="E22" s="798"/>
      <c r="F22" s="798"/>
      <c r="G22" s="798"/>
      <c r="H22" s="798"/>
      <c r="I22" s="798"/>
      <c r="J22" s="798"/>
    </row>
    <row r="23" spans="1:10" ht="13">
      <c r="A23" s="1060" t="s">
        <v>1434</v>
      </c>
      <c r="B23" s="1054"/>
      <c r="C23" s="1054"/>
      <c r="D23" s="1054"/>
      <c r="E23" s="1054"/>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50" t="s">
        <v>1435</v>
      </c>
      <c r="B60" s="1051"/>
      <c r="C60" s="1051"/>
      <c r="D60" s="1051"/>
      <c r="E60" s="1051"/>
      <c r="F60" s="1051"/>
      <c r="G60" s="1051"/>
      <c r="H60" s="1051"/>
      <c r="I60" s="1051"/>
      <c r="J60" s="1051"/>
    </row>
    <row r="61" spans="1:10" ht="13">
      <c r="A61" s="1051"/>
      <c r="B61" s="1051"/>
      <c r="C61" s="1051"/>
      <c r="D61" s="1051"/>
      <c r="E61" s="1051"/>
      <c r="F61" s="1051"/>
      <c r="G61" s="1051"/>
      <c r="H61" s="1051"/>
      <c r="I61" s="1051"/>
      <c r="J61" s="1051"/>
    </row>
    <row r="62" spans="1:10" ht="13">
      <c r="A62" s="1051"/>
      <c r="B62" s="1051"/>
      <c r="C62" s="1051"/>
      <c r="D62" s="1051"/>
      <c r="E62" s="1051"/>
      <c r="F62" s="1051"/>
      <c r="G62" s="1051"/>
      <c r="H62" s="1051"/>
      <c r="I62" s="1051"/>
      <c r="J62" s="1051"/>
    </row>
    <row r="63" spans="1:10" ht="13"/>
    <row r="64" spans="1:10" ht="13">
      <c r="A64" s="696" t="s">
        <v>1434</v>
      </c>
    </row>
    <row r="65" spans="1:9" ht="13"/>
    <row r="66" spans="1:9" ht="13"/>
    <row r="67" spans="1:9" ht="13"/>
    <row r="68" spans="1:9" ht="13"/>
    <row r="69" spans="1:9" ht="13"/>
    <row r="70" spans="1:9" ht="13"/>
    <row r="71" spans="1:9" ht="13"/>
    <row r="72" spans="1:9" ht="13"/>
    <row r="73" spans="1:9" ht="13"/>
    <row r="74" spans="1:9" ht="13"/>
    <row r="75" spans="1:9" ht="13">
      <c r="A75" s="1052" t="s">
        <v>1436</v>
      </c>
      <c r="B75" s="1052"/>
      <c r="C75" s="1052"/>
      <c r="D75" s="1052"/>
      <c r="E75" s="1052"/>
      <c r="F75" s="1052"/>
      <c r="G75" s="1052"/>
      <c r="H75" s="1052"/>
      <c r="I75" s="1052"/>
    </row>
    <row r="76" spans="1:9" ht="13">
      <c r="A76" s="974" t="s">
        <v>1130</v>
      </c>
      <c r="B76" s="974"/>
      <c r="C76" s="974"/>
      <c r="D76" s="974"/>
      <c r="E76" s="974"/>
    </row>
    <row r="77" spans="1:9" ht="13">
      <c r="A77" s="974" t="s">
        <v>1437</v>
      </c>
      <c r="B77" s="974"/>
      <c r="C77" s="974"/>
      <c r="D77" s="974"/>
      <c r="E77" s="974"/>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cellWatches>
    <cellWatch r="L44"/>
    <cellWatch r="L62"/>
    <cellWatch r="M45"/>
    <cellWatch r="M37"/>
    <cellWatch r="L46"/>
    <cellWatch r="M47"/>
    <cellWatch r="M39"/>
    <cellWatch r="L64"/>
    <cellWatch r="L45"/>
    <cellWatch r="L63"/>
    <cellWatch r="L40"/>
    <cellWatch r="M41"/>
    <cellWatch r="M33"/>
    <cellWatch r="L41"/>
    <cellWatch r="L53"/>
    <cellWatch r="M54"/>
    <cellWatch r="M46"/>
    <cellWatch r="L55"/>
    <cellWatch r="M56"/>
    <cellWatch r="M48"/>
    <cellWatch r="M38"/>
    <cellWatch r="M27"/>
    <cellWatch r="M19"/>
    <cellWatch r="L42"/>
    <cellWatch r="L56"/>
    <cellWatch r="M57"/>
    <cellWatch r="M49"/>
    <cellWatch r="L47"/>
    <cellWatch r="M40"/>
    <cellWatch r="K44"/>
    <cellWatch r="K62"/>
    <cellWatch r="L37"/>
    <cellWatch r="M51"/>
    <cellWatch r="M44"/>
    <cellWatch r="M36"/>
    <cellWatch r="M30"/>
    <cellWatch r="M28"/>
    <cellWatch r="K45"/>
    <cellWatch r="K37"/>
    <cellWatch r="K47"/>
    <cellWatch r="K39"/>
    <cellWatch r="L51"/>
    <cellWatch r="L69"/>
    <cellWatch r="M52"/>
    <cellWatch r="L33"/>
    <cellWatch r="L36"/>
    <cellWatch r="M42"/>
    <cellWatch r="M34"/>
    <cellWatch r="L54"/>
    <cellWatch r="M55"/>
    <cellWatch r="M35"/>
    <cellWatch r="L43"/>
    <cellWatch r="L65"/>
    <cellWatch r="N44"/>
    <cellWatch r="O45"/>
    <cellWatch r="O37"/>
    <cellWatch r="L32"/>
    <cellWatch r="L50"/>
    <cellWatch r="M25"/>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L39"/>
    <cellWatch r="P62"/>
    <cellWatch r="P80"/>
    <cellWatch r="Q63"/>
    <cellWatch r="Q55"/>
    <cellWatch r="P63"/>
    <cellWatch r="P81"/>
    <cellWatch r="P58"/>
    <cellWatch r="Q59"/>
    <cellWatch r="Q51"/>
    <cellWatch r="O62"/>
    <cellWatch r="O80"/>
    <cellWatch r="P55"/>
    <cellWatch r="P64"/>
    <cellWatch r="Q65"/>
    <cellWatch r="Q57"/>
    <cellWatch r="P82"/>
    <cellWatch r="L66"/>
    <cellWatch r="L49"/>
    <cellWatch r="L67"/>
    <cellWatch r="K66"/>
    <cellWatch r="L68"/>
    <cellWatch r="L48"/>
    <cellWatch r="K63"/>
    <cellWatch r="K46"/>
    <cellWatch r="K48"/>
    <cellWatch r="K40"/>
    <cellWatch r="L52"/>
    <cellWatch r="L70"/>
    <cellWatch r="L57"/>
    <cellWatch r="M58"/>
    <cellWatch r="M50"/>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 r="N42"/>
    <cellWatch r="N55"/>
    <cellWatch r="N51"/>
    <cellWatch r="O58"/>
    <cellWatch r="P59"/>
    <cellWatch r="P51"/>
    <cellWatch r="N62"/>
    <cellWatch r="O55"/>
    <cellWatch r="P57"/>
    <cellWatch r="L38"/>
    <cellWatch r="L59"/>
    <cellWatch r="M60"/>
    <cellWatch r="M61"/>
    <cellWatch r="O46"/>
    <cellWatch r="M59"/>
    <cellWatch r="N50"/>
    <cellWatch r="N31"/>
    <cellWatch r="N34"/>
    <cellWatch r="N53"/>
    <cellWatch r="O114"/>
    <cellWatch r="N101"/>
    <cellWatch r="N119"/>
    <cellWatch r="O102"/>
    <cellWatch r="N97"/>
    <cellWatch r="O90"/>
    <cellWatch r="N102"/>
    <cellWatch r="N120"/>
    <cellWatch r="N110"/>
    <cellWatch r="O111"/>
    <cellWatch r="O103"/>
    <cellWatch r="N112"/>
    <cellWatch r="O113"/>
    <cellWatch r="O105"/>
    <cellWatch r="O40"/>
    <cellWatch r="N103"/>
    <cellWatch r="O104"/>
    <cellWatch r="O96"/>
    <cellWatch r="N108"/>
    <cellWatch r="N126"/>
    <cellWatch r="O109"/>
    <cellWatch r="O101"/>
    <cellWatch r="N121"/>
    <cellWatch r="R119"/>
    <cellWatch r="R137"/>
    <cellWatch r="S120"/>
    <cellWatch r="S112"/>
    <cellWatch r="R120"/>
    <cellWatch r="R138"/>
    <cellWatch r="R115"/>
    <cellWatch r="S116"/>
    <cellWatch r="S108"/>
    <cellWatch r="Q119"/>
    <cellWatch r="Q137"/>
    <cellWatch r="R121"/>
    <cellWatch r="S122"/>
    <cellWatch r="S114"/>
    <cellWatch r="R139"/>
    <cellWatch r="M101"/>
    <cellWatch r="M119"/>
    <cellWatch r="N100"/>
    <cellWatch r="N122"/>
    <cellWatch r="O35"/>
    <cellWatch r="O25"/>
    <cellWatch r="N113"/>
    <cellWatch r="O106"/>
    <cellWatch r="N104"/>
    <cellWatch r="O97"/>
    <cellWatch r="M102"/>
    <cellWatch r="M104"/>
    <cellWatch r="M96"/>
    <cellWatch r="O119"/>
    <cellWatch r="Q102"/>
    <cellWatch r="Q74"/>
    <cellWatch r="Q103"/>
    <cellWatch r="O120"/>
    <cellWatch r="O121"/>
    <cellWatch r="Q104"/>
    <cellWatch r="Q96"/>
    <cellWatch r="O100"/>
    <cellWatch r="Q101"/>
    <cellWatch r="Q72"/>
    <cellWatch r="O112"/>
    <cellWatch r="Q113"/>
    <cellWatch r="Q105"/>
    <cellWatch r="Q95"/>
    <cellWatch r="Q98"/>
    <cellWatch r="Q90"/>
    <cellWatch r="O110"/>
    <cellWatch r="O122"/>
    <cellWatch r="Q35"/>
    <cellWatch r="Q25"/>
    <cellWatch r="Q114"/>
    <cellWatch r="Q106"/>
    <cellWatch r="Q97"/>
    <cellWatch r="Q73"/>
    <cellWatch r="Q40"/>
    <cellWatch r="O108"/>
    <cellWatch r="O126"/>
    <cellWatch r="N96"/>
    <cellWatch r="S119"/>
    <cellWatch r="S137"/>
    <cellWatch r="T120"/>
    <cellWatch r="T112"/>
    <cellWatch r="S138"/>
    <cellWatch r="S115"/>
    <cellWatch r="T116"/>
    <cellWatch r="T108"/>
    <cellWatch r="S121"/>
    <cellWatch r="T122"/>
    <cellWatch r="T114"/>
    <cellWatch r="S139"/>
    <cellWatch r="L75"/>
    <cellWatch r="M32"/>
    <cellWatch r="L17"/>
    <cellWatch r="L76"/>
    <cellWatch r="L18"/>
    <cellWatch r="K42"/>
    <cellWatch r="K58"/>
    <cellWatch r="K50"/>
    <cellWatch r="M24"/>
    <cellWatch r="L58"/>
    <cellWatch r="O47"/>
    <cellWatch r="O42"/>
    <cellWatch r="K52"/>
    <cellWatch r="K75"/>
    <cellWatch r="L20"/>
    <cellWatch r="O57"/>
    <cellWatch r="K76"/>
    <cellWatch r="L82"/>
    <cellWatch r="L74"/>
    <cellWatch r="L83"/>
    <cellWatch r="K74"/>
    <cellWatch r="K56"/>
    <cellWatch r="L77"/>
    <cellWatch r="K78"/>
    <cellWatch r="K70"/>
    <cellWatch r="L84"/>
    <cellWatch r="L72"/>
    <cellWatch r="M78"/>
    <cellWatch r="M70"/>
    <cellWatch r="K18"/>
    <cellWatch r="K82"/>
    <cellWatch r="L71"/>
    <cellWatch r="M20"/>
    <cellWatch r="M85"/>
    <cellWatch r="M79"/>
    <cellWatch r="M18"/>
    <cellWatch r="L73"/>
    <cellWatch r="L78"/>
    <cellWatch r="M72"/>
    <cellWatch r="L85"/>
    <cellWatch r="M82"/>
    <cellWatch r="L79"/>
    <cellWatch r="L19"/>
    <cellWatch r="L80"/>
    <cellWatch r="M80"/>
    <cellWatch r="M81"/>
    <cellWatch r="O149"/>
    <cellWatch r="N136"/>
    <cellWatch r="N154"/>
    <cellWatch r="O137"/>
    <cellWatch r="N132"/>
    <cellWatch r="O133"/>
    <cellWatch r="N137"/>
    <cellWatch r="N155"/>
    <cellWatch r="N133"/>
    <cellWatch r="N145"/>
    <cellWatch r="O146"/>
    <cellWatch r="O138"/>
    <cellWatch r="N147"/>
    <cellWatch r="O148"/>
    <cellWatch r="O140"/>
    <cellWatch r="O130"/>
    <cellWatch r="N138"/>
    <cellWatch r="O139"/>
    <cellWatch r="O131"/>
    <cellWatch r="N143"/>
    <cellWatch r="N161"/>
    <cellWatch r="O144"/>
    <cellWatch r="O136"/>
    <cellWatch r="N156"/>
    <cellWatch r="R154"/>
    <cellWatch r="R172"/>
    <cellWatch r="S155"/>
    <cellWatch r="S147"/>
    <cellWatch r="R155"/>
    <cellWatch r="R173"/>
    <cellWatch r="R150"/>
    <cellWatch r="S151"/>
    <cellWatch r="S143"/>
    <cellWatch r="Q154"/>
    <cellWatch r="Q172"/>
    <cellWatch r="R147"/>
    <cellWatch r="R156"/>
    <cellWatch r="S157"/>
    <cellWatch r="S149"/>
    <cellWatch r="R174"/>
    <cellWatch r="M136"/>
    <cellWatch r="M154"/>
    <cellWatch r="N87"/>
    <cellWatch r="N134"/>
    <cellWatch r="N135"/>
    <cellWatch r="N157"/>
    <cellWatch r="N148"/>
    <cellWatch r="O141"/>
    <cellWatch r="N139"/>
    <cellWatch r="O132"/>
    <cellWatch r="M137"/>
    <cellWatch r="M87"/>
    <cellWatch r="M139"/>
    <cellWatch r="M131"/>
    <cellWatch r="O154"/>
    <cellWatch r="Q138"/>
    <cellWatch r="O155"/>
    <cellWatch r="O156"/>
    <cellWatch r="O134"/>
    <cellWatch r="Q139"/>
    <cellWatch r="Q131"/>
    <cellWatch r="O135"/>
    <cellWatch r="Q136"/>
    <cellWatch r="O147"/>
    <cellWatch r="Q148"/>
    <cellWatch r="Q140"/>
    <cellWatch r="Q130"/>
    <cellWatch r="Q133"/>
    <cellWatch r="O145"/>
    <cellWatch r="Q146"/>
    <cellWatch r="O157"/>
    <cellWatch r="Q66"/>
    <cellWatch r="Q149"/>
    <cellWatch r="Q141"/>
    <cellWatch r="Q132"/>
    <cellWatch r="Q86"/>
    <cellWatch r="O143"/>
    <cellWatch r="O161"/>
    <cellWatch r="Q144"/>
    <cellWatch r="N131"/>
    <cellWatch r="S154"/>
    <cellWatch r="S172"/>
    <cellWatch r="T155"/>
    <cellWatch r="T147"/>
    <cellWatch r="S173"/>
    <cellWatch r="S150"/>
    <cellWatch r="T151"/>
    <cellWatch r="T143"/>
    <cellWatch r="S156"/>
    <cellWatch r="T157"/>
    <cellWatch r="T149"/>
    <cellWatch r="S174"/>
    <cellWatch r="N43"/>
    <cellWatch r="N58"/>
    <cellWatch r="L60"/>
    <cellWatch r="K64"/>
    <cellWatch r="K67"/>
    <cellWatch r="Q64"/>
    <cellWatch r="Q56"/>
    <cellWatch r="Q60"/>
    <cellWatch r="Q52"/>
    <cellWatch r="Q58"/>
    <cellWatch r="O89"/>
    <cellWatch r="O88"/>
    <cellWatch r="N78"/>
    <cellWatch r="N111"/>
    <cellWatch r="N106"/>
    <cellWatch r="Q122"/>
    <cellWatch r="R99"/>
    <cellWatch r="Q99"/>
    <cellWatch r="Q123"/>
    <cellWatch r="R83"/>
    <cellWatch r="P122"/>
    <cellWatch r="R107"/>
    <cellWatch r="Q124"/>
    <cellWatch r="N107"/>
    <cellWatch r="N88"/>
    <cellWatch r="N79"/>
    <cellWatch r="P88"/>
    <cellWatch r="O107"/>
    <cellWatch r="P89"/>
    <cellWatch r="R122"/>
    <cellWatch r="S99"/>
    <cellWatch r="R123"/>
    <cellWatch r="R90"/>
    <cellWatch r="S91"/>
    <cellWatch r="S83"/>
    <cellWatch r="R106"/>
    <cellWatch r="S107"/>
    <cellWatch r="R124"/>
    <cellWatch r="K38"/>
    <cellWatch r="K49"/>
    <cellWatch r="K41"/>
    <cellWatch r="L22"/>
    <cellWatch r="L24"/>
    <cellWatch r="M21"/>
    <cellWatch r="M22"/>
    <cellWatch r="L25"/>
    <cellWatch r="L61"/>
    <cellWatch r="N117"/>
    <cellWatch r="O118"/>
    <cellWatch r="N118"/>
    <cellWatch r="N130"/>
    <cellWatch r="O124"/>
    <cellWatch r="O115"/>
    <cellWatch r="O22"/>
    <cellWatch r="N124"/>
    <cellWatch r="O125"/>
    <cellWatch r="O116"/>
    <cellWatch r="N129"/>
    <cellWatch r="R131"/>
    <cellWatch r="R143"/>
    <cellWatch r="S131"/>
    <cellWatch r="S130"/>
    <cellWatch r="R144"/>
    <cellWatch r="S129"/>
    <cellWatch r="Q143"/>
    <cellWatch r="R130"/>
    <cellWatch r="R145"/>
    <cellWatch r="M121"/>
    <cellWatch r="O30"/>
    <cellWatch r="O127"/>
    <cellWatch r="N125"/>
    <cellWatch r="O117"/>
    <cellWatch r="M122"/>
    <cellWatch r="M125"/>
    <cellWatch r="M116"/>
    <cellWatch r="Q78"/>
    <cellWatch r="Q125"/>
    <cellWatch r="Q116"/>
    <cellWatch r="Q121"/>
    <cellWatch r="Q75"/>
    <cellWatch r="Q126"/>
    <cellWatch r="Q115"/>
    <cellWatch r="Q118"/>
    <cellWatch r="Q30"/>
    <cellWatch r="Q127"/>
    <cellWatch r="Q117"/>
    <cellWatch r="Q77"/>
    <cellWatch r="Q22"/>
    <cellWatch r="O129"/>
    <cellWatch r="N116"/>
    <cellWatch r="T131"/>
    <cellWatch r="T130"/>
    <cellWatch r="S144"/>
    <cellWatch r="T129"/>
    <cellWatch r="T92"/>
    <cellWatch r="S145"/>
    <cellWatch r="K25"/>
    <cellWatch r="K60"/>
    <cellWatch r="M29"/>
    <cellWatch r="O49"/>
    <cellWatch r="K54"/>
    <cellWatch r="K79"/>
    <cellWatch r="L23"/>
    <cellWatch r="K80"/>
    <cellWatch r="L86"/>
    <cellWatch r="L87"/>
    <cellWatch r="L81"/>
    <cellWatch r="L88"/>
    <cellWatch r="K20"/>
    <cellWatch r="K86"/>
    <cellWatch r="M23"/>
    <cellWatch r="M89"/>
    <cellWatch r="M83"/>
    <cellWatch r="L89"/>
    <cellWatch r="M86"/>
    <cellWatch r="L21"/>
    <cellWatch r="M84"/>
    <cellWatch r="N142"/>
    <cellWatch r="N160"/>
    <cellWatch r="N90"/>
    <cellWatch r="N151"/>
    <cellWatch r="O152"/>
    <cellWatch r="N153"/>
    <cellWatch r="N144"/>
    <cellWatch r="N149"/>
    <cellWatch r="N167"/>
    <cellWatch r="O150"/>
    <cellWatch r="O142"/>
    <cellWatch r="N162"/>
    <cellWatch r="R160"/>
    <cellWatch r="R178"/>
    <cellWatch r="S161"/>
    <cellWatch r="S153"/>
    <cellWatch r="R161"/>
    <cellWatch r="R179"/>
    <cellWatch r="Q160"/>
    <cellWatch r="Q178"/>
    <cellWatch r="R153"/>
    <cellWatch r="R162"/>
    <cellWatch r="S163"/>
    <cellWatch r="R180"/>
    <cellWatch r="M142"/>
    <cellWatch r="M160"/>
    <cellWatch r="N140"/>
    <cellWatch r="N141"/>
    <cellWatch r="N163"/>
    <cellWatch r="M143"/>
    <cellWatch r="M90"/>
    <cellWatch r="M145"/>
    <cellWatch r="O160"/>
    <cellWatch r="O162"/>
    <cellWatch r="Q145"/>
    <cellWatch r="Q142"/>
    <cellWatch r="Q89"/>
    <cellWatch r="O153"/>
    <cellWatch r="O151"/>
    <cellWatch r="Q152"/>
    <cellWatch r="O163"/>
    <cellWatch r="Q68"/>
    <cellWatch r="Q155"/>
    <cellWatch r="Q147"/>
    <cellWatch r="O167"/>
    <cellWatch r="Q150"/>
    <cellWatch r="S160"/>
    <cellWatch r="S178"/>
    <cellWatch r="T161"/>
    <cellWatch r="T153"/>
    <cellWatch r="S179"/>
    <cellWatch r="S162"/>
    <cellWatch r="T163"/>
    <cellWatch r="S180"/>
    <cellWatch r="O60"/>
    <cellWatch r="P61"/>
    <cellWatch r="P53"/>
    <cellWatch r="N64"/>
    <cellWatch r="P99"/>
    <cellWatch r="P123"/>
    <cellWatch r="Q107"/>
    <cellWatch r="R108"/>
    <cellWatch r="M99"/>
    <cellWatch r="N89"/>
    <cellWatch r="P90"/>
    <cellWatch r="S106"/>
    <cellWatch r="S90"/>
    <cellWatch r="R125"/>
    <cellWatch r="R82"/>
    <cellWatch r="P93"/>
    <cellWatch r="P121"/>
    <cellWatch r="M93"/>
    <cellWatch r="S82"/>
    <cellWatch r="K43"/>
    <cellWatch r="O123"/>
    <cellWatch r="N123"/>
    <cellWatch r="N128"/>
    <cellWatch r="R142"/>
    <cellWatch r="S128"/>
    <cellWatch r="R129"/>
    <cellWatch r="M120"/>
    <cellWatch r="M130"/>
    <cellWatch r="O39"/>
    <cellWatch r="M124"/>
    <cellWatch r="M115"/>
    <cellWatch r="Q120"/>
    <cellWatch r="Q39"/>
    <cellWatch r="O128"/>
    <cellWatch r="Q129"/>
    <cellWatch r="N115"/>
    <cellWatch r="S142"/>
    <cellWatch r="T128"/>
    <cellWatch r="T93"/>
    <cellWatch r="K59"/>
    <cellWatch r="K51"/>
    <cellWatch r="O48"/>
    <cellWatch r="K53"/>
    <cellWatch r="K77"/>
    <cellWatch r="K57"/>
    <cellWatch r="K81"/>
    <cellWatch r="K73"/>
    <cellWatch r="K85"/>
    <cellWatch r="M88"/>
    <cellWatch r="N159"/>
    <cellWatch r="N150"/>
    <cellWatch r="N152"/>
    <cellWatch r="N166"/>
    <cellWatch r="R159"/>
    <cellWatch r="R177"/>
    <cellWatch r="S152"/>
    <cellWatch r="S148"/>
    <cellWatch r="Q159"/>
    <cellWatch r="Q177"/>
    <cellWatch r="R152"/>
    <cellWatch r="M141"/>
    <cellWatch r="M159"/>
    <cellWatch r="M144"/>
    <cellWatch r="O159"/>
    <cellWatch r="Q153"/>
    <cellWatch r="Q135"/>
    <cellWatch r="Q151"/>
    <cellWatch r="Q67"/>
    <cellWatch r="O166"/>
    <cellWatch r="S159"/>
    <cellWatch r="S177"/>
    <cellWatch r="T160"/>
    <cellWatch r="T152"/>
    <cellWatch r="T156"/>
    <cellWatch r="T148"/>
    <cellWatch r="T162"/>
    <cellWatch r="T154"/>
    <cellWatch r="M31"/>
    <cellWatch r="N60"/>
    <cellWatch r="N59"/>
    <cellWatch r="O54"/>
    <cellWatch r="O43"/>
    <cellWatch r="P40"/>
    <cellWatch r="P112"/>
    <cellWatch r="P113"/>
    <cellWatch r="P43"/>
    <cellWatch r="Q69"/>
    <cellWatch r="P114"/>
    <cellWatch r="R96"/>
    <cellWatch r="P95"/>
    <cellWatch r="R98"/>
    <cellWatch r="M95"/>
    <cellWatch r="R113"/>
    <cellWatch r="S96"/>
    <cellWatch r="R114"/>
    <cellWatch r="R97"/>
    <cellWatch r="S98"/>
    <cellWatch r="P94"/>
    <cellWatch r="M94"/>
    <cellWatch r="S97"/>
  </cellWatches>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81" t="s">
        <v>1558</v>
      </c>
      <c r="B2" s="1081"/>
      <c r="C2" s="1082"/>
      <c r="D2" s="1082"/>
      <c r="E2" s="1082"/>
      <c r="F2" s="1082"/>
      <c r="G2" s="1082"/>
    </row>
    <row r="3" spans="1:9">
      <c r="A3" s="1088" t="s">
        <v>1561</v>
      </c>
      <c r="B3" s="1088"/>
      <c r="C3" s="1089"/>
      <c r="D3" s="1089"/>
      <c r="E3" s="1089"/>
      <c r="F3" s="1089"/>
      <c r="G3" s="1089"/>
      <c r="I3" s="717" t="s">
        <v>1197</v>
      </c>
    </row>
    <row r="4" spans="1:9">
      <c r="A4" s="1085" t="s">
        <v>1560</v>
      </c>
      <c r="B4" s="1085"/>
      <c r="C4" s="1090"/>
      <c r="D4" s="1090"/>
      <c r="E4" s="1090"/>
      <c r="F4" s="1090"/>
      <c r="G4" s="1090"/>
      <c r="I4" s="717"/>
    </row>
    <row r="5" spans="1:9" s="816" customFormat="1">
      <c r="A5" s="1085"/>
      <c r="B5" s="1085"/>
      <c r="C5" s="1086"/>
      <c r="D5" s="1086"/>
      <c r="E5" s="1086"/>
      <c r="F5" s="1086"/>
      <c r="G5" s="1086"/>
      <c r="I5" s="717" t="s">
        <v>1198</v>
      </c>
    </row>
    <row r="6" spans="1:9" s="816" customFormat="1">
      <c r="A6" s="1083" t="s">
        <v>1293</v>
      </c>
      <c r="B6" s="1083"/>
      <c r="C6" s="1084"/>
      <c r="D6" s="1084"/>
      <c r="E6" s="1084"/>
      <c r="F6" s="1084"/>
      <c r="G6" s="1084"/>
    </row>
    <row r="7" spans="1:9" s="816" customFormat="1">
      <c r="A7" s="1083" t="s">
        <v>1294</v>
      </c>
      <c r="B7" s="1083"/>
      <c r="C7" s="1084"/>
      <c r="D7" s="1084"/>
      <c r="E7" s="1084"/>
      <c r="F7" s="1084"/>
      <c r="G7" s="1084"/>
    </row>
    <row r="8" spans="1:9">
      <c r="A8" s="817"/>
      <c r="B8" s="817"/>
      <c r="C8" s="818"/>
      <c r="D8" s="818"/>
      <c r="E8" s="818"/>
      <c r="F8" s="818"/>
    </row>
    <row r="9" spans="1:9">
      <c r="A9" s="1022" t="s">
        <v>1296</v>
      </c>
      <c r="B9" s="1022"/>
      <c r="C9" s="1022"/>
      <c r="D9" s="1022"/>
      <c r="E9" s="1022"/>
      <c r="F9" s="1022"/>
      <c r="G9" s="1022"/>
    </row>
    <row r="10" spans="1:9">
      <c r="A10" s="818"/>
      <c r="B10" s="818"/>
      <c r="E10" s="819"/>
    </row>
    <row r="11" spans="1:9" ht="13.75" customHeight="1">
      <c r="C11" s="818"/>
      <c r="D11" s="1070" t="s">
        <v>1295</v>
      </c>
      <c r="E11" s="1070"/>
      <c r="F11" s="1070"/>
    </row>
    <row r="12" spans="1:9">
      <c r="C12" s="818"/>
      <c r="D12" s="1070"/>
      <c r="E12" s="1070"/>
      <c r="F12" s="1070"/>
    </row>
    <row r="13" spans="1:9">
      <c r="A13" s="820"/>
      <c r="B13" s="820"/>
      <c r="C13" s="820"/>
      <c r="D13" s="1032" t="s">
        <v>1278</v>
      </c>
      <c r="E13" s="1032"/>
      <c r="F13" s="1032"/>
    </row>
    <row r="14" spans="1:9">
      <c r="A14" s="820"/>
      <c r="B14" s="820"/>
      <c r="C14" s="820"/>
      <c r="D14" s="821"/>
    </row>
    <row r="15" spans="1:9">
      <c r="A15" s="822"/>
      <c r="B15" s="823" t="s">
        <v>328</v>
      </c>
      <c r="C15" s="824"/>
      <c r="D15" s="1027" t="s">
        <v>1279</v>
      </c>
      <c r="E15" s="1027"/>
      <c r="F15" s="1027"/>
    </row>
    <row r="16" spans="1:9">
      <c r="A16" s="820"/>
      <c r="B16" s="820"/>
      <c r="C16" s="824"/>
      <c r="D16" s="1027"/>
      <c r="E16" s="1027"/>
      <c r="F16" s="1027"/>
    </row>
    <row r="17" spans="1:7">
      <c r="A17" s="820"/>
      <c r="B17" s="820"/>
      <c r="C17" s="824"/>
      <c r="D17" s="1027"/>
      <c r="E17" s="1027"/>
      <c r="F17" s="1027"/>
    </row>
    <row r="18" spans="1:7">
      <c r="A18" s="820"/>
      <c r="B18" s="820"/>
      <c r="C18" s="820"/>
    </row>
    <row r="19" spans="1:7">
      <c r="A19" s="822"/>
      <c r="B19" s="823" t="s">
        <v>328</v>
      </c>
      <c r="D19" s="1006" t="s">
        <v>1280</v>
      </c>
      <c r="E19" s="1006"/>
      <c r="F19" s="1006"/>
    </row>
    <row r="20" spans="1:7">
      <c r="A20" s="822"/>
      <c r="B20" s="822"/>
      <c r="D20" s="825"/>
    </row>
    <row r="21" spans="1:7">
      <c r="A21" s="822"/>
      <c r="B21" s="823" t="s">
        <v>328</v>
      </c>
      <c r="D21" s="1027" t="s">
        <v>1281</v>
      </c>
      <c r="E21" s="1027"/>
      <c r="F21" s="1027"/>
    </row>
    <row r="22" spans="1:7">
      <c r="A22" s="822"/>
      <c r="B22" s="822"/>
      <c r="D22" s="1027"/>
      <c r="E22" s="1027"/>
      <c r="F22" s="1027"/>
    </row>
    <row r="23" spans="1:7"/>
    <row r="24" spans="1:7">
      <c r="A24" s="822"/>
      <c r="B24" s="823" t="s">
        <v>328</v>
      </c>
      <c r="D24" s="1062" t="s">
        <v>1282</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328</v>
      </c>
      <c r="C30" s="826"/>
      <c r="D30" s="984" t="s">
        <v>1283</v>
      </c>
      <c r="E30" s="984"/>
      <c r="F30" s="984"/>
      <c r="G30" s="827"/>
    </row>
    <row r="31" spans="1:7" s="816" customFormat="1">
      <c r="A31" s="826"/>
      <c r="B31" s="826"/>
      <c r="C31" s="826"/>
      <c r="D31" s="984"/>
      <c r="E31" s="984"/>
      <c r="F31" s="984"/>
      <c r="G31" s="827"/>
    </row>
    <row r="32" spans="1:7">
      <c r="A32" s="822"/>
      <c r="B32" s="822"/>
      <c r="D32" s="828"/>
    </row>
    <row r="33" spans="1:6" ht="14.5" customHeight="1">
      <c r="A33" s="822"/>
      <c r="B33" s="823" t="s">
        <v>328</v>
      </c>
      <c r="D33" s="984" t="s">
        <v>1472</v>
      </c>
      <c r="E33" s="984"/>
      <c r="F33" s="984"/>
    </row>
    <row r="34" spans="1:6">
      <c r="A34" s="822"/>
      <c r="B34" s="822"/>
      <c r="D34" s="984"/>
      <c r="E34" s="984"/>
      <c r="F34" s="984"/>
    </row>
    <row r="35" spans="1:6">
      <c r="A35" s="822"/>
      <c r="B35" s="822"/>
      <c r="D35" s="984"/>
      <c r="E35" s="984"/>
      <c r="F35" s="984"/>
    </row>
    <row r="36" spans="1:6">
      <c r="A36" s="822"/>
      <c r="B36" s="822"/>
      <c r="D36" s="984"/>
      <c r="E36" s="984"/>
      <c r="F36" s="984"/>
    </row>
    <row r="37" spans="1:6">
      <c r="A37" s="822"/>
      <c r="B37" s="822"/>
      <c r="D37" s="815"/>
    </row>
    <row r="38" spans="1:6">
      <c r="A38" s="822"/>
      <c r="B38" s="823" t="s">
        <v>328</v>
      </c>
      <c r="D38" s="984" t="s">
        <v>1285</v>
      </c>
      <c r="E38" s="984"/>
      <c r="F38" s="984"/>
    </row>
    <row r="39" spans="1:6">
      <c r="A39" s="822"/>
      <c r="B39" s="822"/>
      <c r="D39" s="984"/>
      <c r="E39" s="984"/>
      <c r="F39" s="984"/>
    </row>
    <row r="40" spans="1:6">
      <c r="A40" s="822"/>
      <c r="B40" s="822"/>
      <c r="D40" s="984"/>
      <c r="E40" s="984"/>
      <c r="F40" s="984"/>
    </row>
    <row r="41" spans="1:6">
      <c r="A41" s="822"/>
      <c r="B41" s="822"/>
      <c r="D41" s="984"/>
      <c r="E41" s="984"/>
      <c r="F41" s="984"/>
    </row>
    <row r="42" spans="1:6">
      <c r="A42" s="822"/>
      <c r="B42" s="822"/>
      <c r="D42" s="984"/>
      <c r="E42" s="984"/>
      <c r="F42" s="984"/>
    </row>
    <row r="43" spans="1:6">
      <c r="A43" s="822"/>
      <c r="B43" s="822"/>
      <c r="D43" s="805"/>
      <c r="E43" s="805"/>
      <c r="F43" s="805"/>
    </row>
    <row r="44" spans="1:6">
      <c r="A44" s="822"/>
      <c r="B44" s="823" t="s">
        <v>328</v>
      </c>
      <c r="D44" s="984" t="s">
        <v>1286</v>
      </c>
      <c r="E44" s="984"/>
      <c r="F44" s="984"/>
    </row>
    <row r="45" spans="1:6">
      <c r="A45" s="822"/>
      <c r="B45" s="822"/>
      <c r="D45" s="984"/>
      <c r="E45" s="984"/>
      <c r="F45" s="984"/>
    </row>
    <row r="46" spans="1:6">
      <c r="A46" s="822"/>
      <c r="B46" s="822"/>
      <c r="D46" s="984"/>
      <c r="E46" s="984"/>
      <c r="F46" s="984"/>
    </row>
    <row r="47" spans="1:6" ht="23.25" customHeight="1">
      <c r="A47" s="822"/>
      <c r="B47" s="822"/>
      <c r="D47" s="984"/>
      <c r="E47" s="984"/>
      <c r="F47" s="984"/>
    </row>
    <row r="48" spans="1:6">
      <c r="A48" s="822"/>
      <c r="B48" s="822"/>
      <c r="D48" s="810"/>
    </row>
    <row r="49" spans="1:7" ht="14.5" customHeight="1">
      <c r="A49" s="822"/>
      <c r="B49" s="823" t="s">
        <v>328</v>
      </c>
      <c r="D49" s="984" t="s">
        <v>1287</v>
      </c>
      <c r="E49" s="984"/>
      <c r="F49" s="984"/>
    </row>
    <row r="50" spans="1:7">
      <c r="A50" s="822"/>
      <c r="B50" s="822"/>
      <c r="D50" s="984"/>
      <c r="E50" s="984"/>
      <c r="F50" s="984"/>
    </row>
    <row r="51" spans="1:7">
      <c r="A51" s="822"/>
      <c r="B51" s="822"/>
      <c r="D51" s="984"/>
      <c r="E51" s="984"/>
      <c r="F51" s="984"/>
    </row>
    <row r="52" spans="1:7" s="642" customFormat="1">
      <c r="A52" s="822"/>
      <c r="B52" s="822"/>
      <c r="C52" s="829"/>
      <c r="D52" s="827"/>
      <c r="E52" s="717"/>
      <c r="F52" s="717"/>
      <c r="G52" s="717"/>
    </row>
    <row r="53" spans="1:7" s="642" customFormat="1">
      <c r="A53" s="830"/>
      <c r="B53" s="823" t="s">
        <v>328</v>
      </c>
      <c r="C53" s="831"/>
      <c r="D53" s="984" t="s">
        <v>1288</v>
      </c>
      <c r="E53" s="984"/>
      <c r="F53" s="984"/>
      <c r="G53" s="717"/>
    </row>
    <row r="54" spans="1:7" s="642" customFormat="1">
      <c r="A54" s="830"/>
      <c r="B54" s="830"/>
      <c r="C54" s="831"/>
      <c r="D54" s="984"/>
      <c r="E54" s="984"/>
      <c r="F54" s="984"/>
      <c r="G54" s="717"/>
    </row>
    <row r="55" spans="1:7" s="816" customFormat="1">
      <c r="A55" s="826"/>
      <c r="B55" s="826"/>
      <c r="C55" s="826"/>
      <c r="D55" s="757"/>
      <c r="E55" s="827"/>
      <c r="F55" s="827"/>
      <c r="G55" s="827"/>
    </row>
    <row r="56" spans="1:7">
      <c r="A56" s="822"/>
      <c r="B56" s="823" t="s">
        <v>328</v>
      </c>
      <c r="D56" s="984" t="s">
        <v>1289</v>
      </c>
      <c r="E56" s="984"/>
      <c r="F56" s="984"/>
    </row>
    <row r="57" spans="1:7">
      <c r="D57" s="984"/>
      <c r="E57" s="984"/>
      <c r="F57" s="984"/>
    </row>
    <row r="58" spans="1:7">
      <c r="D58" s="984"/>
      <c r="E58" s="984"/>
      <c r="F58" s="984"/>
    </row>
    <row r="59" spans="1:7">
      <c r="D59" s="717"/>
    </row>
    <row r="60" spans="1:7">
      <c r="A60" s="822"/>
      <c r="B60" s="823" t="s">
        <v>328</v>
      </c>
      <c r="D60" s="984" t="s">
        <v>1290</v>
      </c>
      <c r="E60" s="984"/>
      <c r="F60" s="984"/>
    </row>
    <row r="61" spans="1:7">
      <c r="D61" s="984"/>
      <c r="E61" s="984"/>
      <c r="F61" s="984"/>
    </row>
    <row r="62" spans="1:7"/>
    <row r="63" spans="1:7">
      <c r="A63" s="822"/>
      <c r="B63" s="823" t="s">
        <v>328</v>
      </c>
      <c r="D63" s="984" t="s">
        <v>1291</v>
      </c>
      <c r="E63" s="984"/>
      <c r="F63" s="984"/>
    </row>
    <row r="64" spans="1:7">
      <c r="D64" s="984"/>
      <c r="E64" s="984"/>
      <c r="F64" s="984"/>
    </row>
    <row r="65" spans="1:7">
      <c r="D65" s="984"/>
      <c r="E65" s="984"/>
      <c r="F65" s="984"/>
    </row>
    <row r="66" spans="1:7">
      <c r="D66" s="815"/>
    </row>
    <row r="67" spans="1:7">
      <c r="A67" s="822"/>
      <c r="B67" s="823" t="s">
        <v>328</v>
      </c>
      <c r="D67" s="1027" t="s">
        <v>1292</v>
      </c>
      <c r="E67" s="1027"/>
      <c r="F67" s="1027"/>
    </row>
    <row r="68" spans="1:7">
      <c r="D68" s="1027"/>
      <c r="E68" s="1027"/>
      <c r="F68" s="1027"/>
    </row>
    <row r="69" spans="1:7">
      <c r="A69" s="822"/>
      <c r="B69" s="822"/>
      <c r="D69" s="825"/>
    </row>
    <row r="70" spans="1:7">
      <c r="A70" s="992" t="s">
        <v>1199</v>
      </c>
      <c r="B70" s="992"/>
      <c r="C70" s="992"/>
      <c r="D70" s="992"/>
      <c r="E70" s="992"/>
      <c r="F70" s="992"/>
      <c r="G70" s="992"/>
    </row>
    <row r="71" spans="1:7"/>
    <row r="72" spans="1:7">
      <c r="C72" s="832"/>
      <c r="D72" s="1069" t="s">
        <v>1297</v>
      </c>
      <c r="E72" s="1069"/>
      <c r="F72" s="1069"/>
    </row>
    <row r="73" spans="1:7">
      <c r="A73" s="825"/>
      <c r="B73" s="825"/>
      <c r="D73" s="1027" t="s">
        <v>1324</v>
      </c>
      <c r="E73" s="1027"/>
      <c r="F73" s="1027"/>
    </row>
    <row r="74" spans="1:7">
      <c r="A74" s="825"/>
      <c r="B74" s="825"/>
    </row>
    <row r="75" spans="1:7" ht="13.75" customHeight="1">
      <c r="A75" s="822"/>
      <c r="B75" s="823" t="s">
        <v>328</v>
      </c>
      <c r="D75" s="1027" t="s">
        <v>1525</v>
      </c>
      <c r="E75" s="1027"/>
      <c r="F75" s="1027"/>
    </row>
    <row r="76" spans="1:7">
      <c r="A76" s="822"/>
      <c r="B76" s="822"/>
      <c r="D76" s="1027"/>
      <c r="E76" s="1027"/>
      <c r="F76" s="1027"/>
    </row>
    <row r="77" spans="1:7">
      <c r="A77" s="822"/>
      <c r="B77" s="822"/>
      <c r="D77" s="1027"/>
      <c r="E77" s="1027"/>
      <c r="F77" s="1027"/>
    </row>
    <row r="78" spans="1:7">
      <c r="A78" s="822"/>
      <c r="B78" s="822"/>
      <c r="D78" s="1027"/>
      <c r="E78" s="1027"/>
      <c r="F78" s="1027"/>
    </row>
    <row r="79" spans="1:7">
      <c r="A79" s="822"/>
      <c r="B79" s="822"/>
      <c r="D79" s="1027"/>
      <c r="E79" s="1027"/>
      <c r="F79" s="1027"/>
    </row>
    <row r="80" spans="1:7">
      <c r="A80" s="822"/>
      <c r="B80" s="822"/>
      <c r="D80" s="1027"/>
      <c r="E80" s="1027"/>
      <c r="F80" s="1027"/>
    </row>
    <row r="81" spans="1:6">
      <c r="A81" s="822"/>
      <c r="B81" s="822"/>
      <c r="D81" s="1027"/>
      <c r="E81" s="1027"/>
      <c r="F81" s="1027"/>
    </row>
    <row r="82" spans="1:6">
      <c r="A82" s="822"/>
      <c r="B82" s="822"/>
      <c r="D82" s="1027"/>
      <c r="E82" s="1027"/>
      <c r="F82" s="1027"/>
    </row>
    <row r="83" spans="1:6" s="815" customFormat="1">
      <c r="A83" s="822"/>
      <c r="B83" s="822"/>
      <c r="C83" s="813"/>
      <c r="D83" s="1027"/>
      <c r="E83" s="1027"/>
      <c r="F83" s="1027"/>
    </row>
    <row r="84" spans="1:6" s="815" customFormat="1" ht="14.5" customHeight="1">
      <c r="A84" s="822"/>
      <c r="B84" s="823" t="s">
        <v>328</v>
      </c>
      <c r="C84" s="813"/>
      <c r="D84" s="1027" t="s">
        <v>1444</v>
      </c>
      <c r="E84" s="1027"/>
      <c r="F84" s="1027"/>
    </row>
    <row r="85" spans="1:6" s="815" customFormat="1">
      <c r="A85" s="822"/>
      <c r="B85" s="822"/>
      <c r="C85" s="813"/>
      <c r="D85" s="1027"/>
      <c r="E85" s="1027"/>
      <c r="F85" s="1027"/>
    </row>
    <row r="86" spans="1:6" s="815" customFormat="1">
      <c r="A86" s="822"/>
      <c r="B86" s="822"/>
      <c r="C86" s="813"/>
      <c r="D86" s="1027"/>
      <c r="E86" s="1027"/>
      <c r="F86" s="1027"/>
    </row>
    <row r="87" spans="1:6" s="815" customFormat="1">
      <c r="A87" s="822"/>
      <c r="B87" s="822"/>
      <c r="C87" s="813"/>
      <c r="D87" s="1027"/>
      <c r="E87" s="1027"/>
      <c r="F87" s="1027"/>
    </row>
    <row r="88" spans="1:6" s="815" customFormat="1">
      <c r="A88" s="822"/>
      <c r="B88" s="822"/>
      <c r="C88" s="813"/>
      <c r="D88" s="1027"/>
      <c r="E88" s="1027"/>
      <c r="F88" s="1027"/>
    </row>
    <row r="89" spans="1:6" s="815" customFormat="1">
      <c r="A89" s="822"/>
      <c r="B89" s="822"/>
      <c r="C89" s="813"/>
      <c r="D89" s="1027"/>
      <c r="E89" s="1027"/>
      <c r="F89" s="1027"/>
    </row>
    <row r="90" spans="1:6" s="815" customFormat="1">
      <c r="A90" s="822"/>
      <c r="B90" s="822"/>
      <c r="C90" s="813"/>
      <c r="D90" s="1027"/>
      <c r="E90" s="1027"/>
      <c r="F90" s="1027"/>
    </row>
    <row r="91" spans="1:6" s="815" customFormat="1">
      <c r="A91" s="822"/>
      <c r="B91" s="822"/>
      <c r="C91" s="813"/>
      <c r="D91" s="1027"/>
      <c r="E91" s="1027"/>
      <c r="F91" s="1027"/>
    </row>
    <row r="92" spans="1:6" s="815" customFormat="1">
      <c r="A92" s="822"/>
      <c r="B92" s="822"/>
      <c r="C92" s="813"/>
      <c r="D92" s="1027"/>
      <c r="E92" s="1027"/>
      <c r="F92" s="1027"/>
    </row>
    <row r="93" spans="1:6" s="815" customFormat="1">
      <c r="A93" s="822"/>
      <c r="B93" s="822"/>
      <c r="C93" s="813"/>
      <c r="D93" s="1027"/>
      <c r="E93" s="1027"/>
      <c r="F93" s="1027"/>
    </row>
    <row r="94" spans="1:6" s="815" customFormat="1">
      <c r="A94" s="822"/>
      <c r="B94" s="822"/>
      <c r="C94" s="813"/>
      <c r="D94" s="1027"/>
      <c r="E94" s="1027"/>
      <c r="F94" s="1027"/>
    </row>
    <row r="95" spans="1:6" s="815" customFormat="1">
      <c r="A95" s="822"/>
      <c r="B95" s="822"/>
      <c r="C95" s="813"/>
      <c r="D95" s="1027"/>
      <c r="E95" s="1027"/>
      <c r="F95" s="1027"/>
    </row>
    <row r="96" spans="1:6" s="815" customFormat="1">
      <c r="A96" s="822"/>
      <c r="B96" s="822"/>
      <c r="C96" s="813"/>
      <c r="D96" s="1027"/>
      <c r="E96" s="1027"/>
      <c r="F96" s="1027"/>
    </row>
    <row r="97" spans="1:11">
      <c r="A97" s="822"/>
      <c r="B97" s="822"/>
      <c r="D97" s="1027"/>
      <c r="E97" s="1027"/>
      <c r="F97" s="1027"/>
    </row>
    <row r="98" spans="1:11">
      <c r="A98" s="822"/>
      <c r="B98" s="822"/>
      <c r="D98" s="1027"/>
      <c r="E98" s="1027"/>
      <c r="F98" s="1027"/>
    </row>
    <row r="99" spans="1:11">
      <c r="A99" s="822"/>
      <c r="B99" s="822"/>
      <c r="D99" s="947"/>
      <c r="E99" s="947"/>
      <c r="F99" s="947"/>
    </row>
    <row r="100" spans="1:11" ht="14.25" customHeight="1">
      <c r="A100" s="822"/>
      <c r="B100" s="823" t="s">
        <v>328</v>
      </c>
      <c r="D100" s="1025" t="s">
        <v>1299</v>
      </c>
      <c r="E100" s="1025"/>
      <c r="F100" s="1025"/>
    </row>
    <row r="101" spans="1:11">
      <c r="A101" s="822"/>
      <c r="B101" s="822"/>
      <c r="D101" s="1025"/>
      <c r="E101" s="1025"/>
      <c r="F101" s="1025"/>
    </row>
    <row r="102" spans="1:11">
      <c r="A102" s="822"/>
      <c r="B102" s="822"/>
      <c r="D102" s="1025"/>
      <c r="E102" s="1025"/>
      <c r="F102" s="1025"/>
    </row>
    <row r="103" spans="1:11">
      <c r="A103" s="822"/>
      <c r="B103" s="822"/>
      <c r="D103" s="1025"/>
      <c r="E103" s="1025"/>
      <c r="F103" s="1025"/>
    </row>
    <row r="104" spans="1:11">
      <c r="A104" s="822"/>
      <c r="B104" s="822"/>
      <c r="D104" s="1025"/>
      <c r="E104" s="1025"/>
      <c r="F104" s="1025"/>
    </row>
    <row r="105" spans="1:11">
      <c r="A105" s="822"/>
      <c r="B105" s="822"/>
      <c r="D105" s="1025"/>
      <c r="E105" s="1025"/>
      <c r="F105" s="1025"/>
    </row>
    <row r="106" spans="1:11">
      <c r="A106" s="822"/>
      <c r="B106" s="822"/>
      <c r="D106" s="1025"/>
      <c r="E106" s="1025"/>
      <c r="F106" s="1025"/>
    </row>
    <row r="107" spans="1:11">
      <c r="A107" s="822"/>
      <c r="B107" s="822"/>
      <c r="D107" s="1025"/>
      <c r="E107" s="1025"/>
      <c r="F107" s="1025"/>
    </row>
    <row r="108" spans="1:11">
      <c r="C108" s="746"/>
      <c r="D108" s="948"/>
      <c r="E108" s="948"/>
      <c r="F108" s="948"/>
      <c r="G108" s="746"/>
      <c r="H108" s="746"/>
      <c r="I108" s="746"/>
      <c r="J108" s="746"/>
      <c r="K108" s="746"/>
    </row>
    <row r="109" spans="1:11">
      <c r="A109" s="822"/>
      <c r="B109" s="823" t="s">
        <v>328</v>
      </c>
      <c r="C109" s="746"/>
      <c r="D109" s="1025" t="s">
        <v>1301</v>
      </c>
      <c r="E109" s="1025"/>
      <c r="F109" s="1025"/>
      <c r="G109" s="746"/>
      <c r="H109" s="746"/>
      <c r="I109" s="746"/>
      <c r="J109" s="746"/>
      <c r="K109" s="746"/>
    </row>
    <row r="110" spans="1:11">
      <c r="A110" s="822"/>
      <c r="B110" s="822"/>
      <c r="C110" s="746"/>
      <c r="D110" s="1025"/>
      <c r="E110" s="1025"/>
      <c r="F110" s="1025"/>
      <c r="G110" s="746"/>
      <c r="H110" s="746"/>
      <c r="I110" s="746"/>
      <c r="J110" s="746"/>
      <c r="K110" s="746"/>
    </row>
    <row r="111" spans="1:11"/>
    <row r="112" spans="1:11">
      <c r="A112" s="822"/>
      <c r="B112" s="823" t="s">
        <v>328</v>
      </c>
      <c r="C112" s="829"/>
      <c r="D112" s="1027" t="s">
        <v>1302</v>
      </c>
      <c r="E112" s="1027"/>
      <c r="F112" s="1027"/>
    </row>
    <row r="113" spans="1:7">
      <c r="C113" s="829"/>
      <c r="D113" s="1027"/>
      <c r="E113" s="1027"/>
      <c r="F113" s="1027"/>
    </row>
    <row r="114" spans="1:7">
      <c r="C114" s="829"/>
      <c r="D114" s="1027"/>
      <c r="E114" s="1027"/>
      <c r="F114" s="1027"/>
    </row>
    <row r="115" spans="1:7">
      <c r="C115" s="829"/>
      <c r="D115" s="1027"/>
      <c r="E115" s="1027"/>
      <c r="F115" s="1027"/>
    </row>
    <row r="116" spans="1:7">
      <c r="C116" s="829"/>
      <c r="D116" s="1027"/>
      <c r="E116" s="1027"/>
      <c r="F116" s="1027"/>
    </row>
    <row r="117" spans="1:7">
      <c r="C117" s="829"/>
      <c r="D117" s="696"/>
      <c r="E117" s="696"/>
      <c r="F117" s="696"/>
    </row>
    <row r="118" spans="1:7" s="746" customFormat="1">
      <c r="A118" s="822"/>
      <c r="B118" s="823" t="s">
        <v>328</v>
      </c>
      <c r="C118" s="829"/>
      <c r="D118" s="984" t="s">
        <v>1303</v>
      </c>
      <c r="E118" s="984"/>
      <c r="F118" s="984"/>
      <c r="G118" s="696"/>
    </row>
    <row r="119" spans="1:7" s="837" customFormat="1" ht="13.75" customHeight="1">
      <c r="A119" s="834"/>
      <c r="B119" s="834"/>
      <c r="C119" s="835"/>
      <c r="D119" s="984"/>
      <c r="E119" s="984"/>
      <c r="F119" s="984"/>
      <c r="G119" s="836"/>
    </row>
    <row r="120" spans="1:7" s="746" customFormat="1" ht="13.75" customHeight="1">
      <c r="A120" s="813"/>
      <c r="B120" s="813"/>
      <c r="C120" s="829"/>
      <c r="D120" s="984"/>
      <c r="E120" s="984"/>
      <c r="F120" s="984"/>
      <c r="G120" s="696"/>
    </row>
    <row r="121" spans="1:7" s="746" customFormat="1" ht="13.75" customHeight="1">
      <c r="A121" s="813"/>
      <c r="B121" s="813"/>
      <c r="C121" s="829"/>
      <c r="D121" s="984"/>
      <c r="E121" s="984"/>
      <c r="F121" s="984"/>
      <c r="G121" s="696"/>
    </row>
    <row r="122" spans="1:7" s="746" customFormat="1" ht="13.75" customHeight="1">
      <c r="A122" s="813"/>
      <c r="B122" s="813"/>
      <c r="C122" s="829"/>
      <c r="D122" s="984"/>
      <c r="E122" s="984"/>
      <c r="F122" s="984"/>
      <c r="G122" s="696"/>
    </row>
    <row r="123" spans="1:7" s="746" customFormat="1" ht="13.75" customHeight="1">
      <c r="A123" s="838"/>
      <c r="B123" s="838"/>
      <c r="C123" s="829"/>
      <c r="D123" s="984"/>
      <c r="E123" s="984"/>
      <c r="F123" s="984"/>
      <c r="G123" s="696"/>
    </row>
    <row r="124" spans="1:7" s="642" customFormat="1" ht="13.75" customHeight="1">
      <c r="A124" s="826"/>
      <c r="B124" s="826"/>
      <c r="C124" s="831"/>
      <c r="D124" s="984"/>
      <c r="E124" s="984"/>
      <c r="F124" s="984"/>
      <c r="G124" s="717"/>
    </row>
    <row r="125" spans="1:7" s="642" customFormat="1" ht="13.75" customHeight="1">
      <c r="A125" s="826"/>
      <c r="B125" s="826"/>
      <c r="C125" s="831"/>
      <c r="D125" s="984"/>
      <c r="E125" s="984"/>
      <c r="F125" s="984"/>
      <c r="G125" s="717"/>
    </row>
    <row r="126" spans="1:7" s="746" customFormat="1" ht="13.75" customHeight="1">
      <c r="A126" s="813"/>
      <c r="B126" s="813"/>
      <c r="C126" s="829"/>
      <c r="D126" s="984"/>
      <c r="E126" s="984"/>
      <c r="F126" s="984"/>
      <c r="G126" s="696"/>
    </row>
    <row r="127" spans="1:7" s="746" customFormat="1" ht="13.75" customHeight="1">
      <c r="A127" s="813"/>
      <c r="B127" s="813"/>
      <c r="C127" s="829"/>
      <c r="D127" s="984"/>
      <c r="E127" s="984"/>
      <c r="F127" s="984"/>
      <c r="G127" s="696"/>
    </row>
    <row r="128" spans="1:7" s="746" customFormat="1" ht="13.75" customHeight="1">
      <c r="A128" s="813"/>
      <c r="B128" s="813"/>
      <c r="C128" s="829"/>
      <c r="D128" s="984"/>
      <c r="E128" s="984"/>
      <c r="F128" s="984"/>
      <c r="G128" s="696"/>
    </row>
    <row r="129" spans="1:7" s="746" customFormat="1" ht="13.75" customHeight="1">
      <c r="A129" s="813"/>
      <c r="B129" s="813"/>
      <c r="C129" s="829"/>
      <c r="D129" s="984"/>
      <c r="E129" s="984"/>
      <c r="F129" s="984"/>
      <c r="G129" s="696"/>
    </row>
    <row r="130" spans="1:7" s="746" customFormat="1" ht="13.75" customHeight="1">
      <c r="A130" s="813"/>
      <c r="B130" s="813"/>
      <c r="C130" s="829"/>
      <c r="D130" s="821"/>
      <c r="E130" s="810"/>
      <c r="F130" s="810"/>
      <c r="G130" s="696"/>
    </row>
    <row r="131" spans="1:7" s="746" customFormat="1" ht="13.75" customHeight="1">
      <c r="A131" s="813"/>
      <c r="B131" s="823" t="s">
        <v>328</v>
      </c>
      <c r="C131" s="829"/>
      <c r="D131" s="1061" t="s">
        <v>1411</v>
      </c>
      <c r="E131" s="1061"/>
      <c r="F131" s="1061"/>
      <c r="G131" s="696"/>
    </row>
    <row r="132" spans="1:7" s="746" customFormat="1" ht="13.75" customHeight="1">
      <c r="A132" s="813"/>
      <c r="B132" s="813"/>
      <c r="C132" s="829"/>
      <c r="D132" s="1061"/>
      <c r="E132" s="1061"/>
      <c r="F132" s="1061"/>
      <c r="G132" s="696"/>
    </row>
    <row r="133" spans="1:7" s="746" customFormat="1" ht="13.75" customHeight="1">
      <c r="A133" s="813"/>
      <c r="B133" s="813"/>
      <c r="C133" s="829"/>
      <c r="D133" s="1061"/>
      <c r="E133" s="1061"/>
      <c r="F133" s="1061"/>
      <c r="G133" s="696"/>
    </row>
    <row r="134" spans="1:7" s="746" customFormat="1" ht="13.75" customHeight="1">
      <c r="A134" s="813"/>
      <c r="B134" s="813"/>
      <c r="C134" s="829"/>
      <c r="D134" s="1061"/>
      <c r="E134" s="1061"/>
      <c r="F134" s="1061"/>
      <c r="G134" s="696"/>
    </row>
    <row r="135" spans="1:7" s="746" customFormat="1" ht="13.75" customHeight="1">
      <c r="A135" s="813"/>
      <c r="B135" s="813"/>
      <c r="C135" s="829"/>
      <c r="D135" s="1061"/>
      <c r="E135" s="1061"/>
      <c r="F135" s="1061"/>
      <c r="G135" s="696"/>
    </row>
    <row r="136" spans="1:7" s="746" customFormat="1" ht="13.75" customHeight="1">
      <c r="A136" s="813"/>
      <c r="B136" s="813"/>
      <c r="C136" s="829"/>
      <c r="D136" s="1061"/>
      <c r="E136" s="1061"/>
      <c r="F136" s="1061"/>
      <c r="G136" s="696"/>
    </row>
    <row r="137" spans="1:7" s="746" customFormat="1" ht="13.75" customHeight="1">
      <c r="A137" s="813"/>
      <c r="B137" s="813"/>
      <c r="C137" s="829"/>
      <c r="D137" s="1061"/>
      <c r="E137" s="1061"/>
      <c r="F137" s="1061"/>
      <c r="G137" s="696"/>
    </row>
    <row r="138" spans="1:7" s="746" customFormat="1" ht="13.75" customHeight="1">
      <c r="A138" s="813"/>
      <c r="B138" s="813"/>
      <c r="C138" s="829"/>
      <c r="D138" s="1061"/>
      <c r="E138" s="1061"/>
      <c r="F138" s="1061"/>
      <c r="G138" s="696"/>
    </row>
    <row r="139" spans="1:7" s="746" customFormat="1" ht="13.75" customHeight="1">
      <c r="A139" s="813"/>
      <c r="B139" s="813"/>
      <c r="C139" s="829"/>
      <c r="D139" s="1061"/>
      <c r="E139" s="1061"/>
      <c r="F139" s="1061"/>
      <c r="G139" s="696"/>
    </row>
    <row r="140" spans="1:7" s="746" customFormat="1" ht="13.75" customHeight="1">
      <c r="A140" s="813"/>
      <c r="B140" s="813"/>
      <c r="C140" s="829"/>
      <c r="D140" s="1061"/>
      <c r="E140" s="1061"/>
      <c r="F140" s="1061"/>
      <c r="G140" s="696"/>
    </row>
    <row r="141" spans="1:7" s="746" customFormat="1" ht="13.75" customHeight="1">
      <c r="A141" s="813"/>
      <c r="B141" s="813"/>
      <c r="C141" s="829"/>
      <c r="D141" s="1061"/>
      <c r="E141" s="1061"/>
      <c r="F141" s="1061"/>
      <c r="G141" s="696"/>
    </row>
    <row r="142" spans="1:7" s="746" customFormat="1" ht="13.75" customHeight="1">
      <c r="A142" s="813"/>
      <c r="B142" s="813"/>
      <c r="C142" s="829"/>
      <c r="D142" s="1061"/>
      <c r="E142" s="1061"/>
      <c r="F142" s="1061"/>
      <c r="G142" s="696"/>
    </row>
    <row r="143" spans="1:7" s="746" customFormat="1" ht="13.75" customHeight="1">
      <c r="A143" s="813"/>
      <c r="B143" s="813"/>
      <c r="C143" s="829"/>
      <c r="D143" s="1061"/>
      <c r="E143" s="1061"/>
      <c r="F143" s="1061"/>
      <c r="G143" s="696"/>
    </row>
    <row r="144" spans="1:7" s="746" customFormat="1" ht="13.75" customHeight="1">
      <c r="A144" s="813"/>
      <c r="B144" s="813"/>
      <c r="C144" s="829"/>
      <c r="D144" s="1061"/>
      <c r="E144" s="1061"/>
      <c r="F144" s="1061"/>
      <c r="G144" s="696"/>
    </row>
    <row r="145" spans="1:7" s="746" customFormat="1" ht="13.75" customHeight="1">
      <c r="A145" s="813"/>
      <c r="B145" s="813"/>
      <c r="C145" s="829"/>
      <c r="D145" s="1061"/>
      <c r="E145" s="1061"/>
      <c r="F145" s="1061"/>
      <c r="G145" s="696"/>
    </row>
    <row r="146" spans="1:7" s="746" customFormat="1" ht="13.75" customHeight="1">
      <c r="A146" s="813"/>
      <c r="B146" s="813"/>
      <c r="C146" s="829"/>
      <c r="D146" s="1061"/>
      <c r="E146" s="1061"/>
      <c r="F146" s="1061"/>
      <c r="G146" s="696"/>
    </row>
    <row r="147" spans="1:7" s="746" customFormat="1" ht="13.75" customHeight="1">
      <c r="A147" s="813"/>
      <c r="B147" s="813"/>
      <c r="C147" s="829"/>
      <c r="D147" s="1061"/>
      <c r="E147" s="1061"/>
      <c r="F147" s="1061"/>
      <c r="G147" s="696"/>
    </row>
    <row r="148" spans="1:7" s="746" customFormat="1" ht="13.75" customHeight="1">
      <c r="A148" s="813"/>
      <c r="B148" s="813"/>
      <c r="C148" s="829"/>
      <c r="D148" s="1061"/>
      <c r="E148" s="1061"/>
      <c r="F148" s="1061"/>
      <c r="G148" s="696"/>
    </row>
    <row r="149" spans="1:7" s="746" customFormat="1" ht="13.75" customHeight="1">
      <c r="A149" s="813"/>
      <c r="B149" s="813"/>
      <c r="C149" s="829"/>
      <c r="D149" s="1092" t="s">
        <v>1454</v>
      </c>
      <c r="E149" s="1092"/>
      <c r="F149" s="1092"/>
      <c r="G149" s="887"/>
    </row>
    <row r="150" spans="1:7" s="746" customFormat="1" ht="13.75" customHeight="1">
      <c r="A150" s="813"/>
      <c r="B150" s="813"/>
      <c r="C150" s="829"/>
      <c r="D150" s="1091"/>
      <c r="E150" s="1091"/>
      <c r="F150" s="1091"/>
      <c r="G150" s="1091"/>
    </row>
    <row r="151" spans="1:7" s="746" customFormat="1" ht="14.5" customHeight="1">
      <c r="A151" s="838"/>
      <c r="B151" s="823" t="s">
        <v>328</v>
      </c>
      <c r="C151" s="839"/>
      <c r="D151" s="1026" t="s">
        <v>1486</v>
      </c>
      <c r="E151" s="1026"/>
      <c r="F151" s="1026"/>
      <c r="G151" s="840"/>
    </row>
    <row r="152" spans="1:7" s="746" customFormat="1" ht="14.5" customHeight="1">
      <c r="A152" s="838"/>
      <c r="B152" s="838"/>
      <c r="C152" s="839"/>
      <c r="D152" s="1026"/>
      <c r="E152" s="1026"/>
      <c r="F152" s="1026"/>
      <c r="G152" s="840"/>
    </row>
    <row r="153" spans="1:7" s="746" customFormat="1" ht="13.75" customHeight="1">
      <c r="A153" s="838"/>
      <c r="B153" s="838"/>
      <c r="C153" s="839"/>
      <c r="D153" s="1026"/>
      <c r="E153" s="1026"/>
      <c r="F153" s="1026"/>
      <c r="G153" s="840"/>
    </row>
    <row r="154" spans="1:7" s="746" customFormat="1" ht="13.75" customHeight="1">
      <c r="A154" s="838"/>
      <c r="B154" s="838"/>
      <c r="C154" s="839"/>
      <c r="D154" s="821"/>
      <c r="E154" s="839"/>
      <c r="F154" s="839"/>
      <c r="G154" s="840"/>
    </row>
    <row r="155" spans="1:7" s="746" customFormat="1" ht="13.75" customHeight="1">
      <c r="A155" s="838"/>
      <c r="B155" s="823" t="s">
        <v>328</v>
      </c>
      <c r="C155" s="839"/>
      <c r="D155" s="969" t="s">
        <v>1305</v>
      </c>
      <c r="E155" s="969"/>
      <c r="F155" s="969"/>
      <c r="G155" s="840"/>
    </row>
    <row r="156" spans="1:7" s="746" customFormat="1" ht="13.75" customHeight="1">
      <c r="A156" s="838"/>
      <c r="B156" s="838"/>
      <c r="C156" s="839"/>
      <c r="D156" s="969"/>
      <c r="E156" s="969"/>
      <c r="F156" s="969"/>
      <c r="G156" s="840"/>
    </row>
    <row r="157" spans="1:7" s="746" customFormat="1" ht="13.75" customHeight="1">
      <c r="A157" s="838"/>
      <c r="B157" s="838"/>
      <c r="C157" s="839"/>
      <c r="D157" s="969"/>
      <c r="E157" s="969"/>
      <c r="F157" s="969"/>
      <c r="G157" s="840"/>
    </row>
    <row r="158" spans="1:7" s="746" customFormat="1" ht="13.75" customHeight="1">
      <c r="A158" s="838"/>
      <c r="B158" s="838"/>
      <c r="C158" s="839"/>
      <c r="D158" s="969"/>
      <c r="E158" s="969"/>
      <c r="F158" s="969"/>
      <c r="G158" s="840"/>
    </row>
    <row r="159" spans="1:7" s="746" customFormat="1" ht="13.75" customHeight="1">
      <c r="A159" s="813"/>
      <c r="B159" s="813"/>
      <c r="C159" s="829"/>
      <c r="D159" s="810"/>
      <c r="E159" s="810"/>
      <c r="F159" s="810"/>
      <c r="G159" s="696"/>
    </row>
    <row r="160" spans="1:7" s="746" customFormat="1" ht="13.75" customHeight="1">
      <c r="A160" s="813"/>
      <c r="B160" s="823" t="s">
        <v>328</v>
      </c>
      <c r="C160" s="829"/>
      <c r="D160" s="1014" t="s">
        <v>1306</v>
      </c>
      <c r="E160" s="1014"/>
      <c r="F160" s="1014"/>
      <c r="G160" s="696"/>
    </row>
    <row r="161" spans="1:7" s="746" customFormat="1" ht="13.75" customHeight="1">
      <c r="A161" s="813"/>
      <c r="B161" s="813"/>
      <c r="C161" s="829"/>
      <c r="D161" s="1014"/>
      <c r="E161" s="1014"/>
      <c r="F161" s="1014"/>
      <c r="G161" s="696"/>
    </row>
    <row r="162" spans="1:7" s="746" customFormat="1" ht="13.75" customHeight="1">
      <c r="A162" s="813"/>
      <c r="B162" s="813"/>
      <c r="C162" s="829"/>
      <c r="D162" s="1014"/>
      <c r="E162" s="1014"/>
      <c r="F162" s="1014"/>
      <c r="G162" s="696"/>
    </row>
    <row r="163" spans="1:7" s="746" customFormat="1" ht="13.75" customHeight="1">
      <c r="A163" s="841"/>
      <c r="B163" s="841"/>
      <c r="C163" s="829"/>
      <c r="D163" s="814"/>
      <c r="E163" s="810"/>
      <c r="F163" s="810"/>
      <c r="G163" s="696"/>
    </row>
    <row r="164" spans="1:7">
      <c r="A164" s="992" t="s">
        <v>1200</v>
      </c>
      <c r="B164" s="992"/>
      <c r="C164" s="992"/>
      <c r="D164" s="992"/>
      <c r="E164" s="992"/>
      <c r="F164" s="992"/>
      <c r="G164" s="992"/>
    </row>
    <row r="165" spans="1:7" ht="12" customHeight="1">
      <c r="D165" s="825"/>
      <c r="E165" s="825"/>
      <c r="F165" s="825"/>
    </row>
    <row r="166" spans="1:7">
      <c r="B166" s="1068" t="s">
        <v>483</v>
      </c>
      <c r="C166" s="1068"/>
      <c r="D166" s="1068"/>
      <c r="E166" s="1068"/>
      <c r="F166" s="1068"/>
    </row>
    <row r="167" spans="1:7" ht="12" customHeight="1">
      <c r="A167" s="818"/>
      <c r="B167" s="818"/>
      <c r="C167" s="818"/>
    </row>
    <row r="168" spans="1:7">
      <c r="A168" s="992" t="s">
        <v>1201</v>
      </c>
      <c r="B168" s="992"/>
      <c r="C168" s="992"/>
      <c r="D168" s="992"/>
      <c r="E168" s="992"/>
      <c r="F168" s="992"/>
      <c r="G168" s="992"/>
    </row>
    <row r="169" spans="1:7" ht="12" customHeight="1">
      <c r="A169" s="842"/>
      <c r="B169" s="842"/>
      <c r="C169" s="843"/>
      <c r="D169" s="844"/>
      <c r="E169" s="845"/>
      <c r="F169" s="844"/>
      <c r="G169" s="844"/>
    </row>
    <row r="170" spans="1:7" ht="13.75" customHeight="1">
      <c r="A170" s="842"/>
      <c r="B170" s="842"/>
      <c r="C170" s="843"/>
      <c r="D170" s="1028" t="s">
        <v>1309</v>
      </c>
      <c r="E170" s="1028"/>
      <c r="F170" s="1028"/>
      <c r="G170" s="844"/>
    </row>
    <row r="171" spans="1:7">
      <c r="A171" s="842"/>
      <c r="B171" s="842"/>
      <c r="C171" s="843"/>
      <c r="D171" s="1028"/>
      <c r="E171" s="1028"/>
      <c r="F171" s="1028"/>
      <c r="G171" s="844"/>
    </row>
    <row r="172" spans="1:7">
      <c r="A172" s="842"/>
      <c r="B172" s="842"/>
      <c r="C172" s="843"/>
      <c r="D172" s="1029" t="s">
        <v>1445</v>
      </c>
      <c r="E172" s="1029"/>
      <c r="F172" s="1029"/>
      <c r="G172" s="844"/>
    </row>
    <row r="173" spans="1:7" ht="12" customHeight="1">
      <c r="A173" s="842"/>
      <c r="B173" s="842"/>
      <c r="C173" s="843"/>
      <c r="D173" s="844"/>
      <c r="E173" s="845"/>
      <c r="F173" s="844"/>
      <c r="G173" s="844"/>
    </row>
    <row r="174" spans="1:7">
      <c r="A174" s="822"/>
      <c r="B174" s="823" t="s">
        <v>328</v>
      </c>
      <c r="C174" s="843"/>
      <c r="D174" s="1027" t="s">
        <v>1308</v>
      </c>
      <c r="E174" s="1027"/>
      <c r="F174" s="1027"/>
      <c r="G174" s="844"/>
    </row>
    <row r="175" spans="1:7">
      <c r="A175" s="822"/>
      <c r="B175" s="822"/>
      <c r="C175" s="843"/>
      <c r="D175" s="1027"/>
      <c r="E175" s="1027"/>
      <c r="F175" s="1027"/>
      <c r="G175" s="844"/>
    </row>
    <row r="176" spans="1:7">
      <c r="A176" s="822"/>
      <c r="B176" s="822"/>
      <c r="C176" s="843"/>
      <c r="D176" s="1027"/>
      <c r="E176" s="1027"/>
      <c r="F176" s="1027"/>
      <c r="G176" s="844"/>
    </row>
    <row r="177" spans="1:7">
      <c r="A177" s="843"/>
      <c r="B177" s="843"/>
      <c r="C177" s="843"/>
      <c r="D177" s="1027"/>
      <c r="E177" s="1027"/>
      <c r="F177" s="1027"/>
    </row>
    <row r="178" spans="1:7">
      <c r="A178" s="843"/>
      <c r="B178" s="843"/>
      <c r="C178" s="843"/>
      <c r="D178" s="828"/>
      <c r="E178" s="844"/>
      <c r="F178" s="844"/>
    </row>
    <row r="179" spans="1:7">
      <c r="A179" s="843"/>
      <c r="B179" s="843"/>
      <c r="C179" s="843"/>
      <c r="D179" s="969" t="s">
        <v>1217</v>
      </c>
      <c r="E179" s="969"/>
      <c r="F179" s="969"/>
    </row>
    <row r="180" spans="1:7">
      <c r="A180" s="843"/>
      <c r="B180" s="843"/>
      <c r="C180" s="843"/>
      <c r="D180" s="969"/>
      <c r="E180" s="969"/>
      <c r="F180" s="969"/>
    </row>
    <row r="181" spans="1:7">
      <c r="A181" s="843"/>
      <c r="B181" s="843"/>
      <c r="C181" s="843"/>
      <c r="D181" s="803"/>
      <c r="E181" s="803"/>
      <c r="F181" s="803"/>
    </row>
    <row r="182" spans="1:7" s="642" customFormat="1">
      <c r="A182" s="822"/>
      <c r="B182" s="823" t="s">
        <v>328</v>
      </c>
      <c r="C182" s="831"/>
      <c r="D182" s="1027" t="s">
        <v>1474</v>
      </c>
      <c r="E182" s="1027"/>
      <c r="F182" s="1027"/>
      <c r="G182" s="717"/>
    </row>
    <row r="183" spans="1:7" s="642" customFormat="1" ht="14.5" customHeight="1">
      <c r="A183" s="822"/>
      <c r="C183" s="831"/>
      <c r="D183" s="1027"/>
      <c r="E183" s="1027"/>
      <c r="F183" s="1027"/>
      <c r="G183" s="717"/>
    </row>
    <row r="184" spans="1:7" s="642" customFormat="1">
      <c r="A184" s="822"/>
      <c r="B184" s="843"/>
      <c r="C184" s="831"/>
      <c r="D184" s="1027"/>
      <c r="E184" s="1027"/>
      <c r="F184" s="1027"/>
      <c r="G184" s="717"/>
    </row>
    <row r="185" spans="1:7" s="642" customFormat="1">
      <c r="A185" s="822"/>
      <c r="B185" s="843"/>
      <c r="C185" s="831"/>
      <c r="D185" s="1027"/>
      <c r="E185" s="1027"/>
      <c r="F185" s="1027"/>
      <c r="G185" s="717"/>
    </row>
    <row r="186" spans="1:7">
      <c r="A186" s="843"/>
      <c r="B186" s="843"/>
      <c r="C186" s="843"/>
      <c r="D186" s="803"/>
      <c r="E186" s="803"/>
      <c r="F186" s="803"/>
    </row>
    <row r="187" spans="1:7">
      <c r="A187" s="992" t="s">
        <v>1202</v>
      </c>
      <c r="B187" s="992"/>
      <c r="C187" s="992"/>
      <c r="D187" s="992"/>
      <c r="E187" s="992"/>
      <c r="F187" s="992"/>
      <c r="G187" s="992"/>
    </row>
    <row r="188" spans="1:7" ht="12" customHeight="1">
      <c r="D188" s="825"/>
      <c r="E188" s="825"/>
      <c r="F188" s="825"/>
    </row>
    <row r="189" spans="1:7">
      <c r="C189" s="832"/>
      <c r="D189" s="1087" t="s">
        <v>221</v>
      </c>
      <c r="E189" s="1087"/>
      <c r="F189" s="1087"/>
    </row>
    <row r="190" spans="1:7">
      <c r="A190" s="818"/>
      <c r="B190" s="818"/>
      <c r="C190" s="818"/>
      <c r="D190" s="1065" t="s">
        <v>1331</v>
      </c>
      <c r="E190" s="1065"/>
      <c r="F190" s="1065"/>
    </row>
    <row r="191" spans="1:7" ht="12" customHeight="1">
      <c r="A191" s="841"/>
      <c r="B191" s="841"/>
      <c r="C191" s="841"/>
    </row>
    <row r="192" spans="1:7" ht="13.75" customHeight="1">
      <c r="A192" s="841"/>
      <c r="C192" s="841"/>
      <c r="D192" s="982" t="s">
        <v>592</v>
      </c>
      <c r="E192" s="982"/>
      <c r="F192" s="982"/>
    </row>
    <row r="193" spans="1:6">
      <c r="A193" s="822"/>
      <c r="B193" s="823" t="s">
        <v>328</v>
      </c>
      <c r="D193" s="1027" t="s">
        <v>1326</v>
      </c>
      <c r="E193" s="1027"/>
      <c r="F193" s="1027"/>
    </row>
    <row r="194" spans="1:6">
      <c r="A194" s="822"/>
      <c r="B194" s="822"/>
      <c r="D194" s="1027"/>
      <c r="E194" s="1027"/>
      <c r="F194" s="1027"/>
    </row>
    <row r="195" spans="1:6">
      <c r="A195" s="822"/>
      <c r="B195" s="822"/>
      <c r="D195" s="1027"/>
      <c r="E195" s="1027"/>
      <c r="F195" s="1027"/>
    </row>
    <row r="196" spans="1:6" ht="5" customHeight="1">
      <c r="A196" s="822"/>
      <c r="B196" s="822"/>
      <c r="D196" s="810"/>
      <c r="E196" s="825"/>
      <c r="F196" s="825"/>
    </row>
    <row r="197" spans="1:6">
      <c r="A197" s="822"/>
      <c r="B197" s="822"/>
      <c r="D197" s="1027" t="s">
        <v>1327</v>
      </c>
      <c r="E197" s="1027"/>
      <c r="F197" s="1027"/>
    </row>
    <row r="198" spans="1:6">
      <c r="A198" s="822"/>
      <c r="B198" s="822"/>
      <c r="D198" s="1027"/>
      <c r="E198" s="1027"/>
      <c r="F198" s="1027"/>
    </row>
    <row r="199" spans="1:6">
      <c r="A199" s="822"/>
      <c r="B199" s="822"/>
      <c r="D199" s="1027"/>
      <c r="E199" s="1027"/>
      <c r="F199" s="1027"/>
    </row>
    <row r="200" spans="1:6">
      <c r="A200" s="822"/>
      <c r="B200" s="822"/>
      <c r="D200" s="1027"/>
      <c r="E200" s="1027"/>
      <c r="F200" s="1027"/>
    </row>
    <row r="201" spans="1:6">
      <c r="A201" s="822"/>
      <c r="B201" s="822"/>
      <c r="D201" s="1027"/>
      <c r="E201" s="1027"/>
      <c r="F201" s="1027"/>
    </row>
    <row r="202" spans="1:6">
      <c r="A202" s="822"/>
      <c r="B202" s="822"/>
      <c r="D202" s="825"/>
      <c r="E202" s="825"/>
      <c r="F202" s="825"/>
    </row>
    <row r="203" spans="1:6">
      <c r="A203" s="822"/>
      <c r="B203" s="823" t="s">
        <v>328</v>
      </c>
      <c r="D203" s="1066" t="s">
        <v>1328</v>
      </c>
      <c r="E203" s="1066"/>
      <c r="F203" s="1066"/>
    </row>
    <row r="204" spans="1:6">
      <c r="A204" s="822"/>
      <c r="B204" s="822"/>
      <c r="D204" s="1066"/>
      <c r="E204" s="1066"/>
      <c r="F204" s="1066"/>
    </row>
    <row r="205" spans="1:6">
      <c r="A205" s="822"/>
      <c r="B205" s="822"/>
      <c r="D205" s="1068" t="s">
        <v>992</v>
      </c>
      <c r="E205" s="1068"/>
      <c r="F205" s="1068"/>
    </row>
    <row r="206" spans="1:6">
      <c r="A206" s="822"/>
      <c r="B206" s="822"/>
      <c r="D206" s="825"/>
      <c r="E206" s="825"/>
      <c r="F206" s="825"/>
    </row>
    <row r="207" spans="1:6" ht="14.5" customHeight="1">
      <c r="A207" s="822"/>
      <c r="B207" s="823" t="s">
        <v>328</v>
      </c>
      <c r="D207" s="1066" t="s">
        <v>1330</v>
      </c>
      <c r="E207" s="1066"/>
      <c r="F207" s="1066"/>
    </row>
    <row r="208" spans="1:6">
      <c r="A208" s="822"/>
      <c r="B208" s="822"/>
      <c r="D208" s="1066"/>
      <c r="E208" s="1066"/>
      <c r="F208" s="1066"/>
    </row>
    <row r="209" spans="1:7">
      <c r="A209" s="822"/>
      <c r="B209" s="822"/>
      <c r="D209" s="1066"/>
      <c r="E209" s="1066"/>
      <c r="F209" s="1066"/>
    </row>
    <row r="210" spans="1:7">
      <c r="A210" s="822"/>
      <c r="B210" s="822"/>
      <c r="D210" s="1066"/>
      <c r="E210" s="1066"/>
      <c r="F210" s="1066"/>
    </row>
    <row r="211" spans="1:7">
      <c r="A211" s="822"/>
      <c r="B211" s="822"/>
      <c r="D211" s="1066"/>
      <c r="E211" s="1066"/>
      <c r="F211" s="1066"/>
    </row>
    <row r="212" spans="1:7">
      <c r="D212" s="825"/>
      <c r="E212" s="825"/>
      <c r="F212" s="825"/>
    </row>
    <row r="213" spans="1:7">
      <c r="A213" s="822"/>
      <c r="B213" s="823" t="s">
        <v>328</v>
      </c>
      <c r="D213" s="1027" t="s">
        <v>1329</v>
      </c>
      <c r="E213" s="1027"/>
      <c r="F213" s="1027"/>
    </row>
    <row r="214" spans="1:7">
      <c r="A214" s="822"/>
      <c r="B214" s="822"/>
      <c r="D214" s="1027"/>
      <c r="E214" s="1027"/>
      <c r="F214" s="1027"/>
    </row>
    <row r="215" spans="1:7">
      <c r="D215" s="846"/>
    </row>
    <row r="216" spans="1:7">
      <c r="A216" s="992" t="s">
        <v>1203</v>
      </c>
      <c r="B216" s="992"/>
      <c r="C216" s="992"/>
      <c r="D216" s="992"/>
      <c r="E216" s="992"/>
      <c r="F216" s="992"/>
      <c r="G216" s="992"/>
    </row>
    <row r="217" spans="1:7">
      <c r="D217" s="846"/>
    </row>
    <row r="218" spans="1:7">
      <c r="C218" s="832"/>
      <c r="D218" s="982" t="s">
        <v>1332</v>
      </c>
      <c r="E218" s="982"/>
      <c r="F218" s="982"/>
    </row>
    <row r="219" spans="1:7">
      <c r="A219" s="818"/>
      <c r="B219" s="818"/>
      <c r="C219" s="818"/>
      <c r="D219" s="825"/>
      <c r="E219" s="825"/>
      <c r="F219" s="825"/>
    </row>
    <row r="220" spans="1:7">
      <c r="A220" s="820"/>
      <c r="B220" s="820"/>
      <c r="C220" s="820"/>
      <c r="D220" s="982" t="s">
        <v>284</v>
      </c>
      <c r="E220" s="982"/>
      <c r="F220" s="982"/>
    </row>
    <row r="221" spans="1:7" ht="14.5" customHeight="1">
      <c r="A221" s="822"/>
      <c r="B221" s="823" t="s">
        <v>328</v>
      </c>
      <c r="D221" s="1078" t="s">
        <v>1446</v>
      </c>
      <c r="E221" s="1078"/>
      <c r="F221" s="1078"/>
    </row>
    <row r="222" spans="1:7">
      <c r="D222" s="1078"/>
      <c r="E222" s="1078"/>
      <c r="F222" s="1078"/>
    </row>
    <row r="223" spans="1:7">
      <c r="D223" s="1065" t="s">
        <v>983</v>
      </c>
      <c r="E223" s="1065"/>
      <c r="F223" s="1065"/>
    </row>
    <row r="224" spans="1:7">
      <c r="D224" s="825"/>
      <c r="E224" s="825"/>
      <c r="F224" s="825"/>
    </row>
    <row r="225" spans="1:7" ht="14.5" customHeight="1">
      <c r="A225" s="822"/>
      <c r="B225" s="823" t="s">
        <v>328</v>
      </c>
      <c r="D225" s="1066" t="s">
        <v>1447</v>
      </c>
      <c r="E225" s="1066"/>
      <c r="F225" s="1066"/>
    </row>
    <row r="226" spans="1:7">
      <c r="D226" s="1066"/>
      <c r="E226" s="1066"/>
      <c r="F226" s="1066"/>
    </row>
    <row r="227" spans="1:7">
      <c r="D227" s="1066"/>
      <c r="E227" s="1066"/>
      <c r="F227" s="1066"/>
    </row>
    <row r="228" spans="1:7">
      <c r="D228" s="1066"/>
      <c r="E228" s="1066"/>
      <c r="F228" s="1066"/>
    </row>
    <row r="229" spans="1:7">
      <c r="D229" s="1066"/>
      <c r="E229" s="1066"/>
      <c r="F229" s="1066"/>
    </row>
    <row r="230" spans="1:7">
      <c r="D230" s="825"/>
      <c r="E230" s="825"/>
      <c r="F230" s="825"/>
    </row>
    <row r="231" spans="1:7">
      <c r="A231" s="822"/>
      <c r="B231" s="823" t="s">
        <v>328</v>
      </c>
      <c r="D231" s="1027" t="s">
        <v>1335</v>
      </c>
      <c r="E231" s="1027"/>
      <c r="F231" s="1027"/>
    </row>
    <row r="232" spans="1:7">
      <c r="D232" s="1027"/>
      <c r="E232" s="1027"/>
      <c r="F232" s="1027"/>
    </row>
    <row r="233" spans="1:7">
      <c r="D233" s="1027"/>
      <c r="E233" s="1027"/>
      <c r="F233" s="1027"/>
    </row>
    <row r="234" spans="1:7">
      <c r="D234" s="847"/>
      <c r="E234" s="825"/>
      <c r="F234" s="825"/>
    </row>
    <row r="235" spans="1:7">
      <c r="A235" s="992" t="s">
        <v>1204</v>
      </c>
      <c r="B235" s="992"/>
      <c r="C235" s="992"/>
      <c r="D235" s="992"/>
      <c r="E235" s="992"/>
      <c r="F235" s="992"/>
      <c r="G235" s="992"/>
    </row>
    <row r="236" spans="1:7">
      <c r="D236" s="847"/>
      <c r="E236" s="825"/>
      <c r="F236" s="825"/>
    </row>
    <row r="237" spans="1:7">
      <c r="C237" s="818"/>
      <c r="D237" s="1069" t="s">
        <v>1337</v>
      </c>
      <c r="E237" s="1069"/>
      <c r="F237" s="1069"/>
    </row>
    <row r="238" spans="1:7">
      <c r="C238" s="818"/>
      <c r="D238" s="1069"/>
      <c r="E238" s="1069"/>
      <c r="F238" s="1069"/>
    </row>
    <row r="239" spans="1:7">
      <c r="A239" s="820"/>
      <c r="B239" s="820"/>
      <c r="C239" s="820"/>
      <c r="D239" s="646"/>
      <c r="E239" s="696"/>
      <c r="F239" s="696"/>
    </row>
    <row r="240" spans="1:7">
      <c r="C240" s="820"/>
      <c r="D240" s="982" t="s">
        <v>222</v>
      </c>
      <c r="E240" s="982"/>
      <c r="F240" s="982"/>
    </row>
    <row r="241" spans="1:7" ht="15.75" customHeight="1">
      <c r="A241" s="822"/>
      <c r="B241" s="822"/>
      <c r="D241" s="1067" t="s">
        <v>1338</v>
      </c>
      <c r="E241" s="1067"/>
      <c r="F241" s="1067"/>
    </row>
    <row r="242" spans="1:7">
      <c r="E242" s="825"/>
      <c r="F242" s="825"/>
    </row>
    <row r="243" spans="1:7">
      <c r="A243" s="822"/>
      <c r="B243" s="823" t="s">
        <v>328</v>
      </c>
      <c r="D243" s="1027" t="s">
        <v>1339</v>
      </c>
      <c r="E243" s="1027"/>
      <c r="F243" s="1027"/>
    </row>
    <row r="244" spans="1:7">
      <c r="A244" s="822"/>
      <c r="B244" s="822"/>
      <c r="D244" s="1027"/>
      <c r="E244" s="1027"/>
      <c r="F244" s="1027"/>
    </row>
    <row r="245" spans="1:7">
      <c r="D245" s="825"/>
      <c r="E245" s="825"/>
      <c r="F245" s="825"/>
    </row>
    <row r="246" spans="1:7">
      <c r="A246" s="822"/>
      <c r="B246" s="823" t="s">
        <v>328</v>
      </c>
      <c r="D246" s="1066" t="s">
        <v>1340</v>
      </c>
      <c r="E246" s="1066"/>
      <c r="F246" s="1066"/>
    </row>
    <row r="247" spans="1:7">
      <c r="A247" s="822"/>
      <c r="B247" s="822"/>
      <c r="D247" s="1066"/>
      <c r="E247" s="1066"/>
      <c r="F247" s="1066"/>
    </row>
    <row r="248" spans="1:7">
      <c r="A248" s="822"/>
      <c r="B248" s="822"/>
      <c r="D248" s="1066"/>
      <c r="E248" s="1066"/>
      <c r="F248" s="1066"/>
    </row>
    <row r="249" spans="1:7">
      <c r="D249" s="825"/>
      <c r="E249" s="825"/>
      <c r="F249" s="825"/>
    </row>
    <row r="250" spans="1:7">
      <c r="A250" s="822"/>
      <c r="B250" s="823" t="s">
        <v>328</v>
      </c>
      <c r="D250" s="1027" t="s">
        <v>1341</v>
      </c>
      <c r="E250" s="1027"/>
      <c r="F250" s="1027"/>
    </row>
    <row r="251" spans="1:7">
      <c r="A251" s="822"/>
      <c r="B251" s="822"/>
      <c r="D251" s="1027"/>
      <c r="E251" s="1027"/>
      <c r="F251" s="1027"/>
    </row>
    <row r="252" spans="1:7">
      <c r="A252" s="841"/>
      <c r="B252" s="841"/>
      <c r="E252" s="825"/>
      <c r="F252" s="825"/>
    </row>
    <row r="253" spans="1:7">
      <c r="A253" s="992" t="s">
        <v>1205</v>
      </c>
      <c r="B253" s="992"/>
      <c r="C253" s="992"/>
      <c r="D253" s="992"/>
      <c r="E253" s="992"/>
      <c r="F253" s="992"/>
      <c r="G253" s="992"/>
    </row>
    <row r="254" spans="1:7">
      <c r="A254" s="841"/>
      <c r="B254" s="841"/>
      <c r="D254" s="825"/>
      <c r="E254" s="825"/>
      <c r="F254" s="825"/>
    </row>
    <row r="255" spans="1:7">
      <c r="C255" s="841"/>
      <c r="D255" s="982" t="s">
        <v>735</v>
      </c>
      <c r="E255" s="982"/>
      <c r="F255" s="982"/>
    </row>
    <row r="256" spans="1:7">
      <c r="C256" s="841"/>
      <c r="D256" s="1032" t="s">
        <v>1342</v>
      </c>
      <c r="E256" s="1032"/>
      <c r="F256" s="1032"/>
    </row>
    <row r="257" spans="1:7">
      <c r="C257" s="841"/>
      <c r="D257" s="848"/>
    </row>
    <row r="258" spans="1:7">
      <c r="A258" s="826"/>
      <c r="B258" s="823" t="s">
        <v>328</v>
      </c>
      <c r="D258" s="1032" t="s">
        <v>1343</v>
      </c>
      <c r="E258" s="1032"/>
      <c r="F258" s="1032"/>
    </row>
    <row r="259" spans="1:7" s="816" customFormat="1">
      <c r="A259" s="830"/>
      <c r="B259" s="830"/>
      <c r="C259" s="826"/>
      <c r="D259" s="849"/>
      <c r="E259" s="850"/>
      <c r="F259" s="850"/>
      <c r="G259" s="827"/>
    </row>
    <row r="260" spans="1:7" s="816" customFormat="1" ht="13.75" customHeight="1">
      <c r="A260" s="826"/>
      <c r="B260" s="823" t="s">
        <v>328</v>
      </c>
      <c r="C260" s="826"/>
      <c r="D260" s="1071" t="s">
        <v>1479</v>
      </c>
      <c r="E260" s="1071"/>
      <c r="F260" s="1071"/>
      <c r="G260" s="827"/>
    </row>
    <row r="261" spans="1:7" s="816" customFormat="1">
      <c r="A261" s="830"/>
      <c r="B261" s="830"/>
      <c r="C261" s="826"/>
      <c r="D261" s="1071"/>
      <c r="E261" s="1071"/>
      <c r="F261" s="1071"/>
      <c r="G261" s="827"/>
    </row>
    <row r="262" spans="1:7" s="816" customFormat="1">
      <c r="A262" s="830"/>
      <c r="B262" s="830"/>
      <c r="C262" s="826"/>
      <c r="D262" s="1071"/>
      <c r="E262" s="1071"/>
      <c r="F262" s="1071"/>
      <c r="G262" s="827"/>
    </row>
    <row r="263" spans="1:7" s="816" customFormat="1">
      <c r="A263" s="830"/>
      <c r="B263" s="830"/>
      <c r="C263" s="826"/>
      <c r="D263" s="1071"/>
      <c r="E263" s="1071"/>
      <c r="F263" s="1071"/>
      <c r="G263" s="827"/>
    </row>
    <row r="264" spans="1:7" s="816" customFormat="1">
      <c r="A264" s="830"/>
      <c r="B264" s="830"/>
      <c r="C264" s="826"/>
      <c r="D264" s="1071"/>
      <c r="E264" s="1071"/>
      <c r="F264" s="1071"/>
      <c r="G264" s="827"/>
    </row>
    <row r="265" spans="1:7" s="816" customFormat="1">
      <c r="A265" s="830"/>
      <c r="B265" s="830"/>
      <c r="C265" s="826"/>
      <c r="D265" s="849"/>
      <c r="E265" s="850"/>
      <c r="F265" s="850"/>
      <c r="G265" s="827"/>
    </row>
    <row r="266" spans="1:7" s="816" customFormat="1" ht="13.75" customHeight="1">
      <c r="A266" s="826"/>
      <c r="B266" s="823" t="s">
        <v>328</v>
      </c>
      <c r="C266" s="826"/>
      <c r="D266" s="1071" t="s">
        <v>1345</v>
      </c>
      <c r="E266" s="1071"/>
      <c r="F266" s="1071"/>
      <c r="G266" s="827"/>
    </row>
    <row r="267" spans="1:7" s="816" customFormat="1">
      <c r="A267" s="826"/>
      <c r="B267" s="826"/>
      <c r="C267" s="826"/>
      <c r="D267" s="1071"/>
      <c r="E267" s="1071"/>
      <c r="F267" s="1071"/>
      <c r="G267" s="827"/>
    </row>
    <row r="268" spans="1:7" s="816" customFormat="1">
      <c r="A268" s="830"/>
      <c r="B268" s="830"/>
      <c r="C268" s="826"/>
      <c r="D268" s="849"/>
      <c r="E268" s="850"/>
      <c r="F268" s="850"/>
      <c r="G268" s="827"/>
    </row>
    <row r="269" spans="1:7">
      <c r="A269" s="826"/>
      <c r="B269" s="823" t="s">
        <v>328</v>
      </c>
      <c r="D269" s="1032" t="s">
        <v>1346</v>
      </c>
      <c r="E269" s="1032"/>
      <c r="F269" s="1032"/>
    </row>
    <row r="270" spans="1:7">
      <c r="E270" s="825"/>
      <c r="F270" s="825"/>
    </row>
    <row r="271" spans="1:7">
      <c r="A271" s="822"/>
      <c r="B271" s="823" t="s">
        <v>328</v>
      </c>
      <c r="D271" s="1066" t="s">
        <v>1509</v>
      </c>
      <c r="E271" s="1066"/>
      <c r="F271" s="1066"/>
    </row>
    <row r="272" spans="1:7">
      <c r="A272" s="822"/>
      <c r="B272" s="822"/>
      <c r="D272" s="1066"/>
      <c r="E272" s="1066"/>
      <c r="F272" s="1066"/>
    </row>
    <row r="273" spans="1:6">
      <c r="A273" s="822"/>
      <c r="B273" s="822"/>
      <c r="D273" s="1066"/>
      <c r="E273" s="1066"/>
      <c r="F273" s="1066"/>
    </row>
    <row r="274" spans="1:6">
      <c r="A274" s="822"/>
      <c r="B274" s="822"/>
      <c r="D274" s="1066"/>
      <c r="E274" s="1066"/>
      <c r="F274" s="1066"/>
    </row>
    <row r="275" spans="1:6">
      <c r="A275" s="822"/>
      <c r="B275" s="822"/>
      <c r="D275" s="1066"/>
      <c r="E275" s="1066"/>
      <c r="F275" s="1066"/>
    </row>
    <row r="276" spans="1:6">
      <c r="A276" s="822"/>
      <c r="B276" s="822"/>
      <c r="D276" s="1066"/>
      <c r="E276" s="1066"/>
      <c r="F276" s="1066"/>
    </row>
    <row r="277" spans="1:6">
      <c r="A277" s="822"/>
      <c r="B277" s="822"/>
      <c r="D277" s="1066"/>
      <c r="E277" s="1066"/>
      <c r="F277" s="1066"/>
    </row>
    <row r="278" spans="1:6">
      <c r="A278" s="822"/>
      <c r="B278" s="822"/>
      <c r="D278" s="1066"/>
      <c r="E278" s="1066"/>
      <c r="F278" s="1066"/>
    </row>
    <row r="279" spans="1:6">
      <c r="A279" s="822"/>
      <c r="B279" s="822"/>
      <c r="D279" s="1066"/>
      <c r="E279" s="1066"/>
      <c r="F279" s="1066"/>
    </row>
    <row r="280" spans="1:6">
      <c r="A280" s="822"/>
      <c r="B280" s="822"/>
      <c r="D280" s="1066"/>
      <c r="E280" s="1066"/>
      <c r="F280" s="1066"/>
    </row>
    <row r="281" spans="1:6">
      <c r="A281" s="822"/>
      <c r="B281" s="822"/>
      <c r="D281" s="1066"/>
      <c r="E281" s="1066"/>
      <c r="F281" s="1066"/>
    </row>
    <row r="282" spans="1:6">
      <c r="A282" s="822"/>
      <c r="B282" s="822"/>
      <c r="D282" s="1066"/>
      <c r="E282" s="1066"/>
      <c r="F282" s="1066"/>
    </row>
    <row r="283" spans="1:6">
      <c r="A283" s="822"/>
      <c r="B283" s="822"/>
      <c r="D283" s="1066"/>
      <c r="E283" s="1066"/>
      <c r="F283" s="1066"/>
    </row>
    <row r="284" spans="1:6">
      <c r="A284" s="822"/>
      <c r="B284" s="822"/>
      <c r="D284" s="1066"/>
      <c r="E284" s="1066"/>
      <c r="F284" s="1066"/>
    </row>
    <row r="285" spans="1:6">
      <c r="A285" s="822"/>
      <c r="B285" s="822"/>
      <c r="D285" s="1066"/>
      <c r="E285" s="1066"/>
      <c r="F285" s="1066"/>
    </row>
    <row r="286" spans="1:6">
      <c r="D286" s="825"/>
      <c r="E286" s="825"/>
      <c r="F286" s="825"/>
    </row>
    <row r="287" spans="1:6">
      <c r="A287" s="822"/>
      <c r="B287" s="823" t="s">
        <v>328</v>
      </c>
      <c r="D287" s="1066" t="s">
        <v>1348</v>
      </c>
      <c r="E287" s="1066"/>
      <c r="F287" s="1066"/>
    </row>
    <row r="288" spans="1:6">
      <c r="D288" s="1066"/>
      <c r="E288" s="1066"/>
      <c r="F288" s="1066"/>
    </row>
    <row r="289" spans="1:7">
      <c r="D289" s="1066"/>
      <c r="E289" s="1066"/>
      <c r="F289" s="1066"/>
    </row>
    <row r="290" spans="1:7">
      <c r="D290" s="1066"/>
      <c r="E290" s="1066"/>
      <c r="F290" s="1066"/>
    </row>
    <row r="291" spans="1:7">
      <c r="D291" s="1066"/>
      <c r="E291" s="1066"/>
      <c r="F291" s="1066"/>
    </row>
    <row r="292" spans="1:7">
      <c r="D292" s="1066"/>
      <c r="E292" s="1066"/>
      <c r="F292" s="1066"/>
    </row>
    <row r="293" spans="1:7">
      <c r="D293" s="1066"/>
      <c r="E293" s="1066"/>
      <c r="F293" s="1066"/>
    </row>
    <row r="294" spans="1:7">
      <c r="D294" s="1066"/>
      <c r="E294" s="1066"/>
      <c r="F294" s="1066"/>
    </row>
    <row r="295" spans="1:7">
      <c r="D295" s="1066"/>
      <c r="E295" s="1066"/>
      <c r="F295" s="1066"/>
    </row>
    <row r="296" spans="1:7">
      <c r="D296" s="825"/>
      <c r="E296" s="825"/>
      <c r="F296" s="825"/>
    </row>
    <row r="297" spans="1:7">
      <c r="A297" s="822"/>
      <c r="B297" s="823" t="s">
        <v>328</v>
      </c>
      <c r="D297" s="1027" t="s">
        <v>1579</v>
      </c>
      <c r="E297" s="1027"/>
      <c r="F297" s="1027"/>
    </row>
    <row r="298" spans="1:7">
      <c r="D298" s="1027"/>
      <c r="E298" s="1027"/>
      <c r="F298" s="1027"/>
      <c r="G298" s="815"/>
    </row>
    <row r="299" spans="1:7">
      <c r="D299" s="1027"/>
      <c r="E299" s="1027"/>
      <c r="F299" s="1027"/>
      <c r="G299" s="815"/>
    </row>
    <row r="300" spans="1:7">
      <c r="D300" s="1027"/>
      <c r="E300" s="1027"/>
      <c r="F300" s="1027"/>
      <c r="G300" s="815"/>
    </row>
    <row r="301" spans="1:7">
      <c r="D301" s="1027"/>
      <c r="E301" s="1027"/>
      <c r="F301" s="1027"/>
      <c r="G301" s="815"/>
    </row>
    <row r="302" spans="1:7">
      <c r="D302" s="1027"/>
      <c r="E302" s="1027"/>
      <c r="F302" s="1027"/>
      <c r="G302" s="815"/>
    </row>
    <row r="303" spans="1:7">
      <c r="D303" s="809"/>
      <c r="E303" s="809"/>
      <c r="F303" s="809"/>
      <c r="G303" s="815"/>
    </row>
    <row r="304" spans="1:7" ht="14" thickBot="1">
      <c r="D304" s="1077" t="s">
        <v>1091</v>
      </c>
      <c r="E304" s="1077"/>
      <c r="F304" s="1077"/>
      <c r="G304" s="815"/>
    </row>
    <row r="305" spans="1:7" ht="14" thickTop="1">
      <c r="D305" s="1072" t="s">
        <v>1350</v>
      </c>
      <c r="E305" s="1072"/>
      <c r="F305" s="1072"/>
      <c r="G305" s="815"/>
    </row>
    <row r="306" spans="1:7">
      <c r="A306" s="839"/>
      <c r="B306" s="839"/>
      <c r="C306" s="839"/>
      <c r="D306" s="811"/>
      <c r="E306" s="811"/>
      <c r="F306" s="825"/>
      <c r="G306" s="815"/>
    </row>
    <row r="307" spans="1:7">
      <c r="A307" s="822"/>
      <c r="B307" s="823" t="s">
        <v>328</v>
      </c>
      <c r="C307" s="839"/>
      <c r="D307" s="1039" t="s">
        <v>1351</v>
      </c>
      <c r="E307" s="1039"/>
      <c r="F307" s="1039"/>
      <c r="G307" s="815"/>
    </row>
    <row r="308" spans="1:7">
      <c r="A308" s="839"/>
      <c r="B308" s="839"/>
      <c r="C308" s="839"/>
      <c r="D308" s="811"/>
      <c r="E308" s="811"/>
      <c r="F308" s="825"/>
      <c r="G308" s="815"/>
    </row>
    <row r="309" spans="1:7">
      <c r="A309" s="839"/>
      <c r="B309" s="823" t="s">
        <v>328</v>
      </c>
      <c r="C309" s="839"/>
      <c r="D309" s="1023" t="s">
        <v>1483</v>
      </c>
      <c r="E309" s="1023"/>
      <c r="F309" s="1023"/>
      <c r="G309" s="815"/>
    </row>
    <row r="310" spans="1:7">
      <c r="A310" s="839"/>
      <c r="B310" s="839"/>
      <c r="C310" s="839"/>
      <c r="D310" s="1023"/>
      <c r="E310" s="1023"/>
      <c r="F310" s="1023"/>
      <c r="G310" s="815"/>
    </row>
    <row r="311" spans="1:7">
      <c r="A311" s="839"/>
      <c r="B311" s="839"/>
      <c r="C311" s="839"/>
      <c r="D311" s="1023"/>
      <c r="E311" s="1023"/>
      <c r="F311" s="1023"/>
      <c r="G311" s="815"/>
    </row>
    <row r="312" spans="1:7">
      <c r="A312" s="839"/>
      <c r="B312" s="839"/>
      <c r="C312" s="839"/>
      <c r="D312" s="1023"/>
      <c r="E312" s="1023"/>
      <c r="F312" s="1023"/>
      <c r="G312" s="815"/>
    </row>
    <row r="313" spans="1:7">
      <c r="A313" s="839"/>
      <c r="B313" s="839"/>
      <c r="C313" s="839"/>
      <c r="D313" s="1023"/>
      <c r="E313" s="1023"/>
      <c r="F313" s="1023"/>
      <c r="G313" s="815"/>
    </row>
    <row r="314" spans="1:7">
      <c r="A314" s="839"/>
      <c r="B314" s="839"/>
      <c r="C314" s="839"/>
      <c r="D314" s="1023"/>
      <c r="E314" s="1023"/>
      <c r="F314" s="1023"/>
      <c r="G314" s="815"/>
    </row>
    <row r="315" spans="1:7">
      <c r="A315" s="839"/>
      <c r="B315" s="839"/>
      <c r="C315" s="839"/>
      <c r="D315" s="1023"/>
      <c r="E315" s="1023"/>
      <c r="F315" s="1023"/>
      <c r="G315" s="815"/>
    </row>
    <row r="316" spans="1:7">
      <c r="A316" s="839"/>
      <c r="B316" s="839"/>
      <c r="C316" s="839"/>
      <c r="D316" s="1023"/>
      <c r="E316" s="1023"/>
      <c r="F316" s="1023"/>
      <c r="G316" s="815"/>
    </row>
    <row r="317" spans="1:7">
      <c r="A317" s="839"/>
      <c r="B317" s="839"/>
      <c r="C317" s="839"/>
      <c r="D317" s="1023"/>
      <c r="E317" s="1023"/>
      <c r="F317" s="1023"/>
      <c r="G317" s="815"/>
    </row>
    <row r="318" spans="1:7">
      <c r="A318" s="839"/>
      <c r="B318" s="839"/>
      <c r="C318" s="839"/>
      <c r="D318" s="1023"/>
      <c r="E318" s="1023"/>
      <c r="F318" s="1023"/>
      <c r="G318" s="815"/>
    </row>
    <row r="319" spans="1:7">
      <c r="A319" s="839"/>
      <c r="B319" s="839"/>
      <c r="C319" s="839"/>
      <c r="D319" s="1023"/>
      <c r="E319" s="1023"/>
      <c r="F319" s="1023"/>
      <c r="G319" s="815"/>
    </row>
    <row r="320" spans="1:7">
      <c r="A320" s="839"/>
      <c r="B320" s="839"/>
      <c r="C320" s="839"/>
      <c r="D320" s="1023"/>
      <c r="E320" s="1023"/>
      <c r="F320" s="1023"/>
      <c r="G320" s="815"/>
    </row>
    <row r="321" spans="1:7" ht="12.5" customHeight="1">
      <c r="A321" s="839"/>
      <c r="B321" s="823" t="s">
        <v>328</v>
      </c>
      <c r="C321" s="839"/>
      <c r="D321" s="1073" t="s">
        <v>1484</v>
      </c>
      <c r="E321" s="1073"/>
      <c r="F321" s="1073"/>
      <c r="G321" s="815"/>
    </row>
    <row r="322" spans="1:7">
      <c r="A322" s="839"/>
      <c r="B322" s="839"/>
      <c r="C322" s="839"/>
      <c r="D322" s="1073"/>
      <c r="E322" s="1073"/>
      <c r="F322" s="1073"/>
      <c r="G322" s="815"/>
    </row>
    <row r="323" spans="1:7">
      <c r="A323" s="839"/>
      <c r="B323" s="839"/>
      <c r="C323" s="839"/>
      <c r="D323" s="1073"/>
      <c r="E323" s="1073"/>
      <c r="F323" s="1073"/>
      <c r="G323" s="815"/>
    </row>
    <row r="324" spans="1:7">
      <c r="A324" s="839"/>
      <c r="B324" s="839"/>
      <c r="C324" s="839"/>
      <c r="D324" s="1073"/>
      <c r="E324" s="1073"/>
      <c r="F324" s="1073"/>
      <c r="G324" s="815"/>
    </row>
    <row r="325" spans="1:7">
      <c r="A325" s="839"/>
      <c r="B325" s="839"/>
      <c r="C325" s="839"/>
      <c r="D325" s="815"/>
      <c r="E325" s="811"/>
      <c r="F325" s="825"/>
      <c r="G325" s="815"/>
    </row>
    <row r="326" spans="1:7">
      <c r="A326" s="822"/>
      <c r="B326" s="823" t="s">
        <v>328</v>
      </c>
      <c r="C326" s="839"/>
      <c r="D326" s="1042" t="s">
        <v>1353</v>
      </c>
      <c r="E326" s="1042"/>
      <c r="F326" s="1042"/>
      <c r="G326" s="815"/>
    </row>
    <row r="327" spans="1:7">
      <c r="A327" s="839"/>
      <c r="B327" s="839"/>
      <c r="C327" s="839"/>
      <c r="D327" s="1042"/>
      <c r="E327" s="1042"/>
      <c r="F327" s="1042"/>
      <c r="G327" s="815"/>
    </row>
    <row r="328" spans="1:7">
      <c r="A328" s="839"/>
      <c r="B328" s="839"/>
      <c r="C328" s="839"/>
      <c r="D328" s="1042"/>
      <c r="E328" s="1042"/>
      <c r="F328" s="1042"/>
      <c r="G328" s="815"/>
    </row>
    <row r="329" spans="1:7">
      <c r="A329" s="839"/>
      <c r="B329" s="839"/>
      <c r="C329" s="839"/>
      <c r="D329" s="1042"/>
      <c r="E329" s="1042"/>
      <c r="F329" s="1042"/>
      <c r="G329" s="815"/>
    </row>
    <row r="330" spans="1:7">
      <c r="A330" s="839"/>
      <c r="B330" s="839"/>
      <c r="C330" s="839"/>
      <c r="D330" s="851"/>
      <c r="E330" s="811"/>
      <c r="F330" s="825"/>
      <c r="G330" s="815"/>
    </row>
    <row r="331" spans="1:7">
      <c r="A331" s="839"/>
      <c r="B331" s="839"/>
      <c r="C331" s="839"/>
      <c r="D331" s="1042" t="s">
        <v>1354</v>
      </c>
      <c r="E331" s="1042"/>
      <c r="F331" s="1042"/>
      <c r="G331" s="815"/>
    </row>
    <row r="332" spans="1:7">
      <c r="A332" s="839"/>
      <c r="B332" s="839"/>
      <c r="C332" s="839"/>
      <c r="D332" s="1042"/>
      <c r="E332" s="1042"/>
      <c r="F332" s="1042"/>
      <c r="G332" s="815"/>
    </row>
    <row r="333" spans="1:7">
      <c r="A333" s="839"/>
      <c r="B333" s="839"/>
      <c r="C333" s="839"/>
      <c r="D333" s="1042"/>
      <c r="E333" s="1042"/>
      <c r="F333" s="1042"/>
      <c r="G333" s="815"/>
    </row>
    <row r="334" spans="1:7">
      <c r="A334" s="839"/>
      <c r="B334" s="839"/>
      <c r="C334" s="839"/>
      <c r="D334" s="1042"/>
      <c r="E334" s="1042"/>
      <c r="F334" s="1042"/>
      <c r="G334" s="815"/>
    </row>
    <row r="335" spans="1:7" ht="18" customHeight="1">
      <c r="A335" s="839"/>
      <c r="B335" s="839"/>
      <c r="C335" s="839"/>
      <c r="D335" s="1042"/>
      <c r="E335" s="1042"/>
      <c r="F335" s="1042"/>
      <c r="G335" s="815"/>
    </row>
    <row r="336" spans="1:7">
      <c r="A336" s="839"/>
      <c r="B336" s="839"/>
      <c r="C336" s="839"/>
      <c r="D336" s="1042"/>
      <c r="E336" s="1042"/>
      <c r="F336" s="1042"/>
      <c r="G336" s="815"/>
    </row>
    <row r="337" spans="1:7">
      <c r="A337" s="839"/>
      <c r="B337" s="839"/>
      <c r="C337" s="839"/>
      <c r="D337" s="1042"/>
      <c r="E337" s="1042"/>
      <c r="F337" s="1042"/>
      <c r="G337" s="815"/>
    </row>
    <row r="338" spans="1:7">
      <c r="A338" s="839"/>
      <c r="B338" s="839"/>
      <c r="C338" s="839"/>
      <c r="D338" s="1042"/>
      <c r="E338" s="1042"/>
      <c r="F338" s="1042"/>
      <c r="G338" s="815"/>
    </row>
    <row r="339" spans="1:7" ht="8.25" customHeight="1">
      <c r="A339" s="839"/>
      <c r="B339" s="839"/>
      <c r="C339" s="839"/>
      <c r="D339" s="1042"/>
      <c r="E339" s="1042"/>
      <c r="F339" s="1042"/>
      <c r="G339" s="815"/>
    </row>
    <row r="340" spans="1:7" ht="13.75" customHeight="1">
      <c r="A340" s="839"/>
      <c r="B340" s="839"/>
      <c r="C340" s="839"/>
      <c r="D340" s="1035" t="s">
        <v>1355</v>
      </c>
      <c r="E340" s="1035"/>
      <c r="F340" s="1035"/>
      <c r="G340" s="815"/>
    </row>
    <row r="341" spans="1:7">
      <c r="A341" s="839"/>
      <c r="B341" s="839"/>
      <c r="C341" s="839"/>
      <c r="D341" s="1035"/>
      <c r="E341" s="1035"/>
      <c r="F341" s="1035"/>
      <c r="G341" s="815"/>
    </row>
    <row r="342" spans="1:7">
      <c r="A342" s="839"/>
      <c r="B342" s="839"/>
      <c r="C342" s="839"/>
      <c r="D342" s="1035"/>
      <c r="E342" s="1035"/>
      <c r="F342" s="1035"/>
      <c r="G342" s="815"/>
    </row>
    <row r="343" spans="1:7">
      <c r="A343" s="839"/>
      <c r="B343" s="839"/>
      <c r="C343" s="839"/>
      <c r="D343" s="1035"/>
      <c r="E343" s="1035"/>
      <c r="F343" s="1035"/>
      <c r="G343" s="815"/>
    </row>
    <row r="344" spans="1:7">
      <c r="A344" s="839"/>
      <c r="B344" s="839"/>
      <c r="C344" s="839"/>
      <c r="D344" s="1035"/>
      <c r="E344" s="1035"/>
      <c r="F344" s="1035"/>
      <c r="G344" s="815"/>
    </row>
    <row r="345" spans="1:7">
      <c r="A345" s="839"/>
      <c r="B345" s="839"/>
      <c r="C345" s="839"/>
      <c r="D345" s="1035"/>
      <c r="E345" s="1035"/>
      <c r="F345" s="1035"/>
      <c r="G345" s="815"/>
    </row>
    <row r="346" spans="1:7">
      <c r="A346" s="839"/>
      <c r="B346" s="839"/>
      <c r="C346" s="839"/>
      <c r="D346" s="1035"/>
      <c r="E346" s="1035"/>
      <c r="F346" s="1035"/>
      <c r="G346" s="815"/>
    </row>
    <row r="347" spans="1:7">
      <c r="A347" s="839"/>
      <c r="B347" s="839"/>
      <c r="C347" s="839"/>
      <c r="D347" s="1035"/>
      <c r="E347" s="1035"/>
      <c r="F347" s="1035"/>
      <c r="G347" s="815"/>
    </row>
    <row r="348" spans="1:7">
      <c r="A348" s="839"/>
      <c r="B348" s="839"/>
      <c r="C348" s="839"/>
      <c r="D348" s="1035"/>
      <c r="E348" s="1035"/>
      <c r="F348" s="1035"/>
      <c r="G348" s="815"/>
    </row>
    <row r="349" spans="1:7">
      <c r="A349" s="839"/>
      <c r="B349" s="839"/>
      <c r="C349" s="839"/>
      <c r="D349" s="1035"/>
      <c r="E349" s="1035"/>
      <c r="F349" s="1035"/>
      <c r="G349" s="815"/>
    </row>
    <row r="350" spans="1:7">
      <c r="A350" s="839"/>
      <c r="B350" s="839"/>
      <c r="C350" s="839"/>
      <c r="D350" s="1035"/>
      <c r="E350" s="1035"/>
      <c r="F350" s="1035"/>
      <c r="G350" s="815"/>
    </row>
    <row r="351" spans="1:7">
      <c r="A351" s="839"/>
      <c r="B351" s="839"/>
      <c r="C351" s="839"/>
      <c r="D351" s="1035"/>
      <c r="E351" s="1035"/>
      <c r="F351" s="1035"/>
      <c r="G351" s="815"/>
    </row>
    <row r="352" spans="1:7">
      <c r="A352" s="839"/>
      <c r="B352" s="839"/>
      <c r="C352" s="852"/>
      <c r="D352" s="1035"/>
      <c r="E352" s="1035"/>
      <c r="F352" s="1035"/>
      <c r="G352" s="815"/>
    </row>
    <row r="353" spans="1:7">
      <c r="A353" s="839"/>
      <c r="B353" s="839"/>
      <c r="C353" s="852"/>
      <c r="D353" s="1035"/>
      <c r="E353" s="1035"/>
      <c r="F353" s="1035"/>
      <c r="G353" s="815"/>
    </row>
    <row r="354" spans="1:7">
      <c r="A354" s="839"/>
      <c r="B354" s="839"/>
      <c r="C354" s="839"/>
      <c r="D354" s="1035"/>
      <c r="E354" s="1035"/>
      <c r="F354" s="1035"/>
      <c r="G354" s="815"/>
    </row>
    <row r="355" spans="1:7">
      <c r="A355" s="839"/>
      <c r="B355" s="839"/>
      <c r="C355" s="852"/>
      <c r="D355" s="1035"/>
      <c r="E355" s="1035"/>
      <c r="F355" s="1035"/>
      <c r="G355" s="815"/>
    </row>
    <row r="356" spans="1:7">
      <c r="A356" s="839"/>
      <c r="B356" s="839"/>
      <c r="C356" s="852"/>
      <c r="D356" s="1035"/>
      <c r="E356" s="1035"/>
      <c r="F356" s="1035"/>
      <c r="G356" s="815"/>
    </row>
    <row r="357" spans="1:7">
      <c r="A357" s="839"/>
      <c r="B357" s="839"/>
      <c r="C357" s="852"/>
      <c r="D357" s="1035"/>
      <c r="E357" s="1035"/>
      <c r="F357" s="1035"/>
      <c r="G357" s="815"/>
    </row>
    <row r="358" spans="1:7">
      <c r="A358" s="839"/>
      <c r="B358" s="839"/>
      <c r="C358" s="839"/>
      <c r="D358" s="851"/>
      <c r="E358" s="811"/>
      <c r="F358" s="825"/>
      <c r="G358" s="815"/>
    </row>
    <row r="359" spans="1:7">
      <c r="A359" s="839"/>
      <c r="B359" s="823" t="s">
        <v>328</v>
      </c>
      <c r="C359" s="839"/>
      <c r="D359" s="1035" t="s">
        <v>1356</v>
      </c>
      <c r="E359" s="1035"/>
      <c r="F359" s="1035"/>
      <c r="G359" s="815"/>
    </row>
    <row r="360" spans="1:7">
      <c r="A360" s="839"/>
      <c r="B360" s="839"/>
      <c r="C360" s="839"/>
      <c r="D360" s="1035"/>
      <c r="E360" s="1035"/>
      <c r="F360" s="1035"/>
      <c r="G360" s="815"/>
    </row>
    <row r="361" spans="1:7">
      <c r="A361" s="839"/>
      <c r="B361" s="839"/>
      <c r="C361" s="839"/>
      <c r="D361" s="946"/>
      <c r="E361" s="946"/>
      <c r="F361" s="946"/>
      <c r="G361" s="815"/>
    </row>
    <row r="362" spans="1:7" ht="14.5" customHeight="1">
      <c r="A362" s="822"/>
      <c r="B362" s="914" t="s">
        <v>328</v>
      </c>
      <c r="D362" s="1035" t="s">
        <v>1602</v>
      </c>
      <c r="E362" s="1035"/>
      <c r="F362" s="1035"/>
    </row>
    <row r="363" spans="1:7" ht="14.5" customHeight="1">
      <c r="A363" s="822"/>
      <c r="D363" s="1035"/>
      <c r="E363" s="1035"/>
      <c r="F363" s="1035"/>
    </row>
    <row r="364" spans="1:7" ht="14.5" customHeight="1">
      <c r="A364" s="822"/>
      <c r="D364" s="1035"/>
      <c r="E364" s="1035"/>
      <c r="F364" s="1035"/>
    </row>
    <row r="365" spans="1:7" ht="14.5" customHeight="1">
      <c r="A365" s="822"/>
      <c r="D365" s="1035"/>
      <c r="E365" s="1035"/>
      <c r="F365" s="1035"/>
    </row>
    <row r="366" spans="1:7" ht="14.5" customHeight="1">
      <c r="A366" s="822"/>
      <c r="D366" s="1035"/>
      <c r="E366" s="1035"/>
      <c r="F366" s="1035"/>
    </row>
    <row r="367" spans="1:7" ht="14.5" customHeight="1">
      <c r="A367" s="822"/>
      <c r="D367" s="913"/>
      <c r="E367" s="913"/>
      <c r="F367" s="913"/>
    </row>
    <row r="368" spans="1:7" ht="13.75" customHeight="1">
      <c r="A368" s="822"/>
      <c r="B368" s="823" t="s">
        <v>328</v>
      </c>
      <c r="C368" s="839"/>
      <c r="D368" s="1023" t="s">
        <v>1510</v>
      </c>
      <c r="E368" s="1023"/>
      <c r="F368" s="1023"/>
      <c r="G368" s="815"/>
    </row>
    <row r="369" spans="1:7">
      <c r="A369" s="853"/>
      <c r="B369" s="853"/>
      <c r="C369" s="839"/>
      <c r="D369" s="1023"/>
      <c r="E369" s="1023"/>
      <c r="F369" s="1023"/>
      <c r="G369" s="815"/>
    </row>
    <row r="370" spans="1:7">
      <c r="A370" s="853"/>
      <c r="B370" s="853"/>
      <c r="C370" s="839"/>
      <c r="D370" s="1023"/>
      <c r="E370" s="1023"/>
      <c r="F370" s="1023"/>
      <c r="G370" s="815"/>
    </row>
    <row r="371" spans="1:7">
      <c r="A371" s="853"/>
      <c r="B371" s="853"/>
      <c r="C371" s="839"/>
      <c r="D371" s="1023"/>
      <c r="E371" s="1023"/>
      <c r="F371" s="1023"/>
      <c r="G371" s="815"/>
    </row>
    <row r="372" spans="1:7" ht="15.75" customHeight="1">
      <c r="A372" s="853"/>
      <c r="B372" s="853"/>
      <c r="C372" s="839"/>
      <c r="D372" s="1063" t="s">
        <v>1580</v>
      </c>
      <c r="E372" s="1023"/>
      <c r="F372" s="1023"/>
      <c r="G372" s="815"/>
    </row>
    <row r="373" spans="1:7">
      <c r="D373" s="825"/>
      <c r="E373" s="825"/>
      <c r="F373" s="825"/>
      <c r="G373" s="815"/>
    </row>
    <row r="374" spans="1:7">
      <c r="A374" s="822"/>
      <c r="B374" s="823" t="s">
        <v>328</v>
      </c>
      <c r="C374" s="854"/>
      <c r="D374" s="1027" t="s">
        <v>1358</v>
      </c>
      <c r="E374" s="1027"/>
      <c r="F374" s="1027"/>
      <c r="G374" s="815"/>
    </row>
    <row r="375" spans="1:7">
      <c r="A375" s="822"/>
      <c r="B375" s="822"/>
      <c r="D375" s="1027"/>
      <c r="E375" s="1027"/>
      <c r="F375" s="1027"/>
      <c r="G375" s="815"/>
    </row>
    <row r="376" spans="1:7">
      <c r="D376" s="1027"/>
      <c r="E376" s="1027"/>
      <c r="F376" s="1027"/>
      <c r="G376" s="815"/>
    </row>
    <row r="377" spans="1:7">
      <c r="D377" s="1027"/>
      <c r="E377" s="1027"/>
      <c r="F377" s="1027"/>
      <c r="G377" s="815"/>
    </row>
    <row r="378" spans="1:7">
      <c r="D378" s="1027"/>
      <c r="E378" s="1027"/>
      <c r="F378" s="1027"/>
      <c r="G378" s="815"/>
    </row>
    <row r="379" spans="1:7">
      <c r="D379" s="1027"/>
      <c r="E379" s="1027"/>
      <c r="F379" s="1027"/>
      <c r="G379" s="815"/>
    </row>
    <row r="380" spans="1:7">
      <c r="D380" s="1027"/>
      <c r="E380" s="1027"/>
      <c r="F380" s="1027"/>
      <c r="G380" s="815"/>
    </row>
    <row r="381" spans="1:7">
      <c r="D381" s="1027"/>
      <c r="E381" s="1027"/>
      <c r="F381" s="1027"/>
      <c r="G381" s="815"/>
    </row>
    <row r="382" spans="1:7">
      <c r="D382" s="1027"/>
      <c r="E382" s="1027"/>
      <c r="F382" s="1027"/>
      <c r="G382" s="815"/>
    </row>
    <row r="383" spans="1:7">
      <c r="D383" s="1027"/>
      <c r="E383" s="1027"/>
      <c r="F383" s="1027"/>
      <c r="G383" s="815"/>
    </row>
    <row r="384" spans="1:7">
      <c r="D384" s="1027"/>
      <c r="E384" s="1027"/>
      <c r="F384" s="1027"/>
      <c r="G384" s="815"/>
    </row>
    <row r="385" spans="1:7">
      <c r="D385" s="1027"/>
      <c r="E385" s="1027"/>
      <c r="F385" s="1027"/>
      <c r="G385" s="815"/>
    </row>
    <row r="386" spans="1:7">
      <c r="D386" s="1027"/>
      <c r="E386" s="1027"/>
      <c r="F386" s="1027"/>
      <c r="G386" s="815"/>
    </row>
    <row r="387" spans="1:7">
      <c r="A387" s="815"/>
      <c r="B387" s="815"/>
      <c r="C387" s="815"/>
      <c r="D387" s="1027"/>
      <c r="E387" s="1027"/>
      <c r="F387" s="1027"/>
      <c r="G387" s="815"/>
    </row>
    <row r="388" spans="1:7">
      <c r="A388" s="815"/>
      <c r="B388" s="815"/>
      <c r="C388" s="815"/>
      <c r="D388" s="1027"/>
      <c r="E388" s="1027"/>
      <c r="F388" s="1027"/>
      <c r="G388" s="815"/>
    </row>
    <row r="389" spans="1:7">
      <c r="A389" s="815"/>
      <c r="B389" s="815"/>
      <c r="C389" s="815"/>
      <c r="D389" s="1027"/>
      <c r="E389" s="1027"/>
      <c r="F389" s="1027"/>
      <c r="G389" s="815"/>
    </row>
    <row r="390" spans="1:7">
      <c r="A390" s="815"/>
      <c r="B390" s="815"/>
      <c r="C390" s="815"/>
      <c r="D390" s="1027"/>
      <c r="E390" s="1027"/>
      <c r="F390" s="1027"/>
      <c r="G390" s="815"/>
    </row>
    <row r="391" spans="1:7">
      <c r="A391" s="815"/>
      <c r="B391" s="815"/>
      <c r="C391" s="815"/>
      <c r="D391" s="1027"/>
      <c r="E391" s="1027"/>
      <c r="F391" s="1027"/>
      <c r="G391" s="815"/>
    </row>
    <row r="392" spans="1:7">
      <c r="A392" s="815"/>
      <c r="B392" s="815"/>
      <c r="C392" s="815"/>
      <c r="D392" s="1027"/>
      <c r="E392" s="1027"/>
      <c r="F392" s="1027"/>
      <c r="G392" s="815"/>
    </row>
    <row r="393" spans="1:7">
      <c r="A393" s="815"/>
      <c r="B393" s="815"/>
      <c r="C393" s="815"/>
      <c r="D393" s="1027"/>
      <c r="E393" s="1027"/>
      <c r="F393" s="1027"/>
      <c r="G393" s="815"/>
    </row>
    <row r="394" spans="1:7">
      <c r="A394" s="815"/>
      <c r="B394" s="815"/>
      <c r="C394" s="815"/>
      <c r="D394" s="1027"/>
      <c r="E394" s="1027"/>
      <c r="F394" s="1027"/>
      <c r="G394" s="815"/>
    </row>
    <row r="395" spans="1:7">
      <c r="A395" s="815"/>
      <c r="B395" s="815"/>
      <c r="C395" s="815"/>
      <c r="D395" s="1027"/>
      <c r="E395" s="1027"/>
      <c r="F395" s="1027"/>
      <c r="G395" s="815"/>
    </row>
    <row r="396" spans="1:7">
      <c r="A396" s="815"/>
      <c r="B396" s="815"/>
      <c r="C396" s="815"/>
      <c r="D396" s="1027"/>
      <c r="E396" s="1027"/>
      <c r="F396" s="1027"/>
      <c r="G396" s="815"/>
    </row>
    <row r="397" spans="1:7">
      <c r="A397" s="815"/>
      <c r="B397" s="815"/>
      <c r="C397" s="815"/>
      <c r="D397" s="1027"/>
      <c r="E397" s="1027"/>
      <c r="F397" s="1027"/>
      <c r="G397" s="815"/>
    </row>
    <row r="398" spans="1:7">
      <c r="A398" s="815"/>
      <c r="B398" s="815"/>
      <c r="C398" s="815"/>
      <c r="D398" s="1027"/>
      <c r="E398" s="1027"/>
      <c r="F398" s="1027"/>
      <c r="G398" s="815"/>
    </row>
    <row r="399" spans="1:7">
      <c r="A399" s="815"/>
      <c r="B399" s="815"/>
      <c r="C399" s="815"/>
      <c r="D399" s="1027"/>
      <c r="E399" s="1027"/>
      <c r="F399" s="1027"/>
      <c r="G399" s="815"/>
    </row>
    <row r="400" spans="1:7">
      <c r="A400" s="815"/>
      <c r="B400" s="815"/>
      <c r="C400" s="815"/>
      <c r="D400" s="1027"/>
      <c r="E400" s="1027"/>
      <c r="F400" s="1027"/>
      <c r="G400" s="815"/>
    </row>
    <row r="401" spans="1:7">
      <c r="A401" s="815"/>
      <c r="B401" s="815"/>
      <c r="C401" s="815"/>
      <c r="D401" s="1027"/>
      <c r="E401" s="1027"/>
      <c r="F401" s="1027"/>
      <c r="G401" s="815"/>
    </row>
    <row r="402" spans="1:7">
      <c r="A402" s="815"/>
      <c r="B402" s="815"/>
      <c r="C402" s="815"/>
      <c r="D402" s="1027"/>
      <c r="E402" s="1027"/>
      <c r="F402" s="1027"/>
      <c r="G402" s="815"/>
    </row>
    <row r="403" spans="1:7" s="856" customFormat="1">
      <c r="A403" s="813"/>
      <c r="B403" s="813"/>
      <c r="C403" s="813"/>
      <c r="D403" s="1027"/>
      <c r="E403" s="1027"/>
      <c r="F403" s="1027"/>
      <c r="G403" s="855"/>
    </row>
    <row r="404" spans="1:7" s="856" customFormat="1" ht="40.75" customHeight="1">
      <c r="A404" s="813"/>
      <c r="B404" s="813"/>
      <c r="C404" s="813"/>
      <c r="D404" s="1027"/>
      <c r="E404" s="1027"/>
      <c r="F404" s="1027"/>
      <c r="G404" s="855"/>
    </row>
    <row r="405" spans="1:7" s="856" customFormat="1">
      <c r="A405" s="813"/>
      <c r="B405" s="813"/>
      <c r="C405" s="813"/>
      <c r="D405" s="825"/>
      <c r="E405" s="825"/>
      <c r="F405" s="825"/>
      <c r="G405" s="855"/>
    </row>
    <row r="406" spans="1:7">
      <c r="A406" s="822"/>
      <c r="B406" s="823" t="s">
        <v>328</v>
      </c>
      <c r="C406" s="854"/>
      <c r="D406" s="1032" t="s">
        <v>1359</v>
      </c>
      <c r="E406" s="1032"/>
      <c r="F406" s="1032"/>
    </row>
    <row r="407" spans="1:7">
      <c r="D407" s="1036" t="s">
        <v>1507</v>
      </c>
      <c r="E407" s="1036"/>
      <c r="F407" s="1036"/>
    </row>
    <row r="408" spans="1:7">
      <c r="D408" s="1066" t="s">
        <v>1506</v>
      </c>
      <c r="E408" s="1066"/>
      <c r="F408" s="1066"/>
    </row>
    <row r="409" spans="1:7">
      <c r="D409" s="1066"/>
      <c r="E409" s="1066"/>
      <c r="F409" s="1066"/>
    </row>
    <row r="410" spans="1:7">
      <c r="D410" s="1066"/>
      <c r="E410" s="1066"/>
      <c r="F410" s="1066"/>
    </row>
    <row r="411" spans="1:7">
      <c r="D411" s="825"/>
      <c r="E411" s="825"/>
      <c r="F411" s="825"/>
      <c r="G411" s="815"/>
    </row>
    <row r="412" spans="1:7">
      <c r="A412" s="822"/>
      <c r="B412" s="823" t="s">
        <v>328</v>
      </c>
      <c r="C412" s="854"/>
      <c r="D412" s="1027" t="s">
        <v>1361</v>
      </c>
      <c r="E412" s="1027"/>
      <c r="F412" s="1027"/>
      <c r="G412" s="815"/>
    </row>
    <row r="413" spans="1:7">
      <c r="D413" s="1027"/>
      <c r="E413" s="1027"/>
      <c r="F413" s="1027"/>
      <c r="G413" s="815"/>
    </row>
    <row r="414" spans="1:7">
      <c r="D414" s="1027"/>
      <c r="E414" s="1027"/>
      <c r="F414" s="1027"/>
      <c r="G414" s="815"/>
    </row>
    <row r="415" spans="1:7">
      <c r="D415" s="809"/>
      <c r="E415" s="809"/>
      <c r="F415" s="809"/>
      <c r="G415" s="815"/>
    </row>
    <row r="416" spans="1:7">
      <c r="B416" s="823" t="s">
        <v>328</v>
      </c>
      <c r="C416" s="822"/>
      <c r="D416" s="1066" t="s">
        <v>1448</v>
      </c>
      <c r="E416" s="1066"/>
      <c r="F416" s="1066"/>
      <c r="G416" s="815"/>
    </row>
    <row r="417" spans="1:7">
      <c r="D417" s="1066"/>
      <c r="E417" s="1066"/>
      <c r="F417" s="1066"/>
      <c r="G417" s="815"/>
    </row>
    <row r="418" spans="1:7">
      <c r="D418" s="825"/>
      <c r="E418" s="825"/>
      <c r="F418" s="825"/>
      <c r="G418" s="815"/>
    </row>
    <row r="419" spans="1:7">
      <c r="B419" s="823" t="s">
        <v>328</v>
      </c>
      <c r="C419" s="822"/>
      <c r="D419" s="1066" t="s">
        <v>1363</v>
      </c>
      <c r="E419" s="1066"/>
      <c r="F419" s="1066"/>
      <c r="G419" s="815"/>
    </row>
    <row r="420" spans="1:7">
      <c r="D420" s="1066"/>
      <c r="E420" s="1066"/>
      <c r="F420" s="1066"/>
      <c r="G420" s="815"/>
    </row>
    <row r="421" spans="1:7">
      <c r="D421" s="1066"/>
      <c r="E421" s="1066"/>
      <c r="F421" s="1066"/>
      <c r="G421" s="815"/>
    </row>
    <row r="422" spans="1:7">
      <c r="D422" s="1066"/>
      <c r="E422" s="1066"/>
      <c r="F422" s="1066"/>
      <c r="G422" s="815"/>
    </row>
    <row r="423" spans="1:7">
      <c r="B423" s="823" t="s">
        <v>328</v>
      </c>
      <c r="D423" s="1066"/>
      <c r="E423" s="1066"/>
      <c r="F423" s="1066"/>
      <c r="G423" s="815"/>
    </row>
    <row r="424" spans="1:7">
      <c r="A424" s="815"/>
      <c r="B424" s="815"/>
      <c r="C424" s="815"/>
      <c r="D424" s="1066"/>
      <c r="E424" s="1066"/>
      <c r="F424" s="1066"/>
      <c r="G424" s="815"/>
    </row>
    <row r="425" spans="1:7">
      <c r="A425" s="815"/>
      <c r="C425" s="815"/>
      <c r="D425" s="1066"/>
      <c r="E425" s="1066"/>
      <c r="F425" s="1066"/>
      <c r="G425" s="815"/>
    </row>
    <row r="426" spans="1:7">
      <c r="A426" s="815"/>
      <c r="B426" s="823" t="s">
        <v>328</v>
      </c>
      <c r="C426" s="815"/>
      <c r="D426" s="1066"/>
      <c r="E426" s="1066"/>
      <c r="F426" s="1066"/>
      <c r="G426" s="815"/>
    </row>
    <row r="427" spans="1:7">
      <c r="A427" s="815"/>
      <c r="B427" s="815"/>
      <c r="C427" s="815"/>
      <c r="D427" s="1066"/>
      <c r="E427" s="1066"/>
      <c r="F427" s="1066"/>
      <c r="G427" s="815"/>
    </row>
    <row r="428" spans="1:7">
      <c r="A428" s="815"/>
      <c r="C428" s="815"/>
      <c r="D428" s="1066"/>
      <c r="E428" s="1066"/>
      <c r="F428" s="1066"/>
      <c r="G428" s="815"/>
    </row>
    <row r="429" spans="1:7">
      <c r="A429" s="815"/>
      <c r="C429" s="815"/>
      <c r="D429" s="1066"/>
      <c r="E429" s="1066"/>
      <c r="F429" s="1066"/>
      <c r="G429" s="815"/>
    </row>
    <row r="430" spans="1:7">
      <c r="A430" s="815"/>
      <c r="B430" s="823" t="s">
        <v>328</v>
      </c>
      <c r="C430" s="815"/>
      <c r="D430" s="1066"/>
      <c r="E430" s="1066"/>
      <c r="F430" s="1066"/>
      <c r="G430" s="815"/>
    </row>
    <row r="431" spans="1:7">
      <c r="A431" s="815"/>
      <c r="B431" s="815"/>
      <c r="C431" s="815"/>
      <c r="D431" s="1066"/>
      <c r="E431" s="1066"/>
      <c r="F431" s="1066"/>
      <c r="G431" s="815"/>
    </row>
    <row r="432" spans="1:7">
      <c r="A432" s="815"/>
      <c r="B432" s="823" t="s">
        <v>328</v>
      </c>
      <c r="C432" s="815"/>
      <c r="D432" s="1066"/>
      <c r="E432" s="1066"/>
      <c r="F432" s="1066"/>
      <c r="G432" s="815"/>
    </row>
    <row r="433" spans="1:7">
      <c r="A433" s="815"/>
      <c r="B433" s="815"/>
      <c r="C433" s="815"/>
      <c r="D433" s="857"/>
      <c r="E433" s="857"/>
      <c r="F433" s="857"/>
      <c r="G433" s="815"/>
    </row>
    <row r="434" spans="1:7">
      <c r="A434" s="815"/>
      <c r="B434" s="823" t="s">
        <v>328</v>
      </c>
      <c r="C434" s="815"/>
      <c r="D434" s="1066" t="s">
        <v>1364</v>
      </c>
      <c r="E434" s="1066"/>
      <c r="F434" s="1066"/>
      <c r="G434" s="815"/>
    </row>
    <row r="435" spans="1:7">
      <c r="A435" s="815"/>
      <c r="B435" s="815"/>
      <c r="C435" s="815"/>
      <c r="D435" s="1066"/>
      <c r="E435" s="1066"/>
      <c r="F435" s="1066"/>
      <c r="G435" s="815"/>
    </row>
    <row r="436" spans="1:7">
      <c r="A436" s="815"/>
      <c r="B436" s="815"/>
      <c r="C436" s="815"/>
      <c r="D436" s="1066"/>
      <c r="E436" s="1066"/>
      <c r="F436" s="1066"/>
      <c r="G436" s="815"/>
    </row>
    <row r="437" spans="1:7">
      <c r="A437" s="815"/>
      <c r="B437" s="815"/>
      <c r="C437" s="815"/>
      <c r="D437" s="1066"/>
      <c r="E437" s="1066"/>
      <c r="F437" s="1066"/>
      <c r="G437" s="815"/>
    </row>
    <row r="438" spans="1:7">
      <c r="D438" s="1066"/>
      <c r="E438" s="1066"/>
      <c r="F438" s="1066"/>
    </row>
    <row r="439" spans="1:7">
      <c r="D439" s="825"/>
      <c r="E439" s="825"/>
      <c r="F439" s="825"/>
    </row>
    <row r="440" spans="1:7">
      <c r="B440" s="823" t="s">
        <v>328</v>
      </c>
      <c r="D440" s="1065" t="s">
        <v>1365</v>
      </c>
      <c r="E440" s="1065"/>
      <c r="F440" s="1065"/>
    </row>
    <row r="441" spans="1:7">
      <c r="A441" s="825"/>
      <c r="B441" s="825"/>
    </row>
    <row r="442" spans="1:7">
      <c r="A442" s="992" t="s">
        <v>1206</v>
      </c>
      <c r="B442" s="992"/>
      <c r="C442" s="992"/>
      <c r="D442" s="992"/>
      <c r="E442" s="992"/>
      <c r="F442" s="992"/>
      <c r="G442" s="992"/>
    </row>
    <row r="443" spans="1:7">
      <c r="A443" s="825"/>
      <c r="B443" s="825"/>
    </row>
    <row r="444" spans="1:7">
      <c r="D444" s="1043" t="s">
        <v>977</v>
      </c>
      <c r="E444" s="1043"/>
      <c r="F444" s="1043"/>
    </row>
    <row r="445" spans="1:7" s="816" customFormat="1">
      <c r="A445" s="830"/>
      <c r="B445" s="830"/>
      <c r="C445" s="826"/>
      <c r="D445" s="1044" t="s">
        <v>1366</v>
      </c>
      <c r="E445" s="1044"/>
      <c r="F445" s="1044"/>
      <c r="G445" s="827"/>
    </row>
    <row r="446" spans="1:7" s="816" customFormat="1">
      <c r="A446" s="830"/>
      <c r="B446" s="830"/>
      <c r="C446" s="826"/>
      <c r="D446" s="812"/>
      <c r="E446" s="696"/>
      <c r="F446" s="696"/>
      <c r="G446" s="827"/>
    </row>
    <row r="447" spans="1:7" s="816" customFormat="1">
      <c r="A447" s="822"/>
      <c r="B447" s="823" t="s">
        <v>328</v>
      </c>
      <c r="C447" s="826"/>
      <c r="D447" s="1045" t="s">
        <v>1367</v>
      </c>
      <c r="E447" s="1045"/>
      <c r="F447" s="1045"/>
      <c r="G447" s="827"/>
    </row>
    <row r="448" spans="1:7" s="816" customFormat="1">
      <c r="A448" s="822"/>
      <c r="B448" s="822"/>
      <c r="C448" s="826"/>
      <c r="D448" s="1045"/>
      <c r="E448" s="1045"/>
      <c r="F448" s="1045"/>
      <c r="G448" s="827"/>
    </row>
    <row r="449" spans="1:7" s="816" customFormat="1">
      <c r="A449" s="822"/>
      <c r="B449" s="822"/>
      <c r="C449" s="826"/>
      <c r="D449" s="810"/>
      <c r="E449" s="696"/>
      <c r="F449" s="696"/>
      <c r="G449" s="827"/>
    </row>
    <row r="450" spans="1:7" ht="12.75" customHeight="1">
      <c r="B450" s="823" t="s">
        <v>328</v>
      </c>
      <c r="D450" s="1015" t="s">
        <v>1581</v>
      </c>
      <c r="E450" s="1015"/>
      <c r="F450" s="1015"/>
    </row>
    <row r="451" spans="1:7">
      <c r="A451" s="822"/>
      <c r="D451" s="1015"/>
      <c r="E451" s="1015"/>
      <c r="F451" s="1015"/>
    </row>
    <row r="452" spans="1:7">
      <c r="A452" s="822"/>
      <c r="B452" s="822"/>
      <c r="D452" s="1015"/>
      <c r="E452" s="1015"/>
      <c r="F452" s="1015"/>
    </row>
    <row r="453" spans="1:7">
      <c r="A453" s="822"/>
      <c r="B453" s="822"/>
      <c r="D453" s="1015"/>
      <c r="E453" s="1015"/>
      <c r="F453" s="1015"/>
    </row>
    <row r="454" spans="1:7">
      <c r="A454" s="822"/>
      <c r="D454" s="936"/>
      <c r="E454" s="936"/>
      <c r="F454" s="936"/>
      <c r="G454" s="815"/>
    </row>
    <row r="455" spans="1:7">
      <c r="A455" s="822"/>
      <c r="B455" s="823" t="s">
        <v>328</v>
      </c>
      <c r="D455" s="1032" t="s">
        <v>1370</v>
      </c>
      <c r="E455" s="1032"/>
      <c r="F455" s="1032"/>
      <c r="G455" s="815"/>
    </row>
    <row r="456" spans="1:7">
      <c r="A456" s="822"/>
      <c r="B456" s="822"/>
      <c r="D456" s="810"/>
      <c r="E456" s="696"/>
      <c r="F456" s="696"/>
      <c r="G456" s="815"/>
    </row>
    <row r="457" spans="1:7">
      <c r="A457" s="822"/>
      <c r="B457" s="823" t="s">
        <v>328</v>
      </c>
      <c r="D457" s="1027" t="s">
        <v>1371</v>
      </c>
      <c r="E457" s="1027"/>
      <c r="F457" s="1027"/>
      <c r="G457" s="815"/>
    </row>
    <row r="458" spans="1:7">
      <c r="A458" s="822"/>
      <c r="D458" s="1027"/>
      <c r="E458" s="1027"/>
      <c r="F458" s="1027"/>
      <c r="G458" s="815"/>
    </row>
    <row r="459" spans="1:7">
      <c r="A459" s="841"/>
      <c r="B459" s="841"/>
      <c r="D459" s="757"/>
      <c r="E459" s="696"/>
      <c r="F459" s="696"/>
      <c r="G459" s="815"/>
    </row>
    <row r="460" spans="1:7">
      <c r="A460" s="841"/>
      <c r="B460" s="823" t="s">
        <v>328</v>
      </c>
      <c r="D460" s="1032" t="s">
        <v>1372</v>
      </c>
      <c r="E460" s="1032"/>
      <c r="F460" s="1032"/>
      <c r="G460" s="815"/>
    </row>
    <row r="461" spans="1:7">
      <c r="A461" s="822"/>
      <c r="B461" s="822"/>
      <c r="D461" s="825"/>
    </row>
    <row r="462" spans="1:7">
      <c r="A462" s="992" t="s">
        <v>1207</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0" t="s">
        <v>874</v>
      </c>
      <c r="E464" s="1080"/>
      <c r="F464" s="1080"/>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5" customHeight="1">
      <c r="A468" s="820"/>
      <c r="B468" s="823" t="s">
        <v>328</v>
      </c>
      <c r="C468" s="824"/>
      <c r="D468" s="1026" t="s">
        <v>1450</v>
      </c>
      <c r="E468" s="1026"/>
      <c r="F468" s="1026"/>
      <c r="G468" s="696"/>
    </row>
    <row r="469" spans="1:7" s="746" customFormat="1">
      <c r="A469" s="820"/>
      <c r="B469" s="820"/>
      <c r="C469" s="824"/>
      <c r="D469" s="1026"/>
      <c r="E469" s="1026"/>
      <c r="F469" s="1026"/>
      <c r="G469" s="696"/>
    </row>
    <row r="470" spans="1:7" s="746" customFormat="1">
      <c r="A470" s="820"/>
      <c r="B470" s="820"/>
      <c r="C470" s="824"/>
      <c r="D470" s="859"/>
      <c r="E470" s="696"/>
      <c r="F470" s="810"/>
      <c r="G470" s="696"/>
    </row>
    <row r="471" spans="1:7" s="746" customFormat="1" ht="14.5" customHeight="1">
      <c r="A471" s="822"/>
      <c r="B471" s="823" t="s">
        <v>328</v>
      </c>
      <c r="C471" s="824"/>
      <c r="D471" s="1026" t="s">
        <v>1626</v>
      </c>
      <c r="E471" s="1026"/>
      <c r="F471" s="1026"/>
      <c r="G471" s="696"/>
    </row>
    <row r="472" spans="1:7" s="746" customFormat="1">
      <c r="A472" s="820"/>
      <c r="B472" s="820"/>
      <c r="C472" s="824"/>
      <c r="D472" s="1026"/>
      <c r="E472" s="1026"/>
      <c r="F472" s="1026"/>
      <c r="G472" s="696"/>
    </row>
    <row r="473" spans="1:7" s="746" customFormat="1">
      <c r="A473" s="820"/>
      <c r="B473" s="820"/>
      <c r="C473" s="824"/>
      <c r="D473" s="1026"/>
      <c r="E473" s="1026"/>
      <c r="F473" s="1026"/>
      <c r="G473" s="696"/>
    </row>
    <row r="474" spans="1:7" s="746" customFormat="1">
      <c r="A474" s="820"/>
      <c r="B474" s="820"/>
      <c r="C474" s="824"/>
      <c r="D474" s="1026"/>
      <c r="E474" s="1026"/>
      <c r="F474" s="1026"/>
      <c r="G474" s="696"/>
    </row>
    <row r="475" spans="1:7" s="746" customFormat="1">
      <c r="A475" s="820"/>
      <c r="B475" s="820"/>
      <c r="C475" s="824"/>
      <c r="D475" s="1026"/>
      <c r="E475" s="1026"/>
      <c r="F475" s="1026"/>
      <c r="G475" s="696"/>
    </row>
    <row r="476" spans="1:7" s="746" customFormat="1">
      <c r="A476" s="820"/>
      <c r="B476" s="820"/>
      <c r="C476" s="824"/>
      <c r="D476" s="757"/>
      <c r="E476" s="696"/>
      <c r="F476" s="810"/>
      <c r="G476" s="696"/>
    </row>
    <row r="477" spans="1:7" s="746" customFormat="1" ht="14.5" customHeight="1">
      <c r="A477" s="822"/>
      <c r="B477" s="823" t="s">
        <v>328</v>
      </c>
      <c r="C477" s="824"/>
      <c r="D477" s="1026" t="s">
        <v>1244</v>
      </c>
      <c r="E477" s="1026"/>
      <c r="F477" s="1026"/>
      <c r="G477" s="696"/>
    </row>
    <row r="478" spans="1:7" s="746" customFormat="1">
      <c r="A478" s="820"/>
      <c r="B478" s="820"/>
      <c r="C478" s="824"/>
      <c r="D478" s="1026"/>
      <c r="E478" s="1026"/>
      <c r="F478" s="1026"/>
      <c r="G478" s="696"/>
    </row>
    <row r="479" spans="1:7" s="746" customFormat="1">
      <c r="A479" s="820"/>
      <c r="B479" s="820"/>
      <c r="C479" s="824"/>
      <c r="D479" s="1026"/>
      <c r="E479" s="1026"/>
      <c r="F479" s="1026"/>
      <c r="G479" s="696"/>
    </row>
    <row r="480" spans="1:7" s="746" customFormat="1">
      <c r="A480" s="820"/>
      <c r="B480" s="820"/>
      <c r="C480" s="824"/>
      <c r="D480" s="1026"/>
      <c r="E480" s="1026"/>
      <c r="F480" s="1026"/>
      <c r="G480" s="696"/>
    </row>
    <row r="481" spans="1:7" s="746" customFormat="1" ht="10" customHeight="1">
      <c r="A481" s="820"/>
      <c r="B481" s="820"/>
      <c r="C481" s="824"/>
      <c r="D481" s="757"/>
      <c r="E481" s="696"/>
      <c r="F481" s="810"/>
      <c r="G481" s="696"/>
    </row>
    <row r="482" spans="1:7" s="746" customFormat="1" ht="14.5" customHeight="1">
      <c r="A482" s="822"/>
      <c r="B482" s="823" t="s">
        <v>328</v>
      </c>
      <c r="C482" s="824"/>
      <c r="D482" s="1026" t="s">
        <v>1242</v>
      </c>
      <c r="E482" s="1026"/>
      <c r="F482" s="1026"/>
      <c r="G482" s="696"/>
    </row>
    <row r="483" spans="1:7" s="746" customFormat="1">
      <c r="A483" s="820"/>
      <c r="B483" s="820"/>
      <c r="C483" s="824"/>
      <c r="D483" s="1026"/>
      <c r="E483" s="1026"/>
      <c r="F483" s="1026"/>
      <c r="G483" s="696"/>
    </row>
    <row r="484" spans="1:7" s="746" customFormat="1">
      <c r="A484" s="820"/>
      <c r="B484" s="820"/>
      <c r="C484" s="824"/>
      <c r="D484" s="1026"/>
      <c r="E484" s="1026"/>
      <c r="F484" s="1026"/>
      <c r="G484" s="696"/>
    </row>
    <row r="485" spans="1:7" s="746" customFormat="1">
      <c r="A485" s="820"/>
      <c r="B485" s="820"/>
      <c r="C485" s="824"/>
      <c r="D485" s="808"/>
      <c r="E485" s="808"/>
      <c r="F485" s="808"/>
      <c r="G485" s="696"/>
    </row>
    <row r="486" spans="1:7" s="746" customFormat="1" ht="14.5" customHeight="1">
      <c r="A486" s="822"/>
      <c r="B486" s="823" t="s">
        <v>328</v>
      </c>
      <c r="C486" s="824"/>
      <c r="D486" s="1026" t="s">
        <v>1243</v>
      </c>
      <c r="E486" s="1026"/>
      <c r="F486" s="1026"/>
      <c r="G486" s="696"/>
    </row>
    <row r="487" spans="1:7" s="746" customFormat="1">
      <c r="A487" s="820"/>
      <c r="B487" s="820"/>
      <c r="C487" s="824"/>
      <c r="D487" s="1026"/>
      <c r="E487" s="1026"/>
      <c r="F487" s="1026"/>
      <c r="G487" s="696"/>
    </row>
    <row r="488" spans="1:7" s="746" customFormat="1">
      <c r="A488" s="820"/>
      <c r="B488" s="820"/>
      <c r="C488" s="824"/>
      <c r="D488" s="1026"/>
      <c r="E488" s="1026"/>
      <c r="F488" s="1026"/>
      <c r="G488" s="696"/>
    </row>
    <row r="489" spans="1:7" s="746" customFormat="1">
      <c r="A489" s="820"/>
      <c r="B489" s="820"/>
      <c r="C489" s="824"/>
      <c r="D489" s="1026"/>
      <c r="E489" s="1026"/>
      <c r="F489" s="1026"/>
      <c r="G489" s="696"/>
    </row>
    <row r="490" spans="1:7" s="746" customFormat="1">
      <c r="A490" s="820"/>
      <c r="B490" s="820"/>
      <c r="C490" s="824"/>
      <c r="D490" s="1026"/>
      <c r="E490" s="1026"/>
      <c r="F490" s="1026"/>
      <c r="G490" s="696"/>
    </row>
    <row r="491" spans="1:7" s="746" customFormat="1">
      <c r="A491" s="820"/>
      <c r="B491" s="820"/>
      <c r="C491" s="824"/>
      <c r="D491" s="1026"/>
      <c r="E491" s="1026"/>
      <c r="F491" s="1026"/>
      <c r="G491" s="696"/>
    </row>
    <row r="492" spans="1:7" s="746" customFormat="1">
      <c r="A492" s="820"/>
      <c r="B492" s="820"/>
      <c r="C492" s="824"/>
      <c r="D492" s="1026"/>
      <c r="E492" s="1026"/>
      <c r="F492" s="1026"/>
      <c r="G492" s="696"/>
    </row>
    <row r="493" spans="1:7" s="746" customFormat="1">
      <c r="A493" s="860"/>
      <c r="B493" s="860"/>
      <c r="C493" s="861"/>
      <c r="D493" s="1026"/>
      <c r="E493" s="1026"/>
      <c r="F493" s="1026"/>
      <c r="G493" s="696"/>
    </row>
    <row r="494" spans="1:7" s="746" customFormat="1">
      <c r="A494" s="860"/>
      <c r="B494" s="860"/>
      <c r="C494" s="861"/>
      <c r="D494" s="1026"/>
      <c r="E494" s="1026"/>
      <c r="F494" s="1026"/>
      <c r="G494" s="696"/>
    </row>
    <row r="495" spans="1:7" s="746" customFormat="1">
      <c r="A495" s="860"/>
      <c r="B495" s="860"/>
      <c r="C495" s="861"/>
      <c r="D495" s="757"/>
      <c r="E495" s="696"/>
      <c r="F495" s="810"/>
      <c r="G495" s="696"/>
    </row>
    <row r="496" spans="1:7" s="746" customFormat="1" ht="13.75" customHeight="1">
      <c r="A496" s="860"/>
      <c r="B496" s="823" t="s">
        <v>328</v>
      </c>
      <c r="C496" s="861"/>
      <c r="D496" s="1026" t="s">
        <v>1387</v>
      </c>
      <c r="E496" s="1026"/>
      <c r="F496" s="1026"/>
      <c r="G496" s="696"/>
    </row>
    <row r="497" spans="1:7" s="746" customFormat="1">
      <c r="A497" s="860"/>
      <c r="B497" s="860"/>
      <c r="C497" s="861"/>
      <c r="D497" s="1026"/>
      <c r="E497" s="1026"/>
      <c r="F497" s="1026"/>
      <c r="G497" s="696"/>
    </row>
    <row r="498" spans="1:7" s="746" customFormat="1">
      <c r="A498" s="860"/>
      <c r="B498" s="860"/>
      <c r="C498" s="861"/>
      <c r="D498" s="1026"/>
      <c r="E498" s="1026"/>
      <c r="F498" s="1026"/>
      <c r="G498" s="696"/>
    </row>
    <row r="499" spans="1:7" s="746" customFormat="1">
      <c r="A499" s="860"/>
      <c r="B499" s="860"/>
      <c r="C499" s="861"/>
      <c r="D499" s="1026"/>
      <c r="E499" s="1026"/>
      <c r="F499" s="1026"/>
      <c r="G499" s="696"/>
    </row>
    <row r="500" spans="1:7" s="746" customFormat="1">
      <c r="A500" s="820"/>
      <c r="B500" s="820"/>
      <c r="C500" s="824"/>
      <c r="D500" s="1026"/>
      <c r="E500" s="1026"/>
      <c r="F500" s="1026"/>
      <c r="G500" s="696"/>
    </row>
    <row r="501" spans="1:7" s="746" customFormat="1">
      <c r="A501" s="820"/>
      <c r="B501" s="820"/>
      <c r="C501" s="824"/>
      <c r="D501" s="912"/>
      <c r="E501" s="912"/>
      <c r="F501" s="912"/>
      <c r="G501" s="696"/>
    </row>
    <row r="502" spans="1:7" s="746" customFormat="1" ht="13.25" customHeight="1">
      <c r="A502" s="820"/>
      <c r="B502" s="823" t="s">
        <v>328</v>
      </c>
      <c r="C502" s="824"/>
      <c r="D502" s="1062" t="s">
        <v>1271</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5" customHeight="1">
      <c r="A505" s="822"/>
      <c r="B505" s="823" t="s">
        <v>328</v>
      </c>
      <c r="C505" s="829"/>
      <c r="D505" s="1026" t="s">
        <v>1245</v>
      </c>
      <c r="E505" s="1026"/>
      <c r="F505" s="1026"/>
      <c r="G505" s="696"/>
    </row>
    <row r="506" spans="1:7" s="746" customFormat="1">
      <c r="A506" s="813"/>
      <c r="B506" s="813"/>
      <c r="C506" s="829"/>
      <c r="D506" s="1026"/>
      <c r="E506" s="1026"/>
      <c r="F506" s="1026"/>
      <c r="G506" s="696"/>
    </row>
    <row r="507" spans="1:7" s="746" customFormat="1">
      <c r="A507" s="813"/>
      <c r="B507" s="813"/>
      <c r="C507" s="829"/>
      <c r="D507" s="1026"/>
      <c r="E507" s="1026"/>
      <c r="F507" s="1026"/>
      <c r="G507" s="696"/>
    </row>
    <row r="508" spans="1:7" s="746" customFormat="1" ht="12" customHeight="1">
      <c r="A508" s="825"/>
      <c r="B508" s="825"/>
      <c r="C508" s="833"/>
      <c r="D508" s="825"/>
      <c r="E508" s="696"/>
      <c r="F508" s="862"/>
      <c r="G508" s="696"/>
    </row>
    <row r="509" spans="1:7">
      <c r="A509" s="992" t="s">
        <v>1208</v>
      </c>
      <c r="B509" s="992"/>
      <c r="C509" s="992"/>
      <c r="D509" s="992"/>
      <c r="E509" s="992"/>
      <c r="F509" s="992"/>
      <c r="G509" s="992"/>
    </row>
    <row r="510" spans="1:7">
      <c r="A510" s="825"/>
      <c r="B510" s="825"/>
      <c r="C510" s="854"/>
      <c r="F510" s="863"/>
    </row>
    <row r="511" spans="1:7">
      <c r="B511" s="1068" t="s">
        <v>483</v>
      </c>
      <c r="C511" s="1068"/>
      <c r="D511" s="1068"/>
      <c r="E511" s="1068"/>
      <c r="F511" s="1068"/>
    </row>
    <row r="512" spans="1:7">
      <c r="A512" s="825"/>
      <c r="B512" s="825"/>
      <c r="C512" s="854"/>
      <c r="D512" s="825"/>
      <c r="F512" s="825"/>
    </row>
    <row r="513" spans="1:7">
      <c r="A513" s="993" t="s">
        <v>1209</v>
      </c>
      <c r="B513" s="993"/>
      <c r="C513" s="993"/>
      <c r="D513" s="993"/>
      <c r="E513" s="993"/>
      <c r="F513" s="993"/>
      <c r="G513" s="993"/>
    </row>
    <row r="514" spans="1:7">
      <c r="A514" s="825"/>
      <c r="B514" s="825"/>
      <c r="C514" s="854"/>
      <c r="D514" s="825"/>
      <c r="F514" s="825"/>
    </row>
    <row r="515" spans="1:7">
      <c r="C515" s="854"/>
      <c r="D515" s="982" t="s">
        <v>736</v>
      </c>
      <c r="E515" s="982"/>
      <c r="F515" s="982"/>
    </row>
    <row r="516" spans="1:7">
      <c r="C516" s="854"/>
      <c r="D516" s="1032" t="s">
        <v>1266</v>
      </c>
      <c r="E516" s="1032"/>
      <c r="F516" s="1032"/>
    </row>
    <row r="517" spans="1:7">
      <c r="C517" s="854"/>
      <c r="D517" s="810"/>
      <c r="E517" s="810"/>
      <c r="F517" s="810"/>
    </row>
    <row r="518" spans="1:7" ht="13.75" customHeight="1">
      <c r="A518" s="822"/>
      <c r="B518" s="823" t="s">
        <v>328</v>
      </c>
      <c r="C518" s="854"/>
      <c r="D518" s="1032" t="s">
        <v>978</v>
      </c>
      <c r="E518" s="1032"/>
      <c r="F518" s="1032"/>
      <c r="G518" s="815"/>
    </row>
    <row r="519" spans="1:7" ht="13.75" customHeight="1">
      <c r="A519" s="854"/>
      <c r="B519" s="854"/>
      <c r="C519" s="854"/>
      <c r="D519" s="810"/>
      <c r="E519" s="642"/>
      <c r="F519" s="642"/>
      <c r="G519" s="815"/>
    </row>
    <row r="520" spans="1:7">
      <c r="A520" s="822"/>
      <c r="B520" s="823" t="s">
        <v>328</v>
      </c>
      <c r="C520" s="854"/>
      <c r="D520" s="1027" t="s">
        <v>1267</v>
      </c>
      <c r="E520" s="1027"/>
      <c r="F520" s="1027"/>
      <c r="G520" s="815"/>
    </row>
    <row r="521" spans="1:7">
      <c r="A521" s="854"/>
      <c r="B521" s="854"/>
      <c r="C521" s="854"/>
      <c r="D521" s="1027"/>
      <c r="E521" s="1027"/>
      <c r="F521" s="1027"/>
      <c r="G521" s="815"/>
    </row>
    <row r="522" spans="1:7">
      <c r="A522" s="854"/>
      <c r="B522" s="854"/>
      <c r="C522" s="854"/>
      <c r="D522" s="825"/>
      <c r="E522" s="825"/>
      <c r="F522" s="825"/>
      <c r="G522" s="815"/>
    </row>
    <row r="523" spans="1:7">
      <c r="A523" s="822"/>
      <c r="B523" s="823" t="s">
        <v>328</v>
      </c>
      <c r="C523" s="854"/>
      <c r="D523" s="1027" t="s">
        <v>1268</v>
      </c>
      <c r="E523" s="1027"/>
      <c r="F523" s="1027"/>
      <c r="G523" s="815"/>
    </row>
    <row r="524" spans="1:7">
      <c r="A524" s="854"/>
      <c r="B524" s="854"/>
      <c r="C524" s="854"/>
      <c r="D524" s="1027"/>
      <c r="E524" s="1027"/>
      <c r="F524" s="1027"/>
      <c r="G524" s="815"/>
    </row>
    <row r="525" spans="1:7">
      <c r="A525" s="854"/>
      <c r="B525" s="854"/>
      <c r="C525" s="854"/>
      <c r="D525" s="825"/>
      <c r="E525" s="825"/>
      <c r="F525" s="825"/>
      <c r="G525" s="815"/>
    </row>
    <row r="526" spans="1:7">
      <c r="A526" s="822"/>
      <c r="B526" s="823" t="s">
        <v>328</v>
      </c>
      <c r="C526" s="854"/>
      <c r="D526" s="1027" t="s">
        <v>1269</v>
      </c>
      <c r="E526" s="1027"/>
      <c r="F526" s="1027"/>
      <c r="G526" s="815"/>
    </row>
    <row r="527" spans="1:7">
      <c r="A527" s="854"/>
      <c r="B527" s="854"/>
      <c r="C527" s="854"/>
      <c r="D527" s="1027"/>
      <c r="E527" s="1027"/>
      <c r="F527" s="1027"/>
      <c r="G527" s="815"/>
    </row>
    <row r="528" spans="1:7">
      <c r="A528" s="854"/>
      <c r="B528" s="854"/>
      <c r="C528" s="854"/>
      <c r="D528" s="825"/>
      <c r="E528" s="825"/>
      <c r="F528" s="825"/>
      <c r="G528" s="815"/>
    </row>
    <row r="529" spans="1:7">
      <c r="A529" s="822"/>
      <c r="B529" s="823" t="s">
        <v>328</v>
      </c>
      <c r="C529" s="854"/>
      <c r="D529" s="1027" t="s">
        <v>1270</v>
      </c>
      <c r="E529" s="1027"/>
      <c r="F529" s="1027"/>
      <c r="G529" s="815"/>
    </row>
    <row r="530" spans="1:7">
      <c r="A530" s="854"/>
      <c r="B530" s="854"/>
      <c r="C530" s="854"/>
      <c r="D530" s="1027"/>
      <c r="E530" s="1027"/>
      <c r="F530" s="1027"/>
      <c r="G530" s="815"/>
    </row>
    <row r="531" spans="1:7">
      <c r="A531" s="854"/>
      <c r="B531" s="854"/>
      <c r="C531" s="854"/>
      <c r="D531" s="1027"/>
      <c r="E531" s="1027"/>
      <c r="F531" s="1027"/>
      <c r="G531" s="815"/>
    </row>
    <row r="532" spans="1:7">
      <c r="A532" s="854"/>
      <c r="B532" s="854"/>
      <c r="C532" s="854"/>
      <c r="D532" s="825"/>
      <c r="E532" s="825"/>
      <c r="F532" s="825"/>
    </row>
    <row r="533" spans="1:7">
      <c r="A533" s="822"/>
      <c r="B533" s="823" t="s">
        <v>328</v>
      </c>
      <c r="C533" s="854"/>
      <c r="D533" s="1062" t="s">
        <v>1388</v>
      </c>
      <c r="E533" s="1062"/>
      <c r="F533" s="1062"/>
    </row>
    <row r="534" spans="1:7">
      <c r="A534" s="854"/>
      <c r="B534" s="854"/>
      <c r="C534" s="854"/>
      <c r="D534" s="1062"/>
      <c r="E534" s="1062"/>
      <c r="F534" s="1062"/>
    </row>
    <row r="535" spans="1:7">
      <c r="A535" s="854"/>
      <c r="B535" s="854"/>
      <c r="C535" s="854"/>
      <c r="D535" s="825"/>
      <c r="E535" s="825"/>
      <c r="F535" s="825"/>
    </row>
    <row r="536" spans="1:7">
      <c r="A536" s="822"/>
      <c r="B536" s="823" t="s">
        <v>328</v>
      </c>
      <c r="C536" s="854"/>
      <c r="D536" s="1027" t="s">
        <v>1272</v>
      </c>
      <c r="E536" s="1027"/>
      <c r="F536" s="1027"/>
    </row>
    <row r="537" spans="1:7">
      <c r="A537" s="854"/>
      <c r="B537" s="854"/>
      <c r="C537" s="854"/>
      <c r="D537" s="1027"/>
      <c r="E537" s="1027"/>
      <c r="F537" s="1027"/>
      <c r="G537" s="844"/>
    </row>
    <row r="538" spans="1:7">
      <c r="A538" s="854"/>
      <c r="B538" s="854"/>
      <c r="C538" s="854"/>
      <c r="D538" s="825"/>
      <c r="E538" s="825"/>
      <c r="F538" s="825"/>
      <c r="G538" s="844"/>
    </row>
    <row r="539" spans="1:7">
      <c r="A539" s="822"/>
      <c r="B539" s="823" t="s">
        <v>328</v>
      </c>
      <c r="C539" s="854"/>
      <c r="D539" s="1032" t="s">
        <v>1273</v>
      </c>
      <c r="E539" s="1032"/>
      <c r="F539" s="1032"/>
      <c r="G539" s="844"/>
    </row>
    <row r="540" spans="1:7">
      <c r="A540" s="841"/>
      <c r="B540" s="841"/>
      <c r="C540" s="854"/>
      <c r="D540" s="1032" t="s">
        <v>904</v>
      </c>
      <c r="E540" s="1032"/>
      <c r="F540" s="1032"/>
      <c r="G540" s="844"/>
    </row>
    <row r="541" spans="1:7">
      <c r="A541" s="841"/>
      <c r="B541" s="841"/>
      <c r="C541" s="854"/>
      <c r="D541" s="696"/>
      <c r="E541" s="1067" t="s">
        <v>1274</v>
      </c>
      <c r="F541" s="1067"/>
      <c r="G541" s="844"/>
    </row>
    <row r="542" spans="1:7">
      <c r="A542" s="822"/>
      <c r="B542" s="822"/>
      <c r="C542" s="854"/>
      <c r="E542" s="825"/>
      <c r="F542" s="825"/>
      <c r="G542" s="844"/>
    </row>
    <row r="543" spans="1:7">
      <c r="A543" s="822"/>
      <c r="B543" s="823" t="s">
        <v>328</v>
      </c>
      <c r="C543" s="854"/>
      <c r="D543" s="1064" t="s">
        <v>1275</v>
      </c>
      <c r="E543" s="1064"/>
      <c r="F543" s="1064"/>
      <c r="G543" s="844"/>
    </row>
    <row r="544" spans="1:7">
      <c r="C544" s="854"/>
      <c r="D544" s="1027" t="s">
        <v>1276</v>
      </c>
      <c r="E544" s="1027"/>
      <c r="F544" s="1027"/>
      <c r="G544" s="844"/>
    </row>
    <row r="545" spans="1:7">
      <c r="A545" s="854"/>
      <c r="B545" s="854"/>
      <c r="C545" s="854"/>
      <c r="D545" s="1027"/>
      <c r="E545" s="1027"/>
      <c r="F545" s="1027"/>
      <c r="G545" s="844"/>
    </row>
    <row r="546" spans="1:7">
      <c r="A546" s="854"/>
      <c r="B546" s="854"/>
      <c r="C546" s="854"/>
      <c r="D546" s="1027"/>
      <c r="E546" s="1027"/>
      <c r="F546" s="1027"/>
      <c r="G546" s="844"/>
    </row>
    <row r="547" spans="1:7">
      <c r="A547" s="854"/>
      <c r="B547" s="854"/>
      <c r="C547" s="854"/>
      <c r="D547" s="825"/>
      <c r="E547" s="825"/>
      <c r="F547" s="825"/>
      <c r="G547" s="844"/>
    </row>
    <row r="548" spans="1:7">
      <c r="A548" s="822"/>
      <c r="B548" s="823" t="s">
        <v>328</v>
      </c>
      <c r="C548" s="854"/>
      <c r="D548" s="1027" t="s">
        <v>1277</v>
      </c>
      <c r="E548" s="1027"/>
      <c r="F548" s="1027"/>
      <c r="G548" s="844"/>
    </row>
    <row r="549" spans="1:7">
      <c r="A549" s="822"/>
      <c r="B549" s="822"/>
      <c r="C549" s="854"/>
      <c r="D549" s="1027"/>
      <c r="E549" s="1027"/>
      <c r="F549" s="1027"/>
      <c r="G549" s="844"/>
    </row>
    <row r="550" spans="1:7">
      <c r="A550" s="822"/>
      <c r="B550" s="822"/>
      <c r="C550" s="854"/>
      <c r="D550" s="1027"/>
      <c r="E550" s="1027"/>
      <c r="F550" s="1027"/>
      <c r="G550" s="844"/>
    </row>
    <row r="551" spans="1:7">
      <c r="A551" s="822"/>
      <c r="B551" s="822"/>
      <c r="C551" s="854"/>
      <c r="D551" s="1027"/>
      <c r="E551" s="1027"/>
      <c r="F551" s="1027"/>
      <c r="G551" s="844"/>
    </row>
    <row r="552" spans="1:7">
      <c r="A552" s="822"/>
      <c r="B552" s="822"/>
      <c r="C552" s="854"/>
      <c r="D552" s="825"/>
      <c r="E552" s="825"/>
      <c r="F552" s="825"/>
      <c r="G552" s="844"/>
    </row>
    <row r="553" spans="1:7">
      <c r="A553" s="992" t="s">
        <v>1210</v>
      </c>
      <c r="B553" s="992"/>
      <c r="C553" s="992"/>
      <c r="D553" s="992"/>
      <c r="E553" s="992"/>
      <c r="F553" s="992"/>
      <c r="G553" s="992"/>
    </row>
    <row r="554" spans="1:7">
      <c r="A554" s="854"/>
      <c r="B554" s="854"/>
      <c r="C554" s="854"/>
      <c r="E554" s="825"/>
      <c r="F554" s="825"/>
      <c r="G554" s="844"/>
    </row>
    <row r="555" spans="1:7" ht="12.75" customHeight="1">
      <c r="C555" s="818"/>
      <c r="D555" s="1069" t="s">
        <v>224</v>
      </c>
      <c r="E555" s="1069"/>
      <c r="F555" s="1069"/>
      <c r="G555" s="844"/>
    </row>
    <row r="556" spans="1:7">
      <c r="A556" s="820"/>
      <c r="B556" s="820"/>
      <c r="C556" s="820"/>
      <c r="D556" s="1014" t="s">
        <v>1226</v>
      </c>
      <c r="E556" s="1014"/>
      <c r="F556" s="1014"/>
      <c r="G556" s="844"/>
    </row>
    <row r="557" spans="1:7">
      <c r="A557" s="815"/>
      <c r="B557" s="815"/>
      <c r="C557" s="820"/>
      <c r="D557" s="864"/>
      <c r="G557" s="844"/>
    </row>
    <row r="558" spans="1:7">
      <c r="A558" s="820"/>
      <c r="B558" s="823" t="s">
        <v>328</v>
      </c>
      <c r="D558" s="1014" t="s">
        <v>984</v>
      </c>
      <c r="E558" s="1014"/>
      <c r="F558" s="1014"/>
      <c r="G558" s="844"/>
    </row>
    <row r="559" spans="1:7">
      <c r="A559" s="841"/>
      <c r="B559" s="841"/>
      <c r="D559" s="839"/>
    </row>
    <row r="560" spans="1:7">
      <c r="A560" s="841"/>
      <c r="B560" s="823" t="s">
        <v>328</v>
      </c>
      <c r="D560" s="1015" t="s">
        <v>1227</v>
      </c>
      <c r="E560" s="1015"/>
      <c r="F560" s="1015"/>
    </row>
    <row r="561" spans="1:7">
      <c r="A561" s="841"/>
      <c r="B561" s="841"/>
      <c r="D561" s="1015"/>
      <c r="E561" s="1015"/>
      <c r="F561" s="1015"/>
      <c r="G561" s="815"/>
    </row>
    <row r="562" spans="1:7">
      <c r="A562" s="841"/>
      <c r="B562" s="841"/>
      <c r="D562" s="1015"/>
      <c r="E562" s="1015"/>
      <c r="F562" s="1015"/>
      <c r="G562" s="815"/>
    </row>
    <row r="563" spans="1:7">
      <c r="A563" s="841"/>
      <c r="B563" s="841"/>
      <c r="D563" s="1015"/>
      <c r="E563" s="1015"/>
      <c r="F563" s="1015"/>
      <c r="G563" s="815"/>
    </row>
    <row r="564" spans="1:7">
      <c r="A564" s="841"/>
      <c r="B564" s="823" t="s">
        <v>328</v>
      </c>
      <c r="D564" s="1015" t="s">
        <v>1228</v>
      </c>
      <c r="E564" s="1015"/>
      <c r="F564" s="1015"/>
      <c r="G564" s="815"/>
    </row>
    <row r="565" spans="1:7">
      <c r="A565" s="841"/>
      <c r="B565" s="841"/>
      <c r="D565" s="1015"/>
      <c r="E565" s="1015"/>
      <c r="F565" s="1015"/>
      <c r="G565" s="815"/>
    </row>
    <row r="566" spans="1:7">
      <c r="A566" s="841"/>
      <c r="B566" s="841"/>
      <c r="D566" s="1015"/>
      <c r="E566" s="1015"/>
      <c r="F566" s="1015"/>
      <c r="G566" s="815"/>
    </row>
    <row r="567" spans="1:7">
      <c r="A567" s="841"/>
      <c r="B567" s="841"/>
      <c r="D567" s="1015"/>
      <c r="E567" s="1015"/>
      <c r="F567" s="1015"/>
      <c r="G567" s="815"/>
    </row>
    <row r="568" spans="1:7">
      <c r="A568" s="841"/>
      <c r="B568" s="841"/>
      <c r="D568" s="807"/>
      <c r="E568" s="807"/>
      <c r="F568" s="807"/>
      <c r="G568" s="815"/>
    </row>
    <row r="569" spans="1:7">
      <c r="A569" s="841"/>
      <c r="B569" s="823" t="s">
        <v>328</v>
      </c>
      <c r="D569" s="1015" t="s">
        <v>1229</v>
      </c>
      <c r="E569" s="1015"/>
      <c r="F569" s="1015"/>
      <c r="G569" s="815"/>
    </row>
    <row r="570" spans="1:7">
      <c r="A570" s="841"/>
      <c r="B570" s="841"/>
      <c r="D570" s="1015"/>
      <c r="E570" s="1015"/>
      <c r="F570" s="1015"/>
      <c r="G570" s="815"/>
    </row>
    <row r="571" spans="1:7">
      <c r="A571" s="841"/>
      <c r="B571" s="841"/>
      <c r="D571" s="864"/>
      <c r="G571" s="815"/>
    </row>
    <row r="572" spans="1:7">
      <c r="A572" s="841"/>
      <c r="B572" s="823" t="s">
        <v>328</v>
      </c>
      <c r="D572" s="1014" t="s">
        <v>1230</v>
      </c>
      <c r="E572" s="1014"/>
      <c r="F572" s="1014"/>
      <c r="G572" s="815"/>
    </row>
    <row r="573" spans="1:7">
      <c r="A573" s="841"/>
      <c r="B573" s="841"/>
      <c r="D573" s="1014"/>
      <c r="E573" s="1014"/>
      <c r="F573" s="1014"/>
      <c r="G573" s="815"/>
    </row>
    <row r="574" spans="1:7">
      <c r="A574" s="841"/>
      <c r="B574" s="841"/>
      <c r="D574" s="864"/>
      <c r="G574" s="815"/>
    </row>
    <row r="575" spans="1:7">
      <c r="A575" s="822"/>
      <c r="B575" s="823" t="s">
        <v>328</v>
      </c>
      <c r="D575" s="1014" t="s">
        <v>979</v>
      </c>
      <c r="E575" s="1014"/>
      <c r="F575" s="1014"/>
      <c r="G575" s="815"/>
    </row>
    <row r="576" spans="1:7">
      <c r="A576" s="822"/>
      <c r="B576" s="822"/>
      <c r="D576" s="864"/>
      <c r="G576" s="815"/>
    </row>
    <row r="577" spans="1:7">
      <c r="A577" s="992" t="s">
        <v>1211</v>
      </c>
      <c r="B577" s="992"/>
      <c r="C577" s="992"/>
      <c r="D577" s="992"/>
      <c r="E577" s="992"/>
      <c r="F577" s="992"/>
      <c r="G577" s="992"/>
    </row>
    <row r="578" spans="1:7"/>
    <row r="579" spans="1:7">
      <c r="D579" s="982" t="s">
        <v>1311</v>
      </c>
      <c r="E579" s="982"/>
      <c r="F579" s="982"/>
    </row>
    <row r="580" spans="1:7">
      <c r="D580" s="983" t="s">
        <v>1312</v>
      </c>
      <c r="E580" s="983"/>
      <c r="F580" s="983"/>
    </row>
    <row r="581" spans="1:7">
      <c r="D581" s="804"/>
      <c r="E581" s="746"/>
      <c r="F581" s="746"/>
    </row>
    <row r="582" spans="1:7" s="816" customFormat="1">
      <c r="A582" s="830"/>
      <c r="B582" s="823" t="s">
        <v>328</v>
      </c>
      <c r="C582" s="826"/>
      <c r="D582" s="984" t="s">
        <v>1313</v>
      </c>
      <c r="E582" s="984"/>
      <c r="F582" s="984"/>
      <c r="G582" s="827"/>
    </row>
    <row r="583" spans="1:7">
      <c r="D583" s="984"/>
      <c r="E583" s="984"/>
      <c r="F583" s="984"/>
    </row>
    <row r="584" spans="1:7">
      <c r="D584" s="984"/>
      <c r="E584" s="984"/>
      <c r="F584" s="984"/>
    </row>
    <row r="585" spans="1:7"/>
    <row r="586" spans="1:7">
      <c r="A586" s="992" t="s">
        <v>1212</v>
      </c>
      <c r="B586" s="992"/>
      <c r="C586" s="992"/>
      <c r="D586" s="992"/>
      <c r="E586" s="992"/>
      <c r="F586" s="992"/>
      <c r="G586" s="992"/>
    </row>
    <row r="587" spans="1:7">
      <c r="A587" s="825"/>
      <c r="B587" s="825"/>
      <c r="G587" s="844"/>
    </row>
    <row r="588" spans="1:7">
      <c r="A588" s="865"/>
      <c r="B588" s="865"/>
      <c r="C588" s="818"/>
      <c r="D588" s="985" t="s">
        <v>1314</v>
      </c>
      <c r="E588" s="985"/>
      <c r="F588" s="985"/>
      <c r="G588" s="844"/>
    </row>
    <row r="589" spans="1:7">
      <c r="A589" s="865"/>
      <c r="B589" s="865"/>
      <c r="C589" s="818"/>
      <c r="D589" s="985"/>
      <c r="E589" s="985"/>
      <c r="F589" s="985"/>
      <c r="G589" s="844"/>
    </row>
    <row r="590" spans="1:7">
      <c r="C590" s="820"/>
      <c r="D590" s="983" t="s">
        <v>1315</v>
      </c>
      <c r="E590" s="983"/>
      <c r="F590" s="983"/>
      <c r="G590" s="844"/>
    </row>
    <row r="591" spans="1:7">
      <c r="C591" s="820"/>
      <c r="D591" s="804"/>
      <c r="E591" s="804"/>
      <c r="F591" s="804"/>
      <c r="G591" s="844"/>
    </row>
    <row r="592" spans="1:7">
      <c r="A592" s="841"/>
      <c r="B592" s="823" t="s">
        <v>328</v>
      </c>
      <c r="D592" s="983" t="s">
        <v>466</v>
      </c>
      <c r="E592" s="983"/>
      <c r="F592" s="983"/>
      <c r="G592" s="844"/>
    </row>
    <row r="593" spans="1:7">
      <c r="C593" s="866"/>
      <c r="E593" s="815"/>
      <c r="G593" s="844"/>
    </row>
    <row r="594" spans="1:7">
      <c r="A594" s="841"/>
      <c r="B594" s="823" t="s">
        <v>328</v>
      </c>
      <c r="D594" s="986" t="s">
        <v>1316</v>
      </c>
      <c r="E594" s="986"/>
      <c r="F594" s="986"/>
      <c r="G594" s="844"/>
    </row>
    <row r="595" spans="1:7">
      <c r="D595" s="986"/>
      <c r="E595" s="986"/>
      <c r="F595" s="986"/>
      <c r="G595" s="844"/>
    </row>
    <row r="596" spans="1:7">
      <c r="D596" s="815"/>
      <c r="G596" s="844"/>
    </row>
    <row r="597" spans="1:7">
      <c r="B597" s="823" t="s">
        <v>328</v>
      </c>
      <c r="D597" s="986" t="s">
        <v>1317</v>
      </c>
      <c r="E597" s="986"/>
      <c r="F597" s="986"/>
      <c r="G597" s="844"/>
    </row>
    <row r="598" spans="1:7">
      <c r="C598" s="866"/>
      <c r="D598" s="986"/>
      <c r="E598" s="986"/>
      <c r="F598" s="986"/>
      <c r="G598" s="844"/>
    </row>
    <row r="599" spans="1:7">
      <c r="C599" s="866"/>
      <c r="G599" s="844"/>
    </row>
    <row r="600" spans="1:7">
      <c r="B600" s="823" t="s">
        <v>328</v>
      </c>
      <c r="C600" s="866"/>
      <c r="D600" s="986" t="s">
        <v>1318</v>
      </c>
      <c r="E600" s="986"/>
      <c r="F600" s="986"/>
      <c r="G600" s="844"/>
    </row>
    <row r="601" spans="1:7">
      <c r="C601" s="866"/>
      <c r="D601" s="986"/>
      <c r="E601" s="986"/>
      <c r="F601" s="986"/>
      <c r="G601" s="844"/>
    </row>
    <row r="602" spans="1:7">
      <c r="C602" s="866"/>
      <c r="G602" s="844"/>
    </row>
    <row r="603" spans="1:7">
      <c r="A603" s="992" t="s">
        <v>1213</v>
      </c>
      <c r="B603" s="992"/>
      <c r="C603" s="992"/>
      <c r="D603" s="992"/>
      <c r="E603" s="992"/>
      <c r="F603" s="992"/>
      <c r="G603" s="992"/>
    </row>
    <row r="604" spans="1:7">
      <c r="A604" s="867"/>
      <c r="B604" s="867"/>
      <c r="C604" s="867"/>
      <c r="G604" s="844"/>
    </row>
    <row r="605" spans="1:7">
      <c r="C605" s="841"/>
      <c r="D605" s="982" t="s">
        <v>1319</v>
      </c>
      <c r="E605" s="982"/>
      <c r="F605" s="982"/>
      <c r="G605" s="844"/>
    </row>
    <row r="606" spans="1:7">
      <c r="A606" s="841"/>
      <c r="B606" s="841"/>
      <c r="C606" s="843"/>
      <c r="D606" s="819"/>
      <c r="G606" s="844"/>
    </row>
    <row r="607" spans="1:7">
      <c r="A607" s="822"/>
      <c r="B607" s="823" t="s">
        <v>328</v>
      </c>
      <c r="C607" s="843"/>
      <c r="D607" s="1027" t="s">
        <v>1564</v>
      </c>
      <c r="E607" s="1027"/>
      <c r="F607" s="1027"/>
      <c r="G607" s="844"/>
    </row>
    <row r="608" spans="1:7">
      <c r="C608" s="843"/>
      <c r="D608" s="1027"/>
      <c r="E608" s="1027"/>
      <c r="F608" s="1027"/>
      <c r="G608" s="844"/>
    </row>
    <row r="609" spans="1:7">
      <c r="C609" s="843"/>
      <c r="D609" s="1027"/>
      <c r="E609" s="1027"/>
      <c r="F609" s="1027"/>
      <c r="G609" s="844"/>
    </row>
    <row r="610" spans="1:7">
      <c r="C610" s="843"/>
      <c r="D610" s="1027"/>
      <c r="E610" s="1027"/>
      <c r="F610" s="1027"/>
      <c r="G610" s="844"/>
    </row>
    <row r="611" spans="1:7">
      <c r="C611" s="843"/>
      <c r="D611" s="1027"/>
      <c r="E611" s="1027"/>
      <c r="F611" s="1027"/>
      <c r="G611" s="844"/>
    </row>
    <row r="612" spans="1:7">
      <c r="C612" s="843"/>
      <c r="D612" s="1027"/>
      <c r="E612" s="1027"/>
      <c r="F612" s="1027"/>
      <c r="G612" s="844"/>
    </row>
    <row r="613" spans="1:7">
      <c r="C613" s="843"/>
      <c r="D613" s="809"/>
      <c r="E613" s="809"/>
      <c r="F613" s="809"/>
      <c r="G613" s="844"/>
    </row>
    <row r="614" spans="1:7">
      <c r="A614" s="822"/>
      <c r="B614" s="823" t="s">
        <v>328</v>
      </c>
      <c r="C614" s="843"/>
      <c r="D614" s="1027" t="s">
        <v>1321</v>
      </c>
      <c r="E614" s="1027"/>
      <c r="F614" s="1027"/>
      <c r="G614" s="844"/>
    </row>
    <row r="615" spans="1:7">
      <c r="A615" s="854"/>
      <c r="B615" s="854"/>
      <c r="C615" s="854"/>
      <c r="D615" s="1027"/>
      <c r="E615" s="1027"/>
      <c r="F615" s="1027"/>
      <c r="G615" s="844"/>
    </row>
    <row r="616" spans="1:7">
      <c r="A616" s="854"/>
      <c r="B616" s="854"/>
      <c r="C616" s="854"/>
      <c r="D616" s="810"/>
      <c r="E616" s="868"/>
      <c r="F616" s="868"/>
      <c r="G616" s="844"/>
    </row>
    <row r="617" spans="1:7">
      <c r="A617" s="822"/>
      <c r="B617" s="823" t="s">
        <v>328</v>
      </c>
      <c r="C617" s="854"/>
      <c r="D617" s="984" t="s">
        <v>1491</v>
      </c>
      <c r="E617" s="984"/>
      <c r="F617" s="984"/>
      <c r="G617" s="844"/>
    </row>
    <row r="618" spans="1:7">
      <c r="A618" s="822"/>
      <c r="B618" s="822"/>
      <c r="C618" s="854"/>
      <c r="D618" s="984"/>
      <c r="E618" s="984"/>
      <c r="F618" s="984"/>
      <c r="G618" s="844"/>
    </row>
    <row r="619" spans="1:7">
      <c r="A619" s="822"/>
      <c r="B619" s="822"/>
      <c r="C619" s="854"/>
      <c r="D619" s="984"/>
      <c r="E619" s="984"/>
      <c r="F619" s="984"/>
      <c r="G619" s="844"/>
    </row>
    <row r="620" spans="1:7">
      <c r="A620" s="854"/>
      <c r="B620" s="823" t="s">
        <v>328</v>
      </c>
      <c r="C620" s="854"/>
      <c r="D620" s="1032" t="s">
        <v>1323</v>
      </c>
      <c r="E620" s="1032"/>
      <c r="F620" s="1032"/>
      <c r="G620" s="844"/>
    </row>
    <row r="621" spans="1:7">
      <c r="A621" s="854"/>
      <c r="B621" s="854"/>
      <c r="C621" s="854"/>
      <c r="D621" s="751"/>
      <c r="E621" s="751"/>
      <c r="F621" s="751"/>
      <c r="G621" s="844"/>
    </row>
    <row r="622" spans="1:7">
      <c r="A622" s="992" t="s">
        <v>1214</v>
      </c>
      <c r="B622" s="992"/>
      <c r="C622" s="992"/>
      <c r="D622" s="992"/>
      <c r="E622" s="992"/>
      <c r="F622" s="992"/>
      <c r="G622" s="992"/>
    </row>
    <row r="623" spans="1:7">
      <c r="A623" s="825"/>
      <c r="B623" s="825"/>
      <c r="C623" s="854"/>
      <c r="D623" s="868"/>
      <c r="E623" s="868"/>
      <c r="F623" s="868"/>
      <c r="G623" s="844"/>
    </row>
    <row r="624" spans="1:7">
      <c r="C624" s="867"/>
      <c r="D624" s="1075" t="s">
        <v>1373</v>
      </c>
      <c r="E624" s="1075"/>
      <c r="F624" s="1075"/>
      <c r="G624" s="844"/>
    </row>
    <row r="625" spans="1:7">
      <c r="A625" s="820"/>
      <c r="B625" s="820"/>
      <c r="C625" s="820"/>
      <c r="D625" s="1076" t="s">
        <v>1374</v>
      </c>
      <c r="E625" s="1076"/>
      <c r="F625" s="1076"/>
      <c r="G625" s="844"/>
    </row>
    <row r="626" spans="1:7">
      <c r="A626" s="820"/>
      <c r="B626" s="820"/>
      <c r="C626" s="820"/>
      <c r="D626" s="751"/>
      <c r="E626" s="751"/>
      <c r="F626" s="751"/>
      <c r="G626" s="844"/>
    </row>
    <row r="627" spans="1:7" ht="12.75" customHeight="1">
      <c r="B627" s="823" t="s">
        <v>328</v>
      </c>
      <c r="C627" s="854"/>
      <c r="D627" s="1061" t="s">
        <v>1598</v>
      </c>
      <c r="E627" s="1061"/>
      <c r="F627" s="1061"/>
    </row>
    <row r="628" spans="1:7">
      <c r="D628" s="1061"/>
      <c r="E628" s="1061"/>
      <c r="F628" s="1061"/>
    </row>
    <row r="629" spans="1:7">
      <c r="D629" s="1061"/>
      <c r="E629" s="1061"/>
      <c r="F629" s="1061"/>
    </row>
    <row r="630" spans="1:7">
      <c r="D630" s="1061"/>
      <c r="E630" s="1061"/>
      <c r="F630" s="1061"/>
    </row>
    <row r="631" spans="1:7" ht="14.5" customHeight="1">
      <c r="A631" s="822"/>
      <c r="B631" s="822"/>
      <c r="C631" s="854"/>
      <c r="D631" s="943"/>
      <c r="E631" s="943"/>
      <c r="F631" s="943"/>
      <c r="G631" s="844"/>
    </row>
    <row r="632" spans="1:7" ht="12.75" customHeight="1">
      <c r="A632" s="820"/>
      <c r="B632" s="823" t="s">
        <v>328</v>
      </c>
      <c r="C632" s="854"/>
      <c r="D632" s="1061" t="s">
        <v>1601</v>
      </c>
      <c r="E632" s="1061"/>
      <c r="F632" s="1061"/>
      <c r="G632" s="844"/>
    </row>
    <row r="633" spans="1:7">
      <c r="A633" s="820"/>
      <c r="B633" s="822"/>
      <c r="C633" s="854"/>
      <c r="D633" s="1061"/>
      <c r="E633" s="1061"/>
      <c r="F633" s="1061"/>
      <c r="G633" s="844"/>
    </row>
    <row r="634" spans="1:7">
      <c r="A634" s="820"/>
      <c r="B634" s="822"/>
      <c r="C634" s="854"/>
      <c r="D634" s="1061"/>
      <c r="E634" s="1061"/>
      <c r="F634" s="1061"/>
      <c r="G634" s="844"/>
    </row>
    <row r="635" spans="1:7">
      <c r="A635" s="820"/>
      <c r="B635" s="822"/>
      <c r="C635" s="854"/>
      <c r="D635" s="1061"/>
      <c r="E635" s="1061"/>
      <c r="F635" s="1061"/>
      <c r="G635" s="844"/>
    </row>
    <row r="636" spans="1:7">
      <c r="A636" s="820"/>
      <c r="B636" s="822"/>
      <c r="C636" s="854"/>
      <c r="D636" s="1061"/>
      <c r="E636" s="1061"/>
      <c r="F636" s="1061"/>
      <c r="G636" s="844"/>
    </row>
    <row r="637" spans="1:7" ht="14.25" customHeight="1">
      <c r="A637" s="820"/>
      <c r="B637" s="822"/>
      <c r="C637" s="854"/>
      <c r="F637" s="944"/>
      <c r="G637" s="844"/>
    </row>
    <row r="638" spans="1:7" ht="12.75" customHeight="1">
      <c r="A638" s="820"/>
      <c r="B638" s="823" t="s">
        <v>328</v>
      </c>
      <c r="C638" s="854"/>
      <c r="D638" s="1061" t="s">
        <v>1599</v>
      </c>
      <c r="E638" s="1061"/>
      <c r="F638" s="1061"/>
      <c r="G638" s="844"/>
    </row>
    <row r="639" spans="1:7">
      <c r="A639" s="820"/>
      <c r="B639" s="822"/>
      <c r="C639" s="854"/>
      <c r="D639" s="1061"/>
      <c r="E639" s="1061"/>
      <c r="F639" s="1061"/>
      <c r="G639" s="844"/>
    </row>
    <row r="640" spans="1:7">
      <c r="A640" s="822"/>
      <c r="B640" s="822"/>
      <c r="C640" s="854"/>
      <c r="D640" s="1061"/>
      <c r="E640" s="1061"/>
      <c r="F640" s="1061"/>
      <c r="G640" s="844"/>
    </row>
    <row r="641" spans="1:7">
      <c r="A641" s="822"/>
      <c r="B641" s="822"/>
      <c r="C641" s="854"/>
      <c r="D641" s="1061"/>
      <c r="E641" s="1061"/>
      <c r="F641" s="1061"/>
      <c r="G641" s="844"/>
    </row>
    <row r="642" spans="1:7">
      <c r="A642" s="822"/>
      <c r="B642" s="822"/>
      <c r="C642" s="854"/>
      <c r="D642" s="934"/>
      <c r="E642" s="934"/>
      <c r="F642" s="934"/>
      <c r="G642" s="844"/>
    </row>
    <row r="643" spans="1:7" ht="12.75" customHeight="1">
      <c r="A643" s="820"/>
      <c r="B643" s="823" t="s">
        <v>328</v>
      </c>
      <c r="C643" s="854"/>
      <c r="D643" s="1061" t="s">
        <v>1600</v>
      </c>
      <c r="E643" s="1061"/>
      <c r="F643" s="1061"/>
      <c r="G643" s="844"/>
    </row>
    <row r="644" spans="1:7" ht="12.75" customHeight="1">
      <c r="A644" s="820"/>
      <c r="B644" s="822"/>
      <c r="C644" s="854"/>
      <c r="D644" s="1061"/>
      <c r="E644" s="1061"/>
      <c r="F644" s="1061"/>
      <c r="G644" s="844"/>
    </row>
    <row r="645" spans="1:7" ht="12.75" customHeight="1">
      <c r="A645" s="820"/>
      <c r="B645" s="822"/>
      <c r="C645" s="854"/>
      <c r="D645" s="1061"/>
      <c r="E645" s="1061"/>
      <c r="F645" s="1061"/>
      <c r="G645" s="844"/>
    </row>
    <row r="646" spans="1:7" ht="12.75" customHeight="1">
      <c r="A646" s="820"/>
      <c r="B646" s="822"/>
      <c r="C646" s="854"/>
      <c r="D646" s="1061"/>
      <c r="E646" s="1061"/>
      <c r="F646" s="1061"/>
      <c r="G646" s="844"/>
    </row>
    <row r="647" spans="1:7" ht="12.75" customHeight="1">
      <c r="A647" s="820"/>
      <c r="B647" s="822"/>
      <c r="C647" s="854"/>
      <c r="D647" s="1061"/>
      <c r="E647" s="1061"/>
      <c r="F647" s="1061"/>
      <c r="G647" s="844"/>
    </row>
    <row r="648" spans="1:7" ht="12.75" customHeight="1">
      <c r="A648" s="820"/>
      <c r="B648" s="822"/>
      <c r="C648" s="854"/>
      <c r="D648" s="1061"/>
      <c r="E648" s="1061"/>
      <c r="F648" s="1061"/>
      <c r="G648" s="844"/>
    </row>
    <row r="649" spans="1:7" ht="12.75" customHeight="1">
      <c r="A649" s="820"/>
      <c r="B649" s="822"/>
      <c r="C649" s="854"/>
      <c r="D649" s="1061"/>
      <c r="E649" s="1061"/>
      <c r="F649" s="1061"/>
      <c r="G649" s="844"/>
    </row>
    <row r="650" spans="1:7" ht="12.75" customHeight="1">
      <c r="A650" s="820"/>
      <c r="B650" s="822"/>
      <c r="C650" s="854"/>
      <c r="D650" s="1061"/>
      <c r="E650" s="1061"/>
      <c r="F650" s="1061"/>
      <c r="G650" s="844"/>
    </row>
    <row r="651" spans="1:7" ht="12.75" customHeight="1">
      <c r="A651" s="820"/>
      <c r="B651" s="822"/>
      <c r="C651" s="854"/>
      <c r="D651" s="1061"/>
      <c r="E651" s="1061"/>
      <c r="F651" s="1061"/>
      <c r="G651" s="844"/>
    </row>
    <row r="652" spans="1:7">
      <c r="A652" s="822"/>
      <c r="B652" s="822"/>
      <c r="C652" s="854"/>
      <c r="D652" s="934"/>
      <c r="E652" s="934"/>
      <c r="F652" s="934"/>
      <c r="G652" s="844"/>
    </row>
    <row r="653" spans="1:7">
      <c r="A653" s="822"/>
      <c r="B653" s="823" t="s">
        <v>328</v>
      </c>
      <c r="C653" s="854"/>
      <c r="D653" s="1079" t="s">
        <v>1225</v>
      </c>
      <c r="E653" s="1079"/>
      <c r="F653" s="1079"/>
      <c r="G653" s="844"/>
    </row>
    <row r="654" spans="1:7">
      <c r="A654" s="822"/>
      <c r="B654" s="822"/>
      <c r="C654" s="854"/>
      <c r="D654" s="986" t="s">
        <v>1376</v>
      </c>
      <c r="E654" s="986"/>
      <c r="F654" s="986"/>
      <c r="G654" s="844"/>
    </row>
    <row r="655" spans="1:7">
      <c r="A655" s="822"/>
      <c r="B655" s="822"/>
      <c r="C655" s="854"/>
      <c r="D655" s="986"/>
      <c r="E655" s="986"/>
      <c r="F655" s="986"/>
      <c r="G655" s="844"/>
    </row>
    <row r="656" spans="1:7">
      <c r="A656" s="822"/>
      <c r="B656" s="822"/>
      <c r="C656" s="854"/>
      <c r="D656" s="986"/>
      <c r="E656" s="986"/>
      <c r="F656" s="986"/>
      <c r="G656" s="844"/>
    </row>
    <row r="657" spans="1:11">
      <c r="A657" s="822"/>
      <c r="B657" s="822"/>
      <c r="C657" s="854"/>
      <c r="D657" s="986"/>
      <c r="E657" s="986"/>
      <c r="F657" s="986"/>
      <c r="G657" s="844"/>
    </row>
    <row r="658" spans="1:11">
      <c r="A658" s="822"/>
      <c r="B658" s="822"/>
      <c r="C658" s="854"/>
      <c r="D658" s="986"/>
      <c r="E658" s="986"/>
      <c r="F658" s="986"/>
      <c r="G658" s="844"/>
    </row>
    <row r="659" spans="1:11">
      <c r="A659" s="822"/>
      <c r="B659" s="822"/>
      <c r="C659" s="854"/>
      <c r="D659" s="1012" t="s">
        <v>1563</v>
      </c>
      <c r="E659" s="1012"/>
      <c r="F659" s="1012"/>
      <c r="G659" s="844"/>
    </row>
    <row r="660" spans="1:11">
      <c r="A660" s="854"/>
      <c r="B660" s="854"/>
      <c r="C660" s="854"/>
      <c r="D660" s="868"/>
      <c r="E660" s="868"/>
      <c r="F660" s="868"/>
      <c r="G660" s="844"/>
    </row>
    <row r="661" spans="1:11">
      <c r="A661" s="992" t="s">
        <v>1215</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982" t="s">
        <v>106</v>
      </c>
      <c r="E663" s="982"/>
      <c r="F663" s="982"/>
      <c r="G663" s="844"/>
      <c r="H663" s="869"/>
      <c r="I663" s="869"/>
      <c r="J663" s="869"/>
      <c r="K663" s="869"/>
    </row>
    <row r="664" spans="1:11">
      <c r="A664" s="867"/>
      <c r="B664" s="867"/>
      <c r="C664" s="867"/>
      <c r="D664" s="982" t="s">
        <v>130</v>
      </c>
      <c r="E664" s="982"/>
      <c r="F664" s="982"/>
      <c r="G664" s="844"/>
      <c r="H664" s="869"/>
      <c r="I664" s="869"/>
      <c r="J664" s="869"/>
      <c r="K664" s="869"/>
    </row>
    <row r="665" spans="1:11">
      <c r="A665" s="820"/>
      <c r="B665" s="820"/>
      <c r="C665" s="820"/>
      <c r="D665" s="1032" t="s">
        <v>1251</v>
      </c>
      <c r="E665" s="1032"/>
      <c r="F665" s="1032"/>
      <c r="G665" s="844"/>
      <c r="H665" s="869"/>
      <c r="I665" s="869"/>
      <c r="J665" s="869"/>
      <c r="K665" s="869"/>
    </row>
    <row r="666" spans="1:11">
      <c r="A666" s="820"/>
      <c r="B666" s="820"/>
      <c r="C666" s="820"/>
      <c r="G666" s="844"/>
      <c r="H666" s="869"/>
      <c r="I666" s="869"/>
      <c r="J666" s="869"/>
      <c r="K666" s="869"/>
    </row>
    <row r="667" spans="1:11">
      <c r="A667" s="822"/>
      <c r="B667" s="823" t="s">
        <v>328</v>
      </c>
      <c r="C667" s="820"/>
      <c r="D667" s="1032" t="s">
        <v>980</v>
      </c>
      <c r="E667" s="1032"/>
      <c r="F667" s="1032"/>
      <c r="G667" s="844"/>
      <c r="H667" s="869"/>
      <c r="I667" s="869"/>
      <c r="J667" s="869"/>
      <c r="K667" s="869"/>
    </row>
    <row r="668" spans="1:11">
      <c r="A668" s="820"/>
      <c r="B668" s="820"/>
      <c r="C668" s="820"/>
      <c r="D668" s="1032" t="s">
        <v>991</v>
      </c>
      <c r="E668" s="1032"/>
      <c r="F668" s="1032"/>
      <c r="G668" s="844"/>
      <c r="H668" s="869"/>
      <c r="I668" s="869"/>
      <c r="J668" s="869"/>
      <c r="K668" s="869"/>
    </row>
    <row r="669" spans="1:11">
      <c r="A669" s="820"/>
      <c r="B669" s="820"/>
      <c r="C669" s="820"/>
      <c r="D669" s="696"/>
      <c r="E669" s="1094" t="s">
        <v>1252</v>
      </c>
      <c r="F669" s="1094"/>
      <c r="G669" s="844"/>
      <c r="H669" s="869"/>
      <c r="I669" s="869"/>
      <c r="J669" s="869"/>
      <c r="K669" s="869"/>
    </row>
    <row r="670" spans="1:11">
      <c r="A670" s="820"/>
      <c r="B670" s="820"/>
      <c r="C670" s="820"/>
      <c r="D670" s="696"/>
      <c r="E670" s="1094"/>
      <c r="F670" s="1094"/>
      <c r="G670" s="844"/>
      <c r="H670" s="869"/>
      <c r="I670" s="869"/>
      <c r="J670" s="869"/>
      <c r="K670" s="869"/>
    </row>
    <row r="671" spans="1:11">
      <c r="A671" s="820"/>
      <c r="B671" s="820"/>
      <c r="C671" s="820"/>
      <c r="D671" s="870"/>
      <c r="E671" s="825"/>
      <c r="G671" s="844"/>
      <c r="H671" s="869"/>
      <c r="I671" s="869"/>
      <c r="J671" s="869"/>
      <c r="K671" s="869"/>
    </row>
    <row r="672" spans="1:11">
      <c r="A672" s="822"/>
      <c r="B672" s="823" t="s">
        <v>328</v>
      </c>
      <c r="C672" s="820"/>
      <c r="D672" s="1027" t="s">
        <v>1453</v>
      </c>
      <c r="E672" s="1027"/>
      <c r="F672" s="1027"/>
      <c r="G672" s="844"/>
      <c r="H672" s="869"/>
      <c r="I672" s="869"/>
      <c r="J672" s="869"/>
      <c r="K672" s="869"/>
    </row>
    <row r="673" spans="1:11">
      <c r="A673" s="841"/>
      <c r="B673" s="841"/>
      <c r="C673" s="820"/>
      <c r="D673" s="1027"/>
      <c r="E673" s="1027"/>
      <c r="F673" s="1027"/>
      <c r="G673" s="844"/>
      <c r="H673" s="869"/>
      <c r="I673" s="869"/>
      <c r="J673" s="869"/>
      <c r="K673" s="869"/>
    </row>
    <row r="674" spans="1:11">
      <c r="A674" s="820"/>
      <c r="B674" s="820"/>
      <c r="C674" s="820"/>
      <c r="D674" s="1027"/>
      <c r="E674" s="1027"/>
      <c r="F674" s="1027"/>
      <c r="G674" s="844"/>
      <c r="H674" s="869"/>
      <c r="I674" s="869"/>
      <c r="J674" s="869"/>
      <c r="K674" s="869"/>
    </row>
    <row r="675" spans="1:11">
      <c r="A675" s="820"/>
      <c r="B675" s="820"/>
      <c r="C675" s="820"/>
      <c r="G675" s="844"/>
      <c r="H675" s="869"/>
      <c r="I675" s="869"/>
      <c r="J675" s="869"/>
      <c r="K675" s="869"/>
    </row>
    <row r="676" spans="1:11">
      <c r="A676" s="822"/>
      <c r="B676" s="823" t="s">
        <v>328</v>
      </c>
      <c r="C676" s="820"/>
      <c r="D676" s="1032" t="s">
        <v>1021</v>
      </c>
      <c r="E676" s="1032"/>
      <c r="F676" s="1032"/>
      <c r="G676" s="844"/>
      <c r="H676" s="869"/>
      <c r="I676" s="869"/>
      <c r="J676" s="869"/>
      <c r="K676" s="869"/>
    </row>
    <row r="677" spans="1:11">
      <c r="A677" s="822"/>
      <c r="B677" s="822"/>
      <c r="C677" s="820"/>
      <c r="D677" s="1032" t="s">
        <v>991</v>
      </c>
      <c r="E677" s="1032"/>
      <c r="F677" s="1032"/>
      <c r="G677" s="844"/>
      <c r="H677" s="869"/>
      <c r="I677" s="869"/>
      <c r="J677" s="869"/>
      <c r="K677" s="869"/>
    </row>
    <row r="678" spans="1:11">
      <c r="A678" s="820"/>
      <c r="B678" s="820"/>
      <c r="C678" s="820"/>
      <c r="D678" s="696"/>
      <c r="E678" s="1067" t="s">
        <v>1254</v>
      </c>
      <c r="F678" s="1067"/>
      <c r="G678" s="844"/>
      <c r="H678" s="869"/>
      <c r="I678" s="869"/>
      <c r="J678" s="869"/>
      <c r="K678" s="869"/>
    </row>
    <row r="679" spans="1:11">
      <c r="A679" s="820"/>
      <c r="B679" s="820"/>
      <c r="C679" s="820"/>
      <c r="D679" s="819"/>
      <c r="G679" s="844"/>
      <c r="H679" s="869"/>
      <c r="I679" s="869"/>
      <c r="J679" s="869"/>
      <c r="K679" s="869"/>
    </row>
    <row r="680" spans="1:11">
      <c r="A680" s="822"/>
      <c r="B680" s="823" t="s">
        <v>328</v>
      </c>
      <c r="C680" s="820"/>
      <c r="D680" s="1062" t="s">
        <v>1264</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2" t="s">
        <v>1455</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328</v>
      </c>
      <c r="C690" s="820"/>
      <c r="D690" s="1062" t="s">
        <v>1255</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328</v>
      </c>
      <c r="C703" s="820"/>
      <c r="D703" s="1062" t="s">
        <v>1262</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2" t="s">
        <v>1263</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2" t="s">
        <v>1256</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2" t="s">
        <v>1257</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c r="A718" s="822"/>
      <c r="B718" s="823" t="s">
        <v>328</v>
      </c>
      <c r="C718" s="820"/>
      <c r="D718" s="1027" t="s">
        <v>1258</v>
      </c>
      <c r="E718" s="1027"/>
      <c r="F718" s="1027"/>
      <c r="G718" s="844"/>
      <c r="H718" s="869"/>
      <c r="I718" s="869"/>
      <c r="J718" s="869"/>
      <c r="K718" s="869"/>
    </row>
    <row r="719" spans="1:11">
      <c r="A719" s="820"/>
      <c r="B719" s="820"/>
      <c r="C719" s="820"/>
      <c r="D719" s="1027"/>
      <c r="E719" s="1027"/>
      <c r="F719" s="1027"/>
      <c r="G719" s="844"/>
      <c r="H719" s="869"/>
      <c r="I719" s="869"/>
      <c r="J719" s="869"/>
      <c r="K719" s="869"/>
    </row>
    <row r="720" spans="1:11">
      <c r="A720" s="820"/>
      <c r="B720" s="820"/>
      <c r="C720" s="820"/>
      <c r="D720" s="1027"/>
      <c r="E720" s="1027"/>
      <c r="F720" s="1027"/>
      <c r="G720" s="844"/>
      <c r="H720" s="869"/>
      <c r="I720" s="869"/>
      <c r="J720" s="869"/>
      <c r="K720" s="869"/>
    </row>
    <row r="721" spans="1:11">
      <c r="A721" s="820"/>
      <c r="B721" s="820"/>
      <c r="C721" s="820"/>
      <c r="D721" s="1027"/>
      <c r="E721" s="1027"/>
      <c r="F721" s="1027"/>
      <c r="G721" s="844"/>
      <c r="H721" s="869"/>
      <c r="I721" s="869"/>
      <c r="J721" s="869"/>
      <c r="K721" s="869"/>
    </row>
    <row r="722" spans="1:11">
      <c r="A722" s="820"/>
      <c r="B722" s="820"/>
      <c r="C722" s="820"/>
      <c r="D722" s="847"/>
      <c r="G722" s="844"/>
      <c r="H722" s="869"/>
      <c r="I722" s="869"/>
      <c r="J722" s="869"/>
      <c r="K722" s="869"/>
    </row>
    <row r="723" spans="1:11">
      <c r="A723" s="822"/>
      <c r="B723" s="823" t="s">
        <v>328</v>
      </c>
      <c r="C723" s="820"/>
      <c r="D723" s="1062" t="s">
        <v>1391</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00" t="s">
        <v>1259</v>
      </c>
      <c r="E730" s="1000"/>
      <c r="F730" s="1000"/>
      <c r="G730" s="844"/>
      <c r="H730" s="869"/>
      <c r="I730" s="869"/>
      <c r="J730" s="869"/>
      <c r="K730" s="869"/>
    </row>
    <row r="731" spans="1:11">
      <c r="A731" s="820"/>
      <c r="B731" s="820"/>
      <c r="C731" s="820"/>
      <c r="D731" s="806"/>
      <c r="G731" s="844"/>
      <c r="H731" s="869"/>
      <c r="I731" s="869"/>
      <c r="J731" s="869"/>
      <c r="K731" s="869"/>
    </row>
    <row r="732" spans="1:11">
      <c r="A732" s="993" t="s">
        <v>1216</v>
      </c>
      <c r="B732" s="993"/>
      <c r="C732" s="993"/>
      <c r="D732" s="993"/>
      <c r="E732" s="993"/>
      <c r="F732" s="993"/>
      <c r="G732" s="993"/>
      <c r="H732" s="869"/>
      <c r="I732" s="869"/>
      <c r="J732" s="869"/>
      <c r="K732" s="869"/>
    </row>
    <row r="733" spans="1:11">
      <c r="A733" s="820"/>
      <c r="B733" s="820"/>
      <c r="C733" s="820"/>
      <c r="D733" s="847"/>
      <c r="G733" s="874"/>
      <c r="H733" s="869"/>
      <c r="I733" s="869"/>
      <c r="J733" s="869"/>
      <c r="K733" s="869"/>
    </row>
    <row r="734" spans="1:11" ht="13.75" customHeight="1">
      <c r="C734" s="820"/>
      <c r="D734" s="1069" t="s">
        <v>1232</v>
      </c>
      <c r="E734" s="1069"/>
      <c r="F734" s="1069"/>
      <c r="G734" s="874"/>
      <c r="H734" s="869"/>
      <c r="I734" s="869"/>
      <c r="J734" s="869"/>
      <c r="K734" s="869"/>
    </row>
    <row r="735" spans="1:11">
      <c r="A735" s="820"/>
      <c r="B735" s="820"/>
      <c r="C735" s="820"/>
      <c r="D735" s="1006" t="s">
        <v>1233</v>
      </c>
      <c r="E735" s="1006"/>
      <c r="F735" s="1006"/>
      <c r="G735" s="874"/>
      <c r="H735" s="869"/>
      <c r="I735" s="869"/>
      <c r="J735" s="869"/>
      <c r="K735" s="869"/>
    </row>
    <row r="736" spans="1:11">
      <c r="A736" s="820"/>
      <c r="B736" s="820"/>
      <c r="C736" s="820"/>
      <c r="G736" s="874"/>
      <c r="H736" s="869"/>
      <c r="I736" s="869"/>
      <c r="J736" s="869"/>
      <c r="K736" s="869"/>
    </row>
    <row r="737" spans="1:11" s="816" customFormat="1">
      <c r="A737" s="822"/>
      <c r="B737" s="823" t="s">
        <v>328</v>
      </c>
      <c r="C737" s="813"/>
      <c r="D737" s="1027" t="s">
        <v>1234</v>
      </c>
      <c r="E737" s="1027"/>
      <c r="F737" s="1027"/>
      <c r="G737" s="874"/>
      <c r="H737" s="872"/>
      <c r="I737" s="872"/>
      <c r="J737" s="872"/>
      <c r="K737" s="872"/>
    </row>
    <row r="738" spans="1:11" s="816" customFormat="1" ht="10.5" customHeight="1">
      <c r="A738" s="813"/>
      <c r="B738" s="813"/>
      <c r="C738" s="813"/>
      <c r="D738" s="1027"/>
      <c r="E738" s="1027"/>
      <c r="F738" s="1027"/>
      <c r="G738" s="874"/>
      <c r="H738" s="872"/>
      <c r="I738" s="872"/>
      <c r="J738" s="872"/>
      <c r="K738" s="872"/>
    </row>
    <row r="739" spans="1:11" s="816" customFormat="1">
      <c r="A739" s="813"/>
      <c r="B739" s="813"/>
      <c r="C739" s="813"/>
      <c r="D739" s="1027"/>
      <c r="E739" s="1027"/>
      <c r="F739" s="1027"/>
      <c r="G739" s="874"/>
      <c r="H739" s="872"/>
      <c r="I739" s="872"/>
      <c r="J739" s="872"/>
      <c r="K739" s="872"/>
    </row>
    <row r="740" spans="1:11">
      <c r="D740" s="1027"/>
      <c r="E740" s="1027"/>
      <c r="F740" s="1027"/>
      <c r="G740" s="874"/>
      <c r="H740" s="869"/>
      <c r="I740" s="869"/>
      <c r="J740" s="869"/>
      <c r="K740" s="869"/>
    </row>
    <row r="741" spans="1:11">
      <c r="A741" s="826"/>
      <c r="B741" s="826"/>
      <c r="C741" s="826"/>
      <c r="D741" s="1027"/>
      <c r="E741" s="1027"/>
      <c r="F741" s="1027"/>
      <c r="G741" s="875"/>
      <c r="H741" s="869"/>
      <c r="I741" s="869"/>
      <c r="J741" s="869"/>
      <c r="K741" s="869"/>
    </row>
    <row r="742" spans="1:11" ht="15.5" customHeight="1">
      <c r="A742" s="826"/>
      <c r="B742" s="826"/>
      <c r="C742" s="826"/>
      <c r="D742" s="1027"/>
      <c r="E742" s="1027"/>
      <c r="F742" s="1027"/>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328</v>
      </c>
      <c r="C744" s="878"/>
      <c r="D744" s="984" t="s">
        <v>1511</v>
      </c>
      <c r="E744" s="984"/>
      <c r="F744" s="984"/>
      <c r="G744" s="879"/>
    </row>
    <row r="745" spans="1:11" s="880" customFormat="1">
      <c r="A745" s="878"/>
      <c r="B745" s="878"/>
      <c r="C745" s="878"/>
      <c r="D745" s="984"/>
      <c r="E745" s="984"/>
      <c r="F745" s="984"/>
      <c r="G745" s="879"/>
    </row>
    <row r="746" spans="1:11" s="880" customFormat="1">
      <c r="A746" s="878"/>
      <c r="B746" s="878"/>
      <c r="C746" s="878"/>
      <c r="D746" s="984"/>
      <c r="E746" s="984"/>
      <c r="F746" s="984"/>
      <c r="G746" s="879"/>
    </row>
    <row r="747" spans="1:11" s="880" customFormat="1">
      <c r="A747" s="878"/>
      <c r="B747" s="878"/>
      <c r="C747" s="878"/>
      <c r="D747" s="984"/>
      <c r="E747" s="984"/>
      <c r="F747" s="984"/>
      <c r="G747" s="879"/>
    </row>
    <row r="748" spans="1:11" s="880" customFormat="1">
      <c r="A748" s="878"/>
      <c r="B748" s="878"/>
      <c r="C748" s="878"/>
      <c r="D748" s="864"/>
      <c r="E748" s="879"/>
      <c r="F748" s="879"/>
      <c r="G748" s="879"/>
    </row>
    <row r="749" spans="1:11" s="880" customFormat="1">
      <c r="A749" s="822"/>
      <c r="B749" s="823" t="s">
        <v>328</v>
      </c>
      <c r="C749" s="878"/>
      <c r="D749" s="1074" t="s">
        <v>1512</v>
      </c>
      <c r="E749" s="1074"/>
      <c r="F749" s="1074"/>
      <c r="G749" s="879"/>
    </row>
    <row r="750" spans="1:11" s="880" customFormat="1">
      <c r="A750" s="878"/>
      <c r="B750" s="878"/>
      <c r="C750" s="878"/>
      <c r="D750" s="1074"/>
      <c r="E750" s="1074"/>
      <c r="F750" s="1074"/>
      <c r="G750" s="879"/>
    </row>
    <row r="751" spans="1:11" s="880" customFormat="1">
      <c r="A751" s="878"/>
      <c r="B751" s="878"/>
      <c r="C751" s="878"/>
      <c r="D751" s="1074"/>
      <c r="E751" s="1074"/>
      <c r="F751" s="1074"/>
      <c r="G751" s="879"/>
    </row>
    <row r="752" spans="1:11">
      <c r="A752" s="826"/>
      <c r="B752" s="826"/>
      <c r="C752" s="826"/>
      <c r="D752" s="864"/>
      <c r="E752" s="876"/>
      <c r="F752" s="876"/>
      <c r="G752" s="875"/>
      <c r="H752" s="869"/>
      <c r="I752" s="869"/>
      <c r="J752" s="869"/>
      <c r="K752" s="869"/>
    </row>
    <row r="753" spans="1:11">
      <c r="A753" s="822"/>
      <c r="B753" s="823" t="s">
        <v>328</v>
      </c>
      <c r="C753" s="826"/>
      <c r="D753" s="984" t="s">
        <v>1449</v>
      </c>
      <c r="E753" s="984"/>
      <c r="F753" s="984"/>
      <c r="G753" s="875"/>
      <c r="H753" s="869"/>
      <c r="I753" s="869"/>
      <c r="J753" s="869"/>
      <c r="K753" s="869"/>
    </row>
    <row r="754" spans="1:11">
      <c r="A754" s="826"/>
      <c r="B754" s="826"/>
      <c r="C754" s="826"/>
      <c r="D754" s="984"/>
      <c r="E754" s="984"/>
      <c r="F754" s="98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84" t="s">
        <v>1473</v>
      </c>
      <c r="E756" s="984"/>
      <c r="F756" s="984"/>
      <c r="G756" s="875"/>
      <c r="H756" s="869"/>
      <c r="I756" s="869"/>
      <c r="J756" s="869"/>
      <c r="K756" s="869"/>
    </row>
    <row r="757" spans="1:11">
      <c r="A757" s="826"/>
      <c r="B757" s="826"/>
      <c r="C757" s="826"/>
      <c r="D757" s="984"/>
      <c r="E757" s="984"/>
      <c r="F757" s="984"/>
      <c r="G757" s="875"/>
      <c r="H757" s="869"/>
      <c r="I757" s="869"/>
      <c r="J757" s="869"/>
      <c r="K757" s="869"/>
    </row>
    <row r="758" spans="1:11">
      <c r="A758" s="826"/>
      <c r="B758" s="826"/>
      <c r="C758" s="826"/>
      <c r="D758" s="984"/>
      <c r="E758" s="984"/>
      <c r="F758" s="984"/>
      <c r="G758" s="875"/>
      <c r="H758" s="869"/>
      <c r="I758" s="869"/>
      <c r="J758" s="869"/>
      <c r="K758" s="869"/>
    </row>
    <row r="759" spans="1:11">
      <c r="A759" s="826"/>
      <c r="B759" s="826"/>
      <c r="C759" s="826"/>
      <c r="D759" s="805"/>
      <c r="E759" s="805"/>
      <c r="F759" s="805"/>
      <c r="G759" s="875"/>
      <c r="H759" s="869"/>
      <c r="I759" s="869"/>
      <c r="J759" s="869"/>
      <c r="K759" s="869"/>
    </row>
    <row r="760" spans="1:11">
      <c r="A760" s="1003" t="s">
        <v>1569</v>
      </c>
      <c r="B760" s="1003"/>
      <c r="C760" s="1003"/>
      <c r="D760" s="1003"/>
      <c r="E760" s="1003"/>
      <c r="F760" s="1003"/>
      <c r="G760" s="1003"/>
    </row>
    <row r="761" spans="1:11">
      <c r="A761" s="820"/>
      <c r="B761" s="820"/>
      <c r="C761" s="820"/>
      <c r="D761" s="881"/>
      <c r="F761" s="868"/>
      <c r="G761" s="874"/>
    </row>
    <row r="762" spans="1:11">
      <c r="A762" s="826"/>
      <c r="B762" s="826"/>
      <c r="C762" s="831"/>
      <c r="D762" s="1004" t="s">
        <v>1577</v>
      </c>
      <c r="E762" s="1004"/>
      <c r="F762" s="1004"/>
      <c r="G762" s="874"/>
    </row>
    <row r="763" spans="1:11">
      <c r="A763" s="882"/>
      <c r="B763" s="882"/>
      <c r="C763" s="883"/>
      <c r="D763" s="1005" t="s">
        <v>1565</v>
      </c>
      <c r="E763" s="1005"/>
      <c r="F763" s="1005"/>
      <c r="G763" s="874"/>
    </row>
    <row r="764" spans="1:11">
      <c r="A764" s="882"/>
      <c r="B764" s="882"/>
      <c r="C764" s="883"/>
      <c r="D764" s="920"/>
      <c r="E764" s="920"/>
      <c r="F764" s="920"/>
      <c r="G764" s="874"/>
    </row>
    <row r="765" spans="1:11">
      <c r="A765" s="826"/>
      <c r="C765" s="831"/>
      <c r="D765" s="1004" t="s">
        <v>1562</v>
      </c>
      <c r="E765" s="1004"/>
      <c r="F765" s="1004"/>
      <c r="G765" s="874"/>
    </row>
    <row r="766" spans="1:11">
      <c r="A766" s="822"/>
      <c r="B766" s="823" t="s">
        <v>328</v>
      </c>
      <c r="C766" s="831"/>
      <c r="D766" s="1006" t="s">
        <v>1101</v>
      </c>
      <c r="E766" s="1006"/>
      <c r="F766" s="1006"/>
      <c r="G766" s="874"/>
    </row>
    <row r="767" spans="1:11">
      <c r="A767" s="822"/>
      <c r="B767" s="815"/>
      <c r="C767" s="831"/>
      <c r="D767" s="921"/>
      <c r="E767" s="1007" t="s">
        <v>1224</v>
      </c>
      <c r="F767" s="1007"/>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04" t="s">
        <v>1578</v>
      </c>
      <c r="E770" s="1004"/>
      <c r="F770" s="1004"/>
      <c r="G770" s="874"/>
    </row>
    <row r="771" spans="1:7">
      <c r="A771" s="822"/>
      <c r="B771" s="823" t="s">
        <v>328</v>
      </c>
      <c r="C771" s="831"/>
      <c r="D771" s="1093" t="s">
        <v>1574</v>
      </c>
      <c r="E771" s="1093"/>
      <c r="F771" s="1093"/>
      <c r="G771" s="815"/>
    </row>
    <row r="772" spans="1:7">
      <c r="A772" s="822"/>
      <c r="B772" s="815"/>
      <c r="C772" s="831"/>
      <c r="D772" s="1093" t="s">
        <v>1575</v>
      </c>
      <c r="E772" s="1093"/>
      <c r="F772" s="1093"/>
      <c r="G772" s="815"/>
    </row>
    <row r="773" spans="1:7">
      <c r="A773" s="822"/>
      <c r="C773" s="831"/>
      <c r="D773" s="935"/>
      <c r="E773" s="928"/>
      <c r="F773" s="928"/>
      <c r="G773" s="874"/>
    </row>
    <row r="774" spans="1:7">
      <c r="A774" s="822"/>
      <c r="B774" s="823" t="s">
        <v>328</v>
      </c>
      <c r="C774" s="831"/>
      <c r="D774" s="927" t="s">
        <v>1570</v>
      </c>
      <c r="E774" s="927"/>
      <c r="F774" s="927"/>
      <c r="G774" s="874"/>
    </row>
    <row r="775" spans="1:7">
      <c r="A775" s="822"/>
      <c r="B775" s="815"/>
      <c r="C775" s="831"/>
      <c r="D775" s="921" t="s">
        <v>1571</v>
      </c>
      <c r="E775" s="927"/>
      <c r="F775" s="927"/>
      <c r="G775" s="874"/>
    </row>
    <row r="776" spans="1:7">
      <c r="A776" s="822"/>
      <c r="B776" s="815"/>
      <c r="C776" s="831"/>
      <c r="D776" s="921" t="s">
        <v>1572</v>
      </c>
      <c r="E776" s="922" t="s">
        <v>1573</v>
      </c>
      <c r="F776" s="922"/>
      <c r="G776" s="874"/>
    </row>
    <row r="777" spans="1:7">
      <c r="A777" s="822"/>
      <c r="B777" s="815"/>
      <c r="C777" s="831"/>
      <c r="D777" s="927" t="s">
        <v>1576</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92" t="s">
        <v>484</v>
      </c>
      <c r="B780" s="992"/>
      <c r="C780" s="992"/>
      <c r="D780" s="992"/>
      <c r="E780" s="992"/>
      <c r="F780" s="992"/>
      <c r="G780" s="992"/>
    </row>
    <row r="781" spans="1:7">
      <c r="A781" s="818"/>
      <c r="B781" s="818"/>
      <c r="C781" s="854"/>
      <c r="D781" s="874"/>
      <c r="E781" s="874"/>
      <c r="F781" s="874"/>
      <c r="G781" s="874"/>
    </row>
    <row r="782" spans="1:7">
      <c r="A782" s="825"/>
      <c r="B782" s="1068" t="s">
        <v>1100</v>
      </c>
      <c r="C782" s="1068"/>
      <c r="D782" s="1068"/>
      <c r="E782" s="1068"/>
      <c r="F782" s="1068"/>
      <c r="G782" s="874"/>
    </row>
    <row r="783" spans="1:7">
      <c r="A783" s="841"/>
      <c r="B783" s="841"/>
      <c r="G783" s="874"/>
    </row>
    <row r="784" spans="1:7">
      <c r="A784" s="992" t="s">
        <v>485</v>
      </c>
      <c r="B784" s="992"/>
      <c r="C784" s="992"/>
      <c r="D784" s="992"/>
      <c r="E784" s="992"/>
      <c r="F784" s="992"/>
      <c r="G784" s="992"/>
    </row>
    <row r="785" spans="1:7">
      <c r="A785" s="818"/>
      <c r="B785" s="818"/>
      <c r="C785" s="818"/>
      <c r="D785" s="847"/>
      <c r="G785" s="874"/>
    </row>
    <row r="786" spans="1:7">
      <c r="A786" s="825"/>
      <c r="B786" s="1065" t="s">
        <v>483</v>
      </c>
      <c r="C786" s="1065"/>
      <c r="D786" s="1065"/>
      <c r="E786" s="1065"/>
      <c r="F786" s="1065"/>
      <c r="G786" s="874"/>
    </row>
    <row r="787" spans="1:7">
      <c r="A787" s="822"/>
      <c r="B787" s="822"/>
      <c r="D787" s="825"/>
      <c r="E787" s="825"/>
      <c r="F787" s="874"/>
      <c r="G787" s="874"/>
    </row>
    <row r="788" spans="1:7">
      <c r="A788" s="992" t="s">
        <v>486</v>
      </c>
      <c r="B788" s="992"/>
      <c r="C788" s="992"/>
      <c r="D788" s="992"/>
      <c r="E788" s="992"/>
      <c r="F788" s="992"/>
      <c r="G788" s="992"/>
    </row>
    <row r="789" spans="1:7">
      <c r="C789" s="820"/>
      <c r="D789" s="848"/>
      <c r="E789" s="825"/>
      <c r="F789" s="874"/>
      <c r="G789" s="874"/>
    </row>
    <row r="790" spans="1:7">
      <c r="A790" s="825"/>
      <c r="B790" s="1065" t="s">
        <v>483</v>
      </c>
      <c r="C790" s="1065"/>
      <c r="D790" s="1065"/>
      <c r="E790" s="1065"/>
      <c r="F790" s="1065"/>
      <c r="G790" s="874"/>
    </row>
    <row r="791" spans="1:7">
      <c r="A791" s="825"/>
      <c r="B791" s="825"/>
      <c r="C791" s="854"/>
      <c r="D791" s="874"/>
      <c r="E791" s="874"/>
      <c r="F791" s="874"/>
      <c r="G791" s="874"/>
    </row>
    <row r="792" spans="1:7">
      <c r="A792" s="992" t="s">
        <v>487</v>
      </c>
      <c r="B792" s="992"/>
      <c r="C792" s="992"/>
      <c r="D792" s="992"/>
      <c r="E792" s="992"/>
      <c r="F792" s="992"/>
      <c r="G792" s="992"/>
    </row>
    <row r="793" spans="1:7">
      <c r="A793" s="825"/>
      <c r="B793" s="825"/>
    </row>
    <row r="794" spans="1:7">
      <c r="A794" s="825"/>
      <c r="B794" s="1065" t="s">
        <v>483</v>
      </c>
      <c r="C794" s="1065"/>
      <c r="D794" s="1065"/>
      <c r="E794" s="1065"/>
      <c r="F794" s="1065"/>
    </row>
    <row r="795" spans="1:7">
      <c r="A795" s="854"/>
      <c r="B795" s="854"/>
      <c r="C795" s="854"/>
      <c r="D795" s="817"/>
      <c r="F795" s="874"/>
    </row>
    <row r="796" spans="1:7">
      <c r="A796" s="992" t="s">
        <v>488</v>
      </c>
      <c r="B796" s="992"/>
      <c r="C796" s="992"/>
      <c r="D796" s="992"/>
      <c r="E796" s="992"/>
      <c r="F796" s="992"/>
      <c r="G796" s="992"/>
    </row>
    <row r="797" spans="1:7">
      <c r="A797" s="825"/>
      <c r="B797" s="825"/>
    </row>
    <row r="798" spans="1:7">
      <c r="A798" s="825"/>
      <c r="B798" s="1065" t="s">
        <v>483</v>
      </c>
      <c r="C798" s="1065"/>
      <c r="D798" s="1065"/>
      <c r="E798" s="1065"/>
      <c r="F798" s="1065"/>
    </row>
    <row r="799" spans="1:7">
      <c r="A799" s="854"/>
      <c r="B799" s="854"/>
      <c r="C799" s="854"/>
      <c r="D799" s="817"/>
      <c r="F799" s="874"/>
    </row>
    <row r="800" spans="1:7">
      <c r="A800" s="992" t="s">
        <v>489</v>
      </c>
      <c r="B800" s="992"/>
      <c r="C800" s="992"/>
      <c r="D800" s="992"/>
      <c r="E800" s="992"/>
      <c r="F800" s="992"/>
      <c r="G800" s="992"/>
    </row>
    <row r="801" spans="1:7">
      <c r="A801" s="825"/>
      <c r="B801" s="825"/>
    </row>
    <row r="802" spans="1:7">
      <c r="A802" s="825"/>
      <c r="B802" s="1065" t="s">
        <v>483</v>
      </c>
      <c r="C802" s="1065"/>
      <c r="D802" s="1065"/>
      <c r="E802" s="1065"/>
      <c r="F802" s="1065"/>
    </row>
    <row r="803" spans="1:7">
      <c r="A803" s="843"/>
      <c r="B803" s="843"/>
      <c r="C803" s="843"/>
      <c r="D803" s="884"/>
      <c r="E803" s="844"/>
      <c r="F803" s="844"/>
      <c r="G803" s="844"/>
    </row>
    <row r="804" spans="1:7">
      <c r="A804" s="992" t="s">
        <v>199</v>
      </c>
      <c r="B804" s="992"/>
      <c r="C804" s="992"/>
      <c r="D804" s="992"/>
      <c r="E804" s="992"/>
      <c r="F804" s="992"/>
      <c r="G804" s="992"/>
    </row>
    <row r="805" spans="1:7">
      <c r="A805" s="825"/>
      <c r="B805" s="825"/>
    </row>
    <row r="806" spans="1:7">
      <c r="A806" s="825"/>
      <c r="B806" s="1065" t="s">
        <v>483</v>
      </c>
      <c r="C806" s="1065"/>
      <c r="D806" s="1065"/>
      <c r="E806" s="1065"/>
      <c r="F806" s="1065"/>
    </row>
    <row r="807" spans="1:7">
      <c r="A807" s="825"/>
      <c r="B807" s="825"/>
      <c r="D807" s="817"/>
    </row>
    <row r="808" spans="1:7">
      <c r="A808" s="992" t="s">
        <v>967</v>
      </c>
      <c r="B808" s="992"/>
      <c r="C808" s="992"/>
      <c r="D808" s="992"/>
      <c r="E808" s="992"/>
      <c r="F808" s="992"/>
      <c r="G808" s="992"/>
    </row>
    <row r="809" spans="1:7">
      <c r="A809" s="825"/>
      <c r="B809" s="825"/>
    </row>
    <row r="810" spans="1:7">
      <c r="A810" s="825"/>
      <c r="B810" s="1065" t="s">
        <v>483</v>
      </c>
      <c r="C810" s="1065"/>
      <c r="D810" s="1065"/>
      <c r="E810" s="1065"/>
      <c r="F810" s="1065"/>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2"/>
      <c r="H1747" s="982"/>
      <c r="I1747" s="98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623" zoomScale="110" zoomScaleNormal="110" zoomScaleSheetLayoutView="100" workbookViewId="0">
      <selection activeCell="AG631" sqref="AG631:AK631"/>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618" t="s">
        <v>107</v>
      </c>
      <c r="B8" s="1618"/>
      <c r="C8" s="1618"/>
      <c r="D8" s="1618"/>
      <c r="E8" s="1618"/>
      <c r="F8" s="1618"/>
      <c r="G8" s="1618"/>
      <c r="H8" s="1618"/>
      <c r="I8" s="1618"/>
      <c r="J8" s="1618"/>
      <c r="K8" s="1618"/>
      <c r="L8" s="1618"/>
      <c r="M8" s="1618"/>
      <c r="N8" s="1618"/>
      <c r="O8" s="1618"/>
      <c r="P8" s="1618"/>
      <c r="Q8" s="1618"/>
      <c r="R8" s="1618"/>
      <c r="S8" s="1618"/>
      <c r="T8" s="1618"/>
      <c r="U8" s="1618"/>
      <c r="V8" s="1618"/>
      <c r="W8" s="1618"/>
      <c r="X8" s="1618"/>
      <c r="Y8" s="1618"/>
      <c r="Z8" s="1618"/>
      <c r="AA8" s="1618"/>
      <c r="AB8" s="1618"/>
      <c r="AC8" s="1618"/>
      <c r="AD8" s="1618"/>
      <c r="AE8" s="1618"/>
      <c r="AF8" s="1618"/>
      <c r="AG8" s="1618"/>
      <c r="AH8" s="1618"/>
      <c r="AI8" s="1618"/>
      <c r="AJ8" s="1618"/>
      <c r="AK8" s="1618"/>
      <c r="AL8" s="1618"/>
    </row>
    <row r="9" spans="1:38" ht="15" customHeight="1">
      <c r="A9" s="1345" t="s">
        <v>1567</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row>
    <row r="10" spans="1:38" ht="15" customHeight="1">
      <c r="A10" s="1617" t="s">
        <v>1568</v>
      </c>
      <c r="B10" s="1617"/>
      <c r="C10" s="1617"/>
      <c r="D10" s="1617"/>
      <c r="E10" s="1617"/>
      <c r="F10" s="1617"/>
      <c r="G10" s="1617"/>
      <c r="H10" s="1617"/>
      <c r="I10" s="1617"/>
      <c r="J10" s="1617"/>
      <c r="K10" s="1617"/>
      <c r="L10" s="1617"/>
      <c r="M10" s="1617"/>
      <c r="N10" s="1617"/>
      <c r="O10" s="1617"/>
      <c r="P10" s="1617"/>
      <c r="Q10" s="1617"/>
      <c r="R10" s="1617"/>
      <c r="S10" s="1617"/>
      <c r="T10" s="1617"/>
      <c r="U10" s="1617"/>
      <c r="V10" s="1617"/>
      <c r="W10" s="1617"/>
      <c r="X10" s="1617"/>
      <c r="Y10" s="1617"/>
      <c r="Z10" s="1617"/>
      <c r="AA10" s="1617"/>
      <c r="AB10" s="1617"/>
      <c r="AC10" s="1617"/>
      <c r="AD10" s="1617"/>
      <c r="AE10" s="1617"/>
      <c r="AF10" s="1617"/>
      <c r="AG10" s="1617"/>
      <c r="AH10" s="1617"/>
      <c r="AI10" s="1617"/>
      <c r="AJ10" s="1617"/>
      <c r="AK10" s="1617"/>
      <c r="AL10" s="1617"/>
    </row>
    <row r="11" spans="1:38" ht="15" customHeight="1">
      <c r="A11" s="1617" t="s">
        <v>1566</v>
      </c>
      <c r="B11" s="1617"/>
      <c r="C11" s="1617"/>
      <c r="D11" s="1617"/>
      <c r="E11" s="1617"/>
      <c r="F11" s="1617"/>
      <c r="G11" s="1617"/>
      <c r="H11" s="1617"/>
      <c r="I11" s="1617"/>
      <c r="J11" s="1617"/>
      <c r="K11" s="1617"/>
      <c r="L11" s="1617"/>
      <c r="M11" s="1617"/>
      <c r="N11" s="1617"/>
      <c r="O11" s="1617"/>
      <c r="P11" s="1617"/>
      <c r="Q11" s="1617"/>
      <c r="R11" s="1617"/>
      <c r="S11" s="1617"/>
      <c r="T11" s="1617"/>
      <c r="U11" s="1617"/>
      <c r="V11" s="1617"/>
      <c r="W11" s="1617"/>
      <c r="X11" s="1617"/>
      <c r="Y11" s="1617"/>
      <c r="Z11" s="1617"/>
      <c r="AA11" s="1617"/>
      <c r="AB11" s="1617"/>
      <c r="AC11" s="1617"/>
      <c r="AD11" s="1617"/>
      <c r="AE11" s="1617"/>
      <c r="AF11" s="1617"/>
      <c r="AG11" s="1617"/>
      <c r="AH11" s="1617"/>
      <c r="AI11" s="1617"/>
      <c r="AJ11" s="1617"/>
      <c r="AK11" s="1617"/>
      <c r="AL11" s="1617"/>
    </row>
    <row r="12" spans="1:38" ht="13">
      <c r="A12" s="1322" t="s">
        <v>1641</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3">
      <c r="A13" s="978" t="s">
        <v>1426</v>
      </c>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38" ht="12.75" customHeight="1"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9" t="s">
        <v>1660</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23" t="s">
        <v>1661</v>
      </c>
      <c r="I18" s="1158"/>
      <c r="J18" s="1158"/>
      <c r="K18" s="1158"/>
      <c r="L18" s="1158"/>
      <c r="M18" s="1158"/>
      <c r="N18" s="1158"/>
      <c r="O18" s="1158"/>
      <c r="P18" s="1158"/>
      <c r="Q18" s="1158"/>
      <c r="R18" s="1158"/>
      <c r="S18" s="1158"/>
      <c r="T18" s="1158"/>
      <c r="U18" s="1158"/>
      <c r="V18" s="1158"/>
      <c r="W18" s="1158"/>
      <c r="X18" s="1158"/>
      <c r="Y18" s="1158"/>
      <c r="Z18" s="1158"/>
      <c r="AA18" s="1158"/>
      <c r="AB18" s="1158"/>
      <c r="AC18" s="1158"/>
      <c r="AD18" s="1158"/>
      <c r="AE18" s="1158"/>
      <c r="AF18" s="1158"/>
      <c r="AG18" s="1158"/>
      <c r="AH18" s="1158"/>
      <c r="AI18" s="1158"/>
      <c r="AJ18" s="1158"/>
    </row>
    <row r="19" spans="1:39" ht="12.75" customHeight="1"/>
    <row r="20" spans="1:39" ht="14.25" customHeight="1">
      <c r="A20" s="1348" t="s">
        <v>965</v>
      </c>
      <c r="B20" s="1348"/>
      <c r="C20" s="1348"/>
      <c r="D20" s="1348"/>
      <c r="E20" s="1348"/>
      <c r="F20" s="1348"/>
      <c r="G20" s="1348"/>
      <c r="H20" s="1348"/>
      <c r="I20" s="1348"/>
      <c r="J20" s="1348"/>
      <c r="K20" s="1348"/>
      <c r="L20" s="1348"/>
      <c r="M20" s="1348"/>
      <c r="N20" s="1348"/>
      <c r="O20" s="1348"/>
      <c r="P20" s="1348"/>
      <c r="Q20" s="1348"/>
      <c r="R20" s="1348"/>
      <c r="S20" s="1348"/>
      <c r="T20" s="1348"/>
      <c r="U20" s="1348"/>
      <c r="V20" s="1348"/>
      <c r="W20" s="1348"/>
      <c r="X20" s="1348"/>
      <c r="Y20" s="1348"/>
      <c r="Z20" s="1348"/>
      <c r="AA20" s="1348"/>
      <c r="AB20" s="1348"/>
      <c r="AC20" s="1348"/>
      <c r="AD20" s="1348"/>
      <c r="AE20" s="1348"/>
      <c r="AF20" s="1348"/>
      <c r="AG20" s="1348"/>
      <c r="AH20" s="1348"/>
      <c r="AI20" s="1348"/>
      <c r="AJ20" s="1348"/>
      <c r="AK20" s="1348"/>
      <c r="AL20" s="1348"/>
    </row>
    <row r="21" spans="1:39" ht="12.75" customHeight="1">
      <c r="A21" s="1330" t="s">
        <v>1152</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1659402</v>
      </c>
      <c r="N26" s="1327"/>
      <c r="O26" s="1327"/>
      <c r="P26" s="1327"/>
      <c r="Q26" s="1327"/>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8">
        <f>'Basis &amp; Credits'!AB77</f>
        <v>0</v>
      </c>
      <c r="N27" s="1398"/>
      <c r="O27" s="1398"/>
      <c r="P27" s="1398"/>
      <c r="Q27" s="1398"/>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25" t="s">
        <v>722</v>
      </c>
      <c r="P33" s="112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833</v>
      </c>
      <c r="B117" s="35"/>
      <c r="C117" s="35"/>
    </row>
    <row r="118" spans="1:38" ht="13"/>
    <row r="119" spans="1:38" ht="12.75" customHeight="1">
      <c r="A119" s="141" t="s">
        <v>834</v>
      </c>
      <c r="B119" s="58"/>
      <c r="D119" s="39"/>
      <c r="E119" s="247"/>
      <c r="F119" s="247"/>
      <c r="J119" s="247"/>
      <c r="K119" s="39"/>
      <c r="P119" s="247"/>
      <c r="Q119" s="247"/>
      <c r="R119" s="247"/>
      <c r="S119" s="58"/>
      <c r="T119" s="58"/>
      <c r="U119" s="58"/>
      <c r="V119" s="58"/>
      <c r="W119" s="58"/>
      <c r="AL119" s="58"/>
    </row>
    <row r="120" spans="1:38" ht="13">
      <c r="A120" s="141" t="s">
        <v>835</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193</v>
      </c>
      <c r="G122" s="1324"/>
      <c r="H122" s="1324"/>
      <c r="I122" s="247" t="s">
        <v>194</v>
      </c>
      <c r="L122" s="1324"/>
      <c r="M122" s="1324"/>
      <c r="N122" s="1324"/>
      <c r="O122" s="954" t="s">
        <v>1556</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321"/>
      <c r="D124" s="1321"/>
      <c r="E124" s="1321"/>
      <c r="F124" s="1321"/>
      <c r="G124" s="1321"/>
      <c r="H124" s="1321"/>
      <c r="I124" s="1321"/>
      <c r="J124" s="1321"/>
      <c r="K124" s="132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678</v>
      </c>
      <c r="Y126" s="1324"/>
      <c r="Z126" s="1324"/>
      <c r="AA126" s="1324"/>
      <c r="AB126" s="1324"/>
      <c r="AC126" s="1324"/>
      <c r="AD126" s="1324"/>
      <c r="AE126" s="1324"/>
      <c r="AF126" s="1324"/>
      <c r="AG126" s="1324"/>
      <c r="AH126" s="1324"/>
      <c r="AI126" s="1324"/>
      <c r="AJ126" s="1324"/>
      <c r="AK126" s="1324"/>
    </row>
    <row r="127" spans="1:38" ht="13">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3">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695</v>
      </c>
      <c r="F153" s="32"/>
      <c r="G153" s="32"/>
      <c r="H153" s="32"/>
      <c r="I153" s="32"/>
      <c r="J153" s="32"/>
      <c r="K153" s="32"/>
      <c r="L153" s="32"/>
      <c r="M153" s="32"/>
      <c r="N153" s="32"/>
      <c r="O153" s="1123" t="s">
        <v>1662</v>
      </c>
      <c r="P153" s="1123"/>
      <c r="Q153" s="1123"/>
      <c r="R153" s="1123"/>
      <c r="S153" s="1123"/>
      <c r="T153" s="1123"/>
      <c r="U153" s="1123"/>
      <c r="V153" s="1123"/>
      <c r="W153" s="1123"/>
      <c r="X153" s="1123"/>
      <c r="Y153" s="1123"/>
      <c r="Z153" s="1123"/>
      <c r="AA153" s="1123"/>
      <c r="AB153" s="1123"/>
      <c r="AC153" s="1123"/>
      <c r="AD153" s="1123"/>
      <c r="AE153" s="1123"/>
      <c r="AF153" s="1123"/>
      <c r="AG153" s="1123"/>
      <c r="AH153" s="1123"/>
    </row>
    <row r="154" spans="1:59" ht="12.75" customHeight="1">
      <c r="D154" s="483" t="s">
        <v>475</v>
      </c>
      <c r="F154" s="32"/>
      <c r="G154" s="32"/>
      <c r="H154" s="32"/>
      <c r="I154" s="32"/>
      <c r="J154" s="32"/>
      <c r="K154" s="32"/>
      <c r="L154" s="32"/>
      <c r="M154" s="32"/>
      <c r="N154" s="32"/>
      <c r="O154" s="1095" t="s">
        <v>1663</v>
      </c>
      <c r="P154" s="1095"/>
      <c r="Q154" s="1095"/>
      <c r="R154" s="1095"/>
      <c r="S154" s="1095"/>
      <c r="T154" s="1095"/>
      <c r="U154" s="1095"/>
      <c r="V154" s="1095"/>
      <c r="W154" s="1095"/>
      <c r="X154" s="1095"/>
      <c r="Y154" s="1095"/>
      <c r="Z154" s="1095"/>
      <c r="AA154" s="1095"/>
      <c r="AB154" s="1095"/>
      <c r="AC154" s="1095"/>
      <c r="AD154" s="1095"/>
      <c r="AE154" s="1095"/>
      <c r="AF154" s="1095"/>
      <c r="AG154" s="1095"/>
      <c r="AH154" s="1095"/>
      <c r="AM154" s="25"/>
    </row>
    <row r="155" spans="1:59" ht="13">
      <c r="D155" s="13" t="s">
        <v>477</v>
      </c>
      <c r="F155" s="13"/>
      <c r="G155" s="13"/>
      <c r="H155" s="13"/>
      <c r="I155" s="13"/>
      <c r="J155" s="13"/>
      <c r="K155" s="13"/>
      <c r="L155" s="13"/>
      <c r="M155" s="13"/>
      <c r="N155" s="13"/>
      <c r="O155" s="1342" t="s">
        <v>476</v>
      </c>
      <c r="P155" s="1342"/>
      <c r="Q155" s="1342"/>
      <c r="R155" s="1342"/>
      <c r="S155" s="1342"/>
      <c r="T155" s="1342"/>
      <c r="U155" s="1342"/>
      <c r="V155" s="1342"/>
      <c r="W155" s="1342"/>
      <c r="X155" s="1342"/>
      <c r="Y155" s="1342"/>
      <c r="Z155" s="1342"/>
      <c r="AA155" s="1342"/>
      <c r="AB155" s="1342"/>
      <c r="AC155" s="1342"/>
      <c r="AD155" s="1342"/>
      <c r="AE155" s="1342"/>
      <c r="AF155" s="1342"/>
      <c r="AG155" s="1342"/>
      <c r="AH155" s="1342"/>
      <c r="AM155" s="25"/>
    </row>
    <row r="156" spans="1:59" ht="13">
      <c r="D156" s="32" t="s">
        <v>334</v>
      </c>
      <c r="F156" s="32"/>
      <c r="G156" s="32"/>
      <c r="H156" s="32"/>
      <c r="I156" s="32"/>
      <c r="J156" s="32"/>
      <c r="K156" s="32"/>
      <c r="L156" s="32"/>
      <c r="M156" s="32"/>
      <c r="N156" s="32"/>
      <c r="O156" s="1123" t="s">
        <v>1664</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328</v>
      </c>
    </row>
    <row r="157" spans="1:59" ht="13">
      <c r="D157" s="32" t="s">
        <v>335</v>
      </c>
      <c r="F157" s="32"/>
      <c r="G157" s="32"/>
      <c r="H157" s="32"/>
      <c r="I157" s="32"/>
      <c r="J157" s="32"/>
      <c r="K157" s="32"/>
      <c r="L157" s="32"/>
      <c r="M157" s="32"/>
      <c r="N157" s="32"/>
      <c r="O157" s="1123" t="s">
        <v>1665</v>
      </c>
      <c r="P157" s="1158"/>
      <c r="Q157" s="1158"/>
      <c r="R157" s="1158"/>
      <c r="S157" s="1158"/>
      <c r="T157" s="1158"/>
      <c r="U157" s="1158"/>
      <c r="V157" s="1158"/>
      <c r="W157" s="1158"/>
      <c r="X157" s="1158"/>
      <c r="Y157" s="14"/>
      <c r="Z157" s="14"/>
      <c r="AA157" s="14"/>
      <c r="AB157" s="14"/>
      <c r="AC157" s="14"/>
      <c r="AD157" s="14"/>
      <c r="AE157" s="14"/>
      <c r="AF157" s="14"/>
      <c r="BA157" s="36" t="s">
        <v>686</v>
      </c>
      <c r="BG157" s="12" t="s">
        <v>522</v>
      </c>
    </row>
    <row r="158" spans="1:59" ht="13">
      <c r="D158" s="32" t="s">
        <v>336</v>
      </c>
      <c r="F158" s="32"/>
      <c r="G158" s="32"/>
      <c r="H158" s="32"/>
      <c r="I158" s="32"/>
      <c r="J158" s="32"/>
      <c r="K158" s="32"/>
      <c r="L158" s="32"/>
      <c r="M158" s="32"/>
      <c r="N158" s="32"/>
      <c r="O158" s="1571" t="s">
        <v>1666</v>
      </c>
      <c r="P158" s="1572"/>
      <c r="Q158" s="1572"/>
      <c r="R158" s="1572"/>
      <c r="S158" s="15"/>
      <c r="T158" s="15"/>
      <c r="U158" s="15"/>
      <c r="V158" s="15"/>
      <c r="W158" s="15"/>
      <c r="X158" s="15"/>
      <c r="Y158" s="15"/>
      <c r="Z158" s="15"/>
      <c r="AA158" s="15"/>
      <c r="AB158" s="15"/>
      <c r="AC158" s="15"/>
      <c r="AD158" s="15"/>
      <c r="AE158" s="15"/>
      <c r="AF158" s="15"/>
      <c r="BA158" s="36" t="s">
        <v>687</v>
      </c>
      <c r="BG158" s="12" t="s">
        <v>523</v>
      </c>
    </row>
    <row r="159" spans="1:59" ht="13">
      <c r="D159" s="32" t="s">
        <v>337</v>
      </c>
      <c r="F159" s="32"/>
      <c r="G159" s="32"/>
      <c r="H159" s="32"/>
      <c r="I159" s="32"/>
      <c r="J159" s="32"/>
      <c r="K159" s="32"/>
      <c r="L159" s="32"/>
      <c r="M159" s="32"/>
      <c r="N159" s="32"/>
      <c r="O159" s="1110" t="s">
        <v>1667</v>
      </c>
      <c r="P159" s="1338"/>
      <c r="Q159" s="1338"/>
      <c r="R159" s="1338"/>
      <c r="S159" s="1338"/>
      <c r="T159" s="1338"/>
      <c r="V159" s="149" t="s">
        <v>286</v>
      </c>
      <c r="W159" s="1573"/>
      <c r="X159" s="1573"/>
      <c r="Y159" s="16"/>
      <c r="Z159" s="16"/>
      <c r="AA159" s="16"/>
      <c r="AB159" s="16"/>
      <c r="AC159" s="16"/>
      <c r="AD159" s="16"/>
      <c r="AE159" s="16"/>
      <c r="AF159" s="16"/>
      <c r="BA159" s="36" t="s">
        <v>362</v>
      </c>
      <c r="BG159" s="12" t="s">
        <v>524</v>
      </c>
    </row>
    <row r="160" spans="1:59" ht="13">
      <c r="D160" s="32" t="s">
        <v>338</v>
      </c>
      <c r="F160" s="32"/>
      <c r="G160" s="32"/>
      <c r="H160" s="32"/>
      <c r="I160" s="32"/>
      <c r="J160" s="32"/>
      <c r="K160" s="32"/>
      <c r="L160" s="32"/>
      <c r="M160" s="32"/>
      <c r="N160" s="32"/>
      <c r="O160" s="1338"/>
      <c r="P160" s="1338"/>
      <c r="Q160" s="1338"/>
      <c r="R160" s="1338"/>
      <c r="S160" s="1338"/>
      <c r="T160" s="1338"/>
      <c r="U160" s="16"/>
      <c r="V160" s="16"/>
      <c r="W160" s="16"/>
      <c r="X160" s="16"/>
      <c r="Y160" s="16"/>
      <c r="Z160" s="16"/>
      <c r="AA160" s="16"/>
      <c r="AB160" s="16"/>
      <c r="AC160" s="16"/>
      <c r="AD160" s="16"/>
      <c r="AE160" s="16"/>
      <c r="AF160" s="16"/>
      <c r="BA160" s="36" t="s">
        <v>713</v>
      </c>
      <c r="BG160" s="12" t="s">
        <v>525</v>
      </c>
    </row>
    <row r="161" spans="1:59" ht="13">
      <c r="D161" s="32" t="s">
        <v>339</v>
      </c>
      <c r="F161" s="32"/>
      <c r="G161" s="32"/>
      <c r="H161" s="32"/>
      <c r="I161" s="32"/>
      <c r="J161" s="32"/>
      <c r="K161" s="32"/>
      <c r="L161" s="32"/>
      <c r="M161" s="32"/>
      <c r="N161" s="32"/>
      <c r="O161" s="1326" t="s">
        <v>1668</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352" t="s">
        <v>1508</v>
      </c>
      <c r="E164" s="1352"/>
      <c r="F164" s="1352"/>
      <c r="G164" s="1352"/>
      <c r="H164" s="1352"/>
      <c r="I164" s="1352"/>
      <c r="J164" s="1352"/>
      <c r="K164" s="1352"/>
      <c r="L164" s="1352"/>
      <c r="M164" s="1352"/>
      <c r="N164" s="1352"/>
      <c r="O164" s="1352"/>
      <c r="P164" s="1352"/>
      <c r="Q164" s="1352"/>
      <c r="R164" s="1352"/>
      <c r="S164" s="1352"/>
      <c r="T164" s="1352"/>
      <c r="U164" s="1352"/>
      <c r="V164" s="1352"/>
      <c r="W164" s="1352"/>
      <c r="X164" s="1352"/>
      <c r="Y164" s="1352"/>
      <c r="Z164" s="1352"/>
      <c r="AA164" s="1352"/>
      <c r="AB164" s="1352"/>
      <c r="AC164" s="1352"/>
      <c r="AD164" s="1352"/>
      <c r="AE164" s="1352"/>
      <c r="AF164" s="1352"/>
      <c r="AG164" s="1352"/>
      <c r="AH164" s="1352"/>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160" t="s">
        <v>585</v>
      </c>
      <c r="B169" s="1160"/>
      <c r="C169" s="1160"/>
      <c r="D169" s="1160"/>
      <c r="E169" s="1160"/>
      <c r="F169" s="1160"/>
      <c r="G169" s="1160"/>
      <c r="H169" s="1160"/>
      <c r="I169" s="1160"/>
      <c r="J169" s="1160"/>
      <c r="K169" s="1160"/>
      <c r="L169" s="1160"/>
      <c r="M169" s="1160"/>
      <c r="N169" s="1160"/>
      <c r="O169" s="1160"/>
      <c r="P169" s="1160"/>
      <c r="Q169" s="1160"/>
      <c r="R169" s="1160"/>
      <c r="S169" s="1160"/>
      <c r="T169" s="1160"/>
      <c r="U169" s="1160"/>
      <c r="V169" s="1160"/>
      <c r="W169" s="1160"/>
      <c r="X169" s="1160"/>
      <c r="Y169" s="1160"/>
      <c r="Z169" s="1160"/>
      <c r="AA169" s="1160"/>
      <c r="AB169" s="1160"/>
      <c r="AC169" s="1160"/>
      <c r="AD169" s="1160"/>
      <c r="AE169" s="1160"/>
      <c r="AF169" s="1160"/>
      <c r="AG169" s="1160"/>
      <c r="AH169" s="1160"/>
      <c r="AI169" s="1160"/>
      <c r="AJ169" s="1160"/>
      <c r="AK169" s="1160"/>
      <c r="AL169" s="1160"/>
      <c r="BA169" s="36" t="s">
        <v>726</v>
      </c>
      <c r="BG169" s="12" t="s">
        <v>534</v>
      </c>
    </row>
    <row r="170" spans="1:59" ht="14" thickBot="1">
      <c r="A170" s="1161"/>
      <c r="B170" s="1161"/>
      <c r="C170" s="1161"/>
      <c r="D170" s="1161"/>
      <c r="E170" s="1161"/>
      <c r="F170" s="1161"/>
      <c r="G170" s="1161"/>
      <c r="H170" s="1161"/>
      <c r="I170" s="1161"/>
      <c r="J170" s="1161"/>
      <c r="K170" s="1161"/>
      <c r="L170" s="1161"/>
      <c r="M170" s="1161"/>
      <c r="N170" s="1161"/>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3">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3">
      <c r="A173" s="25"/>
      <c r="C173" s="38"/>
      <c r="D173" s="39" t="s">
        <v>342</v>
      </c>
      <c r="J173" s="1351" t="s">
        <v>402</v>
      </c>
      <c r="K173" s="1351"/>
      <c r="L173" s="1351"/>
      <c r="M173" s="1351"/>
      <c r="N173" s="1351"/>
      <c r="O173" s="1351"/>
      <c r="P173" s="1351"/>
      <c r="Q173" s="1351"/>
      <c r="R173" s="1351"/>
      <c r="S173" s="1351"/>
      <c r="U173" s="40"/>
      <c r="X173" s="40"/>
      <c r="AF173" s="25"/>
      <c r="AH173" s="25"/>
      <c r="AJ173" s="3"/>
      <c r="AK173" s="3"/>
      <c r="AL173" s="3"/>
      <c r="BA173" s="36" t="s">
        <v>228</v>
      </c>
      <c r="BG173" s="12" t="s">
        <v>538</v>
      </c>
    </row>
    <row r="174" spans="1:59" ht="13">
      <c r="A174" s="25"/>
      <c r="C174" s="38"/>
      <c r="D174" s="58" t="s">
        <v>1456</v>
      </c>
      <c r="E174" s="25"/>
      <c r="F174" s="25"/>
      <c r="G174" s="25"/>
      <c r="H174" s="25"/>
      <c r="I174" s="25"/>
      <c r="J174" s="1097" t="s">
        <v>1643</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230</v>
      </c>
      <c r="BG174" s="12" t="s">
        <v>539</v>
      </c>
    </row>
    <row r="175" spans="1:59" ht="13">
      <c r="A175" s="25"/>
      <c r="C175" s="13"/>
      <c r="D175" s="58" t="s">
        <v>343</v>
      </c>
      <c r="F175" s="743"/>
      <c r="G175" s="743"/>
      <c r="H175" s="743"/>
      <c r="I175" s="743"/>
      <c r="J175" s="743"/>
      <c r="K175" s="743"/>
      <c r="L175" s="743"/>
      <c r="M175" s="743"/>
      <c r="N175" s="743"/>
      <c r="O175" s="42"/>
      <c r="Q175" s="25"/>
      <c r="R175" s="25"/>
      <c r="T175" s="743"/>
      <c r="U175" s="1125" t="s">
        <v>722</v>
      </c>
      <c r="V175" s="1125"/>
      <c r="Z175" s="25"/>
      <c r="AC175" s="25"/>
      <c r="AD175" s="25"/>
      <c r="AE175" s="25"/>
      <c r="AF175" s="25"/>
      <c r="AH175" s="25"/>
      <c r="AJ175" s="3"/>
      <c r="AK175" s="3"/>
      <c r="AL175" s="3"/>
      <c r="BA175" s="36" t="s">
        <v>231</v>
      </c>
      <c r="BG175" s="12" t="s">
        <v>540</v>
      </c>
    </row>
    <row r="176" spans="1:59" ht="13">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49"/>
      <c r="V176" s="1349"/>
      <c r="W176" s="4" t="s">
        <v>327</v>
      </c>
      <c r="X176" s="1341"/>
      <c r="Y176" s="1341"/>
      <c r="AC176" s="25"/>
      <c r="AD176" s="25"/>
      <c r="AE176" s="25"/>
      <c r="AF176" s="25"/>
      <c r="AH176" s="25"/>
      <c r="AJ176" s="3"/>
      <c r="AK176" s="3"/>
      <c r="AL176" s="3"/>
      <c r="BA176" s="36" t="s">
        <v>233</v>
      </c>
      <c r="BG176" s="12" t="s">
        <v>541</v>
      </c>
    </row>
    <row r="177" spans="1:59" s="743" customFormat="1" ht="13">
      <c r="A177" s="25"/>
      <c r="B177" s="12"/>
      <c r="C177" s="43"/>
      <c r="D177" s="25" t="s">
        <v>264</v>
      </c>
      <c r="E177" s="12"/>
      <c r="F177" s="12"/>
      <c r="G177" s="12"/>
      <c r="H177" s="12"/>
      <c r="I177" s="12"/>
      <c r="J177" s="12"/>
      <c r="K177" s="12"/>
      <c r="L177" s="12"/>
      <c r="M177" s="25"/>
      <c r="N177" s="12"/>
      <c r="O177" s="12"/>
      <c r="P177" s="12"/>
      <c r="Q177" s="12"/>
      <c r="R177" s="1125" t="s">
        <v>591</v>
      </c>
      <c r="S177" s="1125"/>
      <c r="T177" s="3"/>
      <c r="V177" s="12"/>
      <c r="W177" s="3"/>
      <c r="X177" s="3"/>
      <c r="Y177" s="3"/>
      <c r="AD177" s="25"/>
      <c r="AF177" s="25"/>
      <c r="AH177" s="25"/>
      <c r="AJ177" s="705"/>
      <c r="AK177" s="705"/>
      <c r="AL177" s="705"/>
      <c r="BA177" s="36" t="s">
        <v>234</v>
      </c>
      <c r="BG177" s="743" t="s">
        <v>542</v>
      </c>
    </row>
    <row r="178" spans="1:59" s="743" customFormat="1" ht="13">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25"/>
      <c r="AG178" s="1625"/>
      <c r="AH178" s="4" t="s">
        <v>327</v>
      </c>
      <c r="AI178" s="1575"/>
      <c r="AJ178" s="1575"/>
      <c r="AK178" s="1575"/>
      <c r="AL178" s="705"/>
      <c r="BA178" s="36" t="s">
        <v>235</v>
      </c>
      <c r="BG178" s="743" t="s">
        <v>58</v>
      </c>
    </row>
    <row r="179" spans="1:59" s="743" customFormat="1" ht="13">
      <c r="A179" s="25"/>
      <c r="B179" s="12"/>
      <c r="C179" s="43"/>
      <c r="AL179" s="705"/>
      <c r="BA179" s="36" t="s">
        <v>236</v>
      </c>
      <c r="BG179" s="743" t="s">
        <v>59</v>
      </c>
    </row>
    <row r="180" spans="1:59" s="743" customFormat="1" ht="13">
      <c r="A180" s="25"/>
      <c r="B180" s="12"/>
      <c r="C180" s="43"/>
      <c r="D180" s="705" t="s">
        <v>478</v>
      </c>
      <c r="E180" s="25"/>
      <c r="X180" s="1125" t="s">
        <v>591</v>
      </c>
      <c r="Y180" s="1125"/>
      <c r="Z180" s="911"/>
      <c r="AK180" s="705"/>
      <c r="AL180" s="705"/>
      <c r="BA180" s="36" t="s">
        <v>238</v>
      </c>
      <c r="BG180" s="743" t="s">
        <v>60</v>
      </c>
    </row>
    <row r="181" spans="1:59" s="743" customFormat="1" ht="13" customHeight="1">
      <c r="A181" s="25"/>
      <c r="B181" s="12"/>
      <c r="C181" s="44"/>
      <c r="E181" s="7" t="s">
        <v>1083</v>
      </c>
      <c r="Z181" s="25"/>
      <c r="AA181" s="25"/>
      <c r="AJ181" s="705"/>
      <c r="AK181" s="705"/>
      <c r="AL181" s="705"/>
      <c r="BA181" s="36" t="s">
        <v>239</v>
      </c>
      <c r="BG181" s="743" t="s">
        <v>61</v>
      </c>
    </row>
    <row r="182" spans="1:59" ht="13">
      <c r="A182" s="25"/>
      <c r="C182" s="44"/>
      <c r="D182" s="7"/>
      <c r="AD182" s="743"/>
      <c r="AE182" s="25"/>
      <c r="AF182" s="25"/>
      <c r="AG182" s="743"/>
      <c r="AJ182" s="3"/>
      <c r="AK182" s="3"/>
      <c r="AL182" s="3"/>
      <c r="BA182" s="36" t="s">
        <v>240</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3">
      <c r="A186" s="25"/>
      <c r="C186" s="45"/>
      <c r="D186" s="25" t="s">
        <v>628</v>
      </c>
      <c r="E186" s="25"/>
      <c r="F186" s="25"/>
      <c r="G186" s="25"/>
      <c r="H186" s="25"/>
      <c r="I186" s="1188" t="str">
        <f>H18</f>
        <v>Markham Plaza II</v>
      </c>
      <c r="J186" s="1188"/>
      <c r="K186" s="1188"/>
      <c r="L186" s="1188"/>
      <c r="M186" s="1188"/>
      <c r="N186" s="1188"/>
      <c r="O186" s="1188"/>
      <c r="P186" s="1188"/>
      <c r="Q186" s="1188"/>
      <c r="R186" s="1188"/>
      <c r="S186" s="1188"/>
      <c r="T186" s="1188"/>
      <c r="U186" s="1188"/>
      <c r="V186" s="1188"/>
      <c r="W186" s="1188"/>
      <c r="X186" s="1188"/>
      <c r="Y186" s="1188"/>
      <c r="Z186" s="1188"/>
      <c r="AA186" s="1188"/>
      <c r="AB186" s="1188"/>
      <c r="AC186" s="1188"/>
      <c r="AD186" s="1188"/>
      <c r="AE186" s="1188"/>
      <c r="AF186" s="25"/>
      <c r="AH186" s="25"/>
      <c r="AJ186" s="3"/>
      <c r="AK186" s="3"/>
      <c r="AL186" s="3"/>
      <c r="BA186" s="36" t="s">
        <v>246</v>
      </c>
      <c r="BG186" s="12" t="s">
        <v>69</v>
      </c>
    </row>
    <row r="187" spans="1:59" ht="13">
      <c r="A187" s="25"/>
      <c r="C187" s="45"/>
      <c r="D187" s="25" t="s">
        <v>629</v>
      </c>
      <c r="E187" s="25"/>
      <c r="F187" s="25"/>
      <c r="G187" s="25"/>
      <c r="H187" s="25"/>
      <c r="I187" s="1095" t="s">
        <v>1669</v>
      </c>
      <c r="J187" s="1096"/>
      <c r="K187" s="1096"/>
      <c r="L187" s="1096"/>
      <c r="M187" s="1096"/>
      <c r="N187" s="1096"/>
      <c r="O187" s="1096"/>
      <c r="P187" s="1096"/>
      <c r="Q187" s="1096"/>
      <c r="R187" s="1096"/>
      <c r="S187" s="1096"/>
      <c r="T187" s="1096"/>
      <c r="U187" s="1096"/>
      <c r="V187" s="1096"/>
      <c r="W187" s="1096"/>
      <c r="X187" s="1096"/>
      <c r="Y187" s="1096"/>
      <c r="Z187" s="1096"/>
      <c r="AA187" s="1096"/>
      <c r="AB187" s="1096"/>
      <c r="AC187" s="1096"/>
      <c r="AD187" s="1096"/>
      <c r="AE187" s="1096"/>
      <c r="AF187" s="25"/>
      <c r="AH187" s="25"/>
      <c r="AJ187" s="3"/>
      <c r="AK187" s="3"/>
      <c r="AL187" s="3"/>
      <c r="BA187" s="36" t="s">
        <v>247</v>
      </c>
      <c r="BG187" s="12" t="s">
        <v>70</v>
      </c>
    </row>
    <row r="188" spans="1:59" ht="13">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3">
      <c r="A189" s="25"/>
      <c r="C189" s="45"/>
      <c r="D189" s="25"/>
      <c r="E189" s="1260"/>
      <c r="F189" s="1260"/>
      <c r="G189" s="1260"/>
      <c r="H189" s="1260"/>
      <c r="I189" s="1260"/>
      <c r="J189" s="1260"/>
      <c r="K189" s="1260"/>
      <c r="L189" s="1260"/>
      <c r="M189" s="1260"/>
      <c r="N189" s="1260"/>
      <c r="O189" s="1260"/>
      <c r="P189" s="1260"/>
      <c r="Q189" s="1260"/>
      <c r="R189" s="1260"/>
      <c r="S189" s="1260"/>
      <c r="T189" s="1260"/>
      <c r="U189" s="1260"/>
      <c r="V189" s="1260"/>
      <c r="W189" s="1260"/>
      <c r="X189" s="1260"/>
      <c r="Y189" s="1260"/>
      <c r="Z189" s="1260"/>
      <c r="AA189" s="1260"/>
      <c r="AB189" s="1260"/>
      <c r="AC189" s="1260"/>
      <c r="AD189" s="1260"/>
      <c r="AE189" s="1260"/>
      <c r="AF189" s="25"/>
      <c r="AH189" s="25"/>
      <c r="AJ189" s="3"/>
      <c r="AK189" s="3"/>
      <c r="AL189" s="3"/>
      <c r="AP189" s="12" t="s">
        <v>328</v>
      </c>
      <c r="BA189" s="36" t="s">
        <v>250</v>
      </c>
      <c r="BG189" s="12" t="s">
        <v>72</v>
      </c>
    </row>
    <row r="190" spans="1:59" ht="13">
      <c r="A190" s="25"/>
      <c r="C190" s="45"/>
      <c r="D190" s="25"/>
      <c r="E190" s="1261"/>
      <c r="F190" s="1261"/>
      <c r="G190" s="1261"/>
      <c r="H190" s="1261"/>
      <c r="I190" s="1261"/>
      <c r="J190" s="1261"/>
      <c r="K190" s="1261"/>
      <c r="L190" s="1261"/>
      <c r="M190" s="1261"/>
      <c r="N190" s="1261"/>
      <c r="O190" s="1261"/>
      <c r="P190" s="1261"/>
      <c r="Q190" s="1261"/>
      <c r="R190" s="1261"/>
      <c r="S190" s="1261"/>
      <c r="T190" s="1261"/>
      <c r="U190" s="1261"/>
      <c r="V190" s="1261"/>
      <c r="W190" s="1261"/>
      <c r="X190" s="1261"/>
      <c r="Y190" s="1261"/>
      <c r="Z190" s="1261"/>
      <c r="AA190" s="1261"/>
      <c r="AB190" s="1261"/>
      <c r="AC190" s="1261"/>
      <c r="AD190" s="1261"/>
      <c r="AE190" s="1261"/>
      <c r="AF190" s="25"/>
      <c r="AH190" s="25"/>
      <c r="AJ190" s="3"/>
      <c r="AK190" s="3"/>
      <c r="AL190" s="3"/>
      <c r="AP190" s="12" t="s">
        <v>1191</v>
      </c>
      <c r="BA190" s="36" t="s">
        <v>685</v>
      </c>
      <c r="BG190" s="12" t="s">
        <v>73</v>
      </c>
    </row>
    <row r="191" spans="1:59" ht="13">
      <c r="A191" s="25"/>
      <c r="C191" s="45"/>
      <c r="D191" s="25" t="s">
        <v>630</v>
      </c>
      <c r="E191" s="25"/>
      <c r="I191" s="1123" t="s">
        <v>1665</v>
      </c>
      <c r="J191" s="1097"/>
      <c r="K191" s="1097"/>
      <c r="L191" s="1097"/>
      <c r="M191" s="1097"/>
      <c r="N191" s="1097"/>
      <c r="O191" s="1097"/>
      <c r="P191" s="1097"/>
      <c r="Q191" s="25" t="s">
        <v>632</v>
      </c>
      <c r="T191" s="1123" t="s">
        <v>205</v>
      </c>
      <c r="U191" s="1097"/>
      <c r="V191" s="1097"/>
      <c r="W191" s="1097"/>
      <c r="X191" s="1097"/>
      <c r="Y191" s="1097"/>
      <c r="Z191" s="1097"/>
      <c r="AA191" s="1097"/>
      <c r="AB191" s="1097"/>
      <c r="AC191" s="1097"/>
      <c r="AD191" s="1097"/>
      <c r="AE191" s="1097"/>
      <c r="AH191" s="25"/>
      <c r="AJ191" s="3"/>
      <c r="AK191" s="3"/>
      <c r="AL191" s="3"/>
      <c r="AP191" s="12" t="s">
        <v>1192</v>
      </c>
      <c r="BA191" s="36" t="s">
        <v>742</v>
      </c>
      <c r="BG191" s="12" t="s">
        <v>788</v>
      </c>
    </row>
    <row r="192" spans="1:59" ht="13">
      <c r="A192" s="25"/>
      <c r="C192" s="46"/>
      <c r="D192" s="25" t="s">
        <v>633</v>
      </c>
      <c r="E192" s="25"/>
      <c r="F192" s="25"/>
      <c r="G192" s="25"/>
      <c r="I192" s="1096">
        <v>95112</v>
      </c>
      <c r="J192" s="1096"/>
      <c r="K192" s="1096"/>
      <c r="L192" s="1096"/>
      <c r="M192" s="1096"/>
      <c r="N192" s="1096"/>
      <c r="O192" s="25" t="s">
        <v>635</v>
      </c>
      <c r="P192" s="25"/>
      <c r="Q192" s="25"/>
      <c r="R192" s="25"/>
      <c r="S192" s="25"/>
      <c r="T192" s="1350">
        <v>5031.22</v>
      </c>
      <c r="U192" s="1350"/>
      <c r="V192" s="1350"/>
      <c r="W192" s="1350"/>
      <c r="X192" s="1350"/>
      <c r="Y192" s="1350"/>
      <c r="Z192" s="1350"/>
      <c r="AA192" s="1350"/>
      <c r="AB192" s="1350"/>
      <c r="AC192" s="1350"/>
      <c r="AD192" s="1350"/>
      <c r="AE192" s="1350"/>
      <c r="AF192" s="25"/>
      <c r="AH192" s="25"/>
      <c r="AJ192" s="3"/>
      <c r="AK192" s="3"/>
      <c r="AL192" s="3"/>
      <c r="AP192" s="12" t="s">
        <v>1193</v>
      </c>
      <c r="BA192" s="36" t="s">
        <v>743</v>
      </c>
      <c r="BG192" s="12" t="s">
        <v>789</v>
      </c>
    </row>
    <row r="193" spans="1:66" ht="13">
      <c r="A193" s="25"/>
      <c r="C193" s="46"/>
      <c r="D193" s="25" t="s">
        <v>508</v>
      </c>
      <c r="E193" s="25"/>
      <c r="F193" s="25"/>
      <c r="G193" s="25"/>
      <c r="H193" s="25"/>
      <c r="I193" s="25"/>
      <c r="J193" s="25"/>
      <c r="K193" s="25"/>
      <c r="L193" s="25"/>
      <c r="M193" s="25"/>
      <c r="N193" s="1168" t="s">
        <v>1670</v>
      </c>
      <c r="O193" s="1260"/>
      <c r="P193" s="1260"/>
      <c r="Q193" s="1260"/>
      <c r="R193" s="1260"/>
      <c r="S193" s="1260"/>
      <c r="T193" s="1260"/>
      <c r="U193" s="1260"/>
      <c r="V193" s="1260"/>
      <c r="W193" s="1260"/>
      <c r="X193" s="1260"/>
      <c r="Y193" s="1260"/>
      <c r="Z193" s="1260"/>
      <c r="AA193" s="1260"/>
      <c r="AB193" s="1260"/>
      <c r="AC193" s="1260"/>
      <c r="AD193" s="1260"/>
      <c r="AE193" s="1260"/>
      <c r="AF193" s="25"/>
      <c r="AH193" s="25"/>
      <c r="AJ193" s="3"/>
      <c r="AK193" s="3"/>
      <c r="AL193" s="3"/>
      <c r="AP193" s="12" t="s">
        <v>1194</v>
      </c>
      <c r="BA193" s="36" t="s">
        <v>744</v>
      </c>
      <c r="BG193" s="12" t="s">
        <v>790</v>
      </c>
    </row>
    <row r="194" spans="1:66" ht="13">
      <c r="A194" s="25"/>
      <c r="C194" s="46"/>
      <c r="D194" s="25"/>
      <c r="E194" s="25"/>
      <c r="F194" s="25"/>
      <c r="G194" s="25"/>
      <c r="H194" s="25"/>
      <c r="I194" s="25"/>
      <c r="J194" s="25"/>
      <c r="K194" s="25"/>
      <c r="L194" s="25"/>
      <c r="M194" s="174"/>
      <c r="N194" s="1261"/>
      <c r="O194" s="1261"/>
      <c r="P194" s="1261"/>
      <c r="Q194" s="1261"/>
      <c r="R194" s="1261"/>
      <c r="S194" s="1261"/>
      <c r="T194" s="1261"/>
      <c r="U194" s="1261"/>
      <c r="V194" s="1261"/>
      <c r="W194" s="1261"/>
      <c r="X194" s="1261"/>
      <c r="Y194" s="1261"/>
      <c r="Z194" s="1261"/>
      <c r="AA194" s="1261"/>
      <c r="AB194" s="1261"/>
      <c r="AC194" s="1261"/>
      <c r="AD194" s="1261"/>
      <c r="AE194" s="1261"/>
      <c r="AF194" s="25"/>
      <c r="AH194" s="25"/>
      <c r="AJ194" s="3"/>
      <c r="AK194" s="3"/>
      <c r="AL194" s="3"/>
      <c r="AP194" s="12" t="s">
        <v>1195</v>
      </c>
      <c r="BA194" s="36" t="s">
        <v>745</v>
      </c>
      <c r="BG194" s="12" t="s">
        <v>791</v>
      </c>
    </row>
    <row r="195" spans="1:66" ht="13">
      <c r="A195" s="25"/>
      <c r="C195" s="46"/>
      <c r="D195" s="25" t="s">
        <v>353</v>
      </c>
      <c r="E195" s="25"/>
      <c r="F195" s="25"/>
      <c r="G195" s="25"/>
      <c r="H195" s="25"/>
      <c r="I195" s="25"/>
      <c r="J195" s="25"/>
      <c r="K195" s="25"/>
      <c r="L195" s="25"/>
      <c r="M195" s="25"/>
      <c r="N195" s="25"/>
      <c r="O195" s="25"/>
      <c r="P195" s="25"/>
      <c r="Q195" s="25"/>
      <c r="R195" s="25"/>
      <c r="T195" s="1125" t="s">
        <v>722</v>
      </c>
      <c r="U195" s="1125"/>
      <c r="W195" s="25" t="s">
        <v>738</v>
      </c>
      <c r="X195" s="25"/>
      <c r="Y195" s="25"/>
      <c r="Z195" s="25"/>
      <c r="AA195" s="25"/>
      <c r="AB195" s="25"/>
      <c r="AC195" s="25"/>
      <c r="AD195" s="25"/>
      <c r="AE195" s="25"/>
      <c r="AF195" s="25"/>
      <c r="AG195" s="25"/>
      <c r="AH195" s="1125">
        <v>19</v>
      </c>
      <c r="AI195" s="1125"/>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128" t="s">
        <v>591</v>
      </c>
      <c r="U196" s="1128"/>
      <c r="W196" s="25" t="s">
        <v>739</v>
      </c>
      <c r="X196" s="25"/>
      <c r="Y196" s="25"/>
      <c r="Z196" s="25"/>
      <c r="AA196" s="25"/>
      <c r="AB196" s="25"/>
      <c r="AC196" s="25"/>
      <c r="AD196" s="25"/>
      <c r="AE196" s="25"/>
      <c r="AF196" s="25"/>
      <c r="AG196" s="25"/>
      <c r="AH196" s="1125">
        <v>27</v>
      </c>
      <c r="AI196" s="112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8" t="s">
        <v>722</v>
      </c>
      <c r="U197" s="1128"/>
      <c r="V197" s="12"/>
      <c r="W197" s="25" t="s">
        <v>740</v>
      </c>
      <c r="X197" s="25"/>
      <c r="Y197" s="25"/>
      <c r="Z197" s="25"/>
      <c r="AA197" s="25"/>
      <c r="AB197" s="25"/>
      <c r="AC197" s="25"/>
      <c r="AD197" s="25"/>
      <c r="AE197" s="25"/>
      <c r="AF197" s="25"/>
      <c r="AG197" s="25"/>
      <c r="AH197" s="1125">
        <v>15</v>
      </c>
      <c r="AI197" s="1125"/>
      <c r="AJ197" s="3"/>
      <c r="AK197" s="3"/>
      <c r="AL197" s="3"/>
      <c r="AM197" s="52"/>
      <c r="AN197" s="52"/>
      <c r="AO197" s="21"/>
      <c r="AP197" s="711" t="s">
        <v>969</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8" t="s">
        <v>722</v>
      </c>
      <c r="Z198" s="1128"/>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204</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760</v>
      </c>
      <c r="BG202" s="55" t="s">
        <v>208</v>
      </c>
      <c r="BH202" s="51"/>
    </row>
    <row r="203" spans="1:66" ht="12.75" customHeight="1">
      <c r="A203" s="25"/>
      <c r="C203" s="25"/>
      <c r="D203" s="1188" t="s">
        <v>416</v>
      </c>
      <c r="E203" s="1188"/>
      <c r="F203" s="1188"/>
      <c r="G203" s="1188"/>
      <c r="H203" s="1188"/>
      <c r="I203" s="1188"/>
      <c r="J203" s="1188"/>
      <c r="K203" s="1188"/>
      <c r="L203" s="1188"/>
      <c r="M203" s="1188"/>
      <c r="P203" s="1346">
        <f>M26</f>
        <v>1659402</v>
      </c>
      <c r="Q203" s="1347"/>
      <c r="R203" s="1347"/>
      <c r="S203" s="1347"/>
      <c r="T203" s="1347"/>
      <c r="U203" s="1347"/>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209</v>
      </c>
      <c r="BH203" s="51"/>
    </row>
    <row r="204" spans="1:66" ht="13">
      <c r="A204" s="25"/>
      <c r="C204" s="45"/>
      <c r="D204" s="1574" t="s">
        <v>1530</v>
      </c>
      <c r="E204" s="1188"/>
      <c r="F204" s="1188"/>
      <c r="G204" s="1188"/>
      <c r="H204" s="1188"/>
      <c r="I204" s="1188"/>
      <c r="J204" s="1188"/>
      <c r="K204" s="1188"/>
      <c r="L204" s="1188"/>
      <c r="M204" s="1188"/>
      <c r="P204" s="1347">
        <f>M27</f>
        <v>0</v>
      </c>
      <c r="Q204" s="1347"/>
      <c r="R204" s="1347"/>
      <c r="S204" s="1347"/>
      <c r="T204" s="1347"/>
      <c r="U204" s="1347"/>
      <c r="V204" s="47"/>
      <c r="W204" s="25" t="s">
        <v>1531</v>
      </c>
      <c r="X204" s="25"/>
      <c r="Y204" s="25"/>
      <c r="Z204" s="25"/>
      <c r="AA204" s="25"/>
      <c r="AB204" s="25"/>
      <c r="AC204" s="25"/>
      <c r="AD204" s="25"/>
      <c r="AE204" s="25"/>
      <c r="AF204" s="1125" t="s">
        <v>722</v>
      </c>
      <c r="AG204" s="1125"/>
      <c r="AH204" s="25"/>
      <c r="AI204" s="25"/>
      <c r="AJ204" s="3"/>
      <c r="AK204" s="3"/>
      <c r="AL204" s="3"/>
      <c r="AP204" s="708" t="s">
        <v>1175</v>
      </c>
      <c r="AQ204" s="704"/>
      <c r="BA204" s="36" t="s">
        <v>762</v>
      </c>
      <c r="BG204" s="55" t="s">
        <v>210</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3">
      <c r="A207" s="25"/>
      <c r="C207" s="45"/>
      <c r="D207" s="1158" t="s">
        <v>1644</v>
      </c>
      <c r="E207" s="1158"/>
      <c r="F207" s="1158"/>
      <c r="G207" s="1158"/>
      <c r="H207" s="1158"/>
      <c r="I207" s="1158"/>
      <c r="J207" s="1158"/>
      <c r="K207" s="1158"/>
      <c r="L207" s="1158"/>
      <c r="M207" s="11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213</v>
      </c>
    </row>
    <row r="209" spans="1:59" ht="13">
      <c r="A209" s="50" t="s">
        <v>640</v>
      </c>
      <c r="C209" s="50" t="s">
        <v>419</v>
      </c>
      <c r="AA209" s="25"/>
      <c r="AB209" s="25"/>
      <c r="AC209" s="25"/>
      <c r="AD209" s="25"/>
      <c r="AE209" s="25"/>
      <c r="AF209" s="25"/>
      <c r="AJ209" s="3"/>
      <c r="AK209" s="3"/>
      <c r="AL209" s="3"/>
      <c r="BA209" s="36" t="s">
        <v>52</v>
      </c>
      <c r="BG209" s="55" t="s">
        <v>214</v>
      </c>
    </row>
    <row r="210" spans="1:59" ht="13">
      <c r="C210" s="45"/>
      <c r="D210" s="1158" t="s">
        <v>1195</v>
      </c>
      <c r="E210" s="1158"/>
      <c r="F210" s="1158"/>
      <c r="G210" s="1158"/>
      <c r="H210" s="1158"/>
      <c r="I210" s="1158"/>
      <c r="J210" s="1158"/>
      <c r="K210" s="1158"/>
      <c r="L210" s="1158"/>
      <c r="M210" s="1158"/>
      <c r="N210" s="12" t="s">
        <v>1515</v>
      </c>
      <c r="O210" s="743"/>
      <c r="P210" s="743"/>
      <c r="Q210" s="743"/>
      <c r="R210" s="743"/>
      <c r="S210" s="743"/>
      <c r="T210" s="743"/>
      <c r="U210" s="743"/>
      <c r="V210" s="743"/>
      <c r="W210" s="743"/>
      <c r="X210" s="743"/>
      <c r="Y210" s="743"/>
      <c r="Z210" s="743"/>
      <c r="AH210" s="1125">
        <v>0</v>
      </c>
      <c r="AI210" s="1125"/>
      <c r="AJ210" s="3"/>
      <c r="AK210" s="3"/>
      <c r="AL210" s="3"/>
      <c r="AP210" s="496" t="s">
        <v>328</v>
      </c>
      <c r="BA210" s="36" t="s">
        <v>53</v>
      </c>
      <c r="BG210" s="55" t="s">
        <v>215</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216</v>
      </c>
    </row>
    <row r="213" spans="1:59" s="39" customFormat="1" ht="12.75" customHeight="1">
      <c r="A213" s="525" t="s">
        <v>642</v>
      </c>
      <c r="C213" s="525" t="s">
        <v>1487</v>
      </c>
      <c r="D213" s="901"/>
      <c r="AG213" s="705"/>
      <c r="AJ213" s="705"/>
      <c r="AK213" s="705"/>
      <c r="AL213" s="705"/>
      <c r="AM213" s="247"/>
      <c r="AN213" s="247"/>
      <c r="AP213" s="39" t="s">
        <v>573</v>
      </c>
      <c r="BA213" s="36" t="s">
        <v>55</v>
      </c>
      <c r="BG213" s="55" t="s">
        <v>217</v>
      </c>
    </row>
    <row r="214" spans="1:59" ht="13">
      <c r="A214" s="50"/>
      <c r="C214" s="50"/>
      <c r="D214" s="7" t="s">
        <v>1122</v>
      </c>
      <c r="AG214" s="3"/>
      <c r="AJ214" s="3"/>
      <c r="AK214" s="3"/>
      <c r="AL214" s="3"/>
      <c r="AN214" s="58"/>
      <c r="AP214" s="12" t="s">
        <v>614</v>
      </c>
      <c r="BA214" s="36" t="s">
        <v>348</v>
      </c>
      <c r="BG214" s="55" t="s">
        <v>218</v>
      </c>
    </row>
    <row r="215" spans="1:59" ht="13">
      <c r="A215" s="50"/>
      <c r="C215" s="50"/>
      <c r="D215" s="1158" t="s">
        <v>1175</v>
      </c>
      <c r="E215" s="1158"/>
      <c r="F215" s="1158"/>
      <c r="G215" s="1158"/>
      <c r="H215" s="1158"/>
      <c r="I215" s="1158"/>
      <c r="J215" s="1158"/>
      <c r="K215" s="1158"/>
      <c r="L215" s="1158"/>
      <c r="M215" s="1158"/>
      <c r="N215" s="1158"/>
      <c r="O215" s="1158"/>
      <c r="P215" s="1158"/>
      <c r="Q215" s="1158"/>
      <c r="R215" s="1158"/>
      <c r="S215" s="1158"/>
      <c r="T215" s="1158"/>
      <c r="U215" s="1158"/>
      <c r="V215" s="1158"/>
      <c r="W215" s="1158"/>
      <c r="X215" s="1158"/>
      <c r="Y215" s="1158"/>
      <c r="Z215" s="1158"/>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3">
      <c r="A217" s="1160" t="s">
        <v>586</v>
      </c>
      <c r="B217" s="1160"/>
      <c r="C217" s="1160"/>
      <c r="D217" s="1160"/>
      <c r="E217" s="1160"/>
      <c r="F217" s="1160"/>
      <c r="G217" s="1160"/>
      <c r="H217" s="1160"/>
      <c r="I217" s="1160"/>
      <c r="J217" s="1160"/>
      <c r="K217" s="1160"/>
      <c r="L217" s="1160"/>
      <c r="M217" s="1160"/>
      <c r="N217" s="1160"/>
      <c r="O217" s="1160"/>
      <c r="P217" s="1160"/>
      <c r="Q217" s="1160"/>
      <c r="R217" s="1160"/>
      <c r="S217" s="1160"/>
      <c r="T217" s="1160"/>
      <c r="U217" s="1160"/>
      <c r="V217" s="1160"/>
      <c r="W217" s="1160"/>
      <c r="X217" s="1160"/>
      <c r="Y217" s="1160"/>
      <c r="Z217" s="1160"/>
      <c r="AA217" s="1160"/>
      <c r="AB217" s="1160"/>
      <c r="AC217" s="1160"/>
      <c r="AD217" s="1160"/>
      <c r="AE217" s="1160"/>
      <c r="AF217" s="1160"/>
      <c r="AG217" s="1160"/>
      <c r="AH217" s="1160"/>
      <c r="AI217" s="1160"/>
      <c r="AJ217" s="1160"/>
      <c r="AK217" s="1160"/>
      <c r="AL217" s="1160"/>
      <c r="AN217" s="58"/>
      <c r="AO217" s="58"/>
      <c r="AP217" s="12" t="s">
        <v>408</v>
      </c>
      <c r="BD217" s="61"/>
    </row>
    <row r="218" spans="1:59" ht="14" thickBot="1">
      <c r="A218" s="1161"/>
      <c r="B218" s="1161"/>
      <c r="C218" s="1161"/>
      <c r="D218" s="1161"/>
      <c r="E218" s="1161"/>
      <c r="F218" s="1161"/>
      <c r="G218" s="1161"/>
      <c r="H218" s="1161"/>
      <c r="I218" s="1161"/>
      <c r="J218" s="1161"/>
      <c r="K218" s="1161"/>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7"/>
      <c r="AN218" s="58"/>
      <c r="AO218" s="58"/>
      <c r="AP218" s="12" t="s">
        <v>318</v>
      </c>
      <c r="BD218" s="61"/>
    </row>
    <row r="219" spans="1:59" ht="14" thickTop="1">
      <c r="A219" s="25"/>
      <c r="B219" s="25"/>
      <c r="C219" s="25"/>
      <c r="D219" s="25"/>
      <c r="E219" s="25"/>
      <c r="F219" s="25"/>
      <c r="G219" s="3"/>
      <c r="H219" s="25"/>
      <c r="BB219" s="61"/>
    </row>
    <row r="220" spans="1:59" ht="13">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5" t="s">
        <v>641</v>
      </c>
      <c r="AJ221" s="1125"/>
      <c r="AL221" s="58"/>
      <c r="AN221" s="58"/>
      <c r="AO221" s="399" t="s">
        <v>584</v>
      </c>
      <c r="AT221" s="406">
        <f>IF(AND(AND($M$244="for profit",$M$252="nonprofit",$M$260="for profit")),2,0)</f>
        <v>0</v>
      </c>
      <c r="BD221" s="61"/>
    </row>
    <row r="222" spans="1:59" ht="13">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5" t="s">
        <v>641</v>
      </c>
      <c r="AJ222" s="1125"/>
      <c r="AL222" s="58"/>
      <c r="AM222" s="7"/>
      <c r="AN222" s="58"/>
      <c r="AO222" s="400" t="s">
        <v>584</v>
      </c>
      <c r="AT222" s="406">
        <f>IF(AND(AND($M$244="nonprofit",$M$252="for profit",$M$260="for profit")),2,0)</f>
        <v>0</v>
      </c>
      <c r="BD222" s="61"/>
    </row>
    <row r="223" spans="1:59" ht="13">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5" t="s">
        <v>591</v>
      </c>
      <c r="AJ223" s="1125"/>
      <c r="AL223" s="58"/>
      <c r="AN223" s="58"/>
      <c r="AO223" s="400" t="s">
        <v>584</v>
      </c>
      <c r="AT223" s="406">
        <f>IF(AND(AND($M$244="for profit",$M$252="nonprofit",$M$260="(select one)")),2,0)</f>
        <v>2</v>
      </c>
      <c r="BB223" s="61"/>
    </row>
    <row r="224" spans="1:59" ht="13">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5" t="s">
        <v>641</v>
      </c>
      <c r="AJ224" s="1125"/>
      <c r="AL224" s="58"/>
      <c r="AN224" s="58"/>
      <c r="AO224" s="400" t="s">
        <v>584</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343" t="str">
        <f>H16</f>
        <v>Markham Plaza II, LP</v>
      </c>
      <c r="N227" s="1343"/>
      <c r="O227" s="1343"/>
      <c r="P227" s="1343"/>
      <c r="Q227" s="1343"/>
      <c r="R227" s="1343"/>
      <c r="S227" s="1343"/>
      <c r="T227" s="1343"/>
      <c r="U227" s="1343"/>
      <c r="V227" s="1343"/>
      <c r="W227" s="1343"/>
      <c r="X227" s="1343"/>
      <c r="Y227" s="1343"/>
      <c r="Z227" s="1343"/>
      <c r="AA227" s="1343"/>
      <c r="AB227" s="1343"/>
      <c r="AC227" s="1343"/>
      <c r="AD227" s="1343"/>
      <c r="AE227" s="1343"/>
      <c r="AF227" s="1343"/>
      <c r="AG227" s="1343"/>
      <c r="AH227" s="1343"/>
      <c r="AI227" s="1343"/>
      <c r="AJ227" s="1343"/>
      <c r="AK227" s="1343"/>
      <c r="AO227" s="344" t="s">
        <v>584</v>
      </c>
      <c r="AT227" s="406">
        <f>IF(AND(AND($M$244="nonprofit",$M$252="for profit",$M$260="nonprofit")),2,0)</f>
        <v>0</v>
      </c>
    </row>
    <row r="228" spans="1:59" ht="13">
      <c r="D228" s="57" t="s">
        <v>92</v>
      </c>
      <c r="E228" s="57"/>
      <c r="F228" s="57"/>
      <c r="G228" s="57"/>
      <c r="H228" s="57"/>
      <c r="I228" s="57"/>
      <c r="J228" s="57"/>
      <c r="K228" s="7"/>
      <c r="M228" s="1123" t="s">
        <v>1671</v>
      </c>
      <c r="N228" s="1158"/>
      <c r="O228" s="1158"/>
      <c r="P228" s="1158"/>
      <c r="Q228" s="1158"/>
      <c r="R228" s="1158"/>
      <c r="S228" s="1158"/>
      <c r="T228" s="1158"/>
      <c r="U228" s="1158"/>
      <c r="V228" s="1158"/>
      <c r="W228" s="1158"/>
      <c r="X228" s="1158"/>
      <c r="Y228" s="1158"/>
      <c r="Z228" s="1158"/>
      <c r="AA228" s="1158"/>
      <c r="AB228" s="1158"/>
      <c r="AC228" s="1158"/>
      <c r="AD228" s="1158"/>
      <c r="AE228" s="1158"/>
      <c r="AM228" s="7"/>
      <c r="AO228" s="344" t="s">
        <v>584</v>
      </c>
      <c r="AT228" s="405">
        <f>IF(AND(AND($M$244="for profit",$M$252="nonprofit",$M$260="nonprofit")),2,0)</f>
        <v>0</v>
      </c>
      <c r="BB228" s="61"/>
    </row>
    <row r="229" spans="1:59" ht="13">
      <c r="D229" s="57" t="s">
        <v>630</v>
      </c>
      <c r="E229" s="57"/>
      <c r="M229" s="1123" t="s">
        <v>1665</v>
      </c>
      <c r="N229" s="1158"/>
      <c r="O229" s="1158"/>
      <c r="P229" s="1158"/>
      <c r="Q229" s="1158"/>
      <c r="R229" s="1158"/>
      <c r="S229" s="1158"/>
      <c r="T229" s="1158"/>
      <c r="V229" s="59" t="s">
        <v>93</v>
      </c>
      <c r="W229" s="1095" t="s">
        <v>1645</v>
      </c>
      <c r="X229" s="1163"/>
      <c r="Y229" s="57" t="s">
        <v>633</v>
      </c>
      <c r="AC229" s="1158">
        <v>95113</v>
      </c>
      <c r="AD229" s="1158"/>
      <c r="AE229" s="1158"/>
      <c r="AO229" s="402"/>
      <c r="AT229" s="403"/>
    </row>
    <row r="230" spans="1:59" ht="13">
      <c r="D230" s="60" t="s">
        <v>94</v>
      </c>
      <c r="E230" s="7"/>
      <c r="F230" s="7"/>
      <c r="G230" s="7"/>
      <c r="H230" s="7"/>
      <c r="I230" s="7"/>
      <c r="J230" s="7"/>
      <c r="K230" s="29"/>
      <c r="M230" s="1123" t="s">
        <v>1672</v>
      </c>
      <c r="N230" s="1158"/>
      <c r="O230" s="1158"/>
      <c r="P230" s="1158"/>
      <c r="Q230" s="1158"/>
      <c r="R230" s="1158"/>
      <c r="S230" s="1158"/>
      <c r="T230" s="1158"/>
      <c r="U230" s="1158"/>
      <c r="V230" s="1158"/>
      <c r="W230" s="1158"/>
      <c r="X230" s="1158"/>
      <c r="Y230" s="1158"/>
      <c r="Z230" s="1158"/>
      <c r="AA230" s="1158"/>
      <c r="AB230" s="1158"/>
      <c r="AC230" s="1158"/>
      <c r="AD230" s="1158"/>
      <c r="AE230" s="1158"/>
      <c r="AI230" s="7"/>
      <c r="AJ230" s="7"/>
      <c r="AK230" s="7"/>
      <c r="AL230" s="7"/>
      <c r="AM230" s="7"/>
      <c r="AO230" s="400" t="s">
        <v>583</v>
      </c>
      <c r="AT230" s="406">
        <f>IF(AND(AND($M$244="nonprofit",$M$252="nonprofit",$M$260="(select one)")),1,0)</f>
        <v>0</v>
      </c>
    </row>
    <row r="231" spans="1:59" ht="13">
      <c r="D231" s="60" t="s">
        <v>95</v>
      </c>
      <c r="E231" s="7"/>
      <c r="F231" s="7"/>
      <c r="M231" s="1262" t="s">
        <v>1673</v>
      </c>
      <c r="N231" s="1131"/>
      <c r="O231" s="1131"/>
      <c r="P231" s="1131"/>
      <c r="Q231" s="1131"/>
      <c r="R231" s="1131"/>
      <c r="S231" s="7" t="s">
        <v>219</v>
      </c>
      <c r="T231" s="7"/>
      <c r="U231" s="1163">
        <v>16</v>
      </c>
      <c r="V231" s="1163"/>
      <c r="W231" s="1163"/>
      <c r="X231" s="7" t="s">
        <v>96</v>
      </c>
      <c r="Z231" s="1131"/>
      <c r="AA231" s="1131"/>
      <c r="AB231" s="1131"/>
      <c r="AC231" s="1131"/>
      <c r="AD231" s="1131"/>
      <c r="AE231" s="1131"/>
      <c r="AO231" s="400" t="s">
        <v>583</v>
      </c>
      <c r="AT231" s="406">
        <f>IF(AND(AND($M$244="nonprofit",$M$252="nonprofit",$M$260="nonprofit")),1,0)</f>
        <v>0</v>
      </c>
    </row>
    <row r="232" spans="1:59" ht="13">
      <c r="D232" s="60" t="s">
        <v>97</v>
      </c>
      <c r="E232" s="7"/>
      <c r="F232" s="7"/>
      <c r="M232" s="1326" t="s">
        <v>1674</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583</v>
      </c>
      <c r="AT232" s="406">
        <f>IF(AND(AND($M$244="nonprofit",$M$252="(select one)",$M$260="(select one)")),1,0)</f>
        <v>0</v>
      </c>
      <c r="BA232" s="61"/>
    </row>
    <row r="233" spans="1:59" ht="13">
      <c r="A233" s="50" t="s">
        <v>636</v>
      </c>
      <c r="C233" s="37" t="s">
        <v>571</v>
      </c>
      <c r="M233" s="1096" t="s">
        <v>574</v>
      </c>
      <c r="N233" s="1096"/>
      <c r="O233" s="1096"/>
      <c r="P233" s="1096"/>
      <c r="Q233" s="1096"/>
      <c r="R233" s="1096"/>
      <c r="S233" s="1096"/>
      <c r="T233" s="1096"/>
      <c r="U233" s="404" t="s">
        <v>1004</v>
      </c>
      <c r="V233" s="335"/>
      <c r="W233" s="335"/>
      <c r="X233" s="335"/>
      <c r="Y233" s="335"/>
      <c r="Z233" s="335"/>
      <c r="AA233" s="1333" t="s">
        <v>1675</v>
      </c>
      <c r="AB233" s="1334"/>
      <c r="AC233" s="1334"/>
      <c r="AD233" s="1334"/>
      <c r="AE233" s="1334"/>
      <c r="AF233" s="1334"/>
      <c r="AG233" s="1334"/>
      <c r="AH233" s="1334"/>
      <c r="AI233" s="1334"/>
      <c r="AJ233" s="1334"/>
      <c r="AK233" s="1334"/>
      <c r="AL233" s="58"/>
      <c r="AO233" s="400" t="s">
        <v>971</v>
      </c>
      <c r="AT233" s="406">
        <f>IF(AND(AND($M$244="for profit",$M$252="for profit",$M$260="(select one)")),3,0)</f>
        <v>0</v>
      </c>
    </row>
    <row r="234" spans="1:59" ht="13">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3">
      <c r="D235" s="60"/>
      <c r="K235" s="3"/>
      <c r="AO235" s="400" t="s">
        <v>971</v>
      </c>
      <c r="AT235" s="406">
        <f>IF(AND(AND($M$244="for profit",$M$252="(select one)",$M$260="(select one)")),3,0)</f>
        <v>0</v>
      </c>
    </row>
    <row r="236" spans="1:59" ht="13">
      <c r="A236" s="50" t="s">
        <v>639</v>
      </c>
      <c r="C236" s="50" t="s">
        <v>1421</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519</v>
      </c>
      <c r="D238" s="57" t="s">
        <v>578</v>
      </c>
      <c r="E238" s="57"/>
      <c r="F238" s="57"/>
      <c r="G238" s="57"/>
      <c r="H238" s="57"/>
      <c r="I238" s="57"/>
      <c r="J238" s="57"/>
      <c r="K238" s="57"/>
      <c r="L238" s="7"/>
      <c r="M238" s="1329" t="s">
        <v>1676</v>
      </c>
      <c r="N238" s="1328"/>
      <c r="O238" s="1328"/>
      <c r="P238" s="1328"/>
      <c r="Q238" s="1328"/>
      <c r="R238" s="1328"/>
      <c r="S238" s="1328"/>
      <c r="T238" s="1328"/>
      <c r="U238" s="1328"/>
      <c r="V238" s="1328"/>
      <c r="W238" s="1328"/>
      <c r="X238" s="1328"/>
      <c r="Y238" s="1328"/>
      <c r="Z238" s="1328"/>
      <c r="AA238" s="1328"/>
      <c r="AB238" s="1328"/>
      <c r="AC238" s="1328"/>
      <c r="AD238" s="1328"/>
      <c r="AE238" s="1328"/>
      <c r="AF238" s="1328" t="s">
        <v>1677</v>
      </c>
      <c r="AG238" s="1328"/>
      <c r="AH238" s="1328"/>
      <c r="AI238" s="1328"/>
      <c r="AJ238" s="1328"/>
      <c r="AK238" s="1328"/>
      <c r="AT238" s="12">
        <v>1</v>
      </c>
      <c r="AU238" s="12" t="s">
        <v>580</v>
      </c>
      <c r="AZ238" s="25"/>
      <c r="BA238" s="3"/>
      <c r="BB238" s="3"/>
    </row>
    <row r="239" spans="1:59" ht="13">
      <c r="A239" s="29"/>
      <c r="B239" s="7"/>
      <c r="C239" s="7"/>
      <c r="D239" s="57" t="s">
        <v>92</v>
      </c>
      <c r="E239" s="57"/>
      <c r="F239" s="57"/>
      <c r="G239" s="57"/>
      <c r="H239" s="57"/>
      <c r="I239" s="57"/>
      <c r="J239" s="57"/>
      <c r="K239" s="57"/>
      <c r="L239" s="7"/>
      <c r="M239" s="1123" t="str">
        <f>M228</f>
        <v>470 S Market St.</v>
      </c>
      <c r="N239" s="1158"/>
      <c r="O239" s="1158"/>
      <c r="P239" s="1158"/>
      <c r="Q239" s="1158"/>
      <c r="R239" s="1158"/>
      <c r="S239" s="1158"/>
      <c r="T239" s="1158"/>
      <c r="U239" s="1158"/>
      <c r="V239" s="1158"/>
      <c r="W239" s="1158"/>
      <c r="X239" s="1158"/>
      <c r="Y239" s="1158"/>
      <c r="Z239" s="1158"/>
      <c r="AA239" s="1158"/>
      <c r="AB239" s="1158"/>
      <c r="AC239" s="1158"/>
      <c r="AD239" s="1158"/>
      <c r="AE239" s="1158"/>
      <c r="AF239" s="58" t="s">
        <v>1417</v>
      </c>
      <c r="AG239" s="743"/>
      <c r="AH239" s="743"/>
      <c r="AI239" s="743"/>
      <c r="AJ239" s="743"/>
      <c r="AK239" s="743"/>
      <c r="AL239" s="7"/>
      <c r="AT239" s="12">
        <v>2</v>
      </c>
      <c r="AU239" s="12" t="s">
        <v>614</v>
      </c>
      <c r="BA239" s="3"/>
      <c r="BB239" s="398" t="str">
        <f>VLOOKUP(AT237,AT238:AU240,2,FALSE)</f>
        <v>Joint Venture</v>
      </c>
    </row>
    <row r="240" spans="1:59" ht="13">
      <c r="A240" s="29"/>
      <c r="B240" s="7"/>
      <c r="C240" s="7"/>
      <c r="D240" s="57" t="s">
        <v>630</v>
      </c>
      <c r="E240" s="57"/>
      <c r="M240" s="1123" t="str">
        <f>M229</f>
        <v>San Jose</v>
      </c>
      <c r="N240" s="1158"/>
      <c r="O240" s="1158"/>
      <c r="P240" s="1158"/>
      <c r="Q240" s="1158"/>
      <c r="R240" s="1158"/>
      <c r="S240" s="1158"/>
      <c r="T240" s="1158"/>
      <c r="V240" s="59" t="s">
        <v>93</v>
      </c>
      <c r="W240" s="1095" t="s">
        <v>1645</v>
      </c>
      <c r="X240" s="1163"/>
      <c r="Y240" s="57" t="s">
        <v>633</v>
      </c>
      <c r="AC240" s="1158">
        <f>AC229</f>
        <v>95113</v>
      </c>
      <c r="AD240" s="1158"/>
      <c r="AE240" s="1158"/>
      <c r="AF240" s="58" t="s">
        <v>1418</v>
      </c>
      <c r="AG240" s="743"/>
      <c r="AH240" s="743"/>
      <c r="AI240" s="743"/>
      <c r="AJ240" s="743"/>
      <c r="AK240" s="743"/>
      <c r="AN240" s="12" t="s">
        <v>328</v>
      </c>
      <c r="AT240" s="12">
        <v>3</v>
      </c>
      <c r="AU240" s="12" t="s">
        <v>582</v>
      </c>
      <c r="BA240" s="407"/>
      <c r="BB240" s="39"/>
    </row>
    <row r="241" spans="1:53" ht="13">
      <c r="A241" s="29"/>
      <c r="B241" s="7"/>
      <c r="C241" s="7"/>
      <c r="D241" s="60" t="s">
        <v>94</v>
      </c>
      <c r="E241" s="7"/>
      <c r="F241" s="7"/>
      <c r="G241" s="7"/>
      <c r="H241" s="7"/>
      <c r="I241" s="7"/>
      <c r="J241" s="7"/>
      <c r="K241" s="7"/>
      <c r="L241" s="29"/>
      <c r="M241" s="1158" t="str">
        <f>M230</f>
        <v>Chris Neale</v>
      </c>
      <c r="N241" s="1158"/>
      <c r="O241" s="1158"/>
      <c r="P241" s="1158"/>
      <c r="Q241" s="1158"/>
      <c r="R241" s="1158"/>
      <c r="S241" s="1158"/>
      <c r="T241" s="1158"/>
      <c r="U241" s="1158"/>
      <c r="V241" s="1158"/>
      <c r="W241" s="1158"/>
      <c r="X241" s="1158"/>
      <c r="Y241" s="1158"/>
      <c r="Z241" s="1158"/>
      <c r="AA241" s="1158"/>
      <c r="AB241" s="1158"/>
      <c r="AC241" s="1158"/>
      <c r="AD241" s="1158"/>
      <c r="AE241" s="1158"/>
      <c r="AH241" s="1135">
        <v>5.0000000000000001E-3</v>
      </c>
      <c r="AI241" s="1135"/>
      <c r="AJ241" s="1135"/>
      <c r="AK241" s="1135"/>
      <c r="AL241" s="7"/>
      <c r="AN241" s="7" t="s">
        <v>295</v>
      </c>
      <c r="BA241" s="61"/>
    </row>
    <row r="242" spans="1:53" ht="13">
      <c r="A242" s="29"/>
      <c r="B242" s="7"/>
      <c r="C242" s="7"/>
      <c r="D242" s="60" t="s">
        <v>95</v>
      </c>
      <c r="E242" s="7"/>
      <c r="F242" s="7"/>
      <c r="M242" s="1131" t="str">
        <f>M231</f>
        <v>408-292-7841</v>
      </c>
      <c r="N242" s="1131"/>
      <c r="O242" s="1131"/>
      <c r="P242" s="1131"/>
      <c r="Q242" s="1131"/>
      <c r="R242" s="1131"/>
      <c r="S242" s="7" t="s">
        <v>219</v>
      </c>
      <c r="T242" s="7"/>
      <c r="U242" s="1163">
        <v>16</v>
      </c>
      <c r="V242" s="1163"/>
      <c r="W242" s="1163"/>
      <c r="X242" s="7" t="s">
        <v>96</v>
      </c>
      <c r="Z242" s="1131"/>
      <c r="AA242" s="1131"/>
      <c r="AB242" s="1131"/>
      <c r="AC242" s="1131"/>
      <c r="AD242" s="1131"/>
      <c r="AE242" s="1131"/>
      <c r="AN242" s="7" t="s">
        <v>185</v>
      </c>
      <c r="BA242" s="61"/>
    </row>
    <row r="243" spans="1:53" ht="13">
      <c r="A243" s="29"/>
      <c r="B243" s="7"/>
      <c r="C243" s="7"/>
      <c r="D243" s="60" t="s">
        <v>97</v>
      </c>
      <c r="E243" s="7"/>
      <c r="F243" s="7"/>
      <c r="M243" s="1326" t="str">
        <f>M232</f>
        <v>chris@thecorecompanies.com</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3">
      <c r="A244" s="23"/>
      <c r="B244" s="7"/>
      <c r="C244" s="139"/>
      <c r="D244" s="60" t="s">
        <v>581</v>
      </c>
      <c r="E244" s="7"/>
      <c r="F244" s="7"/>
      <c r="G244" s="7"/>
      <c r="H244" s="7"/>
      <c r="I244" s="7"/>
      <c r="J244" s="7"/>
      <c r="K244" s="7"/>
      <c r="L244" s="7"/>
      <c r="M244" s="1096" t="s">
        <v>582</v>
      </c>
      <c r="N244" s="1096"/>
      <c r="O244" s="1096"/>
      <c r="P244" s="1096"/>
      <c r="Q244" s="1096"/>
      <c r="R244" s="1096"/>
      <c r="S244" s="1096"/>
      <c r="T244" s="1096"/>
      <c r="U244" s="404" t="s">
        <v>1004</v>
      </c>
      <c r="V244" s="335"/>
      <c r="W244" s="335"/>
      <c r="X244" s="335"/>
      <c r="Y244" s="335"/>
      <c r="Z244" s="335"/>
      <c r="AA244" s="1334" t="str">
        <f>AA233</f>
        <v>CORE Affordable Housing LLC</v>
      </c>
      <c r="AB244" s="1334"/>
      <c r="AC244" s="1334"/>
      <c r="AD244" s="1334"/>
      <c r="AE244" s="1334"/>
      <c r="AF244" s="1334"/>
      <c r="AG244" s="1334"/>
      <c r="AH244" s="1334"/>
      <c r="AI244" s="1334"/>
      <c r="AJ244" s="1334"/>
      <c r="AK244" s="1334"/>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329" t="s">
        <v>1678</v>
      </c>
      <c r="N246" s="1328"/>
      <c r="O246" s="1328"/>
      <c r="P246" s="1328"/>
      <c r="Q246" s="1328"/>
      <c r="R246" s="1328"/>
      <c r="S246" s="1328"/>
      <c r="T246" s="1328"/>
      <c r="U246" s="1328"/>
      <c r="V246" s="1328"/>
      <c r="W246" s="1328"/>
      <c r="X246" s="1328"/>
      <c r="Y246" s="1328"/>
      <c r="Z246" s="1328"/>
      <c r="AA246" s="1328"/>
      <c r="AB246" s="1328"/>
      <c r="AC246" s="1328"/>
      <c r="AD246" s="1328"/>
      <c r="AE246" s="1328"/>
      <c r="AF246" s="1328" t="s">
        <v>1646</v>
      </c>
      <c r="AG246" s="1328"/>
      <c r="AH246" s="1328"/>
      <c r="AI246" s="1328"/>
      <c r="AJ246" s="1328"/>
      <c r="AK246" s="1328"/>
      <c r="BA246" s="61"/>
    </row>
    <row r="247" spans="1:53" ht="13">
      <c r="A247" s="29"/>
      <c r="B247" s="7"/>
      <c r="C247" s="7"/>
      <c r="D247" s="57" t="s">
        <v>92</v>
      </c>
      <c r="E247" s="57"/>
      <c r="F247" s="57"/>
      <c r="G247" s="57"/>
      <c r="H247" s="57"/>
      <c r="I247" s="57"/>
      <c r="J247" s="57"/>
      <c r="K247" s="57"/>
      <c r="L247" s="7"/>
      <c r="M247" s="1123" t="s">
        <v>1679</v>
      </c>
      <c r="N247" s="1158"/>
      <c r="O247" s="1158"/>
      <c r="P247" s="1158"/>
      <c r="Q247" s="1158"/>
      <c r="R247" s="1158"/>
      <c r="S247" s="1158"/>
      <c r="T247" s="1158"/>
      <c r="U247" s="1158"/>
      <c r="V247" s="1158"/>
      <c r="W247" s="1158"/>
      <c r="X247" s="1158"/>
      <c r="Y247" s="1158"/>
      <c r="Z247" s="1158"/>
      <c r="AA247" s="1158"/>
      <c r="AB247" s="1158"/>
      <c r="AC247" s="1158"/>
      <c r="AD247" s="1158"/>
      <c r="AE247" s="1158"/>
      <c r="AF247" s="58" t="s">
        <v>1417</v>
      </c>
      <c r="AG247" s="743"/>
      <c r="AH247" s="743"/>
      <c r="AI247" s="743"/>
      <c r="AJ247" s="743"/>
      <c r="AK247" s="743"/>
      <c r="AL247" s="7"/>
      <c r="BA247" s="61"/>
    </row>
    <row r="248" spans="1:53" ht="13">
      <c r="A248" s="29"/>
      <c r="B248" s="7"/>
      <c r="C248" s="7"/>
      <c r="D248" s="57" t="s">
        <v>630</v>
      </c>
      <c r="E248" s="57"/>
      <c r="M248" s="1123" t="s">
        <v>1680</v>
      </c>
      <c r="N248" s="1158"/>
      <c r="O248" s="1158"/>
      <c r="P248" s="1158"/>
      <c r="Q248" s="1158"/>
      <c r="R248" s="1158"/>
      <c r="S248" s="1158"/>
      <c r="T248" s="1158"/>
      <c r="V248" s="59" t="s">
        <v>93</v>
      </c>
      <c r="W248" s="1095" t="s">
        <v>1645</v>
      </c>
      <c r="X248" s="1163"/>
      <c r="Y248" s="57" t="s">
        <v>633</v>
      </c>
      <c r="AC248" s="1158">
        <v>94901</v>
      </c>
      <c r="AD248" s="1158"/>
      <c r="AE248" s="1158"/>
      <c r="AF248" s="58" t="s">
        <v>1418</v>
      </c>
      <c r="AG248" s="743"/>
      <c r="AH248" s="743"/>
      <c r="AI248" s="743"/>
      <c r="AJ248" s="743"/>
      <c r="AK248" s="743"/>
    </row>
    <row r="249" spans="1:53" ht="13">
      <c r="A249" s="29"/>
      <c r="B249" s="7"/>
      <c r="C249" s="7"/>
      <c r="D249" s="60" t="s">
        <v>94</v>
      </c>
      <c r="E249" s="7"/>
      <c r="F249" s="7"/>
      <c r="G249" s="7"/>
      <c r="H249" s="7"/>
      <c r="I249" s="7"/>
      <c r="J249" s="7"/>
      <c r="K249" s="7"/>
      <c r="L249" s="29"/>
      <c r="M249" s="1123" t="s">
        <v>1681</v>
      </c>
      <c r="N249" s="1158"/>
      <c r="O249" s="1158"/>
      <c r="P249" s="1158"/>
      <c r="Q249" s="1158"/>
      <c r="R249" s="1158"/>
      <c r="S249" s="1158"/>
      <c r="T249" s="1158"/>
      <c r="U249" s="1158"/>
      <c r="V249" s="1158"/>
      <c r="W249" s="1158"/>
      <c r="X249" s="1158"/>
      <c r="Y249" s="1158"/>
      <c r="Z249" s="1158"/>
      <c r="AA249" s="1158"/>
      <c r="AB249" s="1158"/>
      <c r="AC249" s="1158"/>
      <c r="AD249" s="1158"/>
      <c r="AE249" s="1158"/>
      <c r="AF249" s="743"/>
      <c r="AG249" s="743"/>
      <c r="AH249" s="1135">
        <v>5.0000000000000001E-3</v>
      </c>
      <c r="AI249" s="1135"/>
      <c r="AJ249" s="1135"/>
      <c r="AK249" s="1135"/>
      <c r="AL249" s="7"/>
      <c r="BA249" s="61"/>
    </row>
    <row r="250" spans="1:53" ht="13">
      <c r="A250" s="29"/>
      <c r="B250" s="7"/>
      <c r="C250" s="7"/>
      <c r="D250" s="60" t="s">
        <v>95</v>
      </c>
      <c r="E250" s="7"/>
      <c r="F250" s="7"/>
      <c r="M250" s="1262" t="s">
        <v>1682</v>
      </c>
      <c r="N250" s="1131"/>
      <c r="O250" s="1131"/>
      <c r="P250" s="1131"/>
      <c r="Q250" s="1131"/>
      <c r="R250" s="1131"/>
      <c r="S250" s="7" t="s">
        <v>219</v>
      </c>
      <c r="T250" s="7"/>
      <c r="U250" s="1163"/>
      <c r="V250" s="1163"/>
      <c r="W250" s="1163"/>
      <c r="X250" s="7" t="s">
        <v>96</v>
      </c>
      <c r="Z250" s="1131"/>
      <c r="AA250" s="1131"/>
      <c r="AB250" s="1131"/>
      <c r="AC250" s="1131"/>
      <c r="AD250" s="1131"/>
      <c r="AE250" s="1131"/>
      <c r="BA250" s="61"/>
    </row>
    <row r="251" spans="1:53" ht="12.75" customHeight="1">
      <c r="A251" s="29"/>
      <c r="B251" s="7"/>
      <c r="C251" s="7"/>
      <c r="D251" s="60" t="s">
        <v>97</v>
      </c>
      <c r="E251" s="7"/>
      <c r="F251" s="7"/>
      <c r="M251" s="1326" t="s">
        <v>1683</v>
      </c>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6" t="s">
        <v>580</v>
      </c>
      <c r="N252" s="1096"/>
      <c r="O252" s="1096"/>
      <c r="P252" s="1096"/>
      <c r="Q252" s="1096"/>
      <c r="R252" s="1096"/>
      <c r="S252" s="1096"/>
      <c r="T252" s="1096"/>
      <c r="U252" s="404" t="s">
        <v>1004</v>
      </c>
      <c r="V252" s="335"/>
      <c r="W252" s="335"/>
      <c r="X252" s="335"/>
      <c r="Y252" s="335"/>
      <c r="Z252" s="335"/>
      <c r="AA252" s="1333" t="s">
        <v>1684</v>
      </c>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328</v>
      </c>
      <c r="AG254" s="1328"/>
      <c r="AH254" s="1328"/>
      <c r="AI254" s="1328"/>
      <c r="AJ254" s="1328"/>
      <c r="AK254" s="1328"/>
      <c r="AL254" s="58"/>
      <c r="BA254" s="61"/>
    </row>
    <row r="255" spans="1:53" ht="13">
      <c r="A255" s="23"/>
      <c r="B255" s="7"/>
      <c r="C255" s="7"/>
      <c r="D255" s="57" t="s">
        <v>92</v>
      </c>
      <c r="E255" s="57"/>
      <c r="F255" s="57"/>
      <c r="G255" s="57"/>
      <c r="H255" s="57"/>
      <c r="I255" s="57"/>
      <c r="J255" s="57"/>
      <c r="K255" s="57"/>
      <c r="L255" s="7"/>
      <c r="M255" s="1158"/>
      <c r="N255" s="1158"/>
      <c r="O255" s="1158"/>
      <c r="P255" s="1158"/>
      <c r="Q255" s="1158"/>
      <c r="R255" s="1158"/>
      <c r="S255" s="1158"/>
      <c r="T255" s="1158"/>
      <c r="U255" s="1158"/>
      <c r="V255" s="1158"/>
      <c r="W255" s="1158"/>
      <c r="X255" s="1158"/>
      <c r="Y255" s="1158"/>
      <c r="Z255" s="1158"/>
      <c r="AA255" s="1158"/>
      <c r="AB255" s="1158"/>
      <c r="AC255" s="1158"/>
      <c r="AD255" s="1158"/>
      <c r="AE255" s="1158"/>
      <c r="AF255" s="58" t="s">
        <v>1417</v>
      </c>
      <c r="AG255" s="743"/>
      <c r="AH255" s="743"/>
      <c r="AI255" s="743"/>
      <c r="AJ255" s="743"/>
      <c r="AK255" s="743"/>
      <c r="AL255" s="58"/>
      <c r="BA255" s="61"/>
    </row>
    <row r="256" spans="1:53" ht="13">
      <c r="A256" s="23"/>
      <c r="B256" s="7"/>
      <c r="C256" s="7"/>
      <c r="D256" s="57" t="s">
        <v>630</v>
      </c>
      <c r="E256" s="57"/>
      <c r="M256" s="1158"/>
      <c r="N256" s="1158"/>
      <c r="O256" s="1158"/>
      <c r="P256" s="1158"/>
      <c r="Q256" s="1158"/>
      <c r="R256" s="1158"/>
      <c r="S256" s="1158"/>
      <c r="T256" s="1158"/>
      <c r="V256" s="59" t="s">
        <v>93</v>
      </c>
      <c r="W256" s="1163"/>
      <c r="X256" s="1163"/>
      <c r="Y256" s="57" t="s">
        <v>633</v>
      </c>
      <c r="AC256" s="1158"/>
      <c r="AD256" s="1158"/>
      <c r="AE256" s="1158"/>
      <c r="AF256" s="58" t="s">
        <v>1418</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158"/>
      <c r="N257" s="1158"/>
      <c r="O257" s="1158"/>
      <c r="P257" s="1158"/>
      <c r="Q257" s="1158"/>
      <c r="R257" s="1158"/>
      <c r="S257" s="1158"/>
      <c r="T257" s="1158"/>
      <c r="U257" s="1158"/>
      <c r="V257" s="1158"/>
      <c r="W257" s="1158"/>
      <c r="X257" s="1158"/>
      <c r="Y257" s="1158"/>
      <c r="Z257" s="1158"/>
      <c r="AA257" s="1158"/>
      <c r="AB257" s="1158"/>
      <c r="AC257" s="1158"/>
      <c r="AD257" s="1158"/>
      <c r="AE257" s="1158"/>
      <c r="AF257" s="743"/>
      <c r="AG257" s="743"/>
      <c r="AH257" s="1135"/>
      <c r="AI257" s="1135"/>
      <c r="AJ257" s="1135"/>
      <c r="AK257" s="1135"/>
      <c r="AL257" s="58"/>
      <c r="BA257" s="61"/>
    </row>
    <row r="258" spans="1:53" ht="13">
      <c r="A258" s="23"/>
      <c r="B258" s="7"/>
      <c r="C258" s="7"/>
      <c r="D258" s="60" t="s">
        <v>95</v>
      </c>
      <c r="E258" s="7"/>
      <c r="F258" s="7"/>
      <c r="M258" s="1131"/>
      <c r="N258" s="1131"/>
      <c r="O258" s="1131"/>
      <c r="P258" s="1131"/>
      <c r="Q258" s="1131"/>
      <c r="R258" s="1131"/>
      <c r="S258" s="7" t="s">
        <v>219</v>
      </c>
      <c r="T258" s="7"/>
      <c r="U258" s="1163"/>
      <c r="V258" s="1163"/>
      <c r="W258" s="1163"/>
      <c r="X258" s="7" t="s">
        <v>96</v>
      </c>
      <c r="Z258" s="1131"/>
      <c r="AA258" s="1131"/>
      <c r="AB258" s="1131"/>
      <c r="AC258" s="1131"/>
      <c r="AD258" s="1131"/>
      <c r="AE258" s="1131"/>
      <c r="AL258" s="58"/>
      <c r="BA258" s="61"/>
    </row>
    <row r="259" spans="1:53" ht="13">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4"/>
      <c r="AB259" s="1344"/>
      <c r="AC259" s="1344"/>
      <c r="AD259" s="1344"/>
      <c r="AE259" s="1344"/>
      <c r="AG259" s="7"/>
      <c r="AH259" s="7"/>
      <c r="AI259" s="7"/>
      <c r="AJ259" s="7"/>
      <c r="AK259" s="7"/>
      <c r="AL259" s="58"/>
      <c r="BA259" s="61"/>
    </row>
    <row r="260" spans="1:53" ht="13">
      <c r="A260" s="23"/>
      <c r="B260" s="7"/>
      <c r="C260" s="139"/>
      <c r="D260" s="60" t="s">
        <v>581</v>
      </c>
      <c r="E260" s="7"/>
      <c r="F260" s="7"/>
      <c r="G260" s="7"/>
      <c r="H260" s="7"/>
      <c r="I260" s="7"/>
      <c r="J260" s="7"/>
      <c r="K260" s="7"/>
      <c r="L260" s="7"/>
      <c r="M260" s="1096" t="s">
        <v>328</v>
      </c>
      <c r="N260" s="1096"/>
      <c r="O260" s="1096"/>
      <c r="P260" s="1096"/>
      <c r="Q260" s="1096"/>
      <c r="R260" s="1096"/>
      <c r="S260" s="1096"/>
      <c r="T260" s="1096"/>
      <c r="U260" s="404" t="s">
        <v>1004</v>
      </c>
      <c r="V260" s="335"/>
      <c r="W260" s="335"/>
      <c r="X260" s="335"/>
      <c r="Y260" s="335"/>
      <c r="Z260" s="335"/>
      <c r="AA260" s="1335"/>
      <c r="AB260" s="1335"/>
      <c r="AC260" s="1335"/>
      <c r="AD260" s="1335"/>
      <c r="AE260" s="1335"/>
      <c r="AF260" s="1335"/>
      <c r="AG260" s="1335"/>
      <c r="AH260" s="1335"/>
      <c r="AI260" s="1335"/>
      <c r="AJ260" s="1335"/>
      <c r="AK260" s="1335"/>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313</v>
      </c>
      <c r="D262" s="7"/>
      <c r="E262" s="7"/>
      <c r="F262" s="7"/>
      <c r="G262" s="7"/>
      <c r="H262" s="7"/>
      <c r="I262" s="7"/>
      <c r="J262" s="7"/>
      <c r="K262" s="7"/>
      <c r="L262" s="7"/>
      <c r="M262" s="150"/>
      <c r="N262" s="150"/>
      <c r="O262" s="150"/>
      <c r="P262" s="150"/>
      <c r="Q262" s="150"/>
      <c r="T262" s="1340" t="str">
        <f>BB239</f>
        <v>Joint Venture</v>
      </c>
      <c r="U262" s="1340"/>
      <c r="V262" s="1340"/>
      <c r="W262" s="1340"/>
      <c r="X262" s="1340"/>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
      <c r="A265" s="57"/>
      <c r="B265" s="63">
        <v>0</v>
      </c>
      <c r="D265" s="1158" t="s">
        <v>295</v>
      </c>
      <c r="E265" s="1158"/>
      <c r="F265" s="1158"/>
      <c r="G265" s="1158"/>
      <c r="H265" s="1158"/>
      <c r="J265" s="12" t="s">
        <v>294</v>
      </c>
      <c r="X265" s="1337"/>
      <c r="Y265" s="1337"/>
      <c r="Z265" s="1337"/>
      <c r="AA265" s="1337"/>
      <c r="AB265" s="1337"/>
      <c r="AC265" s="1337"/>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
      <c r="D269" s="57" t="s">
        <v>314</v>
      </c>
      <c r="E269" s="57"/>
      <c r="F269" s="57"/>
      <c r="G269" s="57"/>
      <c r="H269" s="57"/>
      <c r="I269" s="57"/>
      <c r="J269" s="57"/>
      <c r="K269" s="7"/>
      <c r="L269" s="1336" t="str">
        <f>AA233</f>
        <v>CORE Affordable Housing LLC</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158" t="str">
        <f>M228</f>
        <v>470 S Market St.</v>
      </c>
      <c r="M270" s="1158"/>
      <c r="N270" s="1158"/>
      <c r="O270" s="1158"/>
      <c r="P270" s="1158"/>
      <c r="Q270" s="1158"/>
      <c r="R270" s="1158"/>
      <c r="S270" s="1158"/>
      <c r="T270" s="1158"/>
      <c r="U270" s="1158"/>
      <c r="V270" s="1158"/>
      <c r="W270" s="1158"/>
      <c r="X270" s="1158"/>
      <c r="Y270" s="1158"/>
      <c r="Z270" s="1158"/>
      <c r="AA270" s="1158"/>
      <c r="AB270" s="1158"/>
      <c r="AC270" s="1158"/>
      <c r="AD270" s="1158"/>
      <c r="AK270" s="58"/>
      <c r="AL270" s="58"/>
      <c r="BA270" s="61"/>
    </row>
    <row r="271" spans="1:53" ht="13">
      <c r="D271" s="57" t="s">
        <v>630</v>
      </c>
      <c r="E271" s="57"/>
      <c r="L271" s="1158" t="str">
        <f>M229</f>
        <v>San Jose</v>
      </c>
      <c r="M271" s="1158"/>
      <c r="N271" s="1158"/>
      <c r="O271" s="1158"/>
      <c r="P271" s="1158"/>
      <c r="Q271" s="1158"/>
      <c r="R271" s="1158"/>
      <c r="S271" s="1158"/>
      <c r="U271" s="59" t="s">
        <v>93</v>
      </c>
      <c r="V271" s="1163" t="str">
        <f>W229</f>
        <v>CA</v>
      </c>
      <c r="W271" s="1163"/>
      <c r="X271" s="57" t="s">
        <v>633</v>
      </c>
      <c r="AB271" s="1158">
        <f>AC229</f>
        <v>95113</v>
      </c>
      <c r="AC271" s="1158"/>
      <c r="AD271" s="1158"/>
      <c r="AK271" s="58"/>
      <c r="AL271" s="58"/>
      <c r="BA271" s="61"/>
    </row>
    <row r="272" spans="1:53" ht="13">
      <c r="D272" s="60" t="s">
        <v>94</v>
      </c>
      <c r="E272" s="7"/>
      <c r="F272" s="7"/>
      <c r="G272" s="7"/>
      <c r="H272" s="7"/>
      <c r="I272" s="7"/>
      <c r="J272" s="7"/>
      <c r="K272" s="29"/>
      <c r="L272" s="1158" t="str">
        <f>M230</f>
        <v>Chris Neale</v>
      </c>
      <c r="M272" s="1158"/>
      <c r="N272" s="1158"/>
      <c r="O272" s="1158"/>
      <c r="P272" s="1158"/>
      <c r="Q272" s="1158"/>
      <c r="R272" s="1158"/>
      <c r="S272" s="1158"/>
      <c r="T272" s="1158"/>
      <c r="U272" s="1158"/>
      <c r="V272" s="1158"/>
      <c r="W272" s="1158"/>
      <c r="X272" s="1158"/>
      <c r="Y272" s="1158"/>
      <c r="Z272" s="1158"/>
      <c r="AA272" s="1158"/>
      <c r="AB272" s="1158"/>
      <c r="AC272" s="1158"/>
      <c r="AD272" s="1158"/>
      <c r="AI272" s="7"/>
      <c r="AJ272" s="7"/>
      <c r="AK272" s="58"/>
      <c r="AL272" s="58"/>
      <c r="BA272" s="61"/>
    </row>
    <row r="273" spans="1:53" ht="13">
      <c r="D273" s="60" t="s">
        <v>95</v>
      </c>
      <c r="E273" s="7"/>
      <c r="F273" s="7"/>
      <c r="L273" s="1131" t="str">
        <f>M231</f>
        <v>408-292-7841</v>
      </c>
      <c r="M273" s="1131"/>
      <c r="N273" s="1131"/>
      <c r="O273" s="1131"/>
      <c r="P273" s="1131"/>
      <c r="Q273" s="1131"/>
      <c r="R273" s="7" t="s">
        <v>219</v>
      </c>
      <c r="S273" s="7"/>
      <c r="T273" s="1163">
        <v>16</v>
      </c>
      <c r="U273" s="1163"/>
      <c r="V273" s="1163"/>
      <c r="W273" s="7" t="s">
        <v>96</v>
      </c>
      <c r="Y273" s="1131"/>
      <c r="Z273" s="1131"/>
      <c r="AA273" s="1131"/>
      <c r="AB273" s="1131"/>
      <c r="AC273" s="1131"/>
      <c r="AD273" s="1131"/>
      <c r="BA273" s="61"/>
    </row>
    <row r="274" spans="1:53" ht="13">
      <c r="D274" s="60" t="s">
        <v>97</v>
      </c>
      <c r="E274" s="7"/>
      <c r="F274" s="7"/>
      <c r="L274" s="1326" t="str">
        <f>M232</f>
        <v>chris@thecorecompanies.com</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3">
      <c r="D275" s="58" t="s">
        <v>673</v>
      </c>
      <c r="E275" s="58"/>
      <c r="F275" s="58"/>
      <c r="G275" s="58"/>
      <c r="H275" s="58"/>
      <c r="I275" s="58"/>
      <c r="L275" s="1095" t="s">
        <v>1647</v>
      </c>
      <c r="M275" s="1095"/>
      <c r="N275" s="1095"/>
      <c r="O275" s="1095"/>
      <c r="P275" s="1095"/>
      <c r="Q275" s="1095"/>
      <c r="R275" s="1095"/>
      <c r="S275" s="1095"/>
      <c r="T275" s="1095"/>
      <c r="U275" s="1095"/>
      <c r="V275" s="1095"/>
      <c r="W275" s="1095"/>
      <c r="X275" s="1095"/>
      <c r="Y275" s="1095"/>
      <c r="Z275" s="1095"/>
      <c r="AA275" s="1095"/>
      <c r="AB275" s="1095"/>
      <c r="AC275" s="1095"/>
      <c r="AD275" s="1095"/>
      <c r="AK275" s="58"/>
      <c r="AL275" s="58"/>
      <c r="BA275" s="61"/>
    </row>
    <row r="276" spans="1:53" ht="13">
      <c r="L276" s="35" t="s">
        <v>674</v>
      </c>
      <c r="BA276" s="61"/>
    </row>
    <row r="277" spans="1:53" ht="13">
      <c r="A277" s="1160" t="s">
        <v>587</v>
      </c>
      <c r="B277" s="1160"/>
      <c r="C277" s="1160"/>
      <c r="D277" s="1160"/>
      <c r="E277" s="1160"/>
      <c r="F277" s="1160"/>
      <c r="G277" s="1160"/>
      <c r="H277" s="1160"/>
      <c r="I277" s="1160"/>
      <c r="J277" s="1160"/>
      <c r="K277" s="1160"/>
      <c r="L277" s="1160"/>
      <c r="M277" s="1160"/>
      <c r="N277" s="1160"/>
      <c r="O277" s="1160"/>
      <c r="P277" s="1160"/>
      <c r="Q277" s="1160"/>
      <c r="R277" s="1160"/>
      <c r="S277" s="1160"/>
      <c r="T277" s="1160"/>
      <c r="U277" s="1160"/>
      <c r="V277" s="1160"/>
      <c r="W277" s="1160"/>
      <c r="X277" s="1160"/>
      <c r="Y277" s="1160"/>
      <c r="Z277" s="1160"/>
      <c r="AA277" s="1160"/>
      <c r="AB277" s="1160"/>
      <c r="AC277" s="1160"/>
      <c r="AD277" s="1160"/>
      <c r="AE277" s="1160"/>
      <c r="AF277" s="1160"/>
      <c r="AG277" s="1160"/>
      <c r="AH277" s="1160"/>
      <c r="AI277" s="1160"/>
      <c r="AJ277" s="1160"/>
      <c r="AK277" s="1160"/>
      <c r="AL277" s="1160"/>
      <c r="BA277" s="61"/>
    </row>
    <row r="278" spans="1:53" ht="14" thickBot="1">
      <c r="A278" s="1161"/>
      <c r="B278" s="1161"/>
      <c r="C278" s="1161"/>
      <c r="D278" s="1161"/>
      <c r="E278" s="1161"/>
      <c r="F278" s="1161"/>
      <c r="G278" s="1161"/>
      <c r="H278" s="1161"/>
      <c r="I278" s="1161"/>
      <c r="J278" s="1161"/>
      <c r="K278" s="1161"/>
      <c r="L278" s="1161"/>
      <c r="M278" s="1161"/>
      <c r="N278" s="1161"/>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676</v>
      </c>
      <c r="C282" s="58"/>
      <c r="D282" s="58"/>
      <c r="E282" s="58"/>
      <c r="F282" s="58"/>
      <c r="H282" s="1338" t="str">
        <f>L269</f>
        <v>CORE Affordable Housing LLC</v>
      </c>
      <c r="I282" s="1097"/>
      <c r="J282" s="1097"/>
      <c r="K282" s="1097"/>
      <c r="L282" s="1097"/>
      <c r="M282" s="1097"/>
      <c r="N282" s="1097"/>
      <c r="O282" s="1097"/>
      <c r="P282" s="1097"/>
      <c r="Q282" s="1097"/>
      <c r="R282" s="1097"/>
      <c r="T282" s="58" t="s">
        <v>615</v>
      </c>
      <c r="V282" s="58"/>
      <c r="W282" s="58"/>
      <c r="X282" s="58"/>
      <c r="Y282" s="58"/>
      <c r="AA282" s="1339" t="s">
        <v>1686</v>
      </c>
      <c r="AB282" s="1339"/>
      <c r="AC282" s="1339"/>
      <c r="AD282" s="1339"/>
      <c r="AE282" s="1339"/>
      <c r="AF282" s="1339"/>
      <c r="AG282" s="1339"/>
      <c r="AH282" s="1339"/>
      <c r="AI282" s="1339"/>
      <c r="AJ282" s="1339"/>
      <c r="AK282" s="1339"/>
      <c r="BA282" s="61"/>
    </row>
    <row r="283" spans="1:53" ht="12.75" customHeight="1">
      <c r="B283" s="58" t="s">
        <v>517</v>
      </c>
      <c r="C283" s="58"/>
      <c r="D283" s="58"/>
      <c r="E283" s="58"/>
      <c r="F283" s="58"/>
      <c r="H283" s="1096" t="str">
        <f>L270</f>
        <v>470 S Market St.</v>
      </c>
      <c r="I283" s="1096"/>
      <c r="J283" s="1096"/>
      <c r="K283" s="1096"/>
      <c r="L283" s="1096"/>
      <c r="M283" s="1096"/>
      <c r="N283" s="1096"/>
      <c r="O283" s="1096"/>
      <c r="P283" s="1096"/>
      <c r="Q283" s="1096"/>
      <c r="R283" s="1096"/>
      <c r="T283" s="58" t="s">
        <v>517</v>
      </c>
      <c r="V283" s="58"/>
      <c r="W283" s="58"/>
      <c r="X283" s="58"/>
      <c r="Y283" s="58"/>
      <c r="AA283" s="1332" t="s">
        <v>1687</v>
      </c>
      <c r="AB283" s="1332"/>
      <c r="AC283" s="1332"/>
      <c r="AD283" s="1332"/>
      <c r="AE283" s="1332"/>
      <c r="AF283" s="1332"/>
      <c r="AG283" s="1332"/>
      <c r="AH283" s="1332"/>
      <c r="AI283" s="1332"/>
      <c r="AJ283" s="1332"/>
      <c r="AK283" s="1332"/>
      <c r="BA283" s="61"/>
    </row>
    <row r="284" spans="1:53" ht="12.75" customHeight="1">
      <c r="B284" s="58" t="s">
        <v>518</v>
      </c>
      <c r="C284" s="58"/>
      <c r="D284" s="58"/>
      <c r="E284" s="58"/>
      <c r="F284" s="58"/>
      <c r="H284" s="1095" t="s">
        <v>1685</v>
      </c>
      <c r="I284" s="1096"/>
      <c r="J284" s="1096"/>
      <c r="K284" s="1096"/>
      <c r="L284" s="1096"/>
      <c r="M284" s="1096"/>
      <c r="N284" s="1096"/>
      <c r="O284" s="1096"/>
      <c r="P284" s="1096"/>
      <c r="Q284" s="1096"/>
      <c r="R284" s="1096"/>
      <c r="T284" s="58" t="s">
        <v>81</v>
      </c>
      <c r="V284" s="58"/>
      <c r="W284" s="58"/>
      <c r="X284" s="58"/>
      <c r="Y284" s="58"/>
      <c r="AA284" s="1332" t="s">
        <v>1688</v>
      </c>
      <c r="AB284" s="1332"/>
      <c r="AC284" s="1332"/>
      <c r="AD284" s="1332"/>
      <c r="AE284" s="1332"/>
      <c r="AF284" s="1332"/>
      <c r="AG284" s="1332"/>
      <c r="AH284" s="1332"/>
      <c r="AI284" s="1332"/>
      <c r="AJ284" s="1332"/>
      <c r="AK284" s="1332"/>
      <c r="BA284" s="61"/>
    </row>
    <row r="285" spans="1:53" ht="12.75" customHeight="1">
      <c r="B285" s="58" t="s">
        <v>94</v>
      </c>
      <c r="C285" s="58"/>
      <c r="D285" s="58"/>
      <c r="E285" s="58"/>
      <c r="F285" s="58"/>
      <c r="H285" s="1096" t="str">
        <f>L272</f>
        <v>Chris Neale</v>
      </c>
      <c r="I285" s="1096"/>
      <c r="J285" s="1096"/>
      <c r="K285" s="1096"/>
      <c r="L285" s="1096"/>
      <c r="M285" s="1096"/>
      <c r="N285" s="1096"/>
      <c r="O285" s="1096"/>
      <c r="P285" s="1096"/>
      <c r="Q285" s="1096"/>
      <c r="R285" s="1096"/>
      <c r="T285" s="58" t="s">
        <v>94</v>
      </c>
      <c r="V285" s="58"/>
      <c r="W285" s="58"/>
      <c r="X285" s="58"/>
      <c r="Y285" s="58"/>
      <c r="AA285" s="1332" t="s">
        <v>1689</v>
      </c>
      <c r="AB285" s="1332"/>
      <c r="AC285" s="1332"/>
      <c r="AD285" s="1332"/>
      <c r="AE285" s="1332"/>
      <c r="AF285" s="1332"/>
      <c r="AG285" s="1332"/>
      <c r="AH285" s="1332"/>
      <c r="AI285" s="1332"/>
      <c r="AJ285" s="1332"/>
      <c r="AK285" s="1332"/>
      <c r="BA285" s="61"/>
    </row>
    <row r="286" spans="1:53" ht="12.75" customHeight="1">
      <c r="B286" s="58" t="s">
        <v>95</v>
      </c>
      <c r="C286" s="58"/>
      <c r="D286" s="58"/>
      <c r="E286" s="58"/>
      <c r="F286" s="58"/>
      <c r="G286" s="58"/>
      <c r="H286" s="1110" t="str">
        <f>L273</f>
        <v>408-292-7841</v>
      </c>
      <c r="I286" s="1110"/>
      <c r="J286" s="1110"/>
      <c r="K286" s="1110"/>
      <c r="L286" s="1110"/>
      <c r="M286" s="1110"/>
      <c r="N286" s="7" t="s">
        <v>219</v>
      </c>
      <c r="O286" s="7"/>
      <c r="P286" s="1158">
        <v>16</v>
      </c>
      <c r="Q286" s="1158"/>
      <c r="R286" s="1158"/>
      <c r="S286" s="58"/>
      <c r="T286" s="58" t="s">
        <v>95</v>
      </c>
      <c r="V286" s="58"/>
      <c r="W286" s="58"/>
      <c r="X286" s="58"/>
      <c r="Y286" s="58"/>
      <c r="AA286" s="1110" t="s">
        <v>1690</v>
      </c>
      <c r="AB286" s="1110"/>
      <c r="AC286" s="1110"/>
      <c r="AD286" s="1110"/>
      <c r="AE286" s="1110"/>
      <c r="AF286" s="1110"/>
      <c r="AG286" s="7" t="s">
        <v>219</v>
      </c>
      <c r="AH286" s="7"/>
      <c r="AI286" s="1158"/>
      <c r="AJ286" s="1158"/>
      <c r="AK286" s="1158"/>
      <c r="BA286" s="61"/>
    </row>
    <row r="287" spans="1:53" ht="13">
      <c r="B287" s="58" t="s">
        <v>96</v>
      </c>
      <c r="C287" s="58"/>
      <c r="D287" s="58"/>
      <c r="E287" s="58"/>
      <c r="F287" s="58"/>
      <c r="G287" s="58"/>
      <c r="H287" s="1131"/>
      <c r="I287" s="1131"/>
      <c r="J287" s="1131"/>
      <c r="K287" s="1131"/>
      <c r="L287" s="1131"/>
      <c r="M287" s="1131"/>
      <c r="N287" s="60"/>
      <c r="O287" s="60"/>
      <c r="P287" s="62"/>
      <c r="Q287" s="62"/>
      <c r="R287" s="62"/>
      <c r="S287" s="58"/>
      <c r="T287" s="58" t="s">
        <v>96</v>
      </c>
      <c r="V287" s="58"/>
      <c r="W287" s="58"/>
      <c r="X287" s="58"/>
      <c r="Y287" s="58"/>
      <c r="AA287" s="1131"/>
      <c r="AB287" s="1131"/>
      <c r="AC287" s="1131"/>
      <c r="AD287" s="1131"/>
      <c r="AE287" s="1131"/>
      <c r="AF287" s="1131"/>
      <c r="AG287" s="60"/>
      <c r="AH287" s="60"/>
      <c r="AI287" s="62"/>
      <c r="AJ287" s="62"/>
      <c r="AK287" s="62"/>
      <c r="BA287" s="61"/>
    </row>
    <row r="288" spans="1:53" ht="13">
      <c r="B288" s="58" t="s">
        <v>82</v>
      </c>
      <c r="C288" s="58"/>
      <c r="D288" s="58"/>
      <c r="E288" s="58"/>
      <c r="F288" s="58"/>
      <c r="G288" s="58"/>
      <c r="H288" s="1096" t="str">
        <f>L274</f>
        <v>chris@thecorecompanies.com</v>
      </c>
      <c r="I288" s="1096"/>
      <c r="J288" s="1096"/>
      <c r="K288" s="1096"/>
      <c r="L288" s="1096"/>
      <c r="M288" s="1096"/>
      <c r="N288" s="1097"/>
      <c r="O288" s="1097"/>
      <c r="P288" s="1097"/>
      <c r="Q288" s="1097"/>
      <c r="R288" s="1097"/>
      <c r="S288" s="58"/>
      <c r="T288" s="58" t="s">
        <v>82</v>
      </c>
      <c r="V288" s="58"/>
      <c r="W288" s="58"/>
      <c r="X288" s="58"/>
      <c r="Y288" s="58"/>
      <c r="AA288" s="1096" t="s">
        <v>1802</v>
      </c>
      <c r="AB288" s="1096"/>
      <c r="AC288" s="1096"/>
      <c r="AD288" s="1096"/>
      <c r="AE288" s="1096"/>
      <c r="AF288" s="1096"/>
      <c r="AG288" s="1097"/>
      <c r="AH288" s="1097"/>
      <c r="AI288" s="1097"/>
      <c r="AJ288" s="1097"/>
      <c r="AK288" s="1097"/>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344</v>
      </c>
      <c r="C290" s="58"/>
      <c r="D290" s="58"/>
      <c r="E290" s="58"/>
      <c r="F290" s="58"/>
      <c r="H290" s="1123" t="s">
        <v>1692</v>
      </c>
      <c r="I290" s="1097"/>
      <c r="J290" s="1097"/>
      <c r="K290" s="1097"/>
      <c r="L290" s="1097"/>
      <c r="M290" s="1097"/>
      <c r="N290" s="1097"/>
      <c r="O290" s="1097"/>
      <c r="P290" s="1097"/>
      <c r="Q290" s="1097"/>
      <c r="R290" s="1097"/>
      <c r="T290" s="58" t="s">
        <v>387</v>
      </c>
      <c r="V290" s="58"/>
      <c r="W290" s="58"/>
      <c r="X290" s="58"/>
      <c r="Y290" s="58"/>
      <c r="AA290" s="1123" t="s">
        <v>1691</v>
      </c>
      <c r="AB290" s="1097"/>
      <c r="AC290" s="1097"/>
      <c r="AD290" s="1097"/>
      <c r="AE290" s="1097"/>
      <c r="AF290" s="1097"/>
      <c r="AG290" s="1097"/>
      <c r="AH290" s="1097"/>
      <c r="AI290" s="1097"/>
      <c r="AJ290" s="1097"/>
      <c r="AK290" s="1097"/>
      <c r="BA290" s="61"/>
    </row>
    <row r="291" spans="2:53" ht="13">
      <c r="B291" s="58" t="s">
        <v>517</v>
      </c>
      <c r="C291" s="58"/>
      <c r="D291" s="58"/>
      <c r="E291" s="58"/>
      <c r="F291" s="58"/>
      <c r="H291" s="1095" t="s">
        <v>1693</v>
      </c>
      <c r="I291" s="1096"/>
      <c r="J291" s="1096"/>
      <c r="K291" s="1096"/>
      <c r="L291" s="1096"/>
      <c r="M291" s="1096"/>
      <c r="N291" s="1096"/>
      <c r="O291" s="1096"/>
      <c r="P291" s="1096"/>
      <c r="Q291" s="1096"/>
      <c r="R291" s="1096"/>
      <c r="T291" s="58" t="s">
        <v>517</v>
      </c>
      <c r="V291" s="58"/>
      <c r="W291" s="58"/>
      <c r="X291" s="58"/>
      <c r="Y291" s="58"/>
      <c r="AA291" s="1096" t="str">
        <f>L270</f>
        <v>470 S Market St.</v>
      </c>
      <c r="AB291" s="1096"/>
      <c r="AC291" s="1096"/>
      <c r="AD291" s="1096"/>
      <c r="AE291" s="1096"/>
      <c r="AF291" s="1096"/>
      <c r="AG291" s="1096"/>
      <c r="AH291" s="1096"/>
      <c r="AI291" s="1096"/>
      <c r="AJ291" s="1096"/>
      <c r="AK291" s="1096"/>
      <c r="BA291" s="61"/>
    </row>
    <row r="292" spans="2:53" ht="13">
      <c r="B292" s="58" t="s">
        <v>518</v>
      </c>
      <c r="C292" s="58"/>
      <c r="D292" s="58"/>
      <c r="E292" s="58"/>
      <c r="F292" s="58"/>
      <c r="H292" s="1095" t="s">
        <v>1694</v>
      </c>
      <c r="I292" s="1096"/>
      <c r="J292" s="1096"/>
      <c r="K292" s="1096"/>
      <c r="L292" s="1096"/>
      <c r="M292" s="1096"/>
      <c r="N292" s="1096"/>
      <c r="O292" s="1096"/>
      <c r="P292" s="1096"/>
      <c r="Q292" s="1096"/>
      <c r="R292" s="1096"/>
      <c r="T292" s="58" t="s">
        <v>81</v>
      </c>
      <c r="V292" s="58"/>
      <c r="W292" s="58"/>
      <c r="X292" s="58"/>
      <c r="Y292" s="58"/>
      <c r="AA292" s="1096" t="str">
        <f>H284</f>
        <v>San Jose, CA 95113</v>
      </c>
      <c r="AB292" s="1096"/>
      <c r="AC292" s="1096"/>
      <c r="AD292" s="1096"/>
      <c r="AE292" s="1096"/>
      <c r="AF292" s="1096"/>
      <c r="AG292" s="1096"/>
      <c r="AH292" s="1096"/>
      <c r="AI292" s="1096"/>
      <c r="AJ292" s="1096"/>
      <c r="AK292" s="1096"/>
      <c r="BA292" s="61"/>
    </row>
    <row r="293" spans="2:53" ht="12.75" customHeight="1">
      <c r="B293" s="58" t="s">
        <v>94</v>
      </c>
      <c r="C293" s="58"/>
      <c r="D293" s="58"/>
      <c r="E293" s="58"/>
      <c r="F293" s="58"/>
      <c r="H293" s="1095" t="s">
        <v>1695</v>
      </c>
      <c r="I293" s="1096"/>
      <c r="J293" s="1096"/>
      <c r="K293" s="1096"/>
      <c r="L293" s="1096"/>
      <c r="M293" s="1096"/>
      <c r="N293" s="1096"/>
      <c r="O293" s="1096"/>
      <c r="P293" s="1096"/>
      <c r="Q293" s="1096"/>
      <c r="R293" s="1096"/>
      <c r="T293" s="58" t="s">
        <v>94</v>
      </c>
      <c r="V293" s="58"/>
      <c r="W293" s="58"/>
      <c r="X293" s="58"/>
      <c r="Y293" s="58"/>
      <c r="AA293" s="1096" t="str">
        <f>H285</f>
        <v>Chris Neale</v>
      </c>
      <c r="AB293" s="1096"/>
      <c r="AC293" s="1096"/>
      <c r="AD293" s="1096"/>
      <c r="AE293" s="1096"/>
      <c r="AF293" s="1096"/>
      <c r="AG293" s="1096"/>
      <c r="AH293" s="1096"/>
      <c r="AI293" s="1096"/>
      <c r="AJ293" s="1096"/>
      <c r="AK293" s="1096"/>
      <c r="BA293" s="61"/>
    </row>
    <row r="294" spans="2:53" ht="12.75" customHeight="1">
      <c r="B294" s="58" t="s">
        <v>95</v>
      </c>
      <c r="C294" s="58"/>
      <c r="D294" s="58"/>
      <c r="E294" s="58"/>
      <c r="F294" s="58"/>
      <c r="G294" s="58"/>
      <c r="H294" s="1110" t="s">
        <v>1696</v>
      </c>
      <c r="I294" s="1110"/>
      <c r="J294" s="1110"/>
      <c r="K294" s="1110"/>
      <c r="L294" s="1110"/>
      <c r="M294" s="1110"/>
      <c r="N294" s="7" t="s">
        <v>219</v>
      </c>
      <c r="O294" s="7"/>
      <c r="P294" s="1123"/>
      <c r="Q294" s="1123"/>
      <c r="R294" s="1123"/>
      <c r="S294" s="58"/>
      <c r="T294" s="58" t="s">
        <v>95</v>
      </c>
      <c r="V294" s="58"/>
      <c r="W294" s="58"/>
      <c r="X294" s="58"/>
      <c r="Y294" s="58"/>
      <c r="AA294" s="1110" t="str">
        <f>L273</f>
        <v>408-292-7841</v>
      </c>
      <c r="AB294" s="1110"/>
      <c r="AC294" s="1110"/>
      <c r="AD294" s="1110"/>
      <c r="AE294" s="1110"/>
      <c r="AF294" s="1110"/>
      <c r="AG294" s="7" t="s">
        <v>219</v>
      </c>
      <c r="AH294" s="7"/>
      <c r="AI294" s="1158">
        <v>16</v>
      </c>
      <c r="AJ294" s="1158"/>
      <c r="AK294" s="1158"/>
      <c r="BA294" s="61"/>
    </row>
    <row r="295" spans="2:53" ht="12.75" customHeight="1">
      <c r="B295" s="58" t="s">
        <v>96</v>
      </c>
      <c r="C295" s="58"/>
      <c r="D295" s="58"/>
      <c r="E295" s="58"/>
      <c r="F295" s="58"/>
      <c r="G295" s="58"/>
      <c r="H295" s="1131"/>
      <c r="I295" s="1131"/>
      <c r="J295" s="1131"/>
      <c r="K295" s="1131"/>
      <c r="L295" s="1131"/>
      <c r="M295" s="1131"/>
      <c r="N295" s="60"/>
      <c r="O295" s="60"/>
      <c r="P295" s="62"/>
      <c r="Q295" s="62"/>
      <c r="R295" s="62"/>
      <c r="S295" s="58"/>
      <c r="T295" s="58" t="s">
        <v>96</v>
      </c>
      <c r="V295" s="58"/>
      <c r="W295" s="58"/>
      <c r="X295" s="58"/>
      <c r="Y295" s="58"/>
      <c r="AA295" s="1131"/>
      <c r="AB295" s="1131"/>
      <c r="AC295" s="1131"/>
      <c r="AD295" s="1131"/>
      <c r="AE295" s="1131"/>
      <c r="AF295" s="1131"/>
      <c r="AG295" s="60"/>
      <c r="AH295" s="60"/>
      <c r="AI295" s="62"/>
      <c r="AJ295" s="62"/>
      <c r="AK295" s="62"/>
      <c r="BA295" s="61"/>
    </row>
    <row r="296" spans="2:53" ht="12.75" customHeight="1">
      <c r="B296" s="58" t="s">
        <v>82</v>
      </c>
      <c r="C296" s="58"/>
      <c r="D296" s="58"/>
      <c r="E296" s="58"/>
      <c r="F296" s="58"/>
      <c r="G296" s="58"/>
      <c r="H296" s="1095" t="s">
        <v>1697</v>
      </c>
      <c r="I296" s="1096"/>
      <c r="J296" s="1096"/>
      <c r="K296" s="1096"/>
      <c r="L296" s="1096"/>
      <c r="M296" s="1096"/>
      <c r="N296" s="1097"/>
      <c r="O296" s="1097"/>
      <c r="P296" s="1097"/>
      <c r="Q296" s="1097"/>
      <c r="R296" s="1097"/>
      <c r="S296" s="58"/>
      <c r="T296" s="58" t="s">
        <v>82</v>
      </c>
      <c r="V296" s="58"/>
      <c r="W296" s="58"/>
      <c r="X296" s="58"/>
      <c r="Y296" s="58"/>
      <c r="AA296" s="1096" t="str">
        <f>L274</f>
        <v>chris@thecorecompanies.com</v>
      </c>
      <c r="AB296" s="1096"/>
      <c r="AC296" s="1096"/>
      <c r="AD296" s="1096"/>
      <c r="AE296" s="1096"/>
      <c r="AF296" s="1096"/>
      <c r="AG296" s="1097"/>
      <c r="AH296" s="1097"/>
      <c r="AI296" s="1097"/>
      <c r="AJ296" s="1097"/>
      <c r="AK296" s="1097"/>
      <c r="BA296" s="61"/>
    </row>
    <row r="297" spans="2:53" ht="13">
      <c r="BA297" s="61"/>
    </row>
    <row r="298" spans="2:53" ht="13">
      <c r="B298" s="58" t="s">
        <v>83</v>
      </c>
      <c r="C298" s="58"/>
      <c r="D298" s="58"/>
      <c r="E298" s="58"/>
      <c r="F298" s="58"/>
      <c r="H298" s="1097" t="str">
        <f>H306</f>
        <v>Novogradac &amp; Co</v>
      </c>
      <c r="I298" s="1097"/>
      <c r="J298" s="1097"/>
      <c r="K298" s="1097"/>
      <c r="L298" s="1097"/>
      <c r="M298" s="1097"/>
      <c r="N298" s="1097"/>
      <c r="O298" s="1097"/>
      <c r="P298" s="1097"/>
      <c r="Q298" s="1097"/>
      <c r="R298" s="1097"/>
      <c r="T298" s="7" t="s">
        <v>972</v>
      </c>
      <c r="V298" s="58"/>
      <c r="W298" s="58"/>
      <c r="X298" s="58"/>
      <c r="Y298" s="58"/>
      <c r="AA298" s="1123" t="s">
        <v>1703</v>
      </c>
      <c r="AB298" s="1097"/>
      <c r="AC298" s="1097"/>
      <c r="AD298" s="1097"/>
      <c r="AE298" s="1097"/>
      <c r="AF298" s="1097"/>
      <c r="AG298" s="1097"/>
      <c r="AH298" s="1097"/>
      <c r="AI298" s="1097"/>
      <c r="AJ298" s="1097"/>
      <c r="AK298" s="1097"/>
      <c r="BA298" s="61"/>
    </row>
    <row r="299" spans="2:53" ht="13">
      <c r="B299" s="58" t="s">
        <v>517</v>
      </c>
      <c r="C299" s="58"/>
      <c r="D299" s="58"/>
      <c r="E299" s="58"/>
      <c r="F299" s="58"/>
      <c r="H299" s="1096" t="str">
        <f>H307</f>
        <v>1160 Battery St., East Bldg. 4th Fl</v>
      </c>
      <c r="I299" s="1096"/>
      <c r="J299" s="1096"/>
      <c r="K299" s="1096"/>
      <c r="L299" s="1096"/>
      <c r="M299" s="1096"/>
      <c r="N299" s="1096"/>
      <c r="O299" s="1096"/>
      <c r="P299" s="1096"/>
      <c r="Q299" s="1096"/>
      <c r="R299" s="1096"/>
      <c r="T299" s="58" t="s">
        <v>517</v>
      </c>
      <c r="V299" s="58"/>
      <c r="W299" s="58"/>
      <c r="X299" s="58"/>
      <c r="Y299" s="58"/>
      <c r="AA299" s="1095" t="s">
        <v>1704</v>
      </c>
      <c r="AB299" s="1096"/>
      <c r="AC299" s="1096"/>
      <c r="AD299" s="1096"/>
      <c r="AE299" s="1096"/>
      <c r="AF299" s="1096"/>
      <c r="AG299" s="1096"/>
      <c r="AH299" s="1096"/>
      <c r="AI299" s="1096"/>
      <c r="AJ299" s="1096"/>
      <c r="AK299" s="1096"/>
      <c r="BA299" s="61"/>
    </row>
    <row r="300" spans="2:53" ht="13">
      <c r="B300" s="58" t="s">
        <v>518</v>
      </c>
      <c r="C300" s="58"/>
      <c r="D300" s="58"/>
      <c r="E300" s="58"/>
      <c r="F300" s="58"/>
      <c r="H300" s="1096" t="str">
        <f>H308</f>
        <v>San Francisco, CA 94111</v>
      </c>
      <c r="I300" s="1096"/>
      <c r="J300" s="1096"/>
      <c r="K300" s="1096"/>
      <c r="L300" s="1096"/>
      <c r="M300" s="1096"/>
      <c r="N300" s="1096"/>
      <c r="O300" s="1096"/>
      <c r="P300" s="1096"/>
      <c r="Q300" s="1096"/>
      <c r="R300" s="1096"/>
      <c r="T300" s="58" t="s">
        <v>81</v>
      </c>
      <c r="V300" s="58"/>
      <c r="W300" s="58"/>
      <c r="X300" s="58"/>
      <c r="Y300" s="58"/>
      <c r="AA300" s="1095" t="s">
        <v>1705</v>
      </c>
      <c r="AB300" s="1096"/>
      <c r="AC300" s="1096"/>
      <c r="AD300" s="1096"/>
      <c r="AE300" s="1096"/>
      <c r="AF300" s="1096"/>
      <c r="AG300" s="1096"/>
      <c r="AH300" s="1096"/>
      <c r="AI300" s="1096"/>
      <c r="AJ300" s="1096"/>
      <c r="AK300" s="1096"/>
      <c r="BA300" s="61"/>
    </row>
    <row r="301" spans="2:53" ht="13">
      <c r="B301" s="58" t="s">
        <v>94</v>
      </c>
      <c r="C301" s="58"/>
      <c r="D301" s="58"/>
      <c r="E301" s="58"/>
      <c r="F301" s="58"/>
      <c r="H301" s="1096" t="str">
        <f>H309</f>
        <v>Jeff Nishita</v>
      </c>
      <c r="I301" s="1096"/>
      <c r="J301" s="1096"/>
      <c r="K301" s="1096"/>
      <c r="L301" s="1096"/>
      <c r="M301" s="1096"/>
      <c r="N301" s="1096"/>
      <c r="O301" s="1096"/>
      <c r="P301" s="1096"/>
      <c r="Q301" s="1096"/>
      <c r="R301" s="1096"/>
      <c r="T301" s="58" t="s">
        <v>94</v>
      </c>
      <c r="V301" s="58"/>
      <c r="W301" s="58"/>
      <c r="X301" s="58"/>
      <c r="Y301" s="58"/>
      <c r="AA301" s="1095" t="s">
        <v>1706</v>
      </c>
      <c r="AB301" s="1096"/>
      <c r="AC301" s="1096"/>
      <c r="AD301" s="1096"/>
      <c r="AE301" s="1096"/>
      <c r="AF301" s="1096"/>
      <c r="AG301" s="1096"/>
      <c r="AH301" s="1096"/>
      <c r="AI301" s="1096"/>
      <c r="AJ301" s="1096"/>
      <c r="AK301" s="1096"/>
      <c r="BA301" s="61"/>
    </row>
    <row r="302" spans="2:53" ht="13">
      <c r="B302" s="58" t="s">
        <v>95</v>
      </c>
      <c r="C302" s="58"/>
      <c r="D302" s="58"/>
      <c r="E302" s="58"/>
      <c r="F302" s="58"/>
      <c r="G302" s="58"/>
      <c r="H302" s="1110" t="str">
        <f>H310</f>
        <v>415-356-8081</v>
      </c>
      <c r="I302" s="1110"/>
      <c r="J302" s="1110"/>
      <c r="K302" s="1110"/>
      <c r="L302" s="1110"/>
      <c r="M302" s="1110"/>
      <c r="N302" s="7" t="s">
        <v>219</v>
      </c>
      <c r="O302" s="7"/>
      <c r="P302" s="1123"/>
      <c r="Q302" s="1123"/>
      <c r="R302" s="1123"/>
      <c r="S302" s="58"/>
      <c r="T302" s="58" t="s">
        <v>95</v>
      </c>
      <c r="V302" s="58"/>
      <c r="W302" s="58"/>
      <c r="X302" s="58"/>
      <c r="Y302" s="58"/>
      <c r="AA302" s="1110" t="s">
        <v>1707</v>
      </c>
      <c r="AB302" s="1110"/>
      <c r="AC302" s="1110"/>
      <c r="AD302" s="1110"/>
      <c r="AE302" s="1110"/>
      <c r="AF302" s="1110"/>
      <c r="AG302" s="7" t="s">
        <v>219</v>
      </c>
      <c r="AH302" s="7"/>
      <c r="AI302" s="1158"/>
      <c r="AJ302" s="1158"/>
      <c r="AK302" s="1158"/>
      <c r="BA302" s="61"/>
    </row>
    <row r="303" spans="2:53" ht="13">
      <c r="B303" s="58" t="s">
        <v>96</v>
      </c>
      <c r="C303" s="58"/>
      <c r="D303" s="58"/>
      <c r="E303" s="58"/>
      <c r="F303" s="58"/>
      <c r="G303" s="58"/>
      <c r="H303" s="1131"/>
      <c r="I303" s="1131"/>
      <c r="J303" s="1131"/>
      <c r="K303" s="1131"/>
      <c r="L303" s="1131"/>
      <c r="M303" s="1131"/>
      <c r="N303" s="60"/>
      <c r="O303" s="60"/>
      <c r="P303" s="62"/>
      <c r="Q303" s="62"/>
      <c r="R303" s="62"/>
      <c r="S303" s="58"/>
      <c r="T303" s="58" t="s">
        <v>96</v>
      </c>
      <c r="V303" s="58"/>
      <c r="W303" s="58"/>
      <c r="X303" s="58"/>
      <c r="Y303" s="58"/>
      <c r="AA303" s="1131"/>
      <c r="AB303" s="1131"/>
      <c r="AC303" s="1131"/>
      <c r="AD303" s="1131"/>
      <c r="AE303" s="1131"/>
      <c r="AF303" s="1131"/>
      <c r="AG303" s="60"/>
      <c r="AH303" s="60"/>
      <c r="AI303" s="62"/>
      <c r="AJ303" s="62"/>
      <c r="AK303" s="62"/>
      <c r="BA303" s="61"/>
    </row>
    <row r="304" spans="2:53" ht="13">
      <c r="B304" s="58" t="s">
        <v>82</v>
      </c>
      <c r="C304" s="58"/>
      <c r="D304" s="58"/>
      <c r="E304" s="58"/>
      <c r="F304" s="58"/>
      <c r="G304" s="58"/>
      <c r="H304" s="1095" t="s">
        <v>1702</v>
      </c>
      <c r="I304" s="1096"/>
      <c r="J304" s="1096"/>
      <c r="K304" s="1096"/>
      <c r="L304" s="1096"/>
      <c r="M304" s="1096"/>
      <c r="N304" s="1097"/>
      <c r="O304" s="1097"/>
      <c r="P304" s="1097"/>
      <c r="Q304" s="1097"/>
      <c r="R304" s="1097"/>
      <c r="S304" s="58"/>
      <c r="T304" s="58" t="s">
        <v>82</v>
      </c>
      <c r="V304" s="58"/>
      <c r="W304" s="58"/>
      <c r="X304" s="58"/>
      <c r="Y304" s="58"/>
      <c r="AA304" s="1095" t="s">
        <v>1708</v>
      </c>
      <c r="AB304" s="1096"/>
      <c r="AC304" s="1096"/>
      <c r="AD304" s="1096"/>
      <c r="AE304" s="1096"/>
      <c r="AF304" s="1096"/>
      <c r="AG304" s="1097"/>
      <c r="AH304" s="1097"/>
      <c r="AI304" s="1097"/>
      <c r="AJ304" s="1097"/>
      <c r="AK304" s="1097"/>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3" t="s">
        <v>1698</v>
      </c>
      <c r="I306" s="1097"/>
      <c r="J306" s="1097"/>
      <c r="K306" s="1097"/>
      <c r="L306" s="1097"/>
      <c r="M306" s="1097"/>
      <c r="N306" s="1097"/>
      <c r="O306" s="1097"/>
      <c r="P306" s="1097"/>
      <c r="Q306" s="1097"/>
      <c r="R306" s="1097"/>
      <c r="S306" s="58"/>
      <c r="T306" s="58" t="s">
        <v>388</v>
      </c>
      <c r="V306" s="58"/>
      <c r="W306" s="58"/>
      <c r="X306" s="58"/>
      <c r="Y306" s="58"/>
      <c r="AA306" s="1123" t="s">
        <v>1709</v>
      </c>
      <c r="AB306" s="1097"/>
      <c r="AC306" s="1097"/>
      <c r="AD306" s="1097"/>
      <c r="AE306" s="1097"/>
      <c r="AF306" s="1097"/>
      <c r="AG306" s="1097"/>
      <c r="AH306" s="1097"/>
      <c r="AI306" s="1097"/>
      <c r="AJ306" s="1097"/>
      <c r="AK306" s="1097"/>
      <c r="BA306" s="61"/>
    </row>
    <row r="307" spans="1:53" ht="13">
      <c r="B307" s="58" t="s">
        <v>517</v>
      </c>
      <c r="C307" s="58"/>
      <c r="D307" s="58"/>
      <c r="E307" s="58"/>
      <c r="F307" s="58"/>
      <c r="H307" s="1095" t="s">
        <v>1699</v>
      </c>
      <c r="I307" s="1096"/>
      <c r="J307" s="1096"/>
      <c r="K307" s="1096"/>
      <c r="L307" s="1096"/>
      <c r="M307" s="1096"/>
      <c r="N307" s="1096"/>
      <c r="O307" s="1096"/>
      <c r="P307" s="1096"/>
      <c r="Q307" s="1096"/>
      <c r="R307" s="1096"/>
      <c r="S307" s="58"/>
      <c r="T307" s="58" t="s">
        <v>517</v>
      </c>
      <c r="V307" s="58"/>
      <c r="W307" s="58"/>
      <c r="X307" s="58"/>
      <c r="Y307" s="58"/>
      <c r="AA307" s="1095" t="s">
        <v>1710</v>
      </c>
      <c r="AB307" s="1096"/>
      <c r="AC307" s="1096"/>
      <c r="AD307" s="1096"/>
      <c r="AE307" s="1096"/>
      <c r="AF307" s="1096"/>
      <c r="AG307" s="1096"/>
      <c r="AH307" s="1096"/>
      <c r="AI307" s="1096"/>
      <c r="AJ307" s="1096"/>
      <c r="AK307" s="1096"/>
      <c r="BA307" s="61"/>
    </row>
    <row r="308" spans="1:53" ht="13">
      <c r="B308" s="58" t="s">
        <v>518</v>
      </c>
      <c r="C308" s="58"/>
      <c r="D308" s="58"/>
      <c r="E308" s="58"/>
      <c r="F308" s="58"/>
      <c r="H308" s="1095" t="s">
        <v>1694</v>
      </c>
      <c r="I308" s="1096"/>
      <c r="J308" s="1096"/>
      <c r="K308" s="1096"/>
      <c r="L308" s="1096"/>
      <c r="M308" s="1096"/>
      <c r="N308" s="1096"/>
      <c r="O308" s="1096"/>
      <c r="P308" s="1096"/>
      <c r="Q308" s="1096"/>
      <c r="R308" s="1096"/>
      <c r="S308" s="58"/>
      <c r="T308" s="58" t="s">
        <v>81</v>
      </c>
      <c r="V308" s="58"/>
      <c r="W308" s="58"/>
      <c r="X308" s="58"/>
      <c r="Y308" s="58"/>
      <c r="AA308" s="1095" t="s">
        <v>1711</v>
      </c>
      <c r="AB308" s="1096"/>
      <c r="AC308" s="1096"/>
      <c r="AD308" s="1096"/>
      <c r="AE308" s="1096"/>
      <c r="AF308" s="1096"/>
      <c r="AG308" s="1096"/>
      <c r="AH308" s="1096"/>
      <c r="AI308" s="1096"/>
      <c r="AJ308" s="1096"/>
      <c r="AK308" s="1096"/>
      <c r="BA308" s="61"/>
    </row>
    <row r="309" spans="1:53" ht="13">
      <c r="B309" s="58" t="s">
        <v>94</v>
      </c>
      <c r="C309" s="58"/>
      <c r="D309" s="58"/>
      <c r="E309" s="58"/>
      <c r="F309" s="58"/>
      <c r="H309" s="1095" t="s">
        <v>1700</v>
      </c>
      <c r="I309" s="1096"/>
      <c r="J309" s="1096"/>
      <c r="K309" s="1096"/>
      <c r="L309" s="1096"/>
      <c r="M309" s="1096"/>
      <c r="N309" s="1096"/>
      <c r="O309" s="1096"/>
      <c r="P309" s="1096"/>
      <c r="Q309" s="1096"/>
      <c r="R309" s="1096"/>
      <c r="S309" s="58"/>
      <c r="T309" s="58" t="s">
        <v>94</v>
      </c>
      <c r="V309" s="58"/>
      <c r="W309" s="58"/>
      <c r="X309" s="58"/>
      <c r="Y309" s="58"/>
      <c r="AA309" s="1095" t="s">
        <v>1712</v>
      </c>
      <c r="AB309" s="1096"/>
      <c r="AC309" s="1096"/>
      <c r="AD309" s="1096"/>
      <c r="AE309" s="1096"/>
      <c r="AF309" s="1096"/>
      <c r="AG309" s="1096"/>
      <c r="AH309" s="1096"/>
      <c r="AI309" s="1096"/>
      <c r="AJ309" s="1096"/>
      <c r="AK309" s="1096"/>
      <c r="BA309" s="61"/>
    </row>
    <row r="310" spans="1:53" ht="13">
      <c r="B310" s="58" t="s">
        <v>95</v>
      </c>
      <c r="C310" s="58"/>
      <c r="D310" s="58"/>
      <c r="E310" s="58"/>
      <c r="F310" s="58"/>
      <c r="G310" s="58"/>
      <c r="H310" s="1110" t="s">
        <v>1701</v>
      </c>
      <c r="I310" s="1110"/>
      <c r="J310" s="1110"/>
      <c r="K310" s="1110"/>
      <c r="L310" s="1110"/>
      <c r="M310" s="1110"/>
      <c r="N310" s="7" t="s">
        <v>219</v>
      </c>
      <c r="O310" s="7"/>
      <c r="P310" s="1158"/>
      <c r="Q310" s="1158"/>
      <c r="R310" s="1158"/>
      <c r="S310" s="58"/>
      <c r="T310" s="58" t="s">
        <v>95</v>
      </c>
      <c r="V310" s="58"/>
      <c r="W310" s="58"/>
      <c r="X310" s="58"/>
      <c r="Y310" s="58"/>
      <c r="AA310" s="1110" t="s">
        <v>1713</v>
      </c>
      <c r="AB310" s="1155"/>
      <c r="AC310" s="1155"/>
      <c r="AD310" s="1155"/>
      <c r="AE310" s="1155"/>
      <c r="AF310" s="1155"/>
      <c r="AG310" s="7" t="s">
        <v>219</v>
      </c>
      <c r="AH310" s="7"/>
      <c r="AI310" s="1158"/>
      <c r="AJ310" s="1158"/>
      <c r="AK310" s="1158"/>
      <c r="BA310" s="61"/>
    </row>
    <row r="311" spans="1:53" ht="13">
      <c r="B311" s="58" t="s">
        <v>96</v>
      </c>
      <c r="C311" s="58"/>
      <c r="D311" s="58"/>
      <c r="E311" s="58"/>
      <c r="F311" s="58"/>
      <c r="G311" s="58"/>
      <c r="H311" s="1131"/>
      <c r="I311" s="1131"/>
      <c r="J311" s="1131"/>
      <c r="K311" s="1131"/>
      <c r="L311" s="1131"/>
      <c r="M311" s="1131"/>
      <c r="N311" s="60"/>
      <c r="O311" s="60"/>
      <c r="P311" s="62"/>
      <c r="Q311" s="62"/>
      <c r="R311" s="62"/>
      <c r="S311" s="58"/>
      <c r="T311" s="58" t="s">
        <v>96</v>
      </c>
      <c r="V311" s="58"/>
      <c r="W311" s="58"/>
      <c r="X311" s="58"/>
      <c r="Y311" s="58"/>
      <c r="AA311" s="1131"/>
      <c r="AB311" s="1131"/>
      <c r="AC311" s="1131"/>
      <c r="AD311" s="1131"/>
      <c r="AE311" s="1131"/>
      <c r="AF311" s="1131"/>
      <c r="AG311" s="60"/>
      <c r="AH311" s="60"/>
      <c r="AI311" s="62"/>
      <c r="AJ311" s="62"/>
      <c r="AK311" s="62"/>
      <c r="BA311" s="61"/>
    </row>
    <row r="312" spans="1:53" ht="13">
      <c r="B312" s="58" t="s">
        <v>82</v>
      </c>
      <c r="C312" s="58"/>
      <c r="D312" s="58"/>
      <c r="E312" s="58"/>
      <c r="F312" s="58"/>
      <c r="G312" s="58"/>
      <c r="H312" s="1095" t="s">
        <v>1702</v>
      </c>
      <c r="I312" s="1096"/>
      <c r="J312" s="1096"/>
      <c r="K312" s="1096"/>
      <c r="L312" s="1096"/>
      <c r="M312" s="1096"/>
      <c r="N312" s="1097"/>
      <c r="O312" s="1097"/>
      <c r="P312" s="1097"/>
      <c r="Q312" s="1097"/>
      <c r="R312" s="1097"/>
      <c r="S312" s="58"/>
      <c r="T312" s="58" t="s">
        <v>82</v>
      </c>
      <c r="V312" s="58"/>
      <c r="W312" s="58"/>
      <c r="X312" s="58"/>
      <c r="Y312" s="58"/>
      <c r="AA312" s="1095" t="s">
        <v>1714</v>
      </c>
      <c r="AB312" s="1096"/>
      <c r="AC312" s="1096"/>
      <c r="AD312" s="1096"/>
      <c r="AE312" s="1096"/>
      <c r="AF312" s="1096"/>
      <c r="AG312" s="1097"/>
      <c r="AH312" s="1097"/>
      <c r="AI312" s="1097"/>
      <c r="AJ312" s="1097"/>
      <c r="AK312" s="1097"/>
      <c r="BA312" s="61"/>
    </row>
    <row r="313" spans="1:53" ht="13">
      <c r="BA313" s="61"/>
    </row>
    <row r="314" spans="1:53" ht="13">
      <c r="B314" s="7" t="s">
        <v>1006</v>
      </c>
      <c r="C314" s="58"/>
      <c r="D314" s="58"/>
      <c r="E314" s="58"/>
      <c r="F314" s="58"/>
      <c r="H314" s="1123" t="s">
        <v>1739</v>
      </c>
      <c r="I314" s="1097"/>
      <c r="J314" s="1097"/>
      <c r="K314" s="1097"/>
      <c r="L314" s="1097"/>
      <c r="M314" s="1097"/>
      <c r="N314" s="1097"/>
      <c r="O314" s="1097"/>
      <c r="P314" s="1097"/>
      <c r="Q314" s="1097"/>
      <c r="R314" s="1097"/>
      <c r="T314" s="58" t="s">
        <v>389</v>
      </c>
      <c r="V314" s="58"/>
      <c r="W314" s="58"/>
      <c r="X314" s="58"/>
      <c r="Y314" s="58"/>
      <c r="AA314" s="1123" t="s">
        <v>1698</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095" t="s">
        <v>1740</v>
      </c>
      <c r="I315" s="1096"/>
      <c r="J315" s="1096"/>
      <c r="K315" s="1096"/>
      <c r="L315" s="1096"/>
      <c r="M315" s="1096"/>
      <c r="N315" s="1096"/>
      <c r="O315" s="1096"/>
      <c r="P315" s="1096"/>
      <c r="Q315" s="1096"/>
      <c r="R315" s="1096"/>
      <c r="T315" s="58" t="s">
        <v>517</v>
      </c>
      <c r="V315" s="58"/>
      <c r="W315" s="58"/>
      <c r="X315" s="58"/>
      <c r="Y315" s="58"/>
      <c r="AA315" s="1095" t="s">
        <v>1715</v>
      </c>
      <c r="AB315" s="1096"/>
      <c r="AC315" s="1096"/>
      <c r="AD315" s="1096"/>
      <c r="AE315" s="1096"/>
      <c r="AF315" s="1096"/>
      <c r="AG315" s="1096"/>
      <c r="AH315" s="1096"/>
      <c r="AI315" s="1096"/>
      <c r="AJ315" s="1096"/>
      <c r="AK315" s="1096"/>
      <c r="BA315" s="61"/>
    </row>
    <row r="316" spans="1:53" ht="13">
      <c r="B316" s="58" t="s">
        <v>518</v>
      </c>
      <c r="C316" s="58"/>
      <c r="D316" s="58"/>
      <c r="E316" s="58"/>
      <c r="F316" s="58"/>
      <c r="H316" s="1095" t="s">
        <v>1741</v>
      </c>
      <c r="I316" s="1096"/>
      <c r="J316" s="1096"/>
      <c r="K316" s="1096"/>
      <c r="L316" s="1096"/>
      <c r="M316" s="1096"/>
      <c r="N316" s="1096"/>
      <c r="O316" s="1096"/>
      <c r="P316" s="1096"/>
      <c r="Q316" s="1096"/>
      <c r="R316" s="1096"/>
      <c r="T316" s="58" t="s">
        <v>81</v>
      </c>
      <c r="V316" s="58"/>
      <c r="W316" s="58"/>
      <c r="X316" s="58"/>
      <c r="Y316" s="58"/>
      <c r="AA316" s="1095" t="s">
        <v>1716</v>
      </c>
      <c r="AB316" s="1096"/>
      <c r="AC316" s="1096"/>
      <c r="AD316" s="1096"/>
      <c r="AE316" s="1096"/>
      <c r="AF316" s="1096"/>
      <c r="AG316" s="1096"/>
      <c r="AH316" s="1096"/>
      <c r="AI316" s="1096"/>
      <c r="AJ316" s="1096"/>
      <c r="AK316" s="1096"/>
      <c r="BA316" s="61"/>
    </row>
    <row r="317" spans="1:53" ht="12.75" customHeight="1">
      <c r="A317" s="39"/>
      <c r="B317" s="58" t="s">
        <v>94</v>
      </c>
      <c r="C317" s="58"/>
      <c r="D317" s="58"/>
      <c r="E317" s="58"/>
      <c r="F317" s="58"/>
      <c r="H317" s="1095" t="s">
        <v>1742</v>
      </c>
      <c r="I317" s="1096"/>
      <c r="J317" s="1096"/>
      <c r="K317" s="1096"/>
      <c r="L317" s="1096"/>
      <c r="M317" s="1096"/>
      <c r="N317" s="1096"/>
      <c r="O317" s="1096"/>
      <c r="P317" s="1096"/>
      <c r="Q317" s="1096"/>
      <c r="R317" s="1096"/>
      <c r="T317" s="58" t="s">
        <v>94</v>
      </c>
      <c r="V317" s="58"/>
      <c r="W317" s="58"/>
      <c r="X317" s="58"/>
      <c r="Y317" s="58"/>
      <c r="AA317" s="1095" t="s">
        <v>1717</v>
      </c>
      <c r="AB317" s="1096"/>
      <c r="AC317" s="1096"/>
      <c r="AD317" s="1096"/>
      <c r="AE317" s="1096"/>
      <c r="AF317" s="1096"/>
      <c r="AG317" s="1096"/>
      <c r="AH317" s="1096"/>
      <c r="AI317" s="1096"/>
      <c r="AJ317" s="1096"/>
      <c r="AK317" s="1096"/>
      <c r="AL317" s="39"/>
    </row>
    <row r="318" spans="1:53" ht="13">
      <c r="A318" s="39"/>
      <c r="B318" s="58" t="s">
        <v>95</v>
      </c>
      <c r="C318" s="58"/>
      <c r="D318" s="58"/>
      <c r="E318" s="58"/>
      <c r="F318" s="58"/>
      <c r="G318" s="58"/>
      <c r="H318" s="1110" t="s">
        <v>1743</v>
      </c>
      <c r="I318" s="1110"/>
      <c r="J318" s="1110"/>
      <c r="K318" s="1110"/>
      <c r="L318" s="1110"/>
      <c r="M318" s="1110"/>
      <c r="N318" s="7" t="s">
        <v>219</v>
      </c>
      <c r="O318" s="7"/>
      <c r="P318" s="1158"/>
      <c r="Q318" s="1158"/>
      <c r="R318" s="1158"/>
      <c r="S318" s="58"/>
      <c r="T318" s="58" t="s">
        <v>95</v>
      </c>
      <c r="V318" s="58"/>
      <c r="W318" s="58"/>
      <c r="X318" s="58"/>
      <c r="Y318" s="58"/>
      <c r="AA318" s="1110" t="s">
        <v>1718</v>
      </c>
      <c r="AB318" s="1110"/>
      <c r="AC318" s="1110"/>
      <c r="AD318" s="1110"/>
      <c r="AE318" s="1110"/>
      <c r="AF318" s="1110"/>
      <c r="AG318" s="7" t="s">
        <v>219</v>
      </c>
      <c r="AH318" s="7"/>
      <c r="AI318" s="1158"/>
      <c r="AJ318" s="1158"/>
      <c r="AK318" s="1158"/>
      <c r="AL318" s="39"/>
    </row>
    <row r="319" spans="1:53" ht="13">
      <c r="A319" s="39"/>
      <c r="B319" s="58" t="s">
        <v>96</v>
      </c>
      <c r="C319" s="58"/>
      <c r="D319" s="58"/>
      <c r="E319" s="58"/>
      <c r="F319" s="58"/>
      <c r="G319" s="58"/>
      <c r="H319" s="1131"/>
      <c r="I319" s="1131"/>
      <c r="J319" s="1131"/>
      <c r="K319" s="1131"/>
      <c r="L319" s="1131"/>
      <c r="M319" s="1131"/>
      <c r="N319" s="60"/>
      <c r="O319" s="60"/>
      <c r="P319" s="62"/>
      <c r="Q319" s="62"/>
      <c r="R319" s="62"/>
      <c r="S319" s="58"/>
      <c r="T319" s="58" t="s">
        <v>96</v>
      </c>
      <c r="V319" s="58"/>
      <c r="W319" s="58"/>
      <c r="X319" s="58"/>
      <c r="Y319" s="58"/>
      <c r="AA319" s="1131"/>
      <c r="AB319" s="1131"/>
      <c r="AC319" s="1131"/>
      <c r="AD319" s="1131"/>
      <c r="AE319" s="1131"/>
      <c r="AF319" s="1131"/>
      <c r="AG319" s="60"/>
      <c r="AH319" s="60"/>
      <c r="AI319" s="62"/>
      <c r="AJ319" s="62"/>
      <c r="AK319" s="62"/>
      <c r="AL319" s="39"/>
    </row>
    <row r="320" spans="1:53" ht="13">
      <c r="A320" s="39"/>
      <c r="B320" s="58" t="s">
        <v>82</v>
      </c>
      <c r="C320" s="58"/>
      <c r="D320" s="58"/>
      <c r="E320" s="58"/>
      <c r="F320" s="58"/>
      <c r="G320" s="58"/>
      <c r="H320" s="1095" t="s">
        <v>1744</v>
      </c>
      <c r="I320" s="1096"/>
      <c r="J320" s="1096"/>
      <c r="K320" s="1096"/>
      <c r="L320" s="1096"/>
      <c r="M320" s="1096"/>
      <c r="N320" s="1097"/>
      <c r="O320" s="1097"/>
      <c r="P320" s="1097"/>
      <c r="Q320" s="1097"/>
      <c r="R320" s="1097"/>
      <c r="S320" s="58"/>
      <c r="T320" s="58" t="s">
        <v>82</v>
      </c>
      <c r="V320" s="58"/>
      <c r="W320" s="58"/>
      <c r="X320" s="58"/>
      <c r="Y320" s="58"/>
      <c r="AA320" s="1095" t="s">
        <v>1719</v>
      </c>
      <c r="AB320" s="1096"/>
      <c r="AC320" s="1096"/>
      <c r="AD320" s="1096"/>
      <c r="AE320" s="1096"/>
      <c r="AF320" s="1096"/>
      <c r="AG320" s="1097"/>
      <c r="AH320" s="1097"/>
      <c r="AI320" s="1097"/>
      <c r="AJ320" s="1097"/>
      <c r="AK320" s="1097"/>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390</v>
      </c>
      <c r="C322" s="58"/>
      <c r="D322" s="58"/>
      <c r="E322" s="58"/>
      <c r="F322" s="58"/>
      <c r="H322" s="1123" t="s">
        <v>1734</v>
      </c>
      <c r="I322" s="1097"/>
      <c r="J322" s="1097"/>
      <c r="K322" s="1097"/>
      <c r="L322" s="1097"/>
      <c r="M322" s="1097"/>
      <c r="N322" s="1097"/>
      <c r="O322" s="1097"/>
      <c r="P322" s="1097"/>
      <c r="Q322" s="1097"/>
      <c r="R322" s="1097"/>
      <c r="T322" s="58" t="s">
        <v>391</v>
      </c>
      <c r="V322" s="58"/>
      <c r="W322" s="58"/>
      <c r="X322" s="58"/>
      <c r="Y322" s="58"/>
      <c r="AA322" s="1123" t="s">
        <v>1720</v>
      </c>
      <c r="AB322" s="1097"/>
      <c r="AC322" s="1097"/>
      <c r="AD322" s="1097"/>
      <c r="AE322" s="1097"/>
      <c r="AF322" s="1097"/>
      <c r="AG322" s="1097"/>
      <c r="AH322" s="1097"/>
      <c r="AI322" s="1097"/>
      <c r="AJ322" s="1097"/>
      <c r="AK322" s="1097"/>
      <c r="AL322" s="39"/>
    </row>
    <row r="323" spans="1:53" ht="13">
      <c r="A323" s="39"/>
      <c r="B323" s="58" t="s">
        <v>517</v>
      </c>
      <c r="C323" s="58"/>
      <c r="D323" s="58"/>
      <c r="E323" s="58"/>
      <c r="F323" s="58"/>
      <c r="H323" s="1095" t="s">
        <v>1735</v>
      </c>
      <c r="I323" s="1096"/>
      <c r="J323" s="1096"/>
      <c r="K323" s="1096"/>
      <c r="L323" s="1096"/>
      <c r="M323" s="1096"/>
      <c r="N323" s="1096"/>
      <c r="O323" s="1096"/>
      <c r="P323" s="1096"/>
      <c r="Q323" s="1096"/>
      <c r="R323" s="1096"/>
      <c r="T323" s="58" t="s">
        <v>517</v>
      </c>
      <c r="V323" s="58"/>
      <c r="W323" s="58"/>
      <c r="X323" s="58"/>
      <c r="Y323" s="58"/>
      <c r="AA323" s="1095" t="s">
        <v>1721</v>
      </c>
      <c r="AB323" s="1096"/>
      <c r="AC323" s="1096"/>
      <c r="AD323" s="1096"/>
      <c r="AE323" s="1096"/>
      <c r="AF323" s="1096"/>
      <c r="AG323" s="1096"/>
      <c r="AH323" s="1096"/>
      <c r="AI323" s="1096"/>
      <c r="AJ323" s="1096"/>
      <c r="AK323" s="1096"/>
      <c r="AL323" s="39"/>
    </row>
    <row r="324" spans="1:53" ht="12.75" customHeight="1">
      <c r="A324" s="39"/>
      <c r="B324" s="58" t="s">
        <v>518</v>
      </c>
      <c r="C324" s="58"/>
      <c r="D324" s="58"/>
      <c r="E324" s="58"/>
      <c r="F324" s="58"/>
      <c r="H324" s="1095" t="s">
        <v>1736</v>
      </c>
      <c r="I324" s="1096"/>
      <c r="J324" s="1096"/>
      <c r="K324" s="1096"/>
      <c r="L324" s="1096"/>
      <c r="M324" s="1096"/>
      <c r="N324" s="1096"/>
      <c r="O324" s="1096"/>
      <c r="P324" s="1096"/>
      <c r="Q324" s="1096"/>
      <c r="R324" s="1096"/>
      <c r="T324" s="58" t="s">
        <v>81</v>
      </c>
      <c r="V324" s="58"/>
      <c r="W324" s="58"/>
      <c r="X324" s="58"/>
      <c r="Y324" s="58"/>
      <c r="AA324" s="1095" t="s">
        <v>1722</v>
      </c>
      <c r="AB324" s="1096"/>
      <c r="AC324" s="1096"/>
      <c r="AD324" s="1096"/>
      <c r="AE324" s="1096"/>
      <c r="AF324" s="1096"/>
      <c r="AG324" s="1096"/>
      <c r="AH324" s="1096"/>
      <c r="AI324" s="1096"/>
      <c r="AJ324" s="1096"/>
      <c r="AK324" s="1096"/>
      <c r="AL324" s="39"/>
    </row>
    <row r="325" spans="1:53" ht="13">
      <c r="A325" s="39"/>
      <c r="B325" s="58" t="s">
        <v>94</v>
      </c>
      <c r="C325" s="58"/>
      <c r="D325" s="58"/>
      <c r="E325" s="58"/>
      <c r="F325" s="58"/>
      <c r="H325" s="1095" t="s">
        <v>1737</v>
      </c>
      <c r="I325" s="1096"/>
      <c r="J325" s="1096"/>
      <c r="K325" s="1096"/>
      <c r="L325" s="1096"/>
      <c r="M325" s="1096"/>
      <c r="N325" s="1096"/>
      <c r="O325" s="1096"/>
      <c r="P325" s="1096"/>
      <c r="Q325" s="1096"/>
      <c r="R325" s="1096"/>
      <c r="T325" s="58" t="s">
        <v>94</v>
      </c>
      <c r="V325" s="58"/>
      <c r="W325" s="58"/>
      <c r="X325" s="58"/>
      <c r="Y325" s="58"/>
      <c r="AA325" s="1095" t="s">
        <v>1723</v>
      </c>
      <c r="AB325" s="1096"/>
      <c r="AC325" s="1096"/>
      <c r="AD325" s="1096"/>
      <c r="AE325" s="1096"/>
      <c r="AF325" s="1096"/>
      <c r="AG325" s="1096"/>
      <c r="AH325" s="1096"/>
      <c r="AI325" s="1096"/>
      <c r="AJ325" s="1096"/>
      <c r="AK325" s="1096"/>
      <c r="AL325" s="39"/>
    </row>
    <row r="326" spans="1:53" ht="13">
      <c r="A326" s="39"/>
      <c r="B326" s="58" t="s">
        <v>95</v>
      </c>
      <c r="C326" s="58"/>
      <c r="D326" s="58"/>
      <c r="E326" s="58"/>
      <c r="F326" s="58"/>
      <c r="G326" s="58"/>
      <c r="H326" s="1110" t="s">
        <v>1738</v>
      </c>
      <c r="I326" s="1155"/>
      <c r="J326" s="1155"/>
      <c r="K326" s="1155"/>
      <c r="L326" s="1155"/>
      <c r="M326" s="1155"/>
      <c r="N326" s="7" t="s">
        <v>219</v>
      </c>
      <c r="O326" s="7"/>
      <c r="P326" s="1158"/>
      <c r="Q326" s="1158"/>
      <c r="R326" s="1158"/>
      <c r="S326" s="58"/>
      <c r="T326" s="58" t="s">
        <v>95</v>
      </c>
      <c r="V326" s="58"/>
      <c r="W326" s="58"/>
      <c r="X326" s="58"/>
      <c r="Y326" s="58"/>
      <c r="AA326" s="1110" t="s">
        <v>1724</v>
      </c>
      <c r="AB326" s="1110"/>
      <c r="AC326" s="1110"/>
      <c r="AD326" s="1110"/>
      <c r="AE326" s="1110"/>
      <c r="AF326" s="1110"/>
      <c r="AG326" s="7" t="s">
        <v>219</v>
      </c>
      <c r="AH326" s="7"/>
      <c r="AI326" s="1158"/>
      <c r="AJ326" s="1158"/>
      <c r="AK326" s="1158"/>
      <c r="AL326" s="39"/>
    </row>
    <row r="327" spans="1:53" ht="12.75" customHeight="1">
      <c r="A327" s="39"/>
      <c r="B327" s="58" t="s">
        <v>96</v>
      </c>
      <c r="C327" s="58"/>
      <c r="D327" s="58"/>
      <c r="E327" s="58"/>
      <c r="F327" s="58"/>
      <c r="G327" s="58"/>
      <c r="H327" s="1131"/>
      <c r="I327" s="1131"/>
      <c r="J327" s="1131"/>
      <c r="K327" s="1131"/>
      <c r="L327" s="1131"/>
      <c r="M327" s="1131"/>
      <c r="N327" s="60"/>
      <c r="O327" s="60"/>
      <c r="P327" s="62"/>
      <c r="Q327" s="62"/>
      <c r="R327" s="62"/>
      <c r="S327" s="58"/>
      <c r="T327" s="58" t="s">
        <v>96</v>
      </c>
      <c r="V327" s="58"/>
      <c r="W327" s="58"/>
      <c r="X327" s="58"/>
      <c r="Y327" s="58"/>
      <c r="AA327" s="1131"/>
      <c r="AB327" s="1131"/>
      <c r="AC327" s="1131"/>
      <c r="AD327" s="1131"/>
      <c r="AE327" s="1131"/>
      <c r="AF327" s="1131"/>
      <c r="AG327" s="60"/>
      <c r="AH327" s="60"/>
      <c r="AI327" s="62"/>
      <c r="AJ327" s="62"/>
      <c r="AK327" s="62"/>
      <c r="AL327" s="39"/>
    </row>
    <row r="328" spans="1:53" ht="12.75" customHeight="1">
      <c r="A328" s="39"/>
      <c r="B328" s="58" t="s">
        <v>82</v>
      </c>
      <c r="C328" s="58"/>
      <c r="D328" s="58"/>
      <c r="E328" s="58"/>
      <c r="F328" s="58"/>
      <c r="G328" s="58"/>
      <c r="H328" s="1095" t="s">
        <v>1786</v>
      </c>
      <c r="I328" s="1096"/>
      <c r="J328" s="1096"/>
      <c r="K328" s="1096"/>
      <c r="L328" s="1096"/>
      <c r="M328" s="1096"/>
      <c r="N328" s="1097"/>
      <c r="O328" s="1097"/>
      <c r="P328" s="1097"/>
      <c r="Q328" s="1097"/>
      <c r="R328" s="1097"/>
      <c r="S328" s="58"/>
      <c r="T328" s="58" t="s">
        <v>82</v>
      </c>
      <c r="V328" s="58"/>
      <c r="W328" s="58"/>
      <c r="X328" s="58"/>
      <c r="Y328" s="58"/>
      <c r="AA328" s="1095" t="s">
        <v>1725</v>
      </c>
      <c r="AB328" s="1096"/>
      <c r="AC328" s="1096"/>
      <c r="AD328" s="1096"/>
      <c r="AE328" s="1096"/>
      <c r="AF328" s="1096"/>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329" t="s">
        <v>1729</v>
      </c>
      <c r="I330" s="1097"/>
      <c r="J330" s="1097"/>
      <c r="K330" s="1097"/>
      <c r="L330" s="1097"/>
      <c r="M330" s="1097"/>
      <c r="N330" s="1097"/>
      <c r="O330" s="1097"/>
      <c r="P330" s="1097"/>
      <c r="Q330" s="1097"/>
      <c r="R330" s="1097"/>
      <c r="T330" s="422" t="s">
        <v>981</v>
      </c>
      <c r="V330" s="58"/>
      <c r="W330" s="58"/>
      <c r="X330" s="58"/>
      <c r="Y330" s="58"/>
      <c r="AA330" s="1123" t="s">
        <v>1684</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095" t="s">
        <v>1730</v>
      </c>
      <c r="I331" s="1096"/>
      <c r="J331" s="1096"/>
      <c r="K331" s="1096"/>
      <c r="L331" s="1096"/>
      <c r="M331" s="1096"/>
      <c r="N331" s="1096"/>
      <c r="O331" s="1096"/>
      <c r="P331" s="1096"/>
      <c r="Q331" s="1096"/>
      <c r="R331" s="1096"/>
      <c r="T331" s="58" t="s">
        <v>517</v>
      </c>
      <c r="V331" s="58"/>
      <c r="W331" s="58"/>
      <c r="X331" s="58"/>
      <c r="Y331" s="58"/>
      <c r="AA331" s="1095" t="s">
        <v>1679</v>
      </c>
      <c r="AB331" s="1096"/>
      <c r="AC331" s="1096"/>
      <c r="AD331" s="1096"/>
      <c r="AE331" s="1096"/>
      <c r="AF331" s="1096"/>
      <c r="AG331" s="1096"/>
      <c r="AH331" s="1096"/>
      <c r="AI331" s="1096"/>
      <c r="AJ331" s="1096"/>
      <c r="AK331" s="1096"/>
      <c r="AL331" s="39"/>
    </row>
    <row r="332" spans="1:53" ht="12.75" customHeight="1">
      <c r="B332" s="58" t="s">
        <v>81</v>
      </c>
      <c r="C332" s="248"/>
      <c r="D332" s="248"/>
      <c r="E332" s="248"/>
      <c r="F332" s="248"/>
      <c r="G332" s="3"/>
      <c r="H332" s="1095" t="s">
        <v>1685</v>
      </c>
      <c r="I332" s="1096"/>
      <c r="J332" s="1096"/>
      <c r="K332" s="1096"/>
      <c r="L332" s="1096"/>
      <c r="M332" s="1096"/>
      <c r="N332" s="1096"/>
      <c r="O332" s="1096"/>
      <c r="P332" s="1096"/>
      <c r="Q332" s="1096"/>
      <c r="R332" s="1096"/>
      <c r="T332" s="58" t="s">
        <v>81</v>
      </c>
      <c r="V332" s="58"/>
      <c r="W332" s="58"/>
      <c r="X332" s="58"/>
      <c r="Y332" s="58"/>
      <c r="AA332" s="1095" t="s">
        <v>1688</v>
      </c>
      <c r="AB332" s="1096"/>
      <c r="AC332" s="1096"/>
      <c r="AD332" s="1096"/>
      <c r="AE332" s="1096"/>
      <c r="AF332" s="1096"/>
      <c r="AG332" s="1096"/>
      <c r="AH332" s="1096"/>
      <c r="AI332" s="1096"/>
      <c r="AJ332" s="1096"/>
      <c r="AK332" s="1096"/>
      <c r="AL332" s="39"/>
    </row>
    <row r="333" spans="1:53" ht="13">
      <c r="A333" s="39"/>
      <c r="B333" s="58" t="s">
        <v>94</v>
      </c>
      <c r="C333" s="248"/>
      <c r="D333" s="248"/>
      <c r="E333" s="248"/>
      <c r="F333" s="248"/>
      <c r="G333" s="248"/>
      <c r="H333" s="1095" t="s">
        <v>1731</v>
      </c>
      <c r="I333" s="1096"/>
      <c r="J333" s="1096"/>
      <c r="K333" s="1096"/>
      <c r="L333" s="1096"/>
      <c r="M333" s="1096"/>
      <c r="N333" s="1096"/>
      <c r="O333" s="1096"/>
      <c r="P333" s="1096"/>
      <c r="Q333" s="1096"/>
      <c r="R333" s="1096"/>
      <c r="T333" s="58" t="s">
        <v>94</v>
      </c>
      <c r="V333" s="58"/>
      <c r="W333" s="58"/>
      <c r="X333" s="58"/>
      <c r="Y333" s="58"/>
      <c r="AA333" s="1095" t="s">
        <v>1726</v>
      </c>
      <c r="AB333" s="1096"/>
      <c r="AC333" s="1096"/>
      <c r="AD333" s="1096"/>
      <c r="AE333" s="1096"/>
      <c r="AF333" s="1096"/>
      <c r="AG333" s="1096"/>
      <c r="AH333" s="1096"/>
      <c r="AI333" s="1096"/>
      <c r="AJ333" s="1096"/>
      <c r="AK333" s="1096"/>
      <c r="AL333" s="39"/>
    </row>
    <row r="334" spans="1:53" ht="13">
      <c r="A334" s="39"/>
      <c r="B334" s="58" t="s">
        <v>95</v>
      </c>
      <c r="C334" s="248"/>
      <c r="D334" s="248"/>
      <c r="E334" s="248"/>
      <c r="F334" s="248"/>
      <c r="G334" s="248"/>
      <c r="H334" s="1110" t="s">
        <v>1732</v>
      </c>
      <c r="I334" s="1110"/>
      <c r="J334" s="1110"/>
      <c r="K334" s="1110"/>
      <c r="L334" s="1110"/>
      <c r="M334" s="1110"/>
      <c r="N334" s="7" t="s">
        <v>219</v>
      </c>
      <c r="O334" s="7"/>
      <c r="P334" s="1158"/>
      <c r="Q334" s="1158"/>
      <c r="R334" s="1158"/>
      <c r="S334" s="58"/>
      <c r="T334" s="58" t="s">
        <v>95</v>
      </c>
      <c r="V334" s="58"/>
      <c r="W334" s="58"/>
      <c r="X334" s="58"/>
      <c r="Y334" s="58"/>
      <c r="AA334" s="1110" t="s">
        <v>1727</v>
      </c>
      <c r="AB334" s="1155"/>
      <c r="AC334" s="1155"/>
      <c r="AD334" s="1155"/>
      <c r="AE334" s="1155"/>
      <c r="AF334" s="1155"/>
      <c r="AG334" s="7" t="s">
        <v>219</v>
      </c>
      <c r="AH334" s="7"/>
      <c r="AI334" s="1158"/>
      <c r="AJ334" s="1158"/>
      <c r="AK334" s="1158"/>
      <c r="AL334" s="39"/>
    </row>
    <row r="335" spans="1:53" ht="12.75" customHeight="1">
      <c r="A335" s="39"/>
      <c r="B335" s="58" t="s">
        <v>96</v>
      </c>
      <c r="C335" s="248"/>
      <c r="D335" s="248"/>
      <c r="E335" s="248"/>
      <c r="F335" s="248"/>
      <c r="G335" s="248"/>
      <c r="H335" s="1131"/>
      <c r="I335" s="1131"/>
      <c r="J335" s="1131"/>
      <c r="K335" s="1131"/>
      <c r="L335" s="1131"/>
      <c r="M335" s="1131"/>
      <c r="N335" s="60"/>
      <c r="O335" s="60"/>
      <c r="P335" s="62"/>
      <c r="Q335" s="62"/>
      <c r="R335" s="62"/>
      <c r="S335" s="58"/>
      <c r="T335" s="58" t="s">
        <v>96</v>
      </c>
      <c r="V335" s="58"/>
      <c r="W335" s="58"/>
      <c r="X335" s="58"/>
      <c r="Y335" s="58"/>
      <c r="AA335" s="1131"/>
      <c r="AB335" s="1131"/>
      <c r="AC335" s="1131"/>
      <c r="AD335" s="1131"/>
      <c r="AE335" s="1131"/>
      <c r="AF335" s="1131"/>
      <c r="AG335" s="60"/>
      <c r="AH335" s="60"/>
      <c r="AI335" s="62"/>
      <c r="AJ335" s="62"/>
      <c r="AK335" s="62"/>
      <c r="AL335" s="39"/>
    </row>
    <row r="336" spans="1:53" ht="13">
      <c r="A336" s="39"/>
      <c r="B336" s="58" t="s">
        <v>82</v>
      </c>
      <c r="C336" s="245"/>
      <c r="D336" s="245"/>
      <c r="E336" s="245"/>
      <c r="F336" s="245"/>
      <c r="G336" s="245"/>
      <c r="H336" s="1095" t="s">
        <v>1733</v>
      </c>
      <c r="I336" s="1096"/>
      <c r="J336" s="1096"/>
      <c r="K336" s="1096"/>
      <c r="L336" s="1096"/>
      <c r="M336" s="1096"/>
      <c r="N336" s="1097"/>
      <c r="O336" s="1097"/>
      <c r="P336" s="1097"/>
      <c r="Q336" s="1097"/>
      <c r="R336" s="1097"/>
      <c r="S336" s="58"/>
      <c r="T336" s="58" t="s">
        <v>82</v>
      </c>
      <c r="V336" s="58"/>
      <c r="W336" s="58"/>
      <c r="X336" s="58"/>
      <c r="Y336" s="58"/>
      <c r="AA336" s="1095" t="s">
        <v>1728</v>
      </c>
      <c r="AB336" s="1096"/>
      <c r="AC336" s="1096"/>
      <c r="AD336" s="1096"/>
      <c r="AE336" s="1096"/>
      <c r="AF336" s="1096"/>
      <c r="AG336" s="1097"/>
      <c r="AH336" s="1097"/>
      <c r="AI336" s="1097"/>
      <c r="AJ336" s="1097"/>
      <c r="AK336" s="1097"/>
      <c r="AL336" s="39"/>
      <c r="BA336" s="12" t="s">
        <v>641</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
      <c r="A338" s="3"/>
      <c r="B338" s="248"/>
      <c r="C338" s="423"/>
      <c r="D338" s="423"/>
      <c r="E338" s="423"/>
      <c r="F338" s="423"/>
      <c r="G338" s="88"/>
      <c r="H338" s="88"/>
      <c r="I338" s="422" t="s">
        <v>982</v>
      </c>
      <c r="P338" s="1123" t="s">
        <v>1648</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3">
      <c r="A339" s="3"/>
      <c r="B339" s="60"/>
      <c r="C339" s="60"/>
      <c r="D339" s="60"/>
      <c r="E339" s="60"/>
      <c r="F339" s="60"/>
      <c r="G339" s="3"/>
      <c r="H339" s="88"/>
      <c r="I339" s="7" t="s">
        <v>517</v>
      </c>
      <c r="P339" s="1096"/>
      <c r="Q339" s="1096"/>
      <c r="R339" s="1096"/>
      <c r="S339" s="1096"/>
      <c r="T339" s="1096"/>
      <c r="U339" s="1096"/>
      <c r="V339" s="1096"/>
      <c r="W339" s="1096"/>
      <c r="X339" s="1096"/>
      <c r="Y339" s="1096"/>
      <c r="Z339" s="1096"/>
      <c r="AA339" s="1096"/>
      <c r="AB339" s="1096"/>
      <c r="AC339" s="1096"/>
      <c r="AD339" s="1096"/>
      <c r="AE339" s="1096"/>
      <c r="AF339" s="88"/>
      <c r="AG339" s="88"/>
      <c r="AH339" s="88"/>
      <c r="AI339" s="88"/>
      <c r="AJ339" s="88"/>
      <c r="AK339" s="88"/>
      <c r="AL339" s="39"/>
    </row>
    <row r="340" spans="1:53" ht="13">
      <c r="A340" s="3"/>
      <c r="B340" s="60"/>
      <c r="C340" s="60"/>
      <c r="D340" s="60"/>
      <c r="E340" s="60"/>
      <c r="F340" s="60"/>
      <c r="G340" s="3"/>
      <c r="H340" s="88"/>
      <c r="I340" s="7" t="s">
        <v>81</v>
      </c>
      <c r="P340" s="1096"/>
      <c r="Q340" s="1096"/>
      <c r="R340" s="1096"/>
      <c r="S340" s="1096"/>
      <c r="T340" s="1096"/>
      <c r="U340" s="1096"/>
      <c r="V340" s="1096"/>
      <c r="W340" s="1096"/>
      <c r="X340" s="1096"/>
      <c r="Y340" s="1096"/>
      <c r="Z340" s="1096"/>
      <c r="AA340" s="1096"/>
      <c r="AB340" s="1096"/>
      <c r="AC340" s="1096"/>
      <c r="AD340" s="1096"/>
      <c r="AE340" s="1096"/>
      <c r="AF340" s="88"/>
      <c r="AG340" s="88"/>
      <c r="AH340" s="88"/>
      <c r="AI340" s="88"/>
      <c r="AJ340" s="88"/>
      <c r="AK340" s="88"/>
      <c r="AL340" s="39"/>
    </row>
    <row r="341" spans="1:53" ht="12.75" customHeight="1">
      <c r="A341" s="3"/>
      <c r="B341" s="60"/>
      <c r="C341" s="60"/>
      <c r="D341" s="60"/>
      <c r="E341" s="60"/>
      <c r="F341" s="60"/>
      <c r="G341" s="60"/>
      <c r="H341" s="88"/>
      <c r="I341" s="7" t="s">
        <v>94</v>
      </c>
      <c r="P341" s="1096"/>
      <c r="Q341" s="1096"/>
      <c r="R341" s="1096"/>
      <c r="S341" s="1096"/>
      <c r="T341" s="1096"/>
      <c r="U341" s="1096"/>
      <c r="V341" s="1096"/>
      <c r="W341" s="1096"/>
      <c r="X341" s="1096"/>
      <c r="Y341" s="1096"/>
      <c r="Z341" s="1096"/>
      <c r="AA341" s="1096"/>
      <c r="AB341" s="1096"/>
      <c r="AC341" s="1096"/>
      <c r="AD341" s="1096"/>
      <c r="AE341" s="1096"/>
      <c r="AF341" s="88"/>
      <c r="AG341" s="88"/>
      <c r="AH341" s="88"/>
      <c r="AI341" s="88"/>
      <c r="AJ341" s="88"/>
      <c r="AK341" s="88"/>
      <c r="AL341" s="39"/>
    </row>
    <row r="342" spans="1:53" ht="13">
      <c r="A342" s="3"/>
      <c r="B342" s="60"/>
      <c r="C342" s="60"/>
      <c r="D342" s="60"/>
      <c r="E342" s="60"/>
      <c r="F342" s="60"/>
      <c r="G342" s="60"/>
      <c r="H342" s="482"/>
      <c r="I342" s="7" t="s">
        <v>95</v>
      </c>
      <c r="P342" s="1131"/>
      <c r="Q342" s="1131"/>
      <c r="R342" s="1131"/>
      <c r="S342" s="1131"/>
      <c r="T342" s="1131"/>
      <c r="U342" s="1131"/>
      <c r="V342" s="1131"/>
      <c r="W342" s="1131"/>
      <c r="X342" s="1131"/>
      <c r="Y342" s="1131"/>
      <c r="Z342" s="1131"/>
      <c r="AA342" s="7" t="s">
        <v>219</v>
      </c>
      <c r="AB342" s="7"/>
      <c r="AC342" s="1163"/>
      <c r="AD342" s="1163"/>
      <c r="AE342" s="1163"/>
      <c r="AF342" s="482"/>
      <c r="AG342" s="60"/>
      <c r="AH342" s="60"/>
      <c r="AI342" s="423"/>
      <c r="AJ342" s="423"/>
      <c r="AK342" s="423"/>
      <c r="AL342" s="39"/>
    </row>
    <row r="343" spans="1:53" ht="12.75" customHeight="1">
      <c r="A343" s="3"/>
      <c r="B343" s="60"/>
      <c r="C343" s="60"/>
      <c r="D343" s="60"/>
      <c r="E343" s="60"/>
      <c r="F343" s="60"/>
      <c r="G343" s="60"/>
      <c r="H343" s="482"/>
      <c r="I343" s="7" t="s">
        <v>96</v>
      </c>
      <c r="P343" s="1131"/>
      <c r="Q343" s="1131"/>
      <c r="R343" s="1131"/>
      <c r="S343" s="1131"/>
      <c r="T343" s="1131"/>
      <c r="U343" s="1131"/>
      <c r="V343" s="1131"/>
      <c r="W343" s="1131"/>
      <c r="X343" s="1131"/>
      <c r="Y343" s="1131"/>
      <c r="Z343" s="1131"/>
      <c r="AF343" s="482"/>
      <c r="AG343" s="60"/>
      <c r="AH343" s="60"/>
      <c r="AI343" s="62"/>
      <c r="AJ343" s="62"/>
      <c r="AK343" s="62"/>
      <c r="AL343" s="39"/>
    </row>
    <row r="344" spans="1:53" ht="13">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160" t="s">
        <v>588</v>
      </c>
      <c r="B346" s="1160"/>
      <c r="C346" s="1160"/>
      <c r="D346" s="1160"/>
      <c r="E346" s="1160"/>
      <c r="F346" s="1160"/>
      <c r="G346" s="1160"/>
      <c r="H346" s="1160"/>
      <c r="I346" s="1160"/>
      <c r="J346" s="1160"/>
      <c r="K346" s="1160"/>
      <c r="L346" s="1160"/>
      <c r="M346" s="1160"/>
      <c r="N346" s="1160"/>
      <c r="O346" s="1160"/>
      <c r="P346" s="1160"/>
      <c r="Q346" s="1160"/>
      <c r="R346" s="1160"/>
      <c r="S346" s="1160"/>
      <c r="T346" s="1160"/>
      <c r="U346" s="1160"/>
      <c r="V346" s="1160"/>
      <c r="W346" s="1160"/>
      <c r="X346" s="1160"/>
      <c r="Y346" s="1160"/>
      <c r="Z346" s="1160"/>
      <c r="AA346" s="1160"/>
      <c r="AB346" s="1160"/>
      <c r="AC346" s="1160"/>
      <c r="AD346" s="1160"/>
      <c r="AE346" s="1160"/>
      <c r="AF346" s="1160"/>
      <c r="AG346" s="1160"/>
      <c r="AH346" s="1160"/>
      <c r="AI346" s="1160"/>
      <c r="AJ346" s="1160"/>
      <c r="AK346" s="1160"/>
      <c r="AL346" s="1160"/>
    </row>
    <row r="347" spans="1:53" ht="12.75" customHeight="1" thickBot="1">
      <c r="A347" s="1161"/>
      <c r="B347" s="1161"/>
      <c r="C347" s="1161"/>
      <c r="D347" s="1161"/>
      <c r="E347" s="1161"/>
      <c r="F347" s="1161"/>
      <c r="G347" s="1161"/>
      <c r="H347" s="1161"/>
      <c r="I347" s="1161"/>
      <c r="J347" s="1161"/>
      <c r="K347" s="1161"/>
      <c r="L347" s="1161"/>
      <c r="M347" s="1161"/>
      <c r="N347" s="1161"/>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125" t="s">
        <v>641</v>
      </c>
      <c r="N350" s="1125"/>
      <c r="P350" s="12" t="s">
        <v>598</v>
      </c>
      <c r="AJ350" s="1125" t="s">
        <v>641</v>
      </c>
      <c r="AK350" s="1125"/>
    </row>
    <row r="351" spans="1:53" ht="12.75" customHeight="1">
      <c r="D351" s="7" t="s">
        <v>955</v>
      </c>
      <c r="R351" s="12" t="s">
        <v>599</v>
      </c>
      <c r="AJ351" s="1125" t="s">
        <v>641</v>
      </c>
      <c r="AK351" s="1125"/>
    </row>
    <row r="352" spans="1:53" ht="12.75" customHeight="1">
      <c r="D352" s="12" t="s">
        <v>765</v>
      </c>
      <c r="M352" s="1125" t="s">
        <v>641</v>
      </c>
      <c r="N352" s="1125"/>
      <c r="P352" s="7" t="s">
        <v>952</v>
      </c>
      <c r="AJ352" s="1125" t="s">
        <v>722</v>
      </c>
      <c r="AK352" s="1125"/>
    </row>
    <row r="353" spans="1:34" ht="12.75" customHeight="1">
      <c r="D353" s="12" t="s">
        <v>766</v>
      </c>
      <c r="M353" s="1125" t="s">
        <v>591</v>
      </c>
      <c r="N353" s="112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5" t="s">
        <v>591</v>
      </c>
      <c r="O358" s="1125"/>
      <c r="P358" s="69"/>
      <c r="Q358" s="69"/>
      <c r="R358" s="69"/>
      <c r="S358" s="69"/>
      <c r="T358" s="69"/>
      <c r="U358" s="69"/>
      <c r="V358" s="69"/>
      <c r="W358" s="69"/>
      <c r="X358" s="69"/>
      <c r="Y358" s="70"/>
      <c r="Z358" s="70"/>
      <c r="AC358" s="69"/>
      <c r="AD358" s="69"/>
      <c r="AE358" s="69"/>
    </row>
    <row r="359" spans="1:34" ht="12.75" customHeight="1">
      <c r="E359" s="12" t="s">
        <v>394</v>
      </c>
      <c r="Y359" s="1125" t="s">
        <v>641</v>
      </c>
      <c r="Z359" s="1125"/>
    </row>
    <row r="360" spans="1:34" ht="12.75" customHeight="1">
      <c r="D360" s="7" t="s">
        <v>1090</v>
      </c>
      <c r="Q360" s="1097" t="s">
        <v>1745</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5" t="s">
        <v>591</v>
      </c>
      <c r="K362" s="1125"/>
      <c r="L362" s="69"/>
      <c r="M362" s="69"/>
      <c r="N362" s="69"/>
      <c r="O362" s="69"/>
      <c r="P362" s="69"/>
      <c r="Q362" s="69"/>
      <c r="R362" s="69"/>
      <c r="S362" s="69"/>
      <c r="T362" s="69"/>
      <c r="U362" s="69"/>
      <c r="V362" s="69"/>
      <c r="W362" s="69"/>
      <c r="X362" s="69"/>
      <c r="Y362" s="69"/>
      <c r="Z362" s="69"/>
      <c r="AC362" s="69"/>
      <c r="AD362" s="69"/>
      <c r="AE362" s="69"/>
    </row>
    <row r="363" spans="1:34" ht="12.75" customHeight="1">
      <c r="E363" s="1593" t="s">
        <v>767</v>
      </c>
      <c r="F363" s="1593"/>
      <c r="G363" s="1593"/>
      <c r="H363" s="1593"/>
      <c r="I363" s="1593"/>
      <c r="J363" s="1593"/>
      <c r="K363" s="1593"/>
      <c r="L363" s="1593"/>
      <c r="M363" s="1593"/>
      <c r="N363" s="1593"/>
      <c r="O363" s="1593"/>
      <c r="P363" s="1593"/>
      <c r="Q363" s="1593"/>
      <c r="R363" s="1593"/>
      <c r="S363" s="1593"/>
      <c r="T363" s="1593"/>
      <c r="U363" s="1593"/>
      <c r="V363" s="1593"/>
      <c r="W363" s="1593"/>
      <c r="X363" s="1593"/>
      <c r="Y363" s="1593"/>
      <c r="Z363" s="1593"/>
      <c r="AA363" s="1593"/>
      <c r="AB363" s="1593"/>
      <c r="AC363" s="1593"/>
      <c r="AD363" s="1593"/>
      <c r="AE363" s="1593"/>
      <c r="AF363" s="1593"/>
      <c r="AG363" s="1593"/>
      <c r="AH363" s="1593"/>
    </row>
    <row r="364" spans="1:34" ht="12.75" customHeight="1">
      <c r="E364" s="1593"/>
      <c r="F364" s="1593"/>
      <c r="G364" s="1593"/>
      <c r="H364" s="1593"/>
      <c r="I364" s="1593"/>
      <c r="J364" s="1593"/>
      <c r="K364" s="1593"/>
      <c r="L364" s="1593"/>
      <c r="M364" s="1593"/>
      <c r="N364" s="1593"/>
      <c r="O364" s="1593"/>
      <c r="P364" s="1593"/>
      <c r="Q364" s="1593"/>
      <c r="R364" s="1593"/>
      <c r="S364" s="1593"/>
      <c r="T364" s="1593"/>
      <c r="U364" s="1593"/>
      <c r="V364" s="1593"/>
      <c r="W364" s="1593"/>
      <c r="X364" s="1593"/>
      <c r="Y364" s="1593"/>
      <c r="Z364" s="1593"/>
      <c r="AA364" s="1593"/>
      <c r="AB364" s="1593"/>
      <c r="AC364" s="1593"/>
      <c r="AD364" s="1593"/>
      <c r="AE364" s="1593"/>
      <c r="AF364" s="1593"/>
      <c r="AG364" s="1593"/>
      <c r="AH364" s="1593"/>
    </row>
    <row r="365" spans="1:34" ht="12.75" customHeight="1">
      <c r="E365" s="7" t="s">
        <v>492</v>
      </c>
      <c r="F365" s="7"/>
      <c r="G365" s="7"/>
      <c r="H365" s="7"/>
      <c r="I365" s="7"/>
      <c r="J365" s="7"/>
      <c r="K365" s="7"/>
      <c r="L365" s="7"/>
      <c r="N365" s="1146">
        <v>16</v>
      </c>
      <c r="O365" s="1146"/>
      <c r="P365" s="1146"/>
      <c r="Q365" s="1146"/>
      <c r="R365" s="7"/>
      <c r="U365" s="7" t="s">
        <v>493</v>
      </c>
      <c r="V365" s="7"/>
      <c r="W365" s="7"/>
      <c r="X365" s="7"/>
      <c r="Y365" s="7"/>
      <c r="Z365" s="7"/>
      <c r="AA365" s="7"/>
      <c r="AB365" s="7"/>
      <c r="AC365" s="1146">
        <v>1</v>
      </c>
      <c r="AD365" s="1146"/>
      <c r="AE365" s="1146"/>
      <c r="AF365" s="1146"/>
    </row>
    <row r="366" spans="1:34" ht="12.75" customHeight="1">
      <c r="E366" s="7" t="s">
        <v>494</v>
      </c>
      <c r="F366" s="7"/>
      <c r="G366" s="7"/>
      <c r="H366" s="7"/>
      <c r="I366" s="7"/>
      <c r="J366" s="7"/>
      <c r="K366" s="7"/>
      <c r="L366" s="7"/>
      <c r="N366" s="1146">
        <v>1</v>
      </c>
      <c r="O366" s="1146"/>
      <c r="P366" s="1146"/>
      <c r="Q366" s="1146"/>
      <c r="R366" s="7"/>
      <c r="U366" s="7" t="s">
        <v>0</v>
      </c>
      <c r="V366" s="7"/>
      <c r="W366" s="7"/>
      <c r="X366" s="7"/>
      <c r="Y366" s="7"/>
      <c r="Z366" s="7"/>
      <c r="AA366" s="7"/>
      <c r="AB366" s="7"/>
      <c r="AC366" s="1146">
        <v>152</v>
      </c>
      <c r="AD366" s="1146"/>
      <c r="AE366" s="1146"/>
      <c r="AF366" s="1146"/>
    </row>
    <row r="367" spans="1:34" ht="12.75" customHeight="1">
      <c r="E367" s="7" t="s">
        <v>1</v>
      </c>
      <c r="F367" s="7"/>
      <c r="G367" s="7"/>
      <c r="H367" s="7"/>
      <c r="I367" s="7"/>
      <c r="J367" s="7"/>
      <c r="K367" s="7"/>
      <c r="L367" s="7"/>
      <c r="N367" s="1146">
        <v>4</v>
      </c>
      <c r="O367" s="1146"/>
      <c r="P367" s="1146"/>
      <c r="Q367" s="1146"/>
      <c r="R367" s="7"/>
      <c r="V367" s="7"/>
      <c r="W367" s="7"/>
      <c r="X367" s="7"/>
      <c r="Y367" s="7"/>
      <c r="Z367" s="7"/>
      <c r="AA367" s="7"/>
      <c r="AB367" s="7"/>
    </row>
    <row r="368" spans="1:34" ht="12.75" customHeight="1">
      <c r="E368" s="7" t="s">
        <v>2</v>
      </c>
      <c r="F368" s="7"/>
      <c r="G368" s="7"/>
      <c r="H368" s="7"/>
      <c r="I368" s="7"/>
      <c r="J368" s="7"/>
      <c r="K368" s="7"/>
      <c r="L368" s="7"/>
      <c r="N368" s="1168" t="s">
        <v>1746</v>
      </c>
      <c r="O368" s="1169"/>
      <c r="P368" s="1169"/>
      <c r="Q368" s="1169"/>
      <c r="R368" s="1169"/>
      <c r="S368" s="1169"/>
      <c r="T368" s="1169"/>
      <c r="U368" s="1169"/>
      <c r="V368" s="1169"/>
      <c r="W368" s="1169"/>
      <c r="X368" s="1169"/>
      <c r="Y368" s="1169"/>
      <c r="Z368" s="1169"/>
      <c r="AA368" s="1169"/>
      <c r="AB368" s="1169"/>
      <c r="AC368" s="1169"/>
      <c r="AD368" s="1169"/>
      <c r="AE368" s="1169"/>
      <c r="AF368" s="1169"/>
    </row>
    <row r="369" spans="1:38" ht="12.75" customHeight="1">
      <c r="E369" s="7"/>
      <c r="F369" s="7"/>
      <c r="G369" s="7"/>
      <c r="H369" s="7"/>
      <c r="I369" s="7"/>
      <c r="J369" s="7"/>
      <c r="K369" s="7"/>
      <c r="L369" s="7"/>
      <c r="N369" s="1170"/>
      <c r="O369" s="1170"/>
      <c r="P369" s="1170"/>
      <c r="Q369" s="1170"/>
      <c r="R369" s="1170"/>
      <c r="S369" s="1170"/>
      <c r="T369" s="1170"/>
      <c r="U369" s="1170"/>
      <c r="V369" s="1170"/>
      <c r="W369" s="1170"/>
      <c r="X369" s="1170"/>
      <c r="Y369" s="1170"/>
      <c r="Z369" s="1170"/>
      <c r="AA369" s="1170"/>
      <c r="AB369" s="1170"/>
      <c r="AC369" s="1170"/>
      <c r="AD369" s="1170"/>
      <c r="AE369" s="1170"/>
      <c r="AF369" s="1170"/>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24">
        <v>2002</v>
      </c>
      <c r="T372" s="1124"/>
      <c r="U372" s="4" t="s">
        <v>327</v>
      </c>
      <c r="V372" s="1124">
        <v>14</v>
      </c>
      <c r="W372" s="1124"/>
      <c r="Y372" s="25" t="s">
        <v>325</v>
      </c>
      <c r="AA372" s="25"/>
      <c r="AB372" s="25" t="s">
        <v>326</v>
      </c>
      <c r="AD372" s="1124"/>
      <c r="AE372" s="1124"/>
      <c r="AF372" s="4" t="s">
        <v>327</v>
      </c>
      <c r="AG372" s="1124"/>
      <c r="AH372" s="1124"/>
    </row>
    <row r="373" spans="1:38" ht="12.75" customHeight="1">
      <c r="E373" s="7" t="s">
        <v>1125</v>
      </c>
      <c r="F373" s="7"/>
      <c r="G373" s="7"/>
      <c r="H373" s="7"/>
      <c r="I373" s="7"/>
      <c r="J373" s="7"/>
      <c r="K373" s="7"/>
      <c r="L373" s="7"/>
      <c r="N373" s="1124">
        <v>2004</v>
      </c>
      <c r="O373" s="1124"/>
      <c r="P373" s="1124"/>
    </row>
    <row r="374" spans="1:38" ht="12.75" customHeight="1">
      <c r="E374" s="399" t="s">
        <v>1127</v>
      </c>
      <c r="F374" s="7"/>
      <c r="G374" s="7"/>
      <c r="H374" s="7"/>
      <c r="I374" s="7"/>
      <c r="J374" s="7"/>
      <c r="K374" s="7"/>
      <c r="L374" s="7"/>
      <c r="AG374" s="1575" t="s">
        <v>641</v>
      </c>
      <c r="AH374" s="1575"/>
    </row>
    <row r="375" spans="1:38" ht="12.75" customHeight="1">
      <c r="E375" s="7"/>
      <c r="F375" s="7"/>
      <c r="G375" s="7" t="s">
        <v>1148</v>
      </c>
      <c r="H375" s="7"/>
      <c r="I375" s="7"/>
      <c r="J375" s="7"/>
      <c r="K375" s="7"/>
      <c r="L375" s="7"/>
      <c r="AG375" s="1575" t="s">
        <v>722</v>
      </c>
      <c r="AH375" s="1575"/>
    </row>
    <row r="376" spans="1:38" ht="12.75" customHeight="1">
      <c r="E376" s="7"/>
      <c r="F376" s="7"/>
      <c r="G376" s="530" t="s">
        <v>1128</v>
      </c>
      <c r="H376" s="7"/>
      <c r="I376" s="7"/>
      <c r="J376" s="7"/>
      <c r="K376" s="7"/>
      <c r="L376" s="7"/>
      <c r="V376" s="1125" t="s">
        <v>641</v>
      </c>
      <c r="W376" s="1125"/>
      <c r="Y376" s="35" t="s">
        <v>1092</v>
      </c>
    </row>
    <row r="377" spans="1:38" ht="12.75" customHeight="1">
      <c r="E377" s="7" t="s">
        <v>1093</v>
      </c>
      <c r="F377" s="7"/>
      <c r="G377" s="7"/>
      <c r="H377" s="7"/>
      <c r="I377" s="7"/>
      <c r="J377" s="7"/>
      <c r="K377" s="7"/>
      <c r="L377" s="7"/>
      <c r="V377" s="1125" t="s">
        <v>641</v>
      </c>
      <c r="W377" s="1125"/>
      <c r="Y377" s="7" t="s">
        <v>1094</v>
      </c>
    </row>
    <row r="378" spans="1:38" ht="12.75" customHeight="1"/>
    <row r="379" spans="1:38" ht="12.75" customHeight="1">
      <c r="A379" s="50" t="s">
        <v>84</v>
      </c>
      <c r="B379" s="50"/>
    </row>
    <row r="380" spans="1:38" ht="12.75" customHeight="1">
      <c r="D380" s="12" t="s">
        <v>462</v>
      </c>
      <c r="J380" s="1123" t="s">
        <v>1747</v>
      </c>
      <c r="K380" s="1097"/>
      <c r="L380" s="1097"/>
      <c r="M380" s="1097"/>
      <c r="N380" s="1097"/>
      <c r="O380" s="1097"/>
      <c r="P380" s="1097"/>
      <c r="Q380" s="1097"/>
      <c r="R380" s="1097"/>
      <c r="S380" s="1097"/>
      <c r="T380" s="1097"/>
      <c r="U380" s="1097"/>
      <c r="V380" s="14" t="s">
        <v>90</v>
      </c>
      <c r="W380" s="14"/>
      <c r="X380" s="14"/>
      <c r="Y380" s="14"/>
      <c r="Z380" s="14"/>
      <c r="AA380" s="14"/>
      <c r="AB380" s="14"/>
      <c r="AC380" s="1123"/>
      <c r="AD380" s="1097"/>
      <c r="AE380" s="1097"/>
      <c r="AF380" s="1097"/>
      <c r="AG380" s="1097"/>
      <c r="AH380" s="1097"/>
      <c r="AI380" s="1097"/>
      <c r="AJ380" s="1097"/>
    </row>
    <row r="381" spans="1:38" ht="12.75" customHeight="1">
      <c r="A381" s="743"/>
      <c r="B381" s="743"/>
      <c r="C381" s="743"/>
      <c r="D381" s="58" t="s">
        <v>1420</v>
      </c>
      <c r="E381" s="743"/>
      <c r="F381" s="743"/>
      <c r="G381" s="743"/>
      <c r="H381" s="743"/>
      <c r="I381" s="743"/>
      <c r="J381" s="1095" t="s">
        <v>1672</v>
      </c>
      <c r="K381" s="1096"/>
      <c r="L381" s="1096"/>
      <c r="M381" s="1096"/>
      <c r="N381" s="1096"/>
      <c r="O381" s="1096"/>
      <c r="P381" s="1096"/>
      <c r="Q381" s="1096"/>
      <c r="R381" s="1096"/>
      <c r="S381" s="1096"/>
      <c r="T381" s="1096"/>
      <c r="U381" s="1096"/>
      <c r="V381" s="58" t="s">
        <v>1420</v>
      </c>
      <c r="W381" s="14"/>
      <c r="X381" s="14"/>
      <c r="Y381" s="14"/>
      <c r="Z381" s="14"/>
      <c r="AA381" s="14"/>
      <c r="AB381" s="14"/>
      <c r="AC381" s="1123" t="s">
        <v>1751</v>
      </c>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095" t="s">
        <v>1748</v>
      </c>
      <c r="K382" s="1096"/>
      <c r="L382" s="1096"/>
      <c r="M382" s="1096"/>
      <c r="N382" s="1096"/>
      <c r="O382" s="1096"/>
      <c r="P382" s="1096"/>
      <c r="Q382" s="1096"/>
      <c r="R382" s="1096"/>
      <c r="S382" s="1096"/>
      <c r="T382" s="1096"/>
      <c r="U382" s="1096"/>
      <c r="V382" s="58" t="s">
        <v>477</v>
      </c>
      <c r="W382" s="14"/>
      <c r="X382" s="14"/>
      <c r="Y382" s="14"/>
      <c r="Z382" s="14"/>
      <c r="AA382" s="14"/>
      <c r="AB382" s="14"/>
      <c r="AC382" s="1123" t="s">
        <v>1750</v>
      </c>
      <c r="AD382" s="1097"/>
      <c r="AE382" s="1097"/>
      <c r="AF382" s="1097"/>
      <c r="AG382" s="1097"/>
      <c r="AH382" s="1097"/>
      <c r="AI382" s="1097"/>
      <c r="AJ382" s="1097"/>
      <c r="AK382" s="743"/>
      <c r="AL382" s="743"/>
    </row>
    <row r="383" spans="1:38" ht="12.75" customHeight="1">
      <c r="A383" s="743"/>
      <c r="B383" s="743"/>
      <c r="C383" s="743"/>
      <c r="D383" s="496" t="s">
        <v>1416</v>
      </c>
      <c r="E383" s="743"/>
      <c r="F383" s="743"/>
      <c r="G383" s="743"/>
      <c r="H383" s="743"/>
      <c r="I383" s="88"/>
      <c r="J383" s="1136" t="s">
        <v>1749</v>
      </c>
      <c r="K383" s="1128"/>
      <c r="L383" s="1128"/>
      <c r="M383" s="1128"/>
      <c r="N383" s="1128"/>
      <c r="O383" s="1128"/>
      <c r="P383" s="1128"/>
      <c r="Q383" s="1128"/>
      <c r="R383" s="1128"/>
      <c r="S383" s="1128"/>
      <c r="T383" s="1128"/>
      <c r="U383" s="1128"/>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263">
        <v>43873</v>
      </c>
      <c r="R384" s="1263"/>
      <c r="S384" s="1263"/>
      <c r="T384" s="1263"/>
      <c r="U384" s="1263"/>
      <c r="V384" s="12" t="s">
        <v>330</v>
      </c>
      <c r="AI384" s="1125" t="s">
        <v>591</v>
      </c>
      <c r="AJ384" s="1125"/>
    </row>
    <row r="385" spans="1:38" ht="12.75" customHeight="1">
      <c r="D385" s="12" t="s">
        <v>5</v>
      </c>
      <c r="Q385" s="1439">
        <v>44286</v>
      </c>
      <c r="R385" s="1548"/>
      <c r="S385" s="1548"/>
      <c r="T385" s="1548"/>
      <c r="U385" s="1548"/>
      <c r="W385" s="33" t="s">
        <v>80</v>
      </c>
      <c r="AG385" s="1130">
        <v>0</v>
      </c>
      <c r="AH385" s="1130"/>
      <c r="AI385" s="1130"/>
      <c r="AJ385" s="1130"/>
    </row>
    <row r="386" spans="1:38" ht="12.75" customHeight="1">
      <c r="D386" s="12" t="s">
        <v>461</v>
      </c>
      <c r="Q386" s="1164">
        <v>27000000</v>
      </c>
      <c r="R386" s="1164"/>
      <c r="S386" s="1164"/>
      <c r="T386" s="1164"/>
      <c r="U386" s="1164"/>
      <c r="V386" s="58" t="s">
        <v>1419</v>
      </c>
      <c r="AG386" s="1272">
        <v>44119</v>
      </c>
      <c r="AH386" s="1272"/>
      <c r="AI386" s="1272"/>
      <c r="AJ386" s="1272"/>
    </row>
    <row r="387" spans="1:38" ht="12.75" customHeight="1">
      <c r="D387" s="12" t="s">
        <v>95</v>
      </c>
      <c r="I387" s="1110" t="s">
        <v>1787</v>
      </c>
      <c r="J387" s="1155"/>
      <c r="K387" s="1155"/>
      <c r="L387" s="1155"/>
      <c r="M387" s="1155"/>
      <c r="N387" s="1155"/>
      <c r="Q387" s="57" t="s">
        <v>219</v>
      </c>
      <c r="S387" s="1159"/>
      <c r="T387" s="1159"/>
      <c r="U387" s="1159"/>
      <c r="V387" s="12" t="s">
        <v>79</v>
      </c>
      <c r="AI387" s="1125" t="s">
        <v>722</v>
      </c>
      <c r="AJ387" s="1125"/>
    </row>
    <row r="388" spans="1:38" ht="13">
      <c r="D388" s="12" t="s">
        <v>331</v>
      </c>
      <c r="Q388" s="1165">
        <v>0</v>
      </c>
      <c r="R388" s="1165"/>
      <c r="S388" s="1165"/>
      <c r="T388" s="1165"/>
      <c r="U388" s="1165"/>
      <c r="V388" s="12" t="s">
        <v>332</v>
      </c>
      <c r="AG388" s="1130">
        <v>0</v>
      </c>
      <c r="AH388" s="1130"/>
      <c r="AI388" s="1130"/>
      <c r="AJ388" s="1130"/>
    </row>
    <row r="389" spans="1:38" ht="13">
      <c r="D389" s="12" t="s">
        <v>333</v>
      </c>
      <c r="Q389" s="1274">
        <v>1.2739E-2</v>
      </c>
      <c r="R389" s="1274"/>
      <c r="S389" s="1274"/>
      <c r="T389" s="1274"/>
      <c r="U389" s="1274"/>
      <c r="V389" s="743" t="s">
        <v>1396</v>
      </c>
      <c r="AG389" s="1130">
        <v>0</v>
      </c>
      <c r="AH389" s="1130"/>
      <c r="AI389" s="1130"/>
      <c r="AJ389" s="1130"/>
    </row>
    <row r="390" spans="1:38" ht="13">
      <c r="D390" s="743" t="s">
        <v>1395</v>
      </c>
      <c r="V390" s="743"/>
      <c r="AG390" s="1130">
        <v>0</v>
      </c>
      <c r="AH390" s="1130"/>
      <c r="AI390" s="1130"/>
      <c r="AJ390" s="113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1458</v>
      </c>
      <c r="I393" s="1123" t="s">
        <v>1649</v>
      </c>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row>
    <row r="394" spans="1:38" ht="12.75" customHeight="1">
      <c r="C394" s="25"/>
      <c r="D394" s="25"/>
      <c r="E394" s="12" t="s">
        <v>113</v>
      </c>
      <c r="F394" s="25"/>
      <c r="G394" s="25"/>
      <c r="H394" s="25"/>
      <c r="I394" s="25"/>
      <c r="J394" s="25"/>
      <c r="K394" s="25"/>
      <c r="L394" s="25"/>
      <c r="M394" s="25"/>
      <c r="N394" s="25"/>
      <c r="O394" s="25"/>
      <c r="P394" s="743"/>
      <c r="Q394" s="743"/>
      <c r="R394" s="1125" t="s">
        <v>591</v>
      </c>
      <c r="S394" s="1125"/>
      <c r="T394" s="12" t="s">
        <v>619</v>
      </c>
      <c r="U394" s="743"/>
      <c r="V394" s="743"/>
      <c r="W394" s="743"/>
      <c r="X394" s="743"/>
      <c r="Y394" s="743"/>
      <c r="Z394" s="743"/>
      <c r="AA394" s="743"/>
      <c r="AB394" s="743"/>
      <c r="AC394" s="743"/>
      <c r="AD394" s="1146">
        <v>4</v>
      </c>
      <c r="AE394" s="1146"/>
      <c r="AF394" s="743"/>
    </row>
    <row r="395" spans="1:38" ht="12.75" customHeight="1">
      <c r="C395" s="25"/>
      <c r="E395" s="12" t="s">
        <v>114</v>
      </c>
      <c r="F395" s="743"/>
      <c r="G395" s="743"/>
      <c r="H395" s="743"/>
      <c r="I395" s="743"/>
      <c r="J395" s="743"/>
      <c r="K395" s="743"/>
      <c r="L395" s="743"/>
      <c r="M395" s="743"/>
      <c r="N395" s="25"/>
      <c r="O395" s="25"/>
      <c r="P395" s="743"/>
      <c r="Q395" s="743"/>
      <c r="R395" s="1125" t="s">
        <v>641</v>
      </c>
      <c r="S395" s="1125"/>
      <c r="T395" s="12" t="s">
        <v>619</v>
      </c>
      <c r="U395" s="743"/>
      <c r="V395" s="743"/>
      <c r="W395" s="743"/>
      <c r="X395" s="743"/>
      <c r="Y395" s="743"/>
      <c r="Z395" s="743"/>
      <c r="AA395" s="743"/>
      <c r="AB395" s="743"/>
      <c r="AC395" s="743"/>
      <c r="AD395" s="1146">
        <v>0</v>
      </c>
      <c r="AE395" s="1146"/>
      <c r="AF395" s="743"/>
    </row>
    <row r="396" spans="1:38" ht="12.75" customHeight="1">
      <c r="C396" s="25"/>
      <c r="E396" s="12" t="s">
        <v>115</v>
      </c>
      <c r="F396" s="743"/>
      <c r="G396" s="743"/>
      <c r="H396" s="743"/>
      <c r="I396" s="743"/>
      <c r="J396" s="743"/>
      <c r="K396" s="743"/>
      <c r="L396" s="743"/>
      <c r="M396" s="743"/>
      <c r="N396" s="25"/>
      <c r="O396" s="25"/>
      <c r="P396" s="743"/>
      <c r="Q396" s="743"/>
      <c r="R396" s="743"/>
      <c r="S396" s="1125" t="s">
        <v>641</v>
      </c>
      <c r="T396" s="1125"/>
      <c r="U396" s="743"/>
      <c r="V396" s="743"/>
      <c r="W396" s="743"/>
      <c r="X396" s="743"/>
      <c r="Y396" s="743"/>
      <c r="Z396" s="743"/>
      <c r="AA396" s="743"/>
      <c r="AB396" s="743"/>
      <c r="AC396" s="743"/>
      <c r="AD396" s="743"/>
      <c r="AE396" s="743"/>
      <c r="AF396" s="743"/>
    </row>
    <row r="397" spans="1:38" ht="12.75" customHeight="1">
      <c r="E397" s="12" t="s">
        <v>176</v>
      </c>
      <c r="F397" s="743"/>
      <c r="G397" s="743"/>
      <c r="H397" s="1156" t="s">
        <v>1788</v>
      </c>
      <c r="I397" s="1156"/>
      <c r="J397" s="1156"/>
      <c r="K397" s="1156"/>
      <c r="L397" s="1156"/>
      <c r="M397" s="1156"/>
      <c r="N397" s="1156"/>
      <c r="O397" s="1156"/>
      <c r="P397" s="1156"/>
      <c r="Q397" s="1156"/>
      <c r="R397" s="1156"/>
      <c r="S397" s="1156"/>
      <c r="T397" s="1156"/>
      <c r="U397" s="1156"/>
      <c r="V397" s="1156"/>
      <c r="W397" s="1156"/>
      <c r="X397" s="1156"/>
      <c r="Y397" s="1156"/>
      <c r="Z397" s="1156"/>
      <c r="AA397" s="1156"/>
      <c r="AB397" s="1156"/>
      <c r="AC397" s="1156"/>
      <c r="AD397" s="1156"/>
      <c r="AE397" s="1156"/>
      <c r="AF397" s="743"/>
    </row>
    <row r="398" spans="1:38" ht="12.75" customHeight="1">
      <c r="E398" s="25"/>
      <c r="F398" s="743"/>
      <c r="G398" s="743"/>
      <c r="H398" s="1157"/>
      <c r="I398" s="1157"/>
      <c r="J398" s="1157"/>
      <c r="K398" s="1157"/>
      <c r="L398" s="1157"/>
      <c r="M398" s="1157"/>
      <c r="N398" s="1157"/>
      <c r="O398" s="1157"/>
      <c r="P398" s="1157"/>
      <c r="Q398" s="1157"/>
      <c r="R398" s="1157"/>
      <c r="S398" s="1157"/>
      <c r="T398" s="1157"/>
      <c r="U398" s="1157"/>
      <c r="V398" s="1157"/>
      <c r="W398" s="1157"/>
      <c r="X398" s="1157"/>
      <c r="Y398" s="1157"/>
      <c r="Z398" s="1157"/>
      <c r="AA398" s="1157"/>
      <c r="AB398" s="1157"/>
      <c r="AC398" s="1157"/>
      <c r="AD398" s="1157"/>
      <c r="AE398" s="1157"/>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1065</v>
      </c>
    </row>
    <row r="406" spans="1:36" ht="12.75" customHeight="1">
      <c r="E406" s="1124"/>
      <c r="F406" s="1124"/>
      <c r="G406" s="1124"/>
      <c r="H406" s="23" t="s">
        <v>122</v>
      </c>
      <c r="I406" s="1124"/>
      <c r="J406" s="1124"/>
      <c r="K406" s="1124"/>
      <c r="L406" s="12" t="s">
        <v>123</v>
      </c>
      <c r="N406" s="144" t="s">
        <v>625</v>
      </c>
      <c r="P406" s="1280">
        <f>77536/43560</f>
        <v>1.7799816345270891</v>
      </c>
      <c r="Q406" s="1280"/>
      <c r="R406" s="1280"/>
      <c r="S406" s="12" t="s">
        <v>124</v>
      </c>
      <c r="W406" s="1162">
        <f>IF(E406&gt;0,(E406*I406),(P406*43560))</f>
        <v>77536</v>
      </c>
      <c r="X406" s="1162"/>
      <c r="Y406" s="1162"/>
      <c r="Z406" s="12" t="s">
        <v>125</v>
      </c>
      <c r="AF406" s="1280">
        <f>AG424/P406</f>
        <v>85.394139496491945</v>
      </c>
      <c r="AG406" s="1280"/>
      <c r="AH406" s="1280"/>
    </row>
    <row r="407" spans="1:36" ht="13">
      <c r="E407" s="12" t="s">
        <v>56</v>
      </c>
    </row>
    <row r="408" spans="1:36" ht="13">
      <c r="E408" s="1132"/>
      <c r="F408" s="1132"/>
      <c r="G408" s="1132"/>
      <c r="H408" s="1132"/>
      <c r="I408" s="1132"/>
      <c r="J408" s="1132"/>
      <c r="K408" s="1132"/>
      <c r="L408" s="1132"/>
      <c r="M408" s="1132"/>
      <c r="N408" s="1132"/>
      <c r="O408" s="1132"/>
      <c r="P408" s="1132"/>
      <c r="Q408" s="1132"/>
      <c r="R408" s="1132"/>
      <c r="S408" s="1132"/>
      <c r="T408" s="1132"/>
      <c r="U408" s="1132"/>
      <c r="V408" s="1132"/>
      <c r="W408" s="1132"/>
      <c r="X408" s="1132"/>
      <c r="Y408" s="1132"/>
      <c r="Z408" s="1132"/>
      <c r="AA408" s="1132"/>
      <c r="AB408" s="1132"/>
      <c r="AC408" s="1132"/>
      <c r="AD408" s="1132"/>
      <c r="AE408" s="1132"/>
      <c r="AF408" s="1132"/>
      <c r="AG408" s="1132"/>
      <c r="AH408" s="1132"/>
      <c r="AI408" s="1132"/>
      <c r="AJ408" s="1132"/>
    </row>
    <row r="409" spans="1:36" ht="13"/>
    <row r="410" spans="1:36" ht="13">
      <c r="A410" s="50" t="s">
        <v>642</v>
      </c>
      <c r="B410" s="50"/>
      <c r="C410" s="50"/>
      <c r="D410" s="50" t="s">
        <v>127</v>
      </c>
    </row>
    <row r="411" spans="1:36" ht="13">
      <c r="E411" s="12" t="s">
        <v>128</v>
      </c>
      <c r="P411" s="1125">
        <v>1</v>
      </c>
      <c r="Q411" s="1125"/>
      <c r="S411" s="12" t="s">
        <v>202</v>
      </c>
      <c r="AE411" s="1125">
        <v>1</v>
      </c>
      <c r="AF411" s="1125"/>
    </row>
    <row r="412" spans="1:36" ht="13">
      <c r="E412" s="12" t="s">
        <v>203</v>
      </c>
      <c r="P412" s="1125">
        <v>0</v>
      </c>
      <c r="Q412" s="1125"/>
      <c r="S412" s="12" t="s">
        <v>138</v>
      </c>
      <c r="AE412" s="1125" t="s">
        <v>641</v>
      </c>
      <c r="AF412" s="1125"/>
    </row>
    <row r="413" spans="1:36" ht="12.75" customHeight="1">
      <c r="F413" s="67" t="s">
        <v>139</v>
      </c>
    </row>
    <row r="414" spans="1:36" ht="12.75" customHeight="1">
      <c r="F414" s="1260"/>
      <c r="G414" s="1260"/>
      <c r="H414" s="1260"/>
      <c r="I414" s="1260"/>
      <c r="J414" s="1260"/>
      <c r="K414" s="1260"/>
      <c r="L414" s="1260"/>
      <c r="M414" s="1260"/>
      <c r="N414" s="1260"/>
      <c r="O414" s="1260"/>
      <c r="P414" s="1260"/>
      <c r="Q414" s="1260"/>
      <c r="R414" s="1260"/>
      <c r="S414" s="1260"/>
      <c r="T414" s="1260"/>
      <c r="U414" s="1260"/>
      <c r="V414" s="1260"/>
      <c r="W414" s="1260"/>
      <c r="X414" s="1260"/>
      <c r="Y414" s="1260"/>
      <c r="Z414" s="1260"/>
      <c r="AA414" s="1260"/>
      <c r="AB414" s="1260"/>
      <c r="AC414" s="1260"/>
      <c r="AD414" s="1260"/>
      <c r="AE414" s="1260"/>
      <c r="AF414" s="1260"/>
      <c r="AG414" s="1260"/>
      <c r="AH414" s="1260"/>
    </row>
    <row r="415" spans="1:36" ht="12.75" customHeight="1">
      <c r="F415" s="1261"/>
      <c r="G415" s="1261"/>
      <c r="H415" s="1261"/>
      <c r="I415" s="1261"/>
      <c r="J415" s="1261"/>
      <c r="K415" s="1261"/>
      <c r="L415" s="1261"/>
      <c r="M415" s="1261"/>
      <c r="N415" s="1261"/>
      <c r="O415" s="1261"/>
      <c r="P415" s="1261"/>
      <c r="Q415" s="1261"/>
      <c r="R415" s="1261"/>
      <c r="S415" s="1261"/>
      <c r="T415" s="1261"/>
      <c r="U415" s="1261"/>
      <c r="V415" s="1261"/>
      <c r="W415" s="1261"/>
      <c r="X415" s="1261"/>
      <c r="Y415" s="1261"/>
      <c r="Z415" s="1261"/>
      <c r="AA415" s="1261"/>
      <c r="AB415" s="1261"/>
      <c r="AC415" s="1261"/>
      <c r="AD415" s="1261"/>
      <c r="AE415" s="1261"/>
      <c r="AF415" s="1261"/>
      <c r="AG415" s="1261"/>
      <c r="AH415" s="1261"/>
    </row>
    <row r="416" spans="1:36" ht="12.75" customHeight="1">
      <c r="E416" s="12" t="s">
        <v>658</v>
      </c>
      <c r="N416" s="39"/>
      <c r="O416" s="39"/>
      <c r="P416" s="243"/>
      <c r="Q416" s="1125" t="s">
        <v>591</v>
      </c>
      <c r="R416" s="112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25" t="s">
        <v>641</v>
      </c>
      <c r="AG417" s="1142"/>
    </row>
    <row r="418" spans="1:96" ht="12.75" customHeight="1">
      <c r="S418" s="25"/>
      <c r="T418" s="25"/>
    </row>
    <row r="419" spans="1:96" ht="12.75" customHeight="1">
      <c r="A419" s="50"/>
      <c r="B419" s="50"/>
      <c r="C419" s="50"/>
      <c r="E419" s="7" t="s">
        <v>329</v>
      </c>
      <c r="Z419" s="1125" t="s">
        <v>722</v>
      </c>
      <c r="AA419" s="112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25" t="s">
        <v>641</v>
      </c>
      <c r="AA421" s="1125"/>
    </row>
    <row r="422" spans="1:96" ht="12.75" customHeight="1"/>
    <row r="423" spans="1:96" ht="12.75" customHeight="1">
      <c r="A423" s="50" t="s">
        <v>513</v>
      </c>
      <c r="B423" s="50"/>
      <c r="C423" s="50"/>
      <c r="D423" s="50" t="s">
        <v>842</v>
      </c>
      <c r="AF423" s="80"/>
    </row>
    <row r="424" spans="1:96" ht="12.75" customHeight="1">
      <c r="D424" s="117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43">
        <v>152</v>
      </c>
      <c r="AH424" s="1143"/>
      <c r="AI424" s="1143"/>
      <c r="AJ424" s="1143"/>
    </row>
    <row r="425" spans="1:96" ht="12.75" customHeight="1">
      <c r="D425" s="1147" t="s">
        <v>1488</v>
      </c>
      <c r="E425" s="1148"/>
      <c r="F425" s="1148"/>
      <c r="G425" s="1148"/>
      <c r="H425" s="1148"/>
      <c r="I425" s="1148"/>
      <c r="J425" s="1148"/>
      <c r="K425" s="1148"/>
      <c r="L425" s="1148"/>
      <c r="M425" s="1148"/>
      <c r="N425" s="1148"/>
      <c r="O425" s="1148"/>
      <c r="P425" s="1148"/>
      <c r="Q425" s="1148"/>
      <c r="R425" s="1148"/>
      <c r="S425" s="1148"/>
      <c r="T425" s="1148"/>
      <c r="U425" s="1148"/>
      <c r="V425" s="1148"/>
      <c r="W425" s="1148"/>
      <c r="X425" s="1148"/>
      <c r="Y425" s="1148"/>
      <c r="Z425" s="1148"/>
      <c r="AA425" s="1148"/>
      <c r="AB425" s="1148"/>
      <c r="AC425" s="1148"/>
      <c r="AD425" s="1148"/>
      <c r="AE425" s="1148"/>
      <c r="AF425" s="1149"/>
      <c r="AG425" s="1287">
        <v>0</v>
      </c>
      <c r="AH425" s="1288"/>
      <c r="AI425" s="1288"/>
      <c r="AJ425" s="1288"/>
    </row>
    <row r="426" spans="1:96" ht="12.75" customHeight="1">
      <c r="D426" s="1147" t="s">
        <v>1182</v>
      </c>
      <c r="E426" s="1148"/>
      <c r="F426" s="1148"/>
      <c r="G426" s="1148"/>
      <c r="H426" s="1148"/>
      <c r="I426" s="1148"/>
      <c r="J426" s="1148"/>
      <c r="K426" s="1148"/>
      <c r="L426" s="1148"/>
      <c r="M426" s="1148"/>
      <c r="N426" s="1148"/>
      <c r="O426" s="1148"/>
      <c r="P426" s="1148"/>
      <c r="Q426" s="1148"/>
      <c r="R426" s="1148"/>
      <c r="S426" s="1148"/>
      <c r="T426" s="1148"/>
      <c r="U426" s="1148"/>
      <c r="V426" s="1148"/>
      <c r="W426" s="1148"/>
      <c r="X426" s="1148"/>
      <c r="Y426" s="1148"/>
      <c r="Z426" s="1148"/>
      <c r="AA426" s="1148"/>
      <c r="AB426" s="1148"/>
      <c r="AC426" s="1148"/>
      <c r="AD426" s="1148"/>
      <c r="AE426" s="1148"/>
      <c r="AF426" s="1149"/>
      <c r="AG426" s="1143">
        <v>151</v>
      </c>
      <c r="AH426" s="1143"/>
      <c r="AI426" s="1143"/>
      <c r="AJ426" s="1143"/>
    </row>
    <row r="427" spans="1:96" ht="12.75" customHeight="1">
      <c r="D427" s="1147" t="s">
        <v>1183</v>
      </c>
      <c r="E427" s="1148"/>
      <c r="F427" s="1148"/>
      <c r="G427" s="1148"/>
      <c r="H427" s="1148"/>
      <c r="I427" s="1148"/>
      <c r="J427" s="1148"/>
      <c r="K427" s="1148"/>
      <c r="L427" s="1148"/>
      <c r="M427" s="1148"/>
      <c r="N427" s="1148"/>
      <c r="O427" s="1148"/>
      <c r="P427" s="1148"/>
      <c r="Q427" s="1148"/>
      <c r="R427" s="1148"/>
      <c r="S427" s="1148"/>
      <c r="T427" s="1148"/>
      <c r="U427" s="1148"/>
      <c r="V427" s="1148"/>
      <c r="W427" s="1148"/>
      <c r="X427" s="1148"/>
      <c r="Y427" s="1148"/>
      <c r="Z427" s="1148"/>
      <c r="AA427" s="1148"/>
      <c r="AB427" s="1148"/>
      <c r="AC427" s="1148"/>
      <c r="AD427" s="1148"/>
      <c r="AE427" s="1148"/>
      <c r="AF427" s="1149"/>
      <c r="AG427" s="1143">
        <v>151</v>
      </c>
      <c r="AH427" s="1143"/>
      <c r="AI427" s="1143"/>
      <c r="AJ427" s="1143"/>
    </row>
    <row r="428" spans="1:96" ht="12.75" customHeight="1">
      <c r="D428" s="1147" t="s">
        <v>1185</v>
      </c>
      <c r="E428" s="1148"/>
      <c r="F428" s="1148"/>
      <c r="G428" s="1148"/>
      <c r="H428" s="1148"/>
      <c r="I428" s="1148"/>
      <c r="J428" s="1148"/>
      <c r="K428" s="1148"/>
      <c r="L428" s="1148"/>
      <c r="M428" s="1148"/>
      <c r="N428" s="1148"/>
      <c r="O428" s="1148"/>
      <c r="P428" s="1148"/>
      <c r="Q428" s="1148"/>
      <c r="R428" s="1148"/>
      <c r="S428" s="1148"/>
      <c r="T428" s="1148"/>
      <c r="U428" s="1148"/>
      <c r="V428" s="1148"/>
      <c r="W428" s="1148"/>
      <c r="X428" s="1148"/>
      <c r="Y428" s="1148"/>
      <c r="Z428" s="1148"/>
      <c r="AA428" s="1148"/>
      <c r="AB428" s="1148"/>
      <c r="AC428" s="1148"/>
      <c r="AD428" s="1148"/>
      <c r="AE428" s="1148"/>
      <c r="AF428" s="1149"/>
      <c r="AG428" s="1145">
        <f>IF(ISERROR(AG427/AG426),"",AG427/AG426)</f>
        <v>1</v>
      </c>
      <c r="AH428" s="1145"/>
      <c r="AI428" s="1145"/>
      <c r="AJ428" s="1145"/>
    </row>
    <row r="429" spans="1:96" ht="12.75" customHeight="1">
      <c r="D429" s="1147" t="s">
        <v>1184</v>
      </c>
      <c r="E429" s="1148"/>
      <c r="F429" s="1148"/>
      <c r="G429" s="1148"/>
      <c r="H429" s="1148"/>
      <c r="I429" s="1148"/>
      <c r="J429" s="1148"/>
      <c r="K429" s="1148"/>
      <c r="L429" s="1148"/>
      <c r="M429" s="1148"/>
      <c r="N429" s="1148"/>
      <c r="O429" s="1148"/>
      <c r="P429" s="1148"/>
      <c r="Q429" s="1148"/>
      <c r="R429" s="1148"/>
      <c r="S429" s="1148"/>
      <c r="T429" s="1148"/>
      <c r="U429" s="1148"/>
      <c r="V429" s="1148"/>
      <c r="W429" s="1148"/>
      <c r="X429" s="1148"/>
      <c r="Y429" s="1148"/>
      <c r="Z429" s="1148"/>
      <c r="AA429" s="1148"/>
      <c r="AB429" s="1148"/>
      <c r="AC429" s="1148"/>
      <c r="AD429" s="1148"/>
      <c r="AE429" s="1148"/>
      <c r="AF429" s="1149"/>
      <c r="AG429" s="1144">
        <f>42534-1215</f>
        <v>41319</v>
      </c>
      <c r="AH429" s="1144"/>
      <c r="AI429" s="1144"/>
      <c r="AJ429" s="1144"/>
    </row>
    <row r="430" spans="1:96" ht="12.75" customHeight="1">
      <c r="D430" s="1147" t="s">
        <v>1186</v>
      </c>
      <c r="E430" s="1148"/>
      <c r="F430" s="1148"/>
      <c r="G430" s="1148"/>
      <c r="H430" s="1148"/>
      <c r="I430" s="1148"/>
      <c r="J430" s="1148"/>
      <c r="K430" s="1148"/>
      <c r="L430" s="1148"/>
      <c r="M430" s="1148"/>
      <c r="N430" s="1148"/>
      <c r="O430" s="1148"/>
      <c r="P430" s="1148"/>
      <c r="Q430" s="1148"/>
      <c r="R430" s="1148"/>
      <c r="S430" s="1148"/>
      <c r="T430" s="1148"/>
      <c r="U430" s="1148"/>
      <c r="V430" s="1148"/>
      <c r="W430" s="1148"/>
      <c r="X430" s="1148"/>
      <c r="Y430" s="1148"/>
      <c r="Z430" s="1148"/>
      <c r="AA430" s="1148"/>
      <c r="AB430" s="1148"/>
      <c r="AC430" s="1148"/>
      <c r="AD430" s="1148"/>
      <c r="AE430" s="1148"/>
      <c r="AF430" s="1149"/>
      <c r="AG430" s="1144">
        <f>AG429</f>
        <v>41319</v>
      </c>
      <c r="AH430" s="1144"/>
      <c r="AI430" s="1144"/>
      <c r="AJ430" s="1144"/>
    </row>
    <row r="431" spans="1:96" ht="12.75" customHeight="1">
      <c r="D431" s="1147" t="s">
        <v>1187</v>
      </c>
      <c r="E431" s="1148"/>
      <c r="F431" s="1148"/>
      <c r="G431" s="1148"/>
      <c r="H431" s="1148"/>
      <c r="I431" s="1148"/>
      <c r="J431" s="1148"/>
      <c r="K431" s="1148"/>
      <c r="L431" s="1148"/>
      <c r="M431" s="1148"/>
      <c r="N431" s="1148"/>
      <c r="O431" s="1148"/>
      <c r="P431" s="1148"/>
      <c r="Q431" s="1148"/>
      <c r="R431" s="1148"/>
      <c r="S431" s="1148"/>
      <c r="T431" s="1148"/>
      <c r="U431" s="1148"/>
      <c r="V431" s="1148"/>
      <c r="W431" s="1148"/>
      <c r="X431" s="1148"/>
      <c r="Y431" s="1148"/>
      <c r="Z431" s="1148"/>
      <c r="AA431" s="1148"/>
      <c r="AB431" s="1148"/>
      <c r="AC431" s="1148"/>
      <c r="AD431" s="1148"/>
      <c r="AE431" s="1148"/>
      <c r="AF431" s="1149"/>
      <c r="AG431" s="1145">
        <f>IF(ISERROR(AG430/AG429),"",AG430/AG429)</f>
        <v>1</v>
      </c>
      <c r="AH431" s="1145"/>
      <c r="AI431" s="1145"/>
      <c r="AJ431" s="1145"/>
    </row>
    <row r="432" spans="1:96" ht="12.75" customHeight="1">
      <c r="D432" s="1147" t="s">
        <v>1188</v>
      </c>
      <c r="E432" s="1148"/>
      <c r="F432" s="1148"/>
      <c r="G432" s="1148"/>
      <c r="H432" s="1148"/>
      <c r="I432" s="1148"/>
      <c r="J432" s="1148"/>
      <c r="K432" s="1148"/>
      <c r="L432" s="1148"/>
      <c r="M432" s="1148"/>
      <c r="N432" s="1148"/>
      <c r="O432" s="1148"/>
      <c r="P432" s="1148"/>
      <c r="Q432" s="1148"/>
      <c r="R432" s="1148"/>
      <c r="S432" s="1148"/>
      <c r="T432" s="1148"/>
      <c r="U432" s="1148"/>
      <c r="V432" s="1148"/>
      <c r="W432" s="1148"/>
      <c r="X432" s="1148"/>
      <c r="Y432" s="1148"/>
      <c r="Z432" s="1148"/>
      <c r="AA432" s="1148"/>
      <c r="AB432" s="1148"/>
      <c r="AC432" s="1148"/>
      <c r="AD432" s="1148"/>
      <c r="AE432" s="1148"/>
      <c r="AF432" s="1149"/>
      <c r="AG432" s="1145">
        <f>MIN(IF(AG428&gt;AG431,AG431,AG428),1)</f>
        <v>1</v>
      </c>
      <c r="AH432" s="1145"/>
      <c r="AI432" s="1145"/>
      <c r="AJ432" s="114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147" t="s">
        <v>1459</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44">
        <f>2500+1000+800</f>
        <v>4300</v>
      </c>
      <c r="AH433" s="1144"/>
      <c r="AI433" s="1144"/>
      <c r="AJ433" s="114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75"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44">
        <v>0</v>
      </c>
      <c r="AH434" s="1144"/>
      <c r="AI434" s="1144"/>
      <c r="AJ434" s="114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147" t="s">
        <v>1460</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44">
        <f>64444-AG434-AG433-AG430</f>
        <v>18825</v>
      </c>
      <c r="AH435" s="1144"/>
      <c r="AI435" s="1144"/>
      <c r="AJ435" s="114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147" t="s">
        <v>1189</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44">
        <v>0</v>
      </c>
      <c r="AH436" s="1144"/>
      <c r="AI436" s="1144"/>
      <c r="AJ436" s="114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176" t="s">
        <v>1190</v>
      </c>
      <c r="E437" s="1177"/>
      <c r="F437" s="1177"/>
      <c r="G437" s="1177"/>
      <c r="H437" s="1177"/>
      <c r="I437" s="1177"/>
      <c r="J437" s="1177"/>
      <c r="K437" s="1177"/>
      <c r="L437" s="1177"/>
      <c r="M437" s="1177"/>
      <c r="N437" s="1177"/>
      <c r="O437" s="1177"/>
      <c r="P437" s="1177"/>
      <c r="Q437" s="1177"/>
      <c r="R437" s="1177"/>
      <c r="S437" s="1177"/>
      <c r="T437" s="1177"/>
      <c r="U437" s="1177"/>
      <c r="V437" s="1177"/>
      <c r="W437" s="1177"/>
      <c r="X437" s="1177"/>
      <c r="Y437" s="1177"/>
      <c r="Z437" s="1177"/>
      <c r="AA437" s="1177"/>
      <c r="AB437" s="1177"/>
      <c r="AC437" s="1177"/>
      <c r="AD437" s="1177"/>
      <c r="AE437" s="1177"/>
      <c r="AF437" s="1178"/>
      <c r="AG437" s="1313">
        <f>AG429+AG433+AG435+AG436</f>
        <v>64444</v>
      </c>
      <c r="AH437" s="1313"/>
      <c r="AI437" s="1313"/>
      <c r="AJ437" s="131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179" t="s">
        <v>1461</v>
      </c>
      <c r="E438" s="1179"/>
      <c r="F438" s="1179"/>
      <c r="G438" s="1179"/>
      <c r="H438" s="1179"/>
      <c r="I438" s="1179"/>
      <c r="J438" s="1179"/>
      <c r="K438" s="1179"/>
      <c r="L438" s="1179"/>
      <c r="M438" s="1179"/>
      <c r="N438" s="1179"/>
      <c r="O438" s="1179"/>
      <c r="P438" s="1179"/>
      <c r="Q438" s="1179"/>
      <c r="R438" s="1179"/>
      <c r="S438" s="1179"/>
      <c r="T438" s="1179"/>
      <c r="U438" s="1179"/>
      <c r="V438" s="1179"/>
      <c r="W438" s="1179"/>
      <c r="X438" s="1179"/>
      <c r="Y438" s="1179"/>
      <c r="Z438" s="1179"/>
      <c r="AA438" s="1179"/>
      <c r="AB438" s="1179"/>
      <c r="AC438" s="1179"/>
      <c r="AD438" s="1179"/>
      <c r="AE438" s="1179"/>
      <c r="AF438" s="1179"/>
      <c r="AG438" s="1179"/>
      <c r="AH438" s="1179"/>
      <c r="AI438" s="1179"/>
      <c r="AJ438" s="117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180"/>
      <c r="E439" s="1180"/>
      <c r="F439" s="1180"/>
      <c r="G439" s="1180"/>
      <c r="H439" s="1180"/>
      <c r="I439" s="1180"/>
      <c r="J439" s="1180"/>
      <c r="K439" s="1180"/>
      <c r="L439" s="1180"/>
      <c r="M439" s="1180"/>
      <c r="N439" s="1180"/>
      <c r="O439" s="1180"/>
      <c r="P439" s="1180"/>
      <c r="Q439" s="1180"/>
      <c r="R439" s="1180"/>
      <c r="S439" s="1180"/>
      <c r="T439" s="1180"/>
      <c r="U439" s="1180"/>
      <c r="V439" s="1180"/>
      <c r="W439" s="1180"/>
      <c r="X439" s="1180"/>
      <c r="Y439" s="1180"/>
      <c r="Z439" s="1180"/>
      <c r="AA439" s="1180"/>
      <c r="AB439" s="1180"/>
      <c r="AC439" s="1180"/>
      <c r="AD439" s="1180"/>
      <c r="AE439" s="1180"/>
      <c r="AF439" s="1180"/>
      <c r="AG439" s="1180"/>
      <c r="AH439" s="1180"/>
      <c r="AI439" s="1180"/>
      <c r="AJ439" s="118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325320.26315789472</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325320.26315789472</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300736.95394736843</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098" t="s">
        <v>749</v>
      </c>
      <c r="E452" s="1099"/>
      <c r="F452" s="1099"/>
      <c r="G452" s="1099"/>
      <c r="H452" s="1099"/>
      <c r="I452" s="1099"/>
      <c r="J452" s="1099"/>
      <c r="K452" s="1099"/>
      <c r="L452" s="1099"/>
      <c r="M452" s="1099"/>
      <c r="N452" s="1099"/>
      <c r="O452" s="1099"/>
      <c r="P452" s="1099"/>
      <c r="Q452" s="1099"/>
      <c r="R452" s="1099"/>
      <c r="S452" s="1099"/>
      <c r="T452" s="1099"/>
      <c r="U452" s="1099"/>
      <c r="V452" s="1100"/>
      <c r="W452" s="1239">
        <v>50</v>
      </c>
      <c r="X452" s="1240"/>
      <c r="Y452" s="124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8" t="s">
        <v>750</v>
      </c>
      <c r="E453" s="1099"/>
      <c r="F453" s="1099"/>
      <c r="G453" s="1099"/>
      <c r="H453" s="1099"/>
      <c r="I453" s="1099"/>
      <c r="J453" s="1099"/>
      <c r="K453" s="1099"/>
      <c r="L453" s="1099"/>
      <c r="M453" s="1099"/>
      <c r="N453" s="1099"/>
      <c r="O453" s="1099"/>
      <c r="P453" s="1099"/>
      <c r="Q453" s="1099"/>
      <c r="R453" s="1099"/>
      <c r="S453" s="1099"/>
      <c r="T453" s="1099"/>
      <c r="U453" s="1099"/>
      <c r="V453" s="1100"/>
      <c r="W453" s="1239" t="s">
        <v>641</v>
      </c>
      <c r="X453" s="1240"/>
      <c r="Y453" s="124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8" t="s">
        <v>751</v>
      </c>
      <c r="E454" s="1099"/>
      <c r="F454" s="1099"/>
      <c r="G454" s="1099"/>
      <c r="H454" s="1099"/>
      <c r="I454" s="1099"/>
      <c r="J454" s="1099"/>
      <c r="K454" s="1099"/>
      <c r="L454" s="1099"/>
      <c r="M454" s="1099"/>
      <c r="N454" s="1099"/>
      <c r="O454" s="1099"/>
      <c r="P454" s="1099"/>
      <c r="Q454" s="1099"/>
      <c r="R454" s="1099"/>
      <c r="S454" s="1099"/>
      <c r="T454" s="1099"/>
      <c r="U454" s="1099"/>
      <c r="V454" s="1100"/>
      <c r="W454" s="1239" t="s">
        <v>641</v>
      </c>
      <c r="X454" s="1240"/>
      <c r="Y454" s="124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098" t="s">
        <v>752</v>
      </c>
      <c r="E455" s="1099"/>
      <c r="F455" s="1099"/>
      <c r="G455" s="1099"/>
      <c r="H455" s="1099"/>
      <c r="I455" s="1099"/>
      <c r="J455" s="1099"/>
      <c r="K455" s="1099"/>
      <c r="L455" s="1099"/>
      <c r="M455" s="1099"/>
      <c r="N455" s="1099"/>
      <c r="O455" s="1099"/>
      <c r="P455" s="1099"/>
      <c r="Q455" s="1099"/>
      <c r="R455" s="1099"/>
      <c r="S455" s="1099"/>
      <c r="T455" s="1099"/>
      <c r="U455" s="1099"/>
      <c r="V455" s="1100"/>
      <c r="W455" s="1239" t="s">
        <v>641</v>
      </c>
      <c r="X455" s="1240"/>
      <c r="Y455" s="124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098" t="s">
        <v>975</v>
      </c>
      <c r="E456" s="1099"/>
      <c r="F456" s="1099"/>
      <c r="G456" s="1099"/>
      <c r="H456" s="1099"/>
      <c r="I456" s="1099"/>
      <c r="J456" s="1099"/>
      <c r="K456" s="1099"/>
      <c r="L456" s="1099"/>
      <c r="M456" s="1099"/>
      <c r="N456" s="1099"/>
      <c r="O456" s="1099"/>
      <c r="P456" s="1099"/>
      <c r="Q456" s="1099"/>
      <c r="R456" s="1099"/>
      <c r="S456" s="1099"/>
      <c r="T456" s="1099"/>
      <c r="U456" s="1099"/>
      <c r="V456" s="1100"/>
      <c r="W456" s="1239" t="s">
        <v>641</v>
      </c>
      <c r="X456" s="1240"/>
      <c r="Y456" s="124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098" t="s">
        <v>753</v>
      </c>
      <c r="E457" s="1099"/>
      <c r="F457" s="1099"/>
      <c r="G457" s="1099"/>
      <c r="H457" s="1099"/>
      <c r="I457" s="1099"/>
      <c r="J457" s="1099"/>
      <c r="K457" s="1099"/>
      <c r="L457" s="1099"/>
      <c r="M457" s="1099"/>
      <c r="N457" s="1099"/>
      <c r="O457" s="1099"/>
      <c r="P457" s="1099"/>
      <c r="Q457" s="1099"/>
      <c r="R457" s="1099"/>
      <c r="S457" s="1099"/>
      <c r="T457" s="1099"/>
      <c r="U457" s="1099"/>
      <c r="V457" s="1100"/>
      <c r="W457" s="1239" t="s">
        <v>641</v>
      </c>
      <c r="X457" s="1240"/>
      <c r="Y457" s="124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098" t="s">
        <v>1155</v>
      </c>
      <c r="E458" s="1099"/>
      <c r="F458" s="1099"/>
      <c r="G458" s="1099"/>
      <c r="H458" s="1099"/>
      <c r="I458" s="1099"/>
      <c r="J458" s="1099"/>
      <c r="K458" s="1099"/>
      <c r="L458" s="1099"/>
      <c r="M458" s="1099"/>
      <c r="N458" s="1099"/>
      <c r="O458" s="1099"/>
      <c r="P458" s="1099"/>
      <c r="Q458" s="1099"/>
      <c r="R458" s="1099"/>
      <c r="S458" s="1099"/>
      <c r="T458" s="1099"/>
      <c r="U458" s="1099"/>
      <c r="V458" s="1100"/>
      <c r="W458" s="1239" t="s">
        <v>641</v>
      </c>
      <c r="X458" s="1240"/>
      <c r="Y458" s="124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176</v>
      </c>
      <c r="E459" s="410"/>
      <c r="F459" s="411"/>
      <c r="G459" s="1310"/>
      <c r="H459" s="1311"/>
      <c r="I459" s="1311"/>
      <c r="J459" s="1311"/>
      <c r="K459" s="1311"/>
      <c r="L459" s="1311"/>
      <c r="M459" s="1311"/>
      <c r="N459" s="1311"/>
      <c r="O459" s="1311"/>
      <c r="P459" s="1311"/>
      <c r="Q459" s="1311"/>
      <c r="R459" s="1311"/>
      <c r="S459" s="1311"/>
      <c r="T459" s="1311"/>
      <c r="U459" s="1311"/>
      <c r="V459" s="1312"/>
      <c r="W459" s="1239" t="s">
        <v>641</v>
      </c>
      <c r="X459" s="1240"/>
      <c r="Y459" s="124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353" t="s">
        <v>754</v>
      </c>
      <c r="E463" s="1354"/>
      <c r="F463" s="1354"/>
      <c r="G463" s="1354"/>
      <c r="H463" s="1354"/>
      <c r="I463" s="1354"/>
      <c r="J463" s="1354"/>
      <c r="K463" s="1354"/>
      <c r="L463" s="1354"/>
      <c r="M463" s="1354"/>
      <c r="N463" s="1354"/>
      <c r="O463" s="1354"/>
      <c r="P463" s="1354"/>
      <c r="Q463" s="1354"/>
      <c r="R463" s="1354"/>
      <c r="S463" s="1354"/>
      <c r="T463" s="1354"/>
      <c r="U463" s="1354"/>
      <c r="V463" s="1354"/>
      <c r="W463" s="1183"/>
      <c r="X463" s="1183"/>
      <c r="Y463" s="118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098" t="s">
        <v>755</v>
      </c>
      <c r="E464" s="1099"/>
      <c r="F464" s="1099"/>
      <c r="G464" s="1099"/>
      <c r="H464" s="1099"/>
      <c r="I464" s="1099"/>
      <c r="J464" s="1099"/>
      <c r="K464" s="1099"/>
      <c r="L464" s="1099"/>
      <c r="M464" s="1099"/>
      <c r="N464" s="1099"/>
      <c r="O464" s="1099"/>
      <c r="P464" s="1099"/>
      <c r="Q464" s="1099"/>
      <c r="R464" s="1099"/>
      <c r="S464" s="1099"/>
      <c r="T464" s="1099"/>
      <c r="U464" s="1099"/>
      <c r="V464" s="1100"/>
      <c r="W464" s="1239" t="s">
        <v>641</v>
      </c>
      <c r="X464" s="1240"/>
      <c r="Y464" s="124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160" t="s">
        <v>892</v>
      </c>
      <c r="B466" s="1160"/>
      <c r="C466" s="1160"/>
      <c r="D466" s="1160"/>
      <c r="E466" s="1160"/>
      <c r="F466" s="1160"/>
      <c r="G466" s="1160"/>
      <c r="H466" s="1160"/>
      <c r="I466" s="1160"/>
      <c r="J466" s="1160"/>
      <c r="K466" s="1160"/>
      <c r="L466" s="1160"/>
      <c r="M466" s="1160"/>
      <c r="N466" s="1160"/>
      <c r="O466" s="1160"/>
      <c r="P466" s="1160"/>
      <c r="Q466" s="1160"/>
      <c r="R466" s="1160"/>
      <c r="S466" s="1160"/>
      <c r="T466" s="1160"/>
      <c r="U466" s="1160"/>
      <c r="V466" s="1160"/>
      <c r="W466" s="1160"/>
      <c r="X466" s="1160"/>
      <c r="Y466" s="1160"/>
      <c r="Z466" s="1160"/>
      <c r="AA466" s="1160"/>
      <c r="AB466" s="1160"/>
      <c r="AC466" s="1160"/>
      <c r="AD466" s="1160"/>
      <c r="AE466" s="1160"/>
      <c r="AF466" s="1160"/>
      <c r="AG466" s="1160"/>
      <c r="AH466" s="1160"/>
      <c r="AI466" s="1160"/>
      <c r="AJ466" s="1160"/>
      <c r="AK466" s="1160"/>
      <c r="AL466" s="11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161"/>
      <c r="B467" s="1161"/>
      <c r="C467" s="1161"/>
      <c r="D467" s="1161"/>
      <c r="E467" s="1161"/>
      <c r="F467" s="1161"/>
      <c r="G467" s="1161"/>
      <c r="H467" s="1161"/>
      <c r="I467" s="1161"/>
      <c r="J467" s="1161"/>
      <c r="K467" s="1161"/>
      <c r="L467" s="1161"/>
      <c r="M467" s="1161"/>
      <c r="N467" s="1161"/>
      <c r="O467" s="1161"/>
      <c r="P467" s="1161"/>
      <c r="Q467" s="1161"/>
      <c r="R467" s="1161"/>
      <c r="S467" s="1161"/>
      <c r="T467" s="1161"/>
      <c r="U467" s="1161"/>
      <c r="V467" s="1161"/>
      <c r="W467" s="1161"/>
      <c r="X467" s="1161"/>
      <c r="Y467" s="1161"/>
      <c r="Z467" s="1161"/>
      <c r="AA467" s="1161"/>
      <c r="AB467" s="1161"/>
      <c r="AC467" s="1161"/>
      <c r="AD467" s="1161"/>
      <c r="AE467" s="1161"/>
      <c r="AF467" s="1161"/>
      <c r="AG467" s="1161"/>
      <c r="AH467" s="1161"/>
      <c r="AI467" s="1161"/>
      <c r="AJ467" s="1161"/>
      <c r="AK467" s="1161"/>
      <c r="AL467" s="11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242" t="s">
        <v>893</v>
      </c>
      <c r="U471" s="1243"/>
      <c r="V471" s="1243"/>
      <c r="W471" s="1243"/>
      <c r="X471" s="1243"/>
      <c r="Y471" s="1243"/>
      <c r="Z471" s="1243"/>
      <c r="AA471" s="1243"/>
      <c r="AB471" s="1243"/>
      <c r="AC471" s="1243"/>
      <c r="AD471" s="1243"/>
      <c r="AE471" s="1243"/>
      <c r="AF471" s="1243"/>
      <c r="AG471" s="1243"/>
      <c r="AH471" s="124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190" t="s">
        <v>38</v>
      </c>
      <c r="U472" s="1190"/>
      <c r="V472" s="1190"/>
      <c r="W472" s="1190"/>
      <c r="X472" s="1190"/>
      <c r="Y472" s="1190" t="s">
        <v>39</v>
      </c>
      <c r="Z472" s="1190"/>
      <c r="AA472" s="1190"/>
      <c r="AB472" s="1190"/>
      <c r="AC472" s="1190"/>
      <c r="AD472" s="1190" t="s">
        <v>361</v>
      </c>
      <c r="AE472" s="1190"/>
      <c r="AF472" s="1190"/>
      <c r="AG472" s="1190"/>
      <c r="AH472" s="119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190"/>
      <c r="U473" s="1190"/>
      <c r="V473" s="1190"/>
      <c r="W473" s="1190"/>
      <c r="X473" s="1190"/>
      <c r="Y473" s="1190"/>
      <c r="Z473" s="1190"/>
      <c r="AA473" s="1190"/>
      <c r="AB473" s="1190"/>
      <c r="AC473" s="1190"/>
      <c r="AD473" s="1190"/>
      <c r="AE473" s="1190"/>
      <c r="AF473" s="1190"/>
      <c r="AG473" s="1190"/>
      <c r="AH473" s="119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395</v>
      </c>
      <c r="F474" s="77"/>
      <c r="G474" s="77"/>
      <c r="H474" s="77"/>
      <c r="I474" s="77"/>
      <c r="J474" s="77"/>
      <c r="K474" s="77"/>
      <c r="L474" s="77"/>
      <c r="M474" s="77"/>
      <c r="N474" s="77"/>
      <c r="O474" s="77"/>
      <c r="P474" s="77"/>
      <c r="Q474" s="77"/>
      <c r="R474" s="77"/>
      <c r="S474" s="78"/>
      <c r="T474" s="1171" t="s">
        <v>1650</v>
      </c>
      <c r="U474" s="1172"/>
      <c r="V474" s="1172"/>
      <c r="W474" s="1172"/>
      <c r="X474" s="1172"/>
      <c r="Y474" s="1172">
        <v>0</v>
      </c>
      <c r="Z474" s="1172"/>
      <c r="AA474" s="1172"/>
      <c r="AB474" s="1172"/>
      <c r="AC474" s="1172"/>
      <c r="AD474" s="1172">
        <v>0</v>
      </c>
      <c r="AE474" s="1172"/>
      <c r="AF474" s="1172"/>
      <c r="AG474" s="1172"/>
      <c r="AH474" s="11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396</v>
      </c>
      <c r="F475" s="77"/>
      <c r="G475" s="77"/>
      <c r="H475" s="77"/>
      <c r="I475" s="77"/>
      <c r="J475" s="77"/>
      <c r="K475" s="77"/>
      <c r="L475" s="77"/>
      <c r="M475" s="77"/>
      <c r="N475" s="77"/>
      <c r="O475" s="77"/>
      <c r="P475" s="77"/>
      <c r="Q475" s="77"/>
      <c r="R475" s="77"/>
      <c r="S475" s="77"/>
      <c r="T475" s="1171" t="s">
        <v>1650</v>
      </c>
      <c r="U475" s="1172"/>
      <c r="V475" s="1172"/>
      <c r="W475" s="1172"/>
      <c r="X475" s="1172"/>
      <c r="Y475" s="1172">
        <v>0</v>
      </c>
      <c r="Z475" s="1172"/>
      <c r="AA475" s="1172"/>
      <c r="AB475" s="1172"/>
      <c r="AC475" s="1172"/>
      <c r="AD475" s="1172">
        <v>0</v>
      </c>
      <c r="AE475" s="1172"/>
      <c r="AF475" s="1172"/>
      <c r="AG475" s="1172"/>
      <c r="AH475" s="11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397</v>
      </c>
      <c r="F476" s="77"/>
      <c r="G476" s="77"/>
      <c r="H476" s="77"/>
      <c r="I476" s="77"/>
      <c r="J476" s="77"/>
      <c r="K476" s="77"/>
      <c r="L476" s="77"/>
      <c r="M476" s="77"/>
      <c r="N476" s="77"/>
      <c r="O476" s="77"/>
      <c r="P476" s="77"/>
      <c r="Q476" s="77"/>
      <c r="R476" s="77"/>
      <c r="S476" s="77"/>
      <c r="T476" s="1171" t="s">
        <v>1650</v>
      </c>
      <c r="U476" s="1172"/>
      <c r="V476" s="1172"/>
      <c r="W476" s="1172"/>
      <c r="X476" s="1172"/>
      <c r="Y476" s="1172">
        <v>0</v>
      </c>
      <c r="Z476" s="1172"/>
      <c r="AA476" s="1172"/>
      <c r="AB476" s="1172"/>
      <c r="AC476" s="1172"/>
      <c r="AD476" s="1172">
        <v>0</v>
      </c>
      <c r="AE476" s="1172"/>
      <c r="AF476" s="1172"/>
      <c r="AG476" s="1172"/>
      <c r="AH476" s="11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398</v>
      </c>
      <c r="F477" s="77"/>
      <c r="G477" s="77"/>
      <c r="H477" s="77"/>
      <c r="I477" s="77"/>
      <c r="J477" s="77"/>
      <c r="K477" s="77"/>
      <c r="L477" s="77"/>
      <c r="M477" s="77"/>
      <c r="N477" s="77"/>
      <c r="O477" s="77"/>
      <c r="P477" s="77"/>
      <c r="Q477" s="77"/>
      <c r="R477" s="77"/>
      <c r="S477" s="77"/>
      <c r="T477" s="1171" t="s">
        <v>1650</v>
      </c>
      <c r="U477" s="1172"/>
      <c r="V477" s="1172"/>
      <c r="W477" s="1172"/>
      <c r="X477" s="1172"/>
      <c r="Y477" s="1172">
        <v>0</v>
      </c>
      <c r="Z477" s="1172"/>
      <c r="AA477" s="1172"/>
      <c r="AB477" s="1172"/>
      <c r="AC477" s="1172"/>
      <c r="AD477" s="1172">
        <v>0</v>
      </c>
      <c r="AE477" s="1172"/>
      <c r="AF477" s="1172"/>
      <c r="AG477" s="1172"/>
      <c r="AH477" s="117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399</v>
      </c>
      <c r="F478" s="77"/>
      <c r="G478" s="77"/>
      <c r="H478" s="77"/>
      <c r="I478" s="77"/>
      <c r="J478" s="77"/>
      <c r="K478" s="77"/>
      <c r="L478" s="77"/>
      <c r="M478" s="77"/>
      <c r="N478" s="77"/>
      <c r="O478" s="77"/>
      <c r="P478" s="77"/>
      <c r="Q478" s="77"/>
      <c r="R478" s="77"/>
      <c r="S478" s="77"/>
      <c r="T478" s="1171" t="s">
        <v>1650</v>
      </c>
      <c r="U478" s="1172"/>
      <c r="V478" s="1172"/>
      <c r="W478" s="1172"/>
      <c r="X478" s="1172"/>
      <c r="Y478" s="1172">
        <v>0</v>
      </c>
      <c r="Z478" s="1172"/>
      <c r="AA478" s="1172"/>
      <c r="AB478" s="1172"/>
      <c r="AC478" s="1172"/>
      <c r="AD478" s="1172">
        <v>0</v>
      </c>
      <c r="AE478" s="1172"/>
      <c r="AF478" s="1172"/>
      <c r="AG478" s="1172"/>
      <c r="AH478" s="11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400</v>
      </c>
      <c r="F479" s="77"/>
      <c r="G479" s="77"/>
      <c r="H479" s="77"/>
      <c r="I479" s="77"/>
      <c r="J479" s="77"/>
      <c r="K479" s="77"/>
      <c r="L479" s="77"/>
      <c r="M479" s="77"/>
      <c r="N479" s="77"/>
      <c r="O479" s="77"/>
      <c r="P479" s="77"/>
      <c r="Q479" s="77"/>
      <c r="R479" s="77"/>
      <c r="S479" s="77"/>
      <c r="T479" s="1171" t="s">
        <v>1650</v>
      </c>
      <c r="U479" s="1172"/>
      <c r="V479" s="1172"/>
      <c r="W479" s="1172"/>
      <c r="X479" s="1172"/>
      <c r="Y479" s="1172">
        <v>0</v>
      </c>
      <c r="Z479" s="1172"/>
      <c r="AA479" s="1172"/>
      <c r="AB479" s="1172"/>
      <c r="AC479" s="1172"/>
      <c r="AD479" s="1172">
        <v>0</v>
      </c>
      <c r="AE479" s="1172"/>
      <c r="AF479" s="1172"/>
      <c r="AG479" s="1172"/>
      <c r="AH479" s="11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401</v>
      </c>
      <c r="F480" s="77"/>
      <c r="G480" s="77"/>
      <c r="H480" s="77"/>
      <c r="I480" s="77"/>
      <c r="J480" s="77"/>
      <c r="K480" s="77"/>
      <c r="L480" s="77"/>
      <c r="M480" s="77"/>
      <c r="N480" s="77"/>
      <c r="O480" s="77"/>
      <c r="P480" s="77"/>
      <c r="Q480" s="77"/>
      <c r="R480" s="77"/>
      <c r="S480" s="77"/>
      <c r="T480" s="1171" t="s">
        <v>1650</v>
      </c>
      <c r="U480" s="1172"/>
      <c r="V480" s="1172"/>
      <c r="W480" s="1172"/>
      <c r="X480" s="1172"/>
      <c r="Y480" s="1172">
        <v>0</v>
      </c>
      <c r="Z480" s="1172"/>
      <c r="AA480" s="1172"/>
      <c r="AB480" s="1172"/>
      <c r="AC480" s="1172"/>
      <c r="AD480" s="1172">
        <v>0</v>
      </c>
      <c r="AE480" s="1172"/>
      <c r="AF480" s="1172"/>
      <c r="AG480" s="1172"/>
      <c r="AH480" s="11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425</v>
      </c>
      <c r="F481" s="77"/>
      <c r="G481" s="77"/>
      <c r="H481" s="77"/>
      <c r="I481" s="77"/>
      <c r="J481" s="77"/>
      <c r="K481" s="77"/>
      <c r="L481" s="77"/>
      <c r="M481" s="77"/>
      <c r="N481" s="77"/>
      <c r="O481" s="77"/>
      <c r="P481" s="77"/>
      <c r="Q481" s="77"/>
      <c r="R481" s="77"/>
      <c r="S481" s="77"/>
      <c r="T481" s="1171" t="s">
        <v>1650</v>
      </c>
      <c r="U481" s="1172"/>
      <c r="V481" s="1172"/>
      <c r="W481" s="1172"/>
      <c r="X481" s="1172"/>
      <c r="Y481" s="1172">
        <v>0</v>
      </c>
      <c r="Z481" s="1172"/>
      <c r="AA481" s="1172"/>
      <c r="AB481" s="1172"/>
      <c r="AC481" s="1172"/>
      <c r="AD481" s="1172">
        <v>0</v>
      </c>
      <c r="AE481" s="1172"/>
      <c r="AF481" s="1172"/>
      <c r="AG481" s="1172"/>
      <c r="AH481" s="11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426</v>
      </c>
      <c r="F482" s="77"/>
      <c r="G482" s="77"/>
      <c r="H482" s="77"/>
      <c r="I482" s="77"/>
      <c r="J482" s="77"/>
      <c r="K482" s="77"/>
      <c r="L482" s="77"/>
      <c r="M482" s="77"/>
      <c r="N482" s="77"/>
      <c r="O482" s="77"/>
      <c r="P482" s="77"/>
      <c r="Q482" s="77"/>
      <c r="R482" s="77"/>
      <c r="S482" s="77"/>
      <c r="T482" s="1171" t="s">
        <v>1650</v>
      </c>
      <c r="U482" s="1172"/>
      <c r="V482" s="1172"/>
      <c r="W482" s="1172"/>
      <c r="X482" s="1172"/>
      <c r="Y482" s="1172">
        <v>0</v>
      </c>
      <c r="Z482" s="1172"/>
      <c r="AA482" s="1172"/>
      <c r="AB482" s="1172"/>
      <c r="AC482" s="1172"/>
      <c r="AD482" s="1172">
        <v>0</v>
      </c>
      <c r="AE482" s="1172"/>
      <c r="AF482" s="1172"/>
      <c r="AG482" s="1172"/>
      <c r="AH482" s="11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1129</v>
      </c>
      <c r="F483" s="80"/>
      <c r="G483" s="80"/>
      <c r="H483" s="80"/>
      <c r="I483" s="80"/>
      <c r="J483" s="80"/>
      <c r="K483" s="80"/>
      <c r="L483" s="80"/>
      <c r="M483" s="80"/>
      <c r="N483" s="80"/>
      <c r="O483" s="80"/>
      <c r="P483" s="80"/>
      <c r="Q483" s="80"/>
      <c r="R483" s="80"/>
      <c r="S483" s="80"/>
      <c r="T483" s="1171" t="s">
        <v>1650</v>
      </c>
      <c r="U483" s="1172"/>
      <c r="V483" s="1172"/>
      <c r="W483" s="1172"/>
      <c r="X483" s="1172"/>
      <c r="Y483" s="1172">
        <v>0</v>
      </c>
      <c r="Z483" s="1172"/>
      <c r="AA483" s="1172"/>
      <c r="AB483" s="1172"/>
      <c r="AC483" s="1172"/>
      <c r="AD483" s="1172">
        <v>0</v>
      </c>
      <c r="AE483" s="1172"/>
      <c r="AF483" s="1172"/>
      <c r="AG483" s="1172"/>
      <c r="AH483" s="11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137" t="s">
        <v>427</v>
      </c>
      <c r="R485" s="1138"/>
      <c r="S485" s="1138"/>
      <c r="T485" s="1138"/>
      <c r="U485" s="1138"/>
      <c r="V485" s="1138"/>
      <c r="W485" s="1138"/>
      <c r="X485" s="1138"/>
      <c r="Y485" s="1138"/>
      <c r="Z485" s="1138"/>
      <c r="AA485" s="1138"/>
      <c r="AB485" s="1138"/>
      <c r="AC485" s="1138"/>
      <c r="AD485" s="1138"/>
      <c r="AE485" s="1138"/>
      <c r="AF485" s="1138"/>
      <c r="AG485" s="1138"/>
      <c r="AH485" s="1138"/>
      <c r="AI485" s="1138"/>
      <c r="AJ485" s="1138"/>
      <c r="AK485" s="113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428</v>
      </c>
      <c r="C486" s="77"/>
      <c r="D486" s="77"/>
      <c r="E486" s="77"/>
      <c r="F486" s="77"/>
      <c r="G486" s="77"/>
      <c r="H486" s="77"/>
      <c r="I486" s="77"/>
      <c r="J486" s="77"/>
      <c r="K486" s="77"/>
      <c r="L486" s="77"/>
      <c r="M486" s="77"/>
      <c r="N486" s="77"/>
      <c r="O486" s="77"/>
      <c r="P486" s="77"/>
      <c r="Q486" s="1173" t="s">
        <v>1752</v>
      </c>
      <c r="R486" s="1096"/>
      <c r="S486" s="1096"/>
      <c r="T486" s="1096"/>
      <c r="U486" s="1096"/>
      <c r="V486" s="1096"/>
      <c r="W486" s="1096"/>
      <c r="X486" s="1096"/>
      <c r="Y486" s="1096"/>
      <c r="Z486" s="1096"/>
      <c r="AA486" s="1096"/>
      <c r="AB486" s="1096"/>
      <c r="AC486" s="1096"/>
      <c r="AD486" s="1096"/>
      <c r="AE486" s="1096"/>
      <c r="AF486" s="1096"/>
      <c r="AG486" s="1096"/>
      <c r="AH486" s="1096"/>
      <c r="AI486" s="1096"/>
      <c r="AJ486" s="1096"/>
      <c r="AK486" s="117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429</v>
      </c>
      <c r="C487" s="77"/>
      <c r="D487" s="77"/>
      <c r="E487" s="77"/>
      <c r="F487" s="77"/>
      <c r="G487" s="77"/>
      <c r="H487" s="77"/>
      <c r="I487" s="77"/>
      <c r="J487" s="77"/>
      <c r="K487" s="77"/>
      <c r="L487" s="77"/>
      <c r="M487" s="77"/>
      <c r="N487" s="77"/>
      <c r="O487" s="77"/>
      <c r="P487" s="77"/>
      <c r="Q487" s="1173" t="s">
        <v>1752</v>
      </c>
      <c r="R487" s="1096"/>
      <c r="S487" s="1096"/>
      <c r="T487" s="1096"/>
      <c r="U487" s="1096"/>
      <c r="V487" s="1096"/>
      <c r="W487" s="1096"/>
      <c r="X487" s="1096"/>
      <c r="Y487" s="1096"/>
      <c r="Z487" s="1096"/>
      <c r="AA487" s="1096"/>
      <c r="AB487" s="1096"/>
      <c r="AC487" s="1096"/>
      <c r="AD487" s="1096"/>
      <c r="AE487" s="1096"/>
      <c r="AF487" s="1096"/>
      <c r="AG487" s="1096"/>
      <c r="AH487" s="1096"/>
      <c r="AI487" s="1096"/>
      <c r="AJ487" s="1096"/>
      <c r="AK487" s="117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430</v>
      </c>
      <c r="C488" s="77"/>
      <c r="D488" s="77"/>
      <c r="E488" s="77"/>
      <c r="F488" s="77"/>
      <c r="G488" s="77"/>
      <c r="H488" s="77"/>
      <c r="I488" s="77"/>
      <c r="J488" s="77"/>
      <c r="K488" s="77"/>
      <c r="L488" s="77"/>
      <c r="M488" s="77"/>
      <c r="N488" s="77"/>
      <c r="O488" s="77"/>
      <c r="P488" s="77"/>
      <c r="Q488" s="1173" t="s">
        <v>1752</v>
      </c>
      <c r="R488" s="1096"/>
      <c r="S488" s="1096"/>
      <c r="T488" s="1096"/>
      <c r="U488" s="1096"/>
      <c r="V488" s="1096"/>
      <c r="W488" s="1096"/>
      <c r="X488" s="1096"/>
      <c r="Y488" s="1096"/>
      <c r="Z488" s="1096"/>
      <c r="AA488" s="1096"/>
      <c r="AB488" s="1096"/>
      <c r="AC488" s="1096"/>
      <c r="AD488" s="1096"/>
      <c r="AE488" s="1096"/>
      <c r="AF488" s="1096"/>
      <c r="AG488" s="1096"/>
      <c r="AH488" s="1096"/>
      <c r="AI488" s="1096"/>
      <c r="AJ488" s="1096"/>
      <c r="AK488" s="117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355" t="s">
        <v>431</v>
      </c>
      <c r="C489" s="1356"/>
      <c r="D489" s="1356"/>
      <c r="E489" s="1356"/>
      <c r="F489" s="1356"/>
      <c r="G489" s="1356"/>
      <c r="H489" s="1356"/>
      <c r="I489" s="1356"/>
      <c r="J489" s="1356"/>
      <c r="K489" s="1356"/>
      <c r="L489" s="1356"/>
      <c r="M489" s="1356"/>
      <c r="N489" s="1356"/>
      <c r="O489" s="1356"/>
      <c r="P489" s="135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358"/>
      <c r="C490" s="1359"/>
      <c r="D490" s="1359"/>
      <c r="E490" s="1359"/>
      <c r="F490" s="1359"/>
      <c r="G490" s="1359"/>
      <c r="H490" s="1359"/>
      <c r="I490" s="1359"/>
      <c r="J490" s="1359"/>
      <c r="K490" s="1359"/>
      <c r="L490" s="1359"/>
      <c r="M490" s="1359"/>
      <c r="N490" s="1359"/>
      <c r="O490" s="1359"/>
      <c r="P490" s="1360"/>
      <c r="Q490" s="1364" t="s">
        <v>722</v>
      </c>
      <c r="R490" s="1365"/>
      <c r="S490" s="1619" t="s">
        <v>1753</v>
      </c>
      <c r="T490" s="1620"/>
      <c r="U490" s="1620"/>
      <c r="V490" s="1620"/>
      <c r="W490" s="1620"/>
      <c r="X490" s="1620"/>
      <c r="Y490" s="1620"/>
      <c r="Z490" s="1620"/>
      <c r="AA490" s="1620"/>
      <c r="AB490" s="1620"/>
      <c r="AC490" s="1620"/>
      <c r="AD490" s="1620"/>
      <c r="AE490" s="1620"/>
      <c r="AF490" s="1620"/>
      <c r="AG490" s="1620"/>
      <c r="AH490" s="1620"/>
      <c r="AI490" s="1620"/>
      <c r="AJ490" s="1620"/>
      <c r="AK490" s="162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361"/>
      <c r="C491" s="1362"/>
      <c r="D491" s="1362"/>
      <c r="E491" s="1362"/>
      <c r="F491" s="1362"/>
      <c r="G491" s="1362"/>
      <c r="H491" s="1362"/>
      <c r="I491" s="1362"/>
      <c r="J491" s="1362"/>
      <c r="K491" s="1362"/>
      <c r="L491" s="1362"/>
      <c r="M491" s="1362"/>
      <c r="N491" s="1362"/>
      <c r="O491" s="1362"/>
      <c r="P491" s="1363"/>
      <c r="Q491" s="1366"/>
      <c r="R491" s="1367"/>
      <c r="S491" s="1622"/>
      <c r="T491" s="1623"/>
      <c r="U491" s="1623"/>
      <c r="V491" s="1623"/>
      <c r="W491" s="1623"/>
      <c r="X491" s="1623"/>
      <c r="Y491" s="1623"/>
      <c r="Z491" s="1623"/>
      <c r="AA491" s="1623"/>
      <c r="AB491" s="1623"/>
      <c r="AC491" s="1623"/>
      <c r="AD491" s="1623"/>
      <c r="AE491" s="1623"/>
      <c r="AF491" s="1623"/>
      <c r="AG491" s="1623"/>
      <c r="AH491" s="1623"/>
      <c r="AI491" s="1623"/>
      <c r="AJ491" s="1623"/>
      <c r="AK491" s="162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432</v>
      </c>
      <c r="C492" s="77"/>
      <c r="D492" s="77"/>
      <c r="E492" s="77"/>
      <c r="F492" s="77"/>
      <c r="G492" s="77"/>
      <c r="H492" s="77"/>
      <c r="I492" s="77"/>
      <c r="J492" s="77"/>
      <c r="K492" s="77"/>
      <c r="L492" s="77"/>
      <c r="M492" s="77"/>
      <c r="N492" s="77"/>
      <c r="O492" s="77"/>
      <c r="P492" s="77"/>
      <c r="Q492" s="1173" t="s">
        <v>1651</v>
      </c>
      <c r="R492" s="1096"/>
      <c r="S492" s="1096"/>
      <c r="T492" s="1096"/>
      <c r="U492" s="1096"/>
      <c r="V492" s="1096"/>
      <c r="W492" s="1096"/>
      <c r="X492" s="1096"/>
      <c r="Y492" s="1096"/>
      <c r="Z492" s="1096"/>
      <c r="AA492" s="1096"/>
      <c r="AB492" s="1096"/>
      <c r="AC492" s="1096"/>
      <c r="AD492" s="1096"/>
      <c r="AE492" s="1096"/>
      <c r="AF492" s="1096"/>
      <c r="AG492" s="1096"/>
      <c r="AH492" s="1096"/>
      <c r="AI492" s="1096"/>
      <c r="AJ492" s="1096"/>
      <c r="AK492" s="117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433</v>
      </c>
      <c r="C493" s="77"/>
      <c r="D493" s="77"/>
      <c r="E493" s="77"/>
      <c r="F493" s="77"/>
      <c r="G493" s="77"/>
      <c r="H493" s="77"/>
      <c r="I493" s="77"/>
      <c r="J493" s="77"/>
      <c r="K493" s="77"/>
      <c r="L493" s="77"/>
      <c r="M493" s="77"/>
      <c r="N493" s="77"/>
      <c r="O493" s="77"/>
      <c r="P493" s="77"/>
      <c r="Q493" s="1173" t="s">
        <v>1789</v>
      </c>
      <c r="R493" s="1096"/>
      <c r="S493" s="1096"/>
      <c r="T493" s="1096"/>
      <c r="U493" s="1096"/>
      <c r="V493" s="1096"/>
      <c r="W493" s="1096"/>
      <c r="X493" s="1096"/>
      <c r="Y493" s="1096"/>
      <c r="Z493" s="1096"/>
      <c r="AA493" s="1096"/>
      <c r="AB493" s="1096"/>
      <c r="AC493" s="1096"/>
      <c r="AD493" s="1096"/>
      <c r="AE493" s="1096"/>
      <c r="AF493" s="1096"/>
      <c r="AG493" s="1096"/>
      <c r="AH493" s="1096"/>
      <c r="AI493" s="1096"/>
      <c r="AJ493" s="1096"/>
      <c r="AK493" s="117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7" t="s">
        <v>435</v>
      </c>
      <c r="AD498" s="1138"/>
      <c r="AE498" s="1138"/>
      <c r="AF498" s="1138"/>
      <c r="AG498" s="1138"/>
      <c r="AH498" s="1138"/>
      <c r="AI498" s="1138"/>
      <c r="AJ498" s="1138"/>
      <c r="AK498" s="113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2" t="s">
        <v>436</v>
      </c>
      <c r="AD499" s="1243"/>
      <c r="AE499" s="1243"/>
      <c r="AF499" s="1243"/>
      <c r="AG499" s="82" t="s">
        <v>437</v>
      </c>
      <c r="AH499" s="1243" t="s">
        <v>438</v>
      </c>
      <c r="AI499" s="1243"/>
      <c r="AJ499" s="1243"/>
      <c r="AK499" s="124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266" t="s">
        <v>439</v>
      </c>
      <c r="C500" s="1267"/>
      <c r="D500" s="1267"/>
      <c r="E500" s="1267"/>
      <c r="F500" s="1267"/>
      <c r="G500" s="1267"/>
      <c r="H500" s="1268"/>
      <c r="I500" s="72" t="s">
        <v>440</v>
      </c>
      <c r="J500" s="72"/>
      <c r="K500" s="72"/>
      <c r="L500" s="72"/>
      <c r="M500" s="72"/>
      <c r="N500" s="72"/>
      <c r="O500" s="72"/>
      <c r="P500" s="72"/>
      <c r="Q500" s="72"/>
      <c r="R500" s="72"/>
      <c r="S500" s="72"/>
      <c r="T500" s="72"/>
      <c r="U500" s="72"/>
      <c r="V500" s="72"/>
      <c r="W500" s="72"/>
      <c r="X500" s="25"/>
      <c r="Y500" s="25"/>
      <c r="AC500" s="1181">
        <v>2</v>
      </c>
      <c r="AD500" s="1182"/>
      <c r="AE500" s="1182"/>
      <c r="AF500" s="1182"/>
      <c r="AG500" s="75" t="s">
        <v>437</v>
      </c>
      <c r="AH500" s="1128">
        <v>2019</v>
      </c>
      <c r="AI500" s="1128"/>
      <c r="AJ500" s="1128"/>
      <c r="AK500" s="11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269"/>
      <c r="C501" s="1270"/>
      <c r="D501" s="1270"/>
      <c r="E501" s="1270"/>
      <c r="F501" s="1270"/>
      <c r="G501" s="1270"/>
      <c r="H501" s="1271"/>
      <c r="I501" s="80" t="s">
        <v>441</v>
      </c>
      <c r="J501" s="80"/>
      <c r="K501" s="80"/>
      <c r="L501" s="80"/>
      <c r="M501" s="80"/>
      <c r="N501" s="80"/>
      <c r="O501" s="80"/>
      <c r="P501" s="80"/>
      <c r="Q501" s="80"/>
      <c r="R501" s="80"/>
      <c r="S501" s="80"/>
      <c r="T501" s="80"/>
      <c r="U501" s="80"/>
      <c r="V501" s="80"/>
      <c r="W501" s="80"/>
      <c r="X501" s="80"/>
      <c r="Y501" s="80"/>
      <c r="Z501" s="80"/>
      <c r="AA501" s="80"/>
      <c r="AB501" s="80"/>
      <c r="AC501" s="1181">
        <v>10</v>
      </c>
      <c r="AD501" s="1182"/>
      <c r="AE501" s="1182"/>
      <c r="AF501" s="1182"/>
      <c r="AG501" s="65" t="s">
        <v>437</v>
      </c>
      <c r="AH501" s="1128">
        <v>2020</v>
      </c>
      <c r="AI501" s="1128"/>
      <c r="AJ501" s="1128"/>
      <c r="AK501" s="11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6" t="s">
        <v>442</v>
      </c>
      <c r="C502" s="1267"/>
      <c r="D502" s="1267"/>
      <c r="E502" s="1267"/>
      <c r="F502" s="1267"/>
      <c r="G502" s="1267"/>
      <c r="H502" s="1268"/>
      <c r="I502" s="72" t="s">
        <v>443</v>
      </c>
      <c r="J502" s="72"/>
      <c r="K502" s="72"/>
      <c r="L502" s="72"/>
      <c r="M502" s="72"/>
      <c r="N502" s="72"/>
      <c r="O502" s="72"/>
      <c r="P502" s="72"/>
      <c r="Q502" s="72"/>
      <c r="R502" s="72"/>
      <c r="S502" s="72"/>
      <c r="T502" s="72"/>
      <c r="U502" s="72"/>
      <c r="V502" s="72"/>
      <c r="W502" s="72"/>
      <c r="X502" s="25"/>
      <c r="Y502" s="25"/>
      <c r="AC502" s="1181" t="s">
        <v>641</v>
      </c>
      <c r="AD502" s="1182"/>
      <c r="AE502" s="1182"/>
      <c r="AF502" s="1182"/>
      <c r="AG502" s="75" t="s">
        <v>437</v>
      </c>
      <c r="AH502" s="1128"/>
      <c r="AI502" s="1128"/>
      <c r="AJ502" s="1128"/>
      <c r="AK502" s="11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269"/>
      <c r="C503" s="1270"/>
      <c r="D503" s="1270"/>
      <c r="E503" s="1270"/>
      <c r="F503" s="1270"/>
      <c r="G503" s="1270"/>
      <c r="H503" s="1271"/>
      <c r="I503" s="25" t="s">
        <v>444</v>
      </c>
      <c r="J503" s="25"/>
      <c r="K503" s="25"/>
      <c r="L503" s="25"/>
      <c r="M503" s="25"/>
      <c r="N503" s="25"/>
      <c r="O503" s="25"/>
      <c r="P503" s="25"/>
      <c r="Q503" s="25"/>
      <c r="R503" s="25"/>
      <c r="S503" s="25"/>
      <c r="T503" s="25"/>
      <c r="U503" s="25"/>
      <c r="V503" s="25"/>
      <c r="W503" s="25"/>
      <c r="X503" s="25"/>
      <c r="Y503" s="25"/>
      <c r="AC503" s="1181" t="s">
        <v>641</v>
      </c>
      <c r="AD503" s="1182"/>
      <c r="AE503" s="1182"/>
      <c r="AF503" s="1182"/>
      <c r="AG503" s="75" t="s">
        <v>437</v>
      </c>
      <c r="AH503" s="1128"/>
      <c r="AI503" s="1128"/>
      <c r="AJ503" s="1128"/>
      <c r="AK503" s="11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269"/>
      <c r="C504" s="1270"/>
      <c r="D504" s="1270"/>
      <c r="E504" s="1270"/>
      <c r="F504" s="1270"/>
      <c r="G504" s="1270"/>
      <c r="H504" s="1271"/>
      <c r="I504" s="25" t="s">
        <v>445</v>
      </c>
      <c r="J504" s="25"/>
      <c r="K504" s="25"/>
      <c r="L504" s="25"/>
      <c r="M504" s="25"/>
      <c r="N504" s="25"/>
      <c r="O504" s="25"/>
      <c r="P504" s="25"/>
      <c r="Q504" s="25"/>
      <c r="R504" s="25"/>
      <c r="S504" s="25"/>
      <c r="T504" s="25"/>
      <c r="U504" s="25"/>
      <c r="V504" s="25"/>
      <c r="W504" s="25"/>
      <c r="X504" s="25"/>
      <c r="Y504" s="25"/>
      <c r="AC504" s="1181" t="s">
        <v>641</v>
      </c>
      <c r="AD504" s="1182"/>
      <c r="AE504" s="1182"/>
      <c r="AF504" s="1182"/>
      <c r="AG504" s="75" t="s">
        <v>437</v>
      </c>
      <c r="AH504" s="1128"/>
      <c r="AI504" s="1128"/>
      <c r="AJ504" s="1128"/>
      <c r="AK504" s="11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9"/>
      <c r="C505" s="1270"/>
      <c r="D505" s="1270"/>
      <c r="E505" s="1270"/>
      <c r="F505" s="1270"/>
      <c r="G505" s="1270"/>
      <c r="H505" s="1271"/>
      <c r="I505" s="25" t="s">
        <v>446</v>
      </c>
      <c r="J505" s="25"/>
      <c r="K505" s="25"/>
      <c r="L505" s="25"/>
      <c r="M505" s="25"/>
      <c r="N505" s="25"/>
      <c r="O505" s="25"/>
      <c r="P505" s="25"/>
      <c r="Q505" s="25"/>
      <c r="R505" s="25"/>
      <c r="S505" s="25"/>
      <c r="T505" s="25"/>
      <c r="U505" s="25"/>
      <c r="V505" s="25"/>
      <c r="W505" s="25"/>
      <c r="X505" s="25"/>
      <c r="Y505" s="25"/>
      <c r="AC505" s="1181" t="s">
        <v>641</v>
      </c>
      <c r="AD505" s="1182"/>
      <c r="AE505" s="1182"/>
      <c r="AF505" s="1182"/>
      <c r="AG505" s="75" t="s">
        <v>437</v>
      </c>
      <c r="AH505" s="1128"/>
      <c r="AI505" s="1128"/>
      <c r="AJ505" s="1128"/>
      <c r="AK505" s="11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269"/>
      <c r="C506" s="1270"/>
      <c r="D506" s="1270"/>
      <c r="E506" s="1270"/>
      <c r="F506" s="1270"/>
      <c r="G506" s="1270"/>
      <c r="H506" s="1271"/>
      <c r="I506" s="80" t="s">
        <v>447</v>
      </c>
      <c r="J506" s="80"/>
      <c r="K506" s="80"/>
      <c r="L506" s="80"/>
      <c r="M506" s="80"/>
      <c r="N506" s="80"/>
      <c r="O506" s="80"/>
      <c r="P506" s="80"/>
      <c r="Q506" s="80"/>
      <c r="R506" s="80"/>
      <c r="S506" s="80"/>
      <c r="T506" s="80"/>
      <c r="U506" s="80"/>
      <c r="V506" s="80"/>
      <c r="W506" s="80"/>
      <c r="X506" s="80"/>
      <c r="Y506" s="80"/>
      <c r="Z506" s="80"/>
      <c r="AA506" s="80"/>
      <c r="AB506" s="80"/>
      <c r="AC506" s="1181">
        <v>10</v>
      </c>
      <c r="AD506" s="1182"/>
      <c r="AE506" s="1182"/>
      <c r="AF506" s="1182"/>
      <c r="AG506" s="65" t="s">
        <v>437</v>
      </c>
      <c r="AH506" s="1128">
        <v>2020</v>
      </c>
      <c r="AI506" s="1128"/>
      <c r="AJ506" s="1128"/>
      <c r="AK506" s="11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266" t="s">
        <v>448</v>
      </c>
      <c r="C507" s="1267"/>
      <c r="D507" s="1267"/>
      <c r="E507" s="1267"/>
      <c r="F507" s="1267"/>
      <c r="G507" s="1267"/>
      <c r="H507" s="1268"/>
      <c r="I507" s="72" t="s">
        <v>449</v>
      </c>
      <c r="J507" s="72"/>
      <c r="K507" s="72"/>
      <c r="L507" s="72"/>
      <c r="M507" s="72"/>
      <c r="N507" s="72"/>
      <c r="O507" s="72"/>
      <c r="P507" s="72"/>
      <c r="Q507" s="72"/>
      <c r="R507" s="72"/>
      <c r="S507" s="72"/>
      <c r="T507" s="72"/>
      <c r="U507" s="72"/>
      <c r="V507" s="72"/>
      <c r="W507" s="72"/>
      <c r="X507" s="25"/>
      <c r="Y507" s="25"/>
      <c r="AC507" s="1181" t="s">
        <v>641</v>
      </c>
      <c r="AD507" s="1182"/>
      <c r="AE507" s="1182"/>
      <c r="AF507" s="1182"/>
      <c r="AG507" s="75" t="s">
        <v>437</v>
      </c>
      <c r="AH507" s="1128"/>
      <c r="AI507" s="1128"/>
      <c r="AJ507" s="1128"/>
      <c r="AK507" s="11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269"/>
      <c r="C508" s="1270"/>
      <c r="D508" s="1270"/>
      <c r="E508" s="1270"/>
      <c r="F508" s="1270"/>
      <c r="G508" s="1270"/>
      <c r="H508" s="1271"/>
      <c r="I508" s="25" t="s">
        <v>450</v>
      </c>
      <c r="J508" s="25"/>
      <c r="K508" s="25"/>
      <c r="L508" s="25"/>
      <c r="M508" s="25"/>
      <c r="N508" s="25"/>
      <c r="O508" s="25"/>
      <c r="P508" s="25"/>
      <c r="Q508" s="25"/>
      <c r="R508" s="25"/>
      <c r="S508" s="25"/>
      <c r="T508" s="25"/>
      <c r="U508" s="25"/>
      <c r="V508" s="25"/>
      <c r="W508" s="25"/>
      <c r="X508" s="25"/>
      <c r="Y508" s="25"/>
      <c r="AC508" s="1181">
        <v>3</v>
      </c>
      <c r="AD508" s="1182"/>
      <c r="AE508" s="1182"/>
      <c r="AF508" s="1182"/>
      <c r="AG508" s="75" t="s">
        <v>437</v>
      </c>
      <c r="AH508" s="1128">
        <v>2020</v>
      </c>
      <c r="AI508" s="1128"/>
      <c r="AJ508" s="1128"/>
      <c r="AK508" s="11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269"/>
      <c r="C509" s="1270"/>
      <c r="D509" s="1270"/>
      <c r="E509" s="1270"/>
      <c r="F509" s="1270"/>
      <c r="G509" s="1270"/>
      <c r="H509" s="1271"/>
      <c r="I509" s="80" t="s">
        <v>451</v>
      </c>
      <c r="J509" s="80"/>
      <c r="K509" s="80"/>
      <c r="L509" s="80"/>
      <c r="M509" s="80"/>
      <c r="N509" s="80"/>
      <c r="O509" s="80"/>
      <c r="P509" s="80"/>
      <c r="Q509" s="80"/>
      <c r="R509" s="80"/>
      <c r="S509" s="80"/>
      <c r="T509" s="80"/>
      <c r="U509" s="80"/>
      <c r="V509" s="80"/>
      <c r="W509" s="80"/>
      <c r="X509" s="80"/>
      <c r="Y509" s="80"/>
      <c r="Z509" s="80"/>
      <c r="AA509" s="80"/>
      <c r="AB509" s="80"/>
      <c r="AC509" s="1181" t="s">
        <v>641</v>
      </c>
      <c r="AD509" s="1182"/>
      <c r="AE509" s="1182"/>
      <c r="AF509" s="1182"/>
      <c r="AG509" s="65" t="s">
        <v>437</v>
      </c>
      <c r="AH509" s="1128"/>
      <c r="AI509" s="1128"/>
      <c r="AJ509" s="1128"/>
      <c r="AK509" s="11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266" t="s">
        <v>452</v>
      </c>
      <c r="C510" s="1267"/>
      <c r="D510" s="1267"/>
      <c r="E510" s="1267"/>
      <c r="F510" s="1267"/>
      <c r="G510" s="1267"/>
      <c r="H510" s="1268"/>
      <c r="I510" s="72" t="s">
        <v>449</v>
      </c>
      <c r="J510" s="72"/>
      <c r="K510" s="72"/>
      <c r="L510" s="72"/>
      <c r="M510" s="72"/>
      <c r="N510" s="72"/>
      <c r="O510" s="72"/>
      <c r="P510" s="72"/>
      <c r="Q510" s="72"/>
      <c r="R510" s="72"/>
      <c r="S510" s="72"/>
      <c r="T510" s="72"/>
      <c r="U510" s="72"/>
      <c r="V510" s="72"/>
      <c r="W510" s="72"/>
      <c r="X510" s="72"/>
      <c r="Y510" s="72"/>
      <c r="Z510" s="72"/>
      <c r="AA510" s="72"/>
      <c r="AB510" s="72"/>
      <c r="AC510" s="1275" t="s">
        <v>641</v>
      </c>
      <c r="AD510" s="1136"/>
      <c r="AE510" s="1136"/>
      <c r="AF510" s="1136"/>
      <c r="AG510" s="204" t="s">
        <v>437</v>
      </c>
      <c r="AH510" s="1128"/>
      <c r="AI510" s="1128"/>
      <c r="AJ510" s="1128"/>
      <c r="AK510" s="1129"/>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269"/>
      <c r="C511" s="1270"/>
      <c r="D511" s="1270"/>
      <c r="E511" s="1270"/>
      <c r="F511" s="1270"/>
      <c r="G511" s="1270"/>
      <c r="H511" s="1271"/>
      <c r="I511" s="25" t="s">
        <v>450</v>
      </c>
      <c r="J511" s="25"/>
      <c r="K511" s="25"/>
      <c r="L511" s="25"/>
      <c r="M511" s="25"/>
      <c r="N511" s="25"/>
      <c r="O511" s="25"/>
      <c r="P511" s="25"/>
      <c r="Q511" s="25"/>
      <c r="R511" s="25"/>
      <c r="S511" s="25"/>
      <c r="T511" s="25"/>
      <c r="U511" s="25"/>
      <c r="V511" s="25"/>
      <c r="W511" s="25"/>
      <c r="X511" s="25"/>
      <c r="Y511" s="25"/>
      <c r="Z511" s="25"/>
      <c r="AA511" s="25"/>
      <c r="AB511" s="25"/>
      <c r="AC511" s="1181">
        <v>3</v>
      </c>
      <c r="AD511" s="1182"/>
      <c r="AE511" s="1182"/>
      <c r="AF511" s="1182"/>
      <c r="AG511" s="75" t="s">
        <v>437</v>
      </c>
      <c r="AH511" s="1128">
        <v>2020</v>
      </c>
      <c r="AI511" s="1128"/>
      <c r="AJ511" s="1128"/>
      <c r="AK511" s="1129"/>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315"/>
      <c r="C512" s="1316"/>
      <c r="D512" s="1316"/>
      <c r="E512" s="1316"/>
      <c r="F512" s="1316"/>
      <c r="G512" s="1316"/>
      <c r="H512" s="1317"/>
      <c r="I512" s="80" t="s">
        <v>451</v>
      </c>
      <c r="J512" s="80"/>
      <c r="K512" s="80"/>
      <c r="L512" s="80"/>
      <c r="M512" s="80"/>
      <c r="N512" s="80"/>
      <c r="O512" s="80"/>
      <c r="P512" s="80"/>
      <c r="Q512" s="80"/>
      <c r="R512" s="80"/>
      <c r="S512" s="80"/>
      <c r="T512" s="80"/>
      <c r="U512" s="80"/>
      <c r="V512" s="80"/>
      <c r="W512" s="80"/>
      <c r="X512" s="80"/>
      <c r="Y512" s="80"/>
      <c r="Z512" s="80"/>
      <c r="AA512" s="80"/>
      <c r="AB512" s="80"/>
      <c r="AC512" s="1181" t="s">
        <v>641</v>
      </c>
      <c r="AD512" s="1182"/>
      <c r="AE512" s="1182"/>
      <c r="AF512" s="1182"/>
      <c r="AG512" s="65" t="s">
        <v>437</v>
      </c>
      <c r="AH512" s="1128"/>
      <c r="AI512" s="1128"/>
      <c r="AJ512" s="1128"/>
      <c r="AK512" s="11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266" t="s">
        <v>453</v>
      </c>
      <c r="C513" s="1267"/>
      <c r="D513" s="1267"/>
      <c r="E513" s="1267"/>
      <c r="F513" s="1267"/>
      <c r="G513" s="1267"/>
      <c r="H513" s="1268"/>
      <c r="I513" s="71" t="s">
        <v>454</v>
      </c>
      <c r="J513" s="72"/>
      <c r="K513" s="72"/>
      <c r="L513" s="72"/>
      <c r="M513" s="72"/>
      <c r="N513" s="72"/>
      <c r="O513" s="1095" t="s">
        <v>1662</v>
      </c>
      <c r="P513" s="1096"/>
      <c r="Q513" s="1096"/>
      <c r="R513" s="1096"/>
      <c r="S513" s="1096"/>
      <c r="T513" s="1096"/>
      <c r="U513" s="1096"/>
      <c r="V513" s="1096"/>
      <c r="W513" s="1096"/>
      <c r="X513" s="1096"/>
      <c r="Y513" s="1096"/>
      <c r="Z513" s="1096"/>
      <c r="AA513" s="1096"/>
      <c r="AB513" s="94"/>
      <c r="AC513" s="1275" t="s">
        <v>641</v>
      </c>
      <c r="AD513" s="1136"/>
      <c r="AE513" s="1136"/>
      <c r="AF513" s="1136"/>
      <c r="AG513" s="204" t="s">
        <v>437</v>
      </c>
      <c r="AH513" s="1128"/>
      <c r="AI513" s="1128"/>
      <c r="AJ513" s="1128"/>
      <c r="AK513" s="11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269"/>
      <c r="C514" s="1270"/>
      <c r="D514" s="1270"/>
      <c r="E514" s="1270"/>
      <c r="F514" s="1270"/>
      <c r="G514" s="1270"/>
      <c r="H514" s="1271"/>
      <c r="I514" s="175" t="s">
        <v>455</v>
      </c>
      <c r="J514" s="25"/>
      <c r="K514" s="25"/>
      <c r="L514" s="25"/>
      <c r="M514" s="25"/>
      <c r="N514" s="25"/>
      <c r="O514" s="25"/>
      <c r="P514" s="25"/>
      <c r="Q514" s="25"/>
      <c r="R514" s="25"/>
      <c r="S514" s="25"/>
      <c r="T514" s="25"/>
      <c r="U514" s="25"/>
      <c r="V514" s="25"/>
      <c r="W514" s="25"/>
      <c r="X514" s="25"/>
      <c r="Y514" s="25"/>
      <c r="Z514" s="25"/>
      <c r="AA514" s="25"/>
      <c r="AB514" s="101"/>
      <c r="AC514" s="1181" t="s">
        <v>641</v>
      </c>
      <c r="AD514" s="1182"/>
      <c r="AE514" s="1182"/>
      <c r="AF514" s="1182"/>
      <c r="AG514" s="75" t="s">
        <v>437</v>
      </c>
      <c r="AH514" s="1128"/>
      <c r="AI514" s="1128"/>
      <c r="AJ514" s="1128"/>
      <c r="AK514" s="11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269"/>
      <c r="C515" s="1270"/>
      <c r="D515" s="1270"/>
      <c r="E515" s="1270"/>
      <c r="F515" s="1270"/>
      <c r="G515" s="1270"/>
      <c r="H515" s="1271"/>
      <c r="I515" s="79" t="s">
        <v>456</v>
      </c>
      <c r="J515" s="80"/>
      <c r="K515" s="80"/>
      <c r="L515" s="80"/>
      <c r="M515" s="80"/>
      <c r="N515" s="80"/>
      <c r="O515" s="80"/>
      <c r="P515" s="80"/>
      <c r="Q515" s="80"/>
      <c r="R515" s="80"/>
      <c r="S515" s="80"/>
      <c r="T515" s="80"/>
      <c r="U515" s="80"/>
      <c r="V515" s="80"/>
      <c r="W515" s="80"/>
      <c r="X515" s="80"/>
      <c r="Y515" s="80"/>
      <c r="Z515" s="80"/>
      <c r="AA515" s="80"/>
      <c r="AB515" s="81"/>
      <c r="AC515" s="1181">
        <v>10</v>
      </c>
      <c r="AD515" s="1182"/>
      <c r="AE515" s="1182"/>
      <c r="AF515" s="1182"/>
      <c r="AG515" s="65" t="s">
        <v>437</v>
      </c>
      <c r="AH515" s="1128">
        <v>2020</v>
      </c>
      <c r="AI515" s="1128"/>
      <c r="AJ515" s="1128"/>
      <c r="AK515" s="11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269"/>
      <c r="C516" s="1270"/>
      <c r="D516" s="1270"/>
      <c r="E516" s="1270"/>
      <c r="F516" s="1270"/>
      <c r="G516" s="1270"/>
      <c r="H516" s="1271"/>
      <c r="I516" s="72" t="s">
        <v>457</v>
      </c>
      <c r="J516" s="72"/>
      <c r="K516" s="72"/>
      <c r="L516" s="72"/>
      <c r="M516" s="72"/>
      <c r="N516" s="72"/>
      <c r="O516" s="1123" t="s">
        <v>1754</v>
      </c>
      <c r="P516" s="1097"/>
      <c r="Q516" s="1097"/>
      <c r="R516" s="1097"/>
      <c r="S516" s="1097"/>
      <c r="T516" s="1097"/>
      <c r="U516" s="1097"/>
      <c r="V516" s="1097"/>
      <c r="W516" s="1097"/>
      <c r="X516" s="1097"/>
      <c r="Y516" s="1097"/>
      <c r="Z516" s="1097"/>
      <c r="AA516" s="1097"/>
      <c r="AC516" s="1181" t="s">
        <v>641</v>
      </c>
      <c r="AD516" s="1182"/>
      <c r="AE516" s="1182"/>
      <c r="AF516" s="1182"/>
      <c r="AG516" s="75" t="s">
        <v>437</v>
      </c>
      <c r="AH516" s="1128"/>
      <c r="AI516" s="1128"/>
      <c r="AJ516" s="1128"/>
      <c r="AK516" s="11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269"/>
      <c r="C517" s="1270"/>
      <c r="D517" s="1270"/>
      <c r="E517" s="1270"/>
      <c r="F517" s="1270"/>
      <c r="G517" s="1270"/>
      <c r="H517" s="1271"/>
      <c r="I517" s="25" t="s">
        <v>455</v>
      </c>
      <c r="J517" s="25"/>
      <c r="K517" s="25"/>
      <c r="L517" s="25"/>
      <c r="M517" s="25"/>
      <c r="N517" s="25"/>
      <c r="O517" s="25"/>
      <c r="P517" s="25"/>
      <c r="Q517" s="25"/>
      <c r="R517" s="25"/>
      <c r="S517" s="25"/>
      <c r="T517" s="25"/>
      <c r="U517" s="25"/>
      <c r="V517" s="25"/>
      <c r="W517" s="25"/>
      <c r="X517" s="25"/>
      <c r="Y517" s="25"/>
      <c r="AC517" s="1181" t="s">
        <v>641</v>
      </c>
      <c r="AD517" s="1182"/>
      <c r="AE517" s="1182"/>
      <c r="AF517" s="1182"/>
      <c r="AG517" s="75" t="s">
        <v>437</v>
      </c>
      <c r="AH517" s="1128"/>
      <c r="AI517" s="1128"/>
      <c r="AJ517" s="1128"/>
      <c r="AK517" s="11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269"/>
      <c r="C518" s="1270"/>
      <c r="D518" s="1270"/>
      <c r="E518" s="1270"/>
      <c r="F518" s="1270"/>
      <c r="G518" s="1270"/>
      <c r="H518" s="1271"/>
      <c r="I518" s="80" t="s">
        <v>456</v>
      </c>
      <c r="J518" s="80"/>
      <c r="K518" s="80"/>
      <c r="L518" s="80"/>
      <c r="M518" s="80"/>
      <c r="N518" s="80"/>
      <c r="O518" s="80"/>
      <c r="P518" s="80"/>
      <c r="Q518" s="80"/>
      <c r="R518" s="80"/>
      <c r="S518" s="80"/>
      <c r="T518" s="80"/>
      <c r="U518" s="80"/>
      <c r="V518" s="80"/>
      <c r="W518" s="80"/>
      <c r="X518" s="80"/>
      <c r="Y518" s="80"/>
      <c r="Z518" s="80"/>
      <c r="AA518" s="80"/>
      <c r="AB518" s="80"/>
      <c r="AC518" s="1181">
        <v>10</v>
      </c>
      <c r="AD518" s="1182"/>
      <c r="AE518" s="1182"/>
      <c r="AF518" s="1182"/>
      <c r="AG518" s="65" t="s">
        <v>437</v>
      </c>
      <c r="AH518" s="1128">
        <v>2020</v>
      </c>
      <c r="AI518" s="1128"/>
      <c r="AJ518" s="1128"/>
      <c r="AK518" s="11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269"/>
      <c r="C519" s="1270"/>
      <c r="D519" s="1270"/>
      <c r="E519" s="1270"/>
      <c r="F519" s="1270"/>
      <c r="G519" s="1270"/>
      <c r="H519" s="1271"/>
      <c r="I519" s="72" t="s">
        <v>457</v>
      </c>
      <c r="J519" s="72"/>
      <c r="K519" s="72"/>
      <c r="L519" s="72"/>
      <c r="M519" s="72"/>
      <c r="N519" s="72"/>
      <c r="O519" s="1097" t="s">
        <v>356</v>
      </c>
      <c r="P519" s="1097"/>
      <c r="Q519" s="1097"/>
      <c r="R519" s="1097"/>
      <c r="S519" s="1097"/>
      <c r="T519" s="1097"/>
      <c r="U519" s="1097"/>
      <c r="V519" s="1097"/>
      <c r="W519" s="1097"/>
      <c r="X519" s="1097"/>
      <c r="Y519" s="1097"/>
      <c r="Z519" s="1097"/>
      <c r="AA519" s="1097"/>
      <c r="AC519" s="1181" t="s">
        <v>641</v>
      </c>
      <c r="AD519" s="1182"/>
      <c r="AE519" s="1182"/>
      <c r="AF519" s="1182"/>
      <c r="AG519" s="75" t="s">
        <v>437</v>
      </c>
      <c r="AH519" s="1128"/>
      <c r="AI519" s="1128"/>
      <c r="AJ519" s="1128"/>
      <c r="AK519" s="11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269"/>
      <c r="C520" s="1270"/>
      <c r="D520" s="1270"/>
      <c r="E520" s="1270"/>
      <c r="F520" s="1270"/>
      <c r="G520" s="1270"/>
      <c r="H520" s="1271"/>
      <c r="I520" s="25" t="s">
        <v>455</v>
      </c>
      <c r="J520" s="25"/>
      <c r="K520" s="25"/>
      <c r="L520" s="25"/>
      <c r="M520" s="25"/>
      <c r="N520" s="25"/>
      <c r="O520" s="25"/>
      <c r="P520" s="25"/>
      <c r="Q520" s="25"/>
      <c r="R520" s="25"/>
      <c r="S520" s="25"/>
      <c r="T520" s="25"/>
      <c r="U520" s="25"/>
      <c r="V520" s="25"/>
      <c r="W520" s="25"/>
      <c r="X520" s="25"/>
      <c r="Y520" s="25"/>
      <c r="AC520" s="1181" t="s">
        <v>641</v>
      </c>
      <c r="AD520" s="1182"/>
      <c r="AE520" s="1182"/>
      <c r="AF520" s="1182"/>
      <c r="AG520" s="75" t="s">
        <v>437</v>
      </c>
      <c r="AH520" s="1128"/>
      <c r="AI520" s="1128"/>
      <c r="AJ520" s="1128"/>
      <c r="AK520" s="11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269"/>
      <c r="C521" s="1270"/>
      <c r="D521" s="1270"/>
      <c r="E521" s="1270"/>
      <c r="F521" s="1270"/>
      <c r="G521" s="1270"/>
      <c r="H521" s="1271"/>
      <c r="I521" s="80" t="s">
        <v>456</v>
      </c>
      <c r="J521" s="80"/>
      <c r="K521" s="80"/>
      <c r="L521" s="80"/>
      <c r="M521" s="80"/>
      <c r="N521" s="80"/>
      <c r="O521" s="80"/>
      <c r="P521" s="80"/>
      <c r="Q521" s="80"/>
      <c r="R521" s="80"/>
      <c r="S521" s="80"/>
      <c r="T521" s="80"/>
      <c r="U521" s="80"/>
      <c r="V521" s="80"/>
      <c r="W521" s="80"/>
      <c r="X521" s="80"/>
      <c r="Y521" s="80"/>
      <c r="Z521" s="80"/>
      <c r="AA521" s="80"/>
      <c r="AB521" s="80"/>
      <c r="AC521" s="1181" t="s">
        <v>641</v>
      </c>
      <c r="AD521" s="1182"/>
      <c r="AE521" s="1182"/>
      <c r="AF521" s="1182"/>
      <c r="AG521" s="65" t="s">
        <v>437</v>
      </c>
      <c r="AH521" s="1128"/>
      <c r="AI521" s="1128"/>
      <c r="AJ521" s="1128"/>
      <c r="AK521" s="11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269"/>
      <c r="C522" s="1270"/>
      <c r="D522" s="1270"/>
      <c r="E522" s="1270"/>
      <c r="F522" s="1270"/>
      <c r="G522" s="1270"/>
      <c r="H522" s="1271"/>
      <c r="I522" s="72" t="s">
        <v>457</v>
      </c>
      <c r="J522" s="72"/>
      <c r="K522" s="72"/>
      <c r="L522" s="72"/>
      <c r="M522" s="72"/>
      <c r="N522" s="72"/>
      <c r="O522" s="1097" t="s">
        <v>356</v>
      </c>
      <c r="P522" s="1097"/>
      <c r="Q522" s="1097"/>
      <c r="R522" s="1097"/>
      <c r="S522" s="1097"/>
      <c r="T522" s="1097"/>
      <c r="U522" s="1097"/>
      <c r="V522" s="1097"/>
      <c r="W522" s="1097"/>
      <c r="X522" s="1097"/>
      <c r="Y522" s="1097"/>
      <c r="Z522" s="1097"/>
      <c r="AA522" s="1097"/>
      <c r="AC522" s="1181" t="s">
        <v>641</v>
      </c>
      <c r="AD522" s="1182"/>
      <c r="AE522" s="1182"/>
      <c r="AF522" s="1182"/>
      <c r="AG522" s="75" t="s">
        <v>437</v>
      </c>
      <c r="AH522" s="1128"/>
      <c r="AI522" s="1128"/>
      <c r="AJ522" s="1128"/>
      <c r="AK522" s="11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269"/>
      <c r="C523" s="1270"/>
      <c r="D523" s="1270"/>
      <c r="E523" s="1270"/>
      <c r="F523" s="1270"/>
      <c r="G523" s="1270"/>
      <c r="H523" s="1271"/>
      <c r="I523" s="25" t="s">
        <v>455</v>
      </c>
      <c r="J523" s="25"/>
      <c r="K523" s="25"/>
      <c r="L523" s="25"/>
      <c r="M523" s="25"/>
      <c r="N523" s="25"/>
      <c r="O523" s="25"/>
      <c r="P523" s="25"/>
      <c r="Q523" s="25"/>
      <c r="R523" s="25"/>
      <c r="S523" s="25"/>
      <c r="T523" s="25"/>
      <c r="U523" s="25"/>
      <c r="V523" s="25"/>
      <c r="W523" s="25"/>
      <c r="X523" s="25"/>
      <c r="Y523" s="25"/>
      <c r="AC523" s="1181" t="s">
        <v>641</v>
      </c>
      <c r="AD523" s="1182"/>
      <c r="AE523" s="1182"/>
      <c r="AF523" s="1182"/>
      <c r="AG523" s="75" t="s">
        <v>437</v>
      </c>
      <c r="AH523" s="1128"/>
      <c r="AI523" s="1128"/>
      <c r="AJ523" s="1128"/>
      <c r="AK523" s="11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269"/>
      <c r="C524" s="1270"/>
      <c r="D524" s="1270"/>
      <c r="E524" s="1270"/>
      <c r="F524" s="1270"/>
      <c r="G524" s="1270"/>
      <c r="H524" s="1271"/>
      <c r="I524" s="80" t="s">
        <v>456</v>
      </c>
      <c r="J524" s="80"/>
      <c r="K524" s="80"/>
      <c r="L524" s="80"/>
      <c r="M524" s="80"/>
      <c r="N524" s="80"/>
      <c r="O524" s="80"/>
      <c r="P524" s="80"/>
      <c r="Q524" s="80"/>
      <c r="R524" s="80"/>
      <c r="S524" s="80"/>
      <c r="T524" s="80"/>
      <c r="U524" s="80"/>
      <c r="V524" s="80"/>
      <c r="W524" s="80"/>
      <c r="X524" s="80"/>
      <c r="Y524" s="80"/>
      <c r="Z524" s="80"/>
      <c r="AA524" s="80"/>
      <c r="AB524" s="80"/>
      <c r="AC524" s="1181" t="s">
        <v>641</v>
      </c>
      <c r="AD524" s="1182"/>
      <c r="AE524" s="1182"/>
      <c r="AF524" s="1182"/>
      <c r="AG524" s="65" t="s">
        <v>437</v>
      </c>
      <c r="AH524" s="1128"/>
      <c r="AI524" s="1128"/>
      <c r="AJ524" s="1128"/>
      <c r="AK524" s="11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269"/>
      <c r="C525" s="1270"/>
      <c r="D525" s="1270"/>
      <c r="E525" s="1270"/>
      <c r="F525" s="1270"/>
      <c r="G525" s="1270"/>
      <c r="H525" s="1271"/>
      <c r="I525" s="72" t="s">
        <v>457</v>
      </c>
      <c r="J525" s="72"/>
      <c r="K525" s="72"/>
      <c r="L525" s="72"/>
      <c r="M525" s="72"/>
      <c r="N525" s="72"/>
      <c r="O525" s="1097" t="s">
        <v>356</v>
      </c>
      <c r="P525" s="1097"/>
      <c r="Q525" s="1097"/>
      <c r="R525" s="1097"/>
      <c r="S525" s="1097"/>
      <c r="T525" s="1097"/>
      <c r="U525" s="1097"/>
      <c r="V525" s="1097"/>
      <c r="W525" s="1097"/>
      <c r="X525" s="1097"/>
      <c r="Y525" s="1097"/>
      <c r="Z525" s="1097"/>
      <c r="AA525" s="1097"/>
      <c r="AC525" s="1181" t="s">
        <v>641</v>
      </c>
      <c r="AD525" s="1182"/>
      <c r="AE525" s="1182"/>
      <c r="AF525" s="1182"/>
      <c r="AG525" s="75" t="s">
        <v>437</v>
      </c>
      <c r="AH525" s="1128"/>
      <c r="AI525" s="1128"/>
      <c r="AJ525" s="1128"/>
      <c r="AK525" s="11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269"/>
      <c r="C526" s="1270"/>
      <c r="D526" s="1270"/>
      <c r="E526" s="1270"/>
      <c r="F526" s="1270"/>
      <c r="G526" s="1270"/>
      <c r="H526" s="1271"/>
      <c r="I526" s="25" t="s">
        <v>455</v>
      </c>
      <c r="J526" s="25"/>
      <c r="K526" s="25"/>
      <c r="L526" s="25"/>
      <c r="M526" s="25"/>
      <c r="N526" s="25"/>
      <c r="O526" s="25"/>
      <c r="P526" s="25"/>
      <c r="Q526" s="25"/>
      <c r="R526" s="25"/>
      <c r="S526" s="25"/>
      <c r="T526" s="25"/>
      <c r="U526" s="25"/>
      <c r="V526" s="25"/>
      <c r="W526" s="25"/>
      <c r="X526" s="25"/>
      <c r="Y526" s="25"/>
      <c r="AC526" s="1181" t="s">
        <v>641</v>
      </c>
      <c r="AD526" s="1182"/>
      <c r="AE526" s="1182"/>
      <c r="AF526" s="1182"/>
      <c r="AG526" s="65" t="s">
        <v>437</v>
      </c>
      <c r="AH526" s="1128"/>
      <c r="AI526" s="1128"/>
      <c r="AJ526" s="1128"/>
      <c r="AK526" s="11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269"/>
      <c r="C527" s="1270"/>
      <c r="D527" s="1270"/>
      <c r="E527" s="1270"/>
      <c r="F527" s="1270"/>
      <c r="G527" s="1270"/>
      <c r="H527" s="1271"/>
      <c r="I527" s="80" t="s">
        <v>456</v>
      </c>
      <c r="J527" s="80"/>
      <c r="K527" s="80"/>
      <c r="L527" s="80"/>
      <c r="M527" s="80"/>
      <c r="N527" s="80"/>
      <c r="O527" s="80"/>
      <c r="P527" s="80"/>
      <c r="Q527" s="80"/>
      <c r="R527" s="80"/>
      <c r="S527" s="80"/>
      <c r="T527" s="80"/>
      <c r="U527" s="80"/>
      <c r="V527" s="80"/>
      <c r="W527" s="80"/>
      <c r="X527" s="80"/>
      <c r="Y527" s="80"/>
      <c r="Z527" s="80"/>
      <c r="AA527" s="80"/>
      <c r="AB527" s="80"/>
      <c r="AC527" s="1181" t="s">
        <v>641</v>
      </c>
      <c r="AD527" s="1182"/>
      <c r="AE527" s="1182"/>
      <c r="AF527" s="1182"/>
      <c r="AG527" s="75" t="s">
        <v>437</v>
      </c>
      <c r="AH527" s="1128"/>
      <c r="AI527" s="1128"/>
      <c r="AJ527" s="1128"/>
      <c r="AK527" s="11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269"/>
      <c r="C528" s="1270"/>
      <c r="D528" s="1270"/>
      <c r="E528" s="1270"/>
      <c r="F528" s="1270"/>
      <c r="G528" s="1270"/>
      <c r="H528" s="1271"/>
      <c r="I528" s="72" t="s">
        <v>457</v>
      </c>
      <c r="J528" s="72"/>
      <c r="K528" s="72"/>
      <c r="L528" s="72"/>
      <c r="M528" s="72"/>
      <c r="N528" s="72"/>
      <c r="O528" s="1097" t="s">
        <v>356</v>
      </c>
      <c r="P528" s="1097"/>
      <c r="Q528" s="1097"/>
      <c r="R528" s="1097"/>
      <c r="S528" s="1097"/>
      <c r="T528" s="1097"/>
      <c r="U528" s="1097"/>
      <c r="V528" s="1097"/>
      <c r="W528" s="1097"/>
      <c r="X528" s="1097"/>
      <c r="Y528" s="1097"/>
      <c r="Z528" s="1097"/>
      <c r="AA528" s="1097"/>
      <c r="AC528" s="1181" t="s">
        <v>641</v>
      </c>
      <c r="AD528" s="1182"/>
      <c r="AE528" s="1182"/>
      <c r="AF528" s="1182"/>
      <c r="AG528" s="65" t="s">
        <v>437</v>
      </c>
      <c r="AH528" s="1128"/>
      <c r="AI528" s="1128"/>
      <c r="AJ528" s="1128"/>
      <c r="AK528" s="11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269"/>
      <c r="C529" s="1270"/>
      <c r="D529" s="1270"/>
      <c r="E529" s="1270"/>
      <c r="F529" s="1270"/>
      <c r="G529" s="1270"/>
      <c r="H529" s="1271"/>
      <c r="I529" s="25" t="s">
        <v>455</v>
      </c>
      <c r="J529" s="25"/>
      <c r="K529" s="25"/>
      <c r="L529" s="25"/>
      <c r="M529" s="25"/>
      <c r="N529" s="25"/>
      <c r="O529" s="25"/>
      <c r="P529" s="25"/>
      <c r="Q529" s="25"/>
      <c r="R529" s="25"/>
      <c r="S529" s="25"/>
      <c r="T529" s="25"/>
      <c r="U529" s="25"/>
      <c r="V529" s="25"/>
      <c r="W529" s="25"/>
      <c r="X529" s="25"/>
      <c r="Y529" s="25"/>
      <c r="AC529" s="1181" t="s">
        <v>641</v>
      </c>
      <c r="AD529" s="1182"/>
      <c r="AE529" s="1182"/>
      <c r="AF529" s="1182"/>
      <c r="AG529" s="75" t="s">
        <v>437</v>
      </c>
      <c r="AH529" s="1128"/>
      <c r="AI529" s="1128"/>
      <c r="AJ529" s="1128"/>
      <c r="AK529" s="11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269"/>
      <c r="C530" s="1270"/>
      <c r="D530" s="1270"/>
      <c r="E530" s="1270"/>
      <c r="F530" s="1270"/>
      <c r="G530" s="1270"/>
      <c r="H530" s="1271"/>
      <c r="I530" s="80" t="s">
        <v>456</v>
      </c>
      <c r="J530" s="80"/>
      <c r="K530" s="80"/>
      <c r="L530" s="80"/>
      <c r="M530" s="80"/>
      <c r="N530" s="80"/>
      <c r="O530" s="80"/>
      <c r="P530" s="80"/>
      <c r="Q530" s="80"/>
      <c r="R530" s="80"/>
      <c r="S530" s="80"/>
      <c r="T530" s="80"/>
      <c r="U530" s="80"/>
      <c r="V530" s="80"/>
      <c r="W530" s="80"/>
      <c r="X530" s="80"/>
      <c r="Y530" s="80"/>
      <c r="Z530" s="80"/>
      <c r="AA530" s="80"/>
      <c r="AB530" s="80"/>
      <c r="AC530" s="1181" t="s">
        <v>641</v>
      </c>
      <c r="AD530" s="1182"/>
      <c r="AE530" s="1182"/>
      <c r="AF530" s="1182"/>
      <c r="AG530" s="65" t="s">
        <v>437</v>
      </c>
      <c r="AH530" s="1128"/>
      <c r="AI530" s="1128"/>
      <c r="AJ530" s="1128"/>
      <c r="AK530" s="11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269"/>
      <c r="C531" s="1270"/>
      <c r="D531" s="1270"/>
      <c r="E531" s="1270"/>
      <c r="F531" s="1270"/>
      <c r="G531" s="1270"/>
      <c r="H531" s="1271"/>
      <c r="I531" s="72" t="s">
        <v>610</v>
      </c>
      <c r="J531" s="72"/>
      <c r="K531" s="72"/>
      <c r="L531" s="72"/>
      <c r="M531" s="72"/>
      <c r="N531" s="72"/>
      <c r="O531" s="72"/>
      <c r="P531" s="72"/>
      <c r="Q531" s="72"/>
      <c r="R531" s="72"/>
      <c r="S531" s="72"/>
      <c r="T531" s="72"/>
      <c r="U531" s="72"/>
      <c r="V531" s="72"/>
      <c r="W531" s="72"/>
      <c r="X531" s="25"/>
      <c r="Y531" s="25"/>
      <c r="AC531" s="1181">
        <v>10</v>
      </c>
      <c r="AD531" s="1182"/>
      <c r="AE531" s="1182"/>
      <c r="AF531" s="1182"/>
      <c r="AG531" s="65" t="s">
        <v>437</v>
      </c>
      <c r="AH531" s="1128">
        <v>2020</v>
      </c>
      <c r="AI531" s="1128"/>
      <c r="AJ531" s="1128"/>
      <c r="AK531" s="11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269"/>
      <c r="C532" s="1270"/>
      <c r="D532" s="1270"/>
      <c r="E532" s="1270"/>
      <c r="F532" s="1270"/>
      <c r="G532" s="1270"/>
      <c r="H532" s="1271"/>
      <c r="I532" s="25" t="s">
        <v>611</v>
      </c>
      <c r="J532" s="25"/>
      <c r="K532" s="25"/>
      <c r="L532" s="25"/>
      <c r="M532" s="25"/>
      <c r="N532" s="25"/>
      <c r="O532" s="25"/>
      <c r="P532" s="25"/>
      <c r="Q532" s="25"/>
      <c r="R532" s="25"/>
      <c r="S532" s="25"/>
      <c r="T532" s="25"/>
      <c r="U532" s="25"/>
      <c r="V532" s="25"/>
      <c r="W532" s="25"/>
      <c r="X532" s="25"/>
      <c r="Y532" s="25"/>
      <c r="AC532" s="1181">
        <v>10</v>
      </c>
      <c r="AD532" s="1182"/>
      <c r="AE532" s="1182"/>
      <c r="AF532" s="1182"/>
      <c r="AG532" s="75" t="s">
        <v>437</v>
      </c>
      <c r="AH532" s="1128">
        <v>2020</v>
      </c>
      <c r="AI532" s="1128"/>
      <c r="AJ532" s="1128"/>
      <c r="AK532" s="11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269"/>
      <c r="C533" s="1270"/>
      <c r="D533" s="1270"/>
      <c r="E533" s="1270"/>
      <c r="F533" s="1270"/>
      <c r="G533" s="1270"/>
      <c r="H533" s="1271"/>
      <c r="I533" s="25" t="s">
        <v>612</v>
      </c>
      <c r="J533" s="25"/>
      <c r="K533" s="25"/>
      <c r="L533" s="25"/>
      <c r="M533" s="25"/>
      <c r="N533" s="25"/>
      <c r="O533" s="25"/>
      <c r="P533" s="25"/>
      <c r="Q533" s="25"/>
      <c r="R533" s="25"/>
      <c r="S533" s="25"/>
      <c r="T533" s="25"/>
      <c r="U533" s="25"/>
      <c r="V533" s="25"/>
      <c r="W533" s="25"/>
      <c r="X533" s="25"/>
      <c r="Y533" s="25"/>
      <c r="AC533" s="1181">
        <v>10</v>
      </c>
      <c r="AD533" s="1182"/>
      <c r="AE533" s="1182"/>
      <c r="AF533" s="1182"/>
      <c r="AG533" s="65" t="s">
        <v>437</v>
      </c>
      <c r="AH533" s="1128">
        <v>2021</v>
      </c>
      <c r="AI533" s="1128"/>
      <c r="AJ533" s="1128"/>
      <c r="AK533" s="11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269"/>
      <c r="C534" s="1270"/>
      <c r="D534" s="1270"/>
      <c r="E534" s="1270"/>
      <c r="F534" s="1270"/>
      <c r="G534" s="1270"/>
      <c r="H534" s="1271"/>
      <c r="I534" s="25" t="s">
        <v>613</v>
      </c>
      <c r="J534" s="25"/>
      <c r="K534" s="25"/>
      <c r="L534" s="25"/>
      <c r="M534" s="25"/>
      <c r="N534" s="25"/>
      <c r="O534" s="25"/>
      <c r="P534" s="25"/>
      <c r="Q534" s="25"/>
      <c r="R534" s="25"/>
      <c r="S534" s="25"/>
      <c r="T534" s="25"/>
      <c r="U534" s="25"/>
      <c r="V534" s="25"/>
      <c r="W534" s="25"/>
      <c r="X534" s="25"/>
      <c r="Y534" s="25"/>
      <c r="AC534" s="1181">
        <v>1</v>
      </c>
      <c r="AD534" s="1182"/>
      <c r="AE534" s="1182"/>
      <c r="AF534" s="1182"/>
      <c r="AG534" s="65" t="s">
        <v>437</v>
      </c>
      <c r="AH534" s="1128">
        <v>2021</v>
      </c>
      <c r="AI534" s="1128"/>
      <c r="AJ534" s="1128"/>
      <c r="AK534" s="11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315"/>
      <c r="C535" s="1316"/>
      <c r="D535" s="1316"/>
      <c r="E535" s="1316"/>
      <c r="F535" s="1316"/>
      <c r="G535" s="1316"/>
      <c r="H535" s="1317"/>
      <c r="I535" s="80" t="s">
        <v>495</v>
      </c>
      <c r="J535" s="80"/>
      <c r="K535" s="80"/>
      <c r="L535" s="80"/>
      <c r="M535" s="80"/>
      <c r="N535" s="80"/>
      <c r="O535" s="80"/>
      <c r="P535" s="80"/>
      <c r="Q535" s="80"/>
      <c r="R535" s="80"/>
      <c r="S535" s="80"/>
      <c r="T535" s="80"/>
      <c r="U535" s="80"/>
      <c r="V535" s="80"/>
      <c r="W535" s="80"/>
      <c r="X535" s="80"/>
      <c r="Y535" s="80"/>
      <c r="Z535" s="80"/>
      <c r="AA535" s="80"/>
      <c r="AB535" s="80"/>
      <c r="AC535" s="1181">
        <v>12</v>
      </c>
      <c r="AD535" s="1182"/>
      <c r="AE535" s="1182"/>
      <c r="AF535" s="1182"/>
      <c r="AG535" s="65" t="s">
        <v>437</v>
      </c>
      <c r="AH535" s="1128">
        <v>2021</v>
      </c>
      <c r="AI535" s="1128"/>
      <c r="AJ535" s="1128"/>
      <c r="AK535" s="11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78" t="s">
        <v>589</v>
      </c>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79"/>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97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7" t="s">
        <v>497</v>
      </c>
      <c r="C544" s="1138"/>
      <c r="D544" s="1138"/>
      <c r="E544" s="1138"/>
      <c r="F544" s="1138"/>
      <c r="G544" s="1138"/>
      <c r="H544" s="1138"/>
      <c r="I544" s="1138"/>
      <c r="J544" s="1138"/>
      <c r="K544" s="1138"/>
      <c r="L544" s="1138"/>
      <c r="M544" s="1138"/>
      <c r="N544" s="1138"/>
      <c r="O544" s="1139"/>
      <c r="P544" s="1137" t="s">
        <v>345</v>
      </c>
      <c r="Q544" s="1138"/>
      <c r="R544" s="1138"/>
      <c r="S544" s="1138"/>
      <c r="T544" s="1139"/>
      <c r="U544" s="1137" t="s">
        <v>498</v>
      </c>
      <c r="V544" s="1138"/>
      <c r="W544" s="1138"/>
      <c r="X544" s="1138"/>
      <c r="Y544" s="1139"/>
      <c r="Z544" s="1318" t="s">
        <v>1422</v>
      </c>
      <c r="AA544" s="1319"/>
      <c r="AB544" s="1319"/>
      <c r="AC544" s="1319"/>
      <c r="AD544" s="1320"/>
      <c r="AE544" s="1137" t="s">
        <v>499</v>
      </c>
      <c r="AF544" s="1138"/>
      <c r="AG544" s="1138"/>
      <c r="AH544" s="1138"/>
      <c r="AI544" s="1138"/>
      <c r="AJ544" s="1138"/>
      <c r="AK544" s="113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095" t="s">
        <v>1755</v>
      </c>
      <c r="D545" s="1095"/>
      <c r="E545" s="1095"/>
      <c r="F545" s="1095"/>
      <c r="G545" s="1095"/>
      <c r="H545" s="1095"/>
      <c r="I545" s="1095"/>
      <c r="J545" s="1095"/>
      <c r="K545" s="1095"/>
      <c r="L545" s="1095"/>
      <c r="M545" s="1095"/>
      <c r="N545" s="1095"/>
      <c r="O545" s="1189"/>
      <c r="P545" s="1127">
        <v>24</v>
      </c>
      <c r="Q545" s="1128"/>
      <c r="R545" s="1128"/>
      <c r="S545" s="1128"/>
      <c r="T545" s="1129"/>
      <c r="U545" s="1185">
        <v>4.7500000000000001E-2</v>
      </c>
      <c r="V545" s="1186"/>
      <c r="W545" s="1186"/>
      <c r="X545" s="1186"/>
      <c r="Y545" s="1187"/>
      <c r="Z545" s="1140" t="s">
        <v>1652</v>
      </c>
      <c r="AA545" s="1140"/>
      <c r="AB545" s="1140"/>
      <c r="AC545" s="1140"/>
      <c r="AD545" s="1141"/>
      <c r="AE545" s="1213">
        <v>19000000</v>
      </c>
      <c r="AF545" s="1214"/>
      <c r="AG545" s="1214"/>
      <c r="AH545" s="1214"/>
      <c r="AI545" s="1214"/>
      <c r="AJ545" s="1214"/>
      <c r="AK545" s="121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095" t="s">
        <v>1662</v>
      </c>
      <c r="D546" s="1095"/>
      <c r="E546" s="1095"/>
      <c r="F546" s="1095"/>
      <c r="G546" s="1095"/>
      <c r="H546" s="1095"/>
      <c r="I546" s="1095"/>
      <c r="J546" s="1095"/>
      <c r="K546" s="1095"/>
      <c r="L546" s="1095"/>
      <c r="M546" s="1095"/>
      <c r="N546" s="1095"/>
      <c r="O546" s="1189"/>
      <c r="P546" s="1127">
        <f>55*12</f>
        <v>660</v>
      </c>
      <c r="Q546" s="1128"/>
      <c r="R546" s="1128"/>
      <c r="S546" s="1128"/>
      <c r="T546" s="1129"/>
      <c r="U546" s="1185">
        <v>2.1499999999999998E-2</v>
      </c>
      <c r="V546" s="1186"/>
      <c r="W546" s="1186"/>
      <c r="X546" s="1186"/>
      <c r="Y546" s="1187"/>
      <c r="Z546" s="1140" t="s">
        <v>1653</v>
      </c>
      <c r="AA546" s="1140"/>
      <c r="AB546" s="1140"/>
      <c r="AC546" s="1140"/>
      <c r="AD546" s="1141"/>
      <c r="AE546" s="1213">
        <v>5324505</v>
      </c>
      <c r="AF546" s="1214"/>
      <c r="AG546" s="1214"/>
      <c r="AH546" s="1214"/>
      <c r="AI546" s="1214"/>
      <c r="AJ546" s="1214"/>
      <c r="AK546" s="121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095" t="s">
        <v>1756</v>
      </c>
      <c r="D547" s="1095"/>
      <c r="E547" s="1095"/>
      <c r="F547" s="1095"/>
      <c r="G547" s="1095"/>
      <c r="H547" s="1095"/>
      <c r="I547" s="1095"/>
      <c r="J547" s="1095"/>
      <c r="K547" s="1095"/>
      <c r="L547" s="1095"/>
      <c r="M547" s="1095"/>
      <c r="N547" s="1095"/>
      <c r="O547" s="1189"/>
      <c r="P547" s="1127">
        <f>45*12</f>
        <v>540</v>
      </c>
      <c r="Q547" s="1128"/>
      <c r="R547" s="1128"/>
      <c r="S547" s="1128"/>
      <c r="T547" s="1129"/>
      <c r="U547" s="1185">
        <f>U546</f>
        <v>2.1499999999999998E-2</v>
      </c>
      <c r="V547" s="1186"/>
      <c r="W547" s="1186"/>
      <c r="X547" s="1186"/>
      <c r="Y547" s="1187"/>
      <c r="Z547" s="1140" t="s">
        <v>1653</v>
      </c>
      <c r="AA547" s="1140"/>
      <c r="AB547" s="1140"/>
      <c r="AC547" s="1140"/>
      <c r="AD547" s="1141"/>
      <c r="AE547" s="1213">
        <v>6000000</v>
      </c>
      <c r="AF547" s="1214"/>
      <c r="AG547" s="1214"/>
      <c r="AH547" s="1214"/>
      <c r="AI547" s="1214"/>
      <c r="AJ547" s="1214"/>
      <c r="AK547" s="121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631</v>
      </c>
      <c r="C548" s="1095" t="s">
        <v>1757</v>
      </c>
      <c r="D548" s="1095"/>
      <c r="E548" s="1095"/>
      <c r="F548" s="1095"/>
      <c r="G548" s="1095"/>
      <c r="H548" s="1095"/>
      <c r="I548" s="1095"/>
      <c r="J548" s="1095"/>
      <c r="K548" s="1095"/>
      <c r="L548" s="1095"/>
      <c r="M548" s="1095"/>
      <c r="N548" s="1095"/>
      <c r="O548" s="1189"/>
      <c r="P548" s="1127">
        <f>55*12</f>
        <v>660</v>
      </c>
      <c r="Q548" s="1128"/>
      <c r="R548" s="1128"/>
      <c r="S548" s="1128"/>
      <c r="T548" s="1129"/>
      <c r="U548" s="1185">
        <v>3.2500000000000001E-2</v>
      </c>
      <c r="V548" s="1186"/>
      <c r="W548" s="1186"/>
      <c r="X548" s="1186"/>
      <c r="Y548" s="1187"/>
      <c r="Z548" s="1140" t="s">
        <v>1653</v>
      </c>
      <c r="AA548" s="1140"/>
      <c r="AB548" s="1140"/>
      <c r="AC548" s="1140"/>
      <c r="AD548" s="1141"/>
      <c r="AE548" s="1213">
        <v>13818967</v>
      </c>
      <c r="AF548" s="1214"/>
      <c r="AG548" s="1214"/>
      <c r="AH548" s="1214"/>
      <c r="AI548" s="1214"/>
      <c r="AJ548" s="1214"/>
      <c r="AK548" s="121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841</v>
      </c>
      <c r="C549" s="1095" t="s">
        <v>1758</v>
      </c>
      <c r="D549" s="1095"/>
      <c r="E549" s="1095"/>
      <c r="F549" s="1095"/>
      <c r="G549" s="1095"/>
      <c r="H549" s="1095"/>
      <c r="I549" s="1095"/>
      <c r="J549" s="1095"/>
      <c r="K549" s="1095"/>
      <c r="L549" s="1095"/>
      <c r="M549" s="1095"/>
      <c r="N549" s="1095"/>
      <c r="O549" s="1189"/>
      <c r="P549" s="1127">
        <f>55*12</f>
        <v>660</v>
      </c>
      <c r="Q549" s="1128"/>
      <c r="R549" s="1128"/>
      <c r="S549" s="1128"/>
      <c r="T549" s="1129"/>
      <c r="U549" s="1185">
        <f>U546</f>
        <v>2.1499999999999998E-2</v>
      </c>
      <c r="V549" s="1186"/>
      <c r="W549" s="1186"/>
      <c r="X549" s="1186"/>
      <c r="Y549" s="1187"/>
      <c r="Z549" s="1140" t="s">
        <v>1653</v>
      </c>
      <c r="AA549" s="1140"/>
      <c r="AB549" s="1140"/>
      <c r="AC549" s="1140"/>
      <c r="AD549" s="1141"/>
      <c r="AE549" s="1213">
        <v>1668521</v>
      </c>
      <c r="AF549" s="1214"/>
      <c r="AG549" s="1214"/>
      <c r="AH549" s="1214"/>
      <c r="AI549" s="1214"/>
      <c r="AJ549" s="1214"/>
      <c r="AK549" s="121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634</v>
      </c>
      <c r="C550" s="1095" t="s">
        <v>1791</v>
      </c>
      <c r="D550" s="1095"/>
      <c r="E550" s="1095"/>
      <c r="F550" s="1095"/>
      <c r="G550" s="1095"/>
      <c r="H550" s="1095"/>
      <c r="I550" s="1095"/>
      <c r="J550" s="1095"/>
      <c r="K550" s="1095"/>
      <c r="L550" s="1095"/>
      <c r="M550" s="1095"/>
      <c r="N550" s="1095"/>
      <c r="O550" s="1189"/>
      <c r="P550" s="1127"/>
      <c r="Q550" s="1128"/>
      <c r="R550" s="1128"/>
      <c r="S550" s="1128"/>
      <c r="T550" s="1129"/>
      <c r="U550" s="1185"/>
      <c r="V550" s="1186"/>
      <c r="W550" s="1186"/>
      <c r="X550" s="1186"/>
      <c r="Y550" s="1187"/>
      <c r="Z550" s="1140" t="s">
        <v>641</v>
      </c>
      <c r="AA550" s="1140"/>
      <c r="AB550" s="1140"/>
      <c r="AC550" s="1140"/>
      <c r="AD550" s="1141"/>
      <c r="AE550" s="1213">
        <v>806993</v>
      </c>
      <c r="AF550" s="1214"/>
      <c r="AG550" s="1214"/>
      <c r="AH550" s="1214"/>
      <c r="AI550" s="1214"/>
      <c r="AJ550" s="1214"/>
      <c r="AK550" s="121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500</v>
      </c>
      <c r="C551" s="1095" t="s">
        <v>1759</v>
      </c>
      <c r="D551" s="1095"/>
      <c r="E551" s="1095"/>
      <c r="F551" s="1095"/>
      <c r="G551" s="1095"/>
      <c r="H551" s="1095"/>
      <c r="I551" s="1095"/>
      <c r="J551" s="1095"/>
      <c r="K551" s="1095"/>
      <c r="L551" s="1095"/>
      <c r="M551" s="1095"/>
      <c r="N551" s="1095"/>
      <c r="O551" s="1189"/>
      <c r="P551" s="1127"/>
      <c r="Q551" s="1128"/>
      <c r="R551" s="1128"/>
      <c r="S551" s="1128"/>
      <c r="T551" s="1129"/>
      <c r="U551" s="1185"/>
      <c r="V551" s="1186"/>
      <c r="W551" s="1186"/>
      <c r="X551" s="1186"/>
      <c r="Y551" s="1187"/>
      <c r="Z551" s="1140" t="s">
        <v>641</v>
      </c>
      <c r="AA551" s="1140"/>
      <c r="AB551" s="1140"/>
      <c r="AC551" s="1140"/>
      <c r="AD551" s="1141"/>
      <c r="AE551" s="1213">
        <f>0.1*AG631</f>
        <v>1542949.4000000001</v>
      </c>
      <c r="AF551" s="1214"/>
      <c r="AG551" s="1214"/>
      <c r="AH551" s="1214"/>
      <c r="AI551" s="1214"/>
      <c r="AJ551" s="1214"/>
      <c r="AK551" s="1215"/>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095" t="s">
        <v>1654</v>
      </c>
      <c r="D552" s="1095"/>
      <c r="E552" s="1095"/>
      <c r="F552" s="1095"/>
      <c r="G552" s="1095"/>
      <c r="H552" s="1095"/>
      <c r="I552" s="1095"/>
      <c r="J552" s="1095"/>
      <c r="K552" s="1095"/>
      <c r="L552" s="1095"/>
      <c r="M552" s="1095"/>
      <c r="N552" s="1095"/>
      <c r="O552" s="1189"/>
      <c r="P552" s="1127"/>
      <c r="Q552" s="1128"/>
      <c r="R552" s="1128"/>
      <c r="S552" s="1128"/>
      <c r="T552" s="1129"/>
      <c r="U552" s="1185"/>
      <c r="V552" s="1186"/>
      <c r="W552" s="1186"/>
      <c r="X552" s="1186"/>
      <c r="Y552" s="1187"/>
      <c r="Z552" s="1140" t="s">
        <v>641</v>
      </c>
      <c r="AA552" s="1140"/>
      <c r="AB552" s="1140"/>
      <c r="AC552" s="1140"/>
      <c r="AD552" s="1141"/>
      <c r="AE552" s="1213">
        <f>AG632-SUM(AE545:AK551)</f>
        <v>1286744.6000000015</v>
      </c>
      <c r="AF552" s="1214"/>
      <c r="AG552" s="1214"/>
      <c r="AH552" s="1214"/>
      <c r="AI552" s="1214"/>
      <c r="AJ552" s="1214"/>
      <c r="AK552" s="121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507</v>
      </c>
      <c r="C553" s="1163"/>
      <c r="D553" s="1163"/>
      <c r="E553" s="1163"/>
      <c r="F553" s="1163"/>
      <c r="G553" s="1163"/>
      <c r="H553" s="1163"/>
      <c r="I553" s="1163"/>
      <c r="J553" s="1163"/>
      <c r="K553" s="1163"/>
      <c r="L553" s="1163"/>
      <c r="M553" s="1163"/>
      <c r="N553" s="1163"/>
      <c r="O553" s="1273"/>
      <c r="P553" s="1127"/>
      <c r="Q553" s="1128"/>
      <c r="R553" s="1128"/>
      <c r="S553" s="1128"/>
      <c r="T553" s="1129"/>
      <c r="U553" s="1185"/>
      <c r="V553" s="1186"/>
      <c r="W553" s="1186"/>
      <c r="X553" s="1186"/>
      <c r="Y553" s="1187"/>
      <c r="Z553" s="1140" t="s">
        <v>1423</v>
      </c>
      <c r="AA553" s="1140"/>
      <c r="AB553" s="1140"/>
      <c r="AC553" s="1140"/>
      <c r="AD553" s="1141"/>
      <c r="AE553" s="1213"/>
      <c r="AF553" s="1214"/>
      <c r="AG553" s="1214"/>
      <c r="AH553" s="1214"/>
      <c r="AI553" s="1214"/>
      <c r="AJ553" s="1214"/>
      <c r="AK553" s="121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696</v>
      </c>
      <c r="C554" s="1163"/>
      <c r="D554" s="1163"/>
      <c r="E554" s="1163"/>
      <c r="F554" s="1163"/>
      <c r="G554" s="1163"/>
      <c r="H554" s="1163"/>
      <c r="I554" s="1163"/>
      <c r="J554" s="1163"/>
      <c r="K554" s="1163"/>
      <c r="L554" s="1163"/>
      <c r="M554" s="1163"/>
      <c r="N554" s="1163"/>
      <c r="O554" s="1273"/>
      <c r="P554" s="1127"/>
      <c r="Q554" s="1128"/>
      <c r="R554" s="1128"/>
      <c r="S554" s="1128"/>
      <c r="T554" s="1129"/>
      <c r="U554" s="1185"/>
      <c r="V554" s="1186"/>
      <c r="W554" s="1186"/>
      <c r="X554" s="1186"/>
      <c r="Y554" s="1187"/>
      <c r="Z554" s="1140" t="s">
        <v>1423</v>
      </c>
      <c r="AA554" s="1140"/>
      <c r="AB554" s="1140"/>
      <c r="AC554" s="1140"/>
      <c r="AD554" s="1141"/>
      <c r="AE554" s="1213"/>
      <c r="AF554" s="1214"/>
      <c r="AG554" s="1214"/>
      <c r="AH554" s="1214"/>
      <c r="AI554" s="1214"/>
      <c r="AJ554" s="1214"/>
      <c r="AK554" s="121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385</v>
      </c>
      <c r="C555" s="1163"/>
      <c r="D555" s="1163"/>
      <c r="E555" s="1163"/>
      <c r="F555" s="1163"/>
      <c r="G555" s="1163"/>
      <c r="H555" s="1163"/>
      <c r="I555" s="1163"/>
      <c r="J555" s="1163"/>
      <c r="K555" s="1163"/>
      <c r="L555" s="1163"/>
      <c r="M555" s="1163"/>
      <c r="N555" s="1163"/>
      <c r="O555" s="1273"/>
      <c r="P555" s="1127"/>
      <c r="Q555" s="1128"/>
      <c r="R555" s="1128"/>
      <c r="S555" s="1128"/>
      <c r="T555" s="1129"/>
      <c r="U555" s="1185"/>
      <c r="V555" s="1186"/>
      <c r="W555" s="1186"/>
      <c r="X555" s="1186"/>
      <c r="Y555" s="1187"/>
      <c r="Z555" s="1140" t="s">
        <v>1423</v>
      </c>
      <c r="AA555" s="1140"/>
      <c r="AB555" s="1140"/>
      <c r="AC555" s="1140"/>
      <c r="AD555" s="1141"/>
      <c r="AE555" s="1213"/>
      <c r="AF555" s="1214"/>
      <c r="AG555" s="1214"/>
      <c r="AH555" s="1214"/>
      <c r="AI555" s="1214"/>
      <c r="AJ555" s="1214"/>
      <c r="AK555" s="121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386</v>
      </c>
      <c r="C556" s="1163"/>
      <c r="D556" s="1163"/>
      <c r="E556" s="1163"/>
      <c r="F556" s="1163"/>
      <c r="G556" s="1163"/>
      <c r="H556" s="1163"/>
      <c r="I556" s="1163"/>
      <c r="J556" s="1163"/>
      <c r="K556" s="1163"/>
      <c r="L556" s="1163"/>
      <c r="M556" s="1163"/>
      <c r="N556" s="1163"/>
      <c r="O556" s="1273"/>
      <c r="P556" s="1127"/>
      <c r="Q556" s="1128"/>
      <c r="R556" s="1128"/>
      <c r="S556" s="1128"/>
      <c r="T556" s="1129"/>
      <c r="U556" s="1185"/>
      <c r="V556" s="1186"/>
      <c r="W556" s="1186"/>
      <c r="X556" s="1186"/>
      <c r="Y556" s="1187"/>
      <c r="Z556" s="1140" t="s">
        <v>1423</v>
      </c>
      <c r="AA556" s="1140"/>
      <c r="AB556" s="1140"/>
      <c r="AC556" s="1140"/>
      <c r="AD556" s="1141"/>
      <c r="AE556" s="1213"/>
      <c r="AF556" s="1214"/>
      <c r="AG556" s="1214"/>
      <c r="AH556" s="1214"/>
      <c r="AI556" s="1214"/>
      <c r="AJ556" s="1214"/>
      <c r="AK556" s="121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276" t="s">
        <v>134</v>
      </c>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c r="AA557" s="1277"/>
      <c r="AB557" s="1277"/>
      <c r="AC557" s="1277"/>
      <c r="AD557" s="1278"/>
      <c r="AE557" s="1225">
        <f>SUM(AE545:AK556)</f>
        <v>49448680</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509</v>
      </c>
      <c r="G559" s="1188" t="str">
        <f>C545</f>
        <v>US Bank</v>
      </c>
      <c r="H559" s="1188"/>
      <c r="I559" s="1188"/>
      <c r="J559" s="1188"/>
      <c r="K559" s="1188"/>
      <c r="L559" s="1188"/>
      <c r="M559" s="1188"/>
      <c r="N559" s="1188"/>
      <c r="O559" s="1188"/>
      <c r="P559" s="1188"/>
      <c r="Q559" s="1188"/>
      <c r="R559" s="1188"/>
      <c r="S559" s="14"/>
      <c r="T559" s="87" t="s">
        <v>120</v>
      </c>
      <c r="U559" s="12" t="s">
        <v>509</v>
      </c>
      <c r="Z559" s="1188" t="str">
        <f>C546</f>
        <v>City of San Jose</v>
      </c>
      <c r="AA559" s="1188"/>
      <c r="AB559" s="1188"/>
      <c r="AC559" s="1188"/>
      <c r="AD559" s="1188"/>
      <c r="AE559" s="1188"/>
      <c r="AF559" s="1188"/>
      <c r="AG559" s="1188"/>
      <c r="AH559" s="1188"/>
      <c r="AI559" s="1188"/>
      <c r="AJ559" s="1188"/>
      <c r="AK559" s="1188"/>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3" t="s">
        <v>1760</v>
      </c>
      <c r="H560" s="1097"/>
      <c r="I560" s="1097"/>
      <c r="J560" s="1097"/>
      <c r="K560" s="1097"/>
      <c r="L560" s="1097"/>
      <c r="M560" s="1097"/>
      <c r="N560" s="1097"/>
      <c r="O560" s="1097"/>
      <c r="P560" s="1097"/>
      <c r="Q560" s="1097"/>
      <c r="R560" s="1097"/>
      <c r="S560" s="14"/>
      <c r="T560" s="35"/>
      <c r="U560" s="12" t="s">
        <v>92</v>
      </c>
      <c r="Z560" s="1123" t="s">
        <v>1764</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3" t="s">
        <v>1761</v>
      </c>
      <c r="H561" s="1097"/>
      <c r="I561" s="1097"/>
      <c r="J561" s="1097"/>
      <c r="K561" s="1097"/>
      <c r="L561" s="1097"/>
      <c r="M561" s="1097"/>
      <c r="N561" s="1097"/>
      <c r="O561" s="1097"/>
      <c r="P561" s="1097"/>
      <c r="Q561" s="1097"/>
      <c r="R561" s="1097"/>
      <c r="S561" s="88"/>
      <c r="T561" s="35"/>
      <c r="U561" s="12" t="s">
        <v>630</v>
      </c>
      <c r="Z561" s="1095" t="s">
        <v>1685</v>
      </c>
      <c r="AA561" s="1096"/>
      <c r="AB561" s="1096"/>
      <c r="AC561" s="1096"/>
      <c r="AD561" s="1096"/>
      <c r="AE561" s="1096"/>
      <c r="AF561" s="1096"/>
      <c r="AG561" s="1096"/>
      <c r="AH561" s="1096"/>
      <c r="AI561" s="1096"/>
      <c r="AJ561" s="1096"/>
      <c r="AK561" s="109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3" t="s">
        <v>1762</v>
      </c>
      <c r="H562" s="1097"/>
      <c r="I562" s="1097"/>
      <c r="J562" s="1097"/>
      <c r="K562" s="1097"/>
      <c r="L562" s="1097"/>
      <c r="M562" s="1097"/>
      <c r="N562" s="1097"/>
      <c r="O562" s="1097"/>
      <c r="P562" s="1097"/>
      <c r="Q562" s="1097"/>
      <c r="R562" s="1097"/>
      <c r="S562" s="14"/>
      <c r="T562" s="35"/>
      <c r="U562" s="12" t="s">
        <v>19</v>
      </c>
      <c r="Z562" s="1095" t="s">
        <v>1731</v>
      </c>
      <c r="AA562" s="1096"/>
      <c r="AB562" s="1096"/>
      <c r="AC562" s="1096"/>
      <c r="AD562" s="1096"/>
      <c r="AE562" s="1096"/>
      <c r="AF562" s="1096"/>
      <c r="AG562" s="1096"/>
      <c r="AH562" s="1096"/>
      <c r="AI562" s="1096"/>
      <c r="AJ562" s="1096"/>
      <c r="AK562" s="109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62" t="s">
        <v>1763</v>
      </c>
      <c r="H563" s="1262"/>
      <c r="I563" s="1262"/>
      <c r="J563" s="1262"/>
      <c r="K563" s="1262"/>
      <c r="L563" s="1262"/>
      <c r="O563" s="140" t="s">
        <v>219</v>
      </c>
      <c r="P563" s="1163"/>
      <c r="Q563" s="1163"/>
      <c r="R563" s="1163"/>
      <c r="S563" s="16"/>
      <c r="T563" s="35"/>
      <c r="U563" s="12" t="s">
        <v>337</v>
      </c>
      <c r="Z563" s="1262" t="str">
        <f>H334</f>
        <v>408-535-8232</v>
      </c>
      <c r="AA563" s="1262"/>
      <c r="AB563" s="1262"/>
      <c r="AC563" s="1262"/>
      <c r="AD563" s="1262"/>
      <c r="AE563" s="1262"/>
      <c r="AH563" s="140" t="s">
        <v>219</v>
      </c>
      <c r="AI563" s="1163"/>
      <c r="AJ563" s="1163"/>
      <c r="AK563" s="116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1655</v>
      </c>
      <c r="I564" s="1097"/>
      <c r="J564" s="1097"/>
      <c r="K564" s="1097"/>
      <c r="L564" s="1097"/>
      <c r="M564" s="1097"/>
      <c r="N564" s="1097"/>
      <c r="O564" s="1097"/>
      <c r="P564" s="1097"/>
      <c r="Q564" s="1097"/>
      <c r="R564" s="1097"/>
      <c r="S564" s="14"/>
      <c r="T564" s="35"/>
      <c r="U564" s="12" t="s">
        <v>20</v>
      </c>
      <c r="AA564" s="1123" t="s">
        <v>1765</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9" t="s">
        <v>1790</v>
      </c>
      <c r="N565" s="1308"/>
      <c r="O565" s="1308"/>
      <c r="P565" s="1308"/>
      <c r="Q565" s="1308"/>
      <c r="R565" s="1308"/>
      <c r="S565" s="14"/>
      <c r="T565" s="35"/>
      <c r="U565" s="530" t="s">
        <v>1424</v>
      </c>
      <c r="V565" s="743"/>
      <c r="W565" s="743"/>
      <c r="X565" s="743"/>
      <c r="Y565" s="743"/>
      <c r="Z565" s="743"/>
      <c r="AA565" s="14"/>
      <c r="AB565" s="14"/>
      <c r="AC565" s="14"/>
      <c r="AD565" s="14"/>
      <c r="AE565" s="14"/>
      <c r="AF565" s="1308"/>
      <c r="AG565" s="1308"/>
      <c r="AH565" s="1308"/>
      <c r="AI565" s="1308"/>
      <c r="AJ565" s="1308"/>
      <c r="AK565" s="130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5" t="s">
        <v>591</v>
      </c>
      <c r="O566" s="1125"/>
      <c r="T566" s="35"/>
      <c r="U566" s="12" t="s">
        <v>22</v>
      </c>
      <c r="AG566" s="1125" t="s">
        <v>591</v>
      </c>
      <c r="AH566" s="112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8" t="str">
        <f>C547</f>
        <v>Seller Carryback - Net Equity (Tax-Ex)</v>
      </c>
      <c r="H568" s="1188"/>
      <c r="I568" s="1188"/>
      <c r="J568" s="1188"/>
      <c r="K568" s="1188"/>
      <c r="L568" s="1188"/>
      <c r="M568" s="1188"/>
      <c r="N568" s="1188"/>
      <c r="O568" s="1188"/>
      <c r="P568" s="1188"/>
      <c r="Q568" s="1188"/>
      <c r="R568" s="1188"/>
      <c r="T568" s="87" t="s">
        <v>631</v>
      </c>
      <c r="U568" s="12" t="s">
        <v>509</v>
      </c>
      <c r="Z568" s="1188" t="str">
        <f>C548</f>
        <v>Seller Carryback - Net Equity (Taxable)</v>
      </c>
      <c r="AA568" s="1188"/>
      <c r="AB568" s="1188"/>
      <c r="AC568" s="1188"/>
      <c r="AD568" s="1188"/>
      <c r="AE568" s="1188"/>
      <c r="AF568" s="1188"/>
      <c r="AG568" s="1188"/>
      <c r="AH568" s="1188"/>
      <c r="AI568" s="1188"/>
      <c r="AJ568" s="1188"/>
      <c r="AK568" s="118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3" t="s">
        <v>1671</v>
      </c>
      <c r="H569" s="1097"/>
      <c r="I569" s="1097"/>
      <c r="J569" s="1097"/>
      <c r="K569" s="1097"/>
      <c r="L569" s="1097"/>
      <c r="M569" s="1097"/>
      <c r="N569" s="1097"/>
      <c r="O569" s="1097"/>
      <c r="P569" s="1097"/>
      <c r="Q569" s="1097"/>
      <c r="R569" s="1097"/>
      <c r="T569" s="35"/>
      <c r="U569" s="12" t="s">
        <v>92</v>
      </c>
      <c r="Z569" s="1097" t="str">
        <f>G569</f>
        <v>470 S Market St.</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5" t="s">
        <v>1685</v>
      </c>
      <c r="H570" s="1096"/>
      <c r="I570" s="1096"/>
      <c r="J570" s="1096"/>
      <c r="K570" s="1096"/>
      <c r="L570" s="1096"/>
      <c r="M570" s="1096"/>
      <c r="N570" s="1096"/>
      <c r="O570" s="1096"/>
      <c r="P570" s="1096"/>
      <c r="Q570" s="1096"/>
      <c r="R570" s="1096"/>
      <c r="T570" s="35"/>
      <c r="U570" s="12" t="s">
        <v>630</v>
      </c>
      <c r="Z570" s="1097" t="str">
        <f>G570</f>
        <v>San Jose, CA 95113</v>
      </c>
      <c r="AA570" s="1097"/>
      <c r="AB570" s="1097"/>
      <c r="AC570" s="1097"/>
      <c r="AD570" s="1097"/>
      <c r="AE570" s="1097"/>
      <c r="AF570" s="1097"/>
      <c r="AG570" s="1097"/>
      <c r="AH570" s="1097"/>
      <c r="AI570" s="1097"/>
      <c r="AJ570" s="1097"/>
      <c r="AK570" s="109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5" t="s">
        <v>1672</v>
      </c>
      <c r="H571" s="1096"/>
      <c r="I571" s="1096"/>
      <c r="J571" s="1096"/>
      <c r="K571" s="1096"/>
      <c r="L571" s="1096"/>
      <c r="M571" s="1096"/>
      <c r="N571" s="1096"/>
      <c r="O571" s="1096"/>
      <c r="P571" s="1096"/>
      <c r="Q571" s="1096"/>
      <c r="R571" s="1096"/>
      <c r="T571" s="35"/>
      <c r="U571" s="12" t="s">
        <v>19</v>
      </c>
      <c r="Z571" s="1097" t="str">
        <f>G571</f>
        <v>Chris Neale</v>
      </c>
      <c r="AA571" s="1097"/>
      <c r="AB571" s="1097"/>
      <c r="AC571" s="1097"/>
      <c r="AD571" s="1097"/>
      <c r="AE571" s="1097"/>
      <c r="AF571" s="1097"/>
      <c r="AG571" s="1097"/>
      <c r="AH571" s="1097"/>
      <c r="AI571" s="1097"/>
      <c r="AJ571" s="1097"/>
      <c r="AK571" s="109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2" t="s">
        <v>1673</v>
      </c>
      <c r="H572" s="1262"/>
      <c r="I572" s="1262"/>
      <c r="J572" s="1262"/>
      <c r="K572" s="1262"/>
      <c r="L572" s="1262"/>
      <c r="O572" s="140" t="s">
        <v>219</v>
      </c>
      <c r="P572" s="1095">
        <v>16</v>
      </c>
      <c r="Q572" s="1095"/>
      <c r="R572" s="1095"/>
      <c r="T572" s="35"/>
      <c r="U572" s="12" t="s">
        <v>337</v>
      </c>
      <c r="Z572" s="1262" t="str">
        <f>G572</f>
        <v>408-292-7841</v>
      </c>
      <c r="AA572" s="1262"/>
      <c r="AB572" s="1262"/>
      <c r="AC572" s="1262"/>
      <c r="AD572" s="1262"/>
      <c r="AE572" s="1262"/>
      <c r="AH572" s="140" t="s">
        <v>219</v>
      </c>
      <c r="AI572" s="1095">
        <f>P572</f>
        <v>16</v>
      </c>
      <c r="AJ572" s="1095"/>
      <c r="AK572" s="109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3" t="s">
        <v>1767</v>
      </c>
      <c r="I573" s="1097"/>
      <c r="J573" s="1097"/>
      <c r="K573" s="1097"/>
      <c r="L573" s="1097"/>
      <c r="M573" s="1097"/>
      <c r="N573" s="1097"/>
      <c r="O573" s="1097"/>
      <c r="P573" s="1097"/>
      <c r="Q573" s="1097"/>
      <c r="R573" s="1097"/>
      <c r="T573" s="35"/>
      <c r="U573" s="12" t="s">
        <v>20</v>
      </c>
      <c r="AA573" s="1123" t="s">
        <v>1766</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5" t="s">
        <v>591</v>
      </c>
      <c r="O574" s="1125"/>
      <c r="T574" s="35"/>
      <c r="U574" s="12" t="s">
        <v>22</v>
      </c>
      <c r="AG574" s="1125" t="s">
        <v>591</v>
      </c>
      <c r="AH574" s="112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8" t="str">
        <f>C549</f>
        <v>Seller Carryback - Existing</v>
      </c>
      <c r="H576" s="1188"/>
      <c r="I576" s="1188"/>
      <c r="J576" s="1188"/>
      <c r="K576" s="1188"/>
      <c r="L576" s="1188"/>
      <c r="M576" s="1188"/>
      <c r="N576" s="1188"/>
      <c r="O576" s="1188"/>
      <c r="P576" s="1188"/>
      <c r="Q576" s="1188"/>
      <c r="R576" s="1188"/>
      <c r="T576" s="87" t="s">
        <v>634</v>
      </c>
      <c r="U576" s="12" t="s">
        <v>509</v>
      </c>
      <c r="Z576" s="1188" t="str">
        <f>C550</f>
        <v>Existing Reserves - xfer from Seller</v>
      </c>
      <c r="AA576" s="1188"/>
      <c r="AB576" s="1188"/>
      <c r="AC576" s="1188"/>
      <c r="AD576" s="1188"/>
      <c r="AE576" s="1188"/>
      <c r="AF576" s="1188"/>
      <c r="AG576" s="1188"/>
      <c r="AH576" s="1188"/>
      <c r="AI576" s="1188"/>
      <c r="AJ576" s="1188"/>
      <c r="AK576" s="118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t="str">
        <f>G569</f>
        <v>470 S Market St.</v>
      </c>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7" t="str">
        <f>G570</f>
        <v>San Jose, CA 95113</v>
      </c>
      <c r="H578" s="1097"/>
      <c r="I578" s="1097"/>
      <c r="J578" s="1097"/>
      <c r="K578" s="1097"/>
      <c r="L578" s="1097"/>
      <c r="M578" s="1097"/>
      <c r="N578" s="1097"/>
      <c r="O578" s="1097"/>
      <c r="P578" s="1097"/>
      <c r="Q578" s="1097"/>
      <c r="R578" s="1097"/>
      <c r="T578" s="35"/>
      <c r="U578" s="12" t="s">
        <v>630</v>
      </c>
      <c r="Z578" s="1096"/>
      <c r="AA578" s="1096"/>
      <c r="AB578" s="1096"/>
      <c r="AC578" s="1096"/>
      <c r="AD578" s="1096"/>
      <c r="AE578" s="1096"/>
      <c r="AF578" s="1096"/>
      <c r="AG578" s="1096"/>
      <c r="AH578" s="1096"/>
      <c r="AI578" s="1096"/>
      <c r="AJ578" s="1096"/>
      <c r="AK578" s="109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t="str">
        <f>G571</f>
        <v>Chris Neale</v>
      </c>
      <c r="H579" s="1097"/>
      <c r="I579" s="1097"/>
      <c r="J579" s="1097"/>
      <c r="K579" s="1097"/>
      <c r="L579" s="1097"/>
      <c r="M579" s="1097"/>
      <c r="N579" s="1097"/>
      <c r="O579" s="1097"/>
      <c r="P579" s="1097"/>
      <c r="Q579" s="1097"/>
      <c r="R579" s="1097"/>
      <c r="T579" s="35"/>
      <c r="U579" s="12" t="s">
        <v>19</v>
      </c>
      <c r="Z579" s="1096"/>
      <c r="AA579" s="1096"/>
      <c r="AB579" s="1096"/>
      <c r="AC579" s="1096"/>
      <c r="AD579" s="1096"/>
      <c r="AE579" s="1096"/>
      <c r="AF579" s="1096"/>
      <c r="AG579" s="1096"/>
      <c r="AH579" s="1096"/>
      <c r="AI579" s="1096"/>
      <c r="AJ579" s="1096"/>
      <c r="AK579" s="109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337</v>
      </c>
      <c r="G580" s="1262" t="str">
        <f>G572</f>
        <v>408-292-7841</v>
      </c>
      <c r="H580" s="1262"/>
      <c r="I580" s="1262"/>
      <c r="J580" s="1262"/>
      <c r="K580" s="1262"/>
      <c r="L580" s="1262"/>
      <c r="O580" s="140" t="s">
        <v>219</v>
      </c>
      <c r="P580" s="1095">
        <f>P572</f>
        <v>16</v>
      </c>
      <c r="Q580" s="1095"/>
      <c r="R580" s="1095"/>
      <c r="T580" s="35"/>
      <c r="U580" s="12" t="s">
        <v>337</v>
      </c>
      <c r="Z580" s="1131"/>
      <c r="AA580" s="1131"/>
      <c r="AB580" s="1131"/>
      <c r="AC580" s="1131"/>
      <c r="AD580" s="1131"/>
      <c r="AE580" s="1131"/>
      <c r="AH580" s="140" t="s">
        <v>219</v>
      </c>
      <c r="AI580" s="1163"/>
      <c r="AJ580" s="1163"/>
      <c r="AK580" s="1163"/>
    </row>
    <row r="581" spans="1:112" ht="13">
      <c r="A581" s="35"/>
      <c r="B581" s="12" t="s">
        <v>20</v>
      </c>
      <c r="H581" s="1123" t="s">
        <v>1768</v>
      </c>
      <c r="I581" s="1097"/>
      <c r="J581" s="1097"/>
      <c r="K581" s="1097"/>
      <c r="L581" s="1097"/>
      <c r="M581" s="1097"/>
      <c r="N581" s="1097"/>
      <c r="O581" s="1097"/>
      <c r="P581" s="1097"/>
      <c r="Q581" s="1097"/>
      <c r="R581" s="1097"/>
      <c r="T581" s="35"/>
      <c r="U581" s="12" t="s">
        <v>20</v>
      </c>
      <c r="AA581" s="1123" t="s">
        <v>1797</v>
      </c>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25" t="s">
        <v>591</v>
      </c>
      <c r="O582" s="1125"/>
      <c r="T582" s="35"/>
      <c r="U582" s="12" t="s">
        <v>22</v>
      </c>
      <c r="AG582" s="1125" t="s">
        <v>591</v>
      </c>
      <c r="AH582" s="112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8" t="str">
        <f>C551</f>
        <v>LP Equity</v>
      </c>
      <c r="H584" s="1188"/>
      <c r="I584" s="1188"/>
      <c r="J584" s="1188"/>
      <c r="K584" s="1188"/>
      <c r="L584" s="1188"/>
      <c r="M584" s="1188"/>
      <c r="N584" s="1188"/>
      <c r="O584" s="1188"/>
      <c r="P584" s="1188"/>
      <c r="Q584" s="1188"/>
      <c r="R584" s="1188"/>
      <c r="T584" s="87" t="s">
        <v>501</v>
      </c>
      <c r="U584" s="12" t="s">
        <v>509</v>
      </c>
      <c r="Z584" s="1188" t="str">
        <f>C552</f>
        <v>Deferred Costs &amp; Fees</v>
      </c>
      <c r="AA584" s="1188"/>
      <c r="AB584" s="1188"/>
      <c r="AC584" s="1188"/>
      <c r="AD584" s="1188"/>
      <c r="AE584" s="1188"/>
      <c r="AF584" s="1188"/>
      <c r="AG584" s="1188"/>
      <c r="AH584" s="1188"/>
      <c r="AI584" s="1188"/>
      <c r="AJ584" s="1188"/>
      <c r="AK584" s="118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096"/>
      <c r="AA586" s="1096"/>
      <c r="AB586" s="1096"/>
      <c r="AC586" s="1096"/>
      <c r="AD586" s="1096"/>
      <c r="AE586" s="1096"/>
      <c r="AF586" s="1096"/>
      <c r="AG586" s="1096"/>
      <c r="AH586" s="1096"/>
      <c r="AI586" s="1096"/>
      <c r="AJ586" s="1096"/>
      <c r="AK586" s="109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096"/>
      <c r="AA587" s="1096"/>
      <c r="AB587" s="1096"/>
      <c r="AC587" s="1096"/>
      <c r="AD587" s="1096"/>
      <c r="AE587" s="1096"/>
      <c r="AF587" s="1096"/>
      <c r="AG587" s="1096"/>
      <c r="AH587" s="1096"/>
      <c r="AI587" s="1096"/>
      <c r="AJ587" s="1096"/>
      <c r="AK587" s="109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337</v>
      </c>
      <c r="C588" s="12"/>
      <c r="D588" s="12"/>
      <c r="E588" s="12"/>
      <c r="F588" s="12"/>
      <c r="G588" s="1131"/>
      <c r="H588" s="1131"/>
      <c r="I588" s="1131"/>
      <c r="J588" s="1131"/>
      <c r="K588" s="1131"/>
      <c r="L588" s="1131"/>
      <c r="M588" s="12"/>
      <c r="N588" s="12"/>
      <c r="O588" s="140" t="s">
        <v>219</v>
      </c>
      <c r="P588" s="1163"/>
      <c r="Q588" s="1163"/>
      <c r="R588" s="1163"/>
      <c r="S588" s="12"/>
      <c r="T588" s="35"/>
      <c r="U588" s="12" t="s">
        <v>337</v>
      </c>
      <c r="V588" s="12"/>
      <c r="W588" s="12"/>
      <c r="X588" s="12"/>
      <c r="Y588" s="12"/>
      <c r="Z588" s="1131"/>
      <c r="AA588" s="1131"/>
      <c r="AB588" s="1131"/>
      <c r="AC588" s="1131"/>
      <c r="AD588" s="1131"/>
      <c r="AE588" s="1131"/>
      <c r="AF588" s="12"/>
      <c r="AG588" s="12"/>
      <c r="AH588" s="140" t="s">
        <v>219</v>
      </c>
      <c r="AI588" s="1163"/>
      <c r="AJ588" s="1163"/>
      <c r="AK588" s="1163"/>
      <c r="AL588" s="12"/>
      <c r="AM588" s="7" t="s">
        <v>346</v>
      </c>
      <c r="AN588" s="58"/>
      <c r="AO588" s="58"/>
      <c r="AP588" s="58"/>
      <c r="AQ588" s="58"/>
      <c r="AR588" s="193" t="s">
        <v>520</v>
      </c>
      <c r="AS588" s="194"/>
      <c r="AT588" s="1301"/>
      <c r="AU588" s="1302"/>
      <c r="AV588" s="193" t="s">
        <v>521</v>
      </c>
      <c r="AW588" s="194"/>
      <c r="AX588" s="1301"/>
      <c r="AY588" s="1302"/>
      <c r="AZ588" s="58"/>
      <c r="BA588" s="1594" t="s">
        <v>683</v>
      </c>
      <c r="BB588" s="1595"/>
      <c r="BC588" s="1595"/>
      <c r="BD588" s="1595"/>
      <c r="BE588" s="1596"/>
      <c r="BF588" s="1307" t="s">
        <v>347</v>
      </c>
      <c r="BG588" s="1307"/>
      <c r="BH588" s="1307"/>
      <c r="BI588" s="1307"/>
      <c r="BJ588" s="1307"/>
      <c r="BK588" s="1307" t="s">
        <v>170</v>
      </c>
      <c r="BL588" s="1307"/>
      <c r="BM588" s="1307"/>
      <c r="BN588" s="1307"/>
      <c r="BO588" s="1307"/>
      <c r="BP588" s="1307" t="s">
        <v>171</v>
      </c>
      <c r="BQ588" s="1307"/>
      <c r="BR588" s="1307"/>
      <c r="BS588" s="1307"/>
      <c r="BT588" s="1307"/>
      <c r="BU588" s="1307" t="s">
        <v>506</v>
      </c>
      <c r="BV588" s="1307"/>
      <c r="BW588" s="1307"/>
      <c r="BX588" s="1307"/>
      <c r="BY588" s="1307"/>
      <c r="BZ588" s="1307" t="s">
        <v>33</v>
      </c>
      <c r="CA588" s="1307"/>
      <c r="CB588" s="1307"/>
      <c r="CC588" s="1307"/>
      <c r="CD588" s="1307"/>
      <c r="CE588" s="1307" t="s">
        <v>683</v>
      </c>
      <c r="CF588" s="1307"/>
      <c r="CG588" s="1307"/>
      <c r="CH588" s="1307"/>
      <c r="CI588" s="1307"/>
      <c r="CJ588" s="1307" t="s">
        <v>347</v>
      </c>
      <c r="CK588" s="1307"/>
      <c r="CL588" s="1307"/>
      <c r="CM588" s="1307"/>
      <c r="CN588" s="1307"/>
      <c r="CO588" s="1307" t="s">
        <v>170</v>
      </c>
      <c r="CP588" s="1307"/>
      <c r="CQ588" s="1307"/>
      <c r="CR588" s="1307"/>
      <c r="CS588" s="1307"/>
      <c r="CT588" s="1307" t="s">
        <v>171</v>
      </c>
      <c r="CU588" s="1307"/>
      <c r="CV588" s="1307"/>
      <c r="CW588" s="1307"/>
      <c r="CX588" s="1307"/>
      <c r="CY588" s="1307" t="s">
        <v>506</v>
      </c>
      <c r="CZ588" s="1307"/>
      <c r="DA588" s="1307"/>
      <c r="DB588" s="1307"/>
      <c r="DC588" s="1307"/>
      <c r="DD588" s="1307" t="s">
        <v>33</v>
      </c>
      <c r="DE588" s="1307"/>
      <c r="DF588" s="1307"/>
      <c r="DG588" s="1307"/>
      <c r="DH588" s="1307"/>
    </row>
    <row r="589" spans="1:112" s="7" customFormat="1" ht="13">
      <c r="A589" s="35"/>
      <c r="B589" s="12" t="s">
        <v>20</v>
      </c>
      <c r="C589" s="12"/>
      <c r="D589" s="12"/>
      <c r="E589" s="12"/>
      <c r="F589" s="12"/>
      <c r="G589" s="12"/>
      <c r="H589" s="1123" t="s">
        <v>1796</v>
      </c>
      <c r="I589" s="1097"/>
      <c r="J589" s="1097"/>
      <c r="K589" s="1097"/>
      <c r="L589" s="1097"/>
      <c r="M589" s="1097"/>
      <c r="N589" s="1097"/>
      <c r="O589" s="1097"/>
      <c r="P589" s="1097"/>
      <c r="Q589" s="1097"/>
      <c r="R589" s="1097"/>
      <c r="S589" s="12"/>
      <c r="T589" s="35"/>
      <c r="U589" s="12" t="s">
        <v>20</v>
      </c>
      <c r="V589" s="12"/>
      <c r="W589" s="12"/>
      <c r="X589" s="12"/>
      <c r="Y589" s="12"/>
      <c r="Z589" s="12"/>
      <c r="AA589" s="1123" t="s">
        <v>1795</v>
      </c>
      <c r="AB589" s="1097"/>
      <c r="AC589" s="1097"/>
      <c r="AD589" s="1097"/>
      <c r="AE589" s="1097"/>
      <c r="AF589" s="1097"/>
      <c r="AG589" s="1097"/>
      <c r="AH589" s="1097"/>
      <c r="AI589" s="1097"/>
      <c r="AJ589" s="1097"/>
      <c r="AK589" s="1097"/>
      <c r="AL589" s="12"/>
      <c r="AM589" s="7" t="s">
        <v>347</v>
      </c>
      <c r="AN589" s="58"/>
      <c r="AO589" s="58"/>
      <c r="AP589" s="58"/>
      <c r="AQ589" s="58"/>
      <c r="AR589" s="1264">
        <f t="shared" ref="AR589:AR613" si="0">IF(AND(AD709&lt;=0.5,AD709&gt;=0.36),1,0)</f>
        <v>0</v>
      </c>
      <c r="AS589" s="1265"/>
      <c r="AT589" s="1301">
        <f t="shared" ref="AT589:AT613" si="1">IF(AR589=1,G709,0)</f>
        <v>0</v>
      </c>
      <c r="AU589" s="1302"/>
      <c r="AV589" s="1264">
        <f t="shared" ref="AV589:AV613" si="2">IF(AND(AD709&lt;=0.35,AD709&gt;0),1,0)</f>
        <v>1</v>
      </c>
      <c r="AW589" s="1265"/>
      <c r="AX589" s="1301">
        <f t="shared" ref="AX589:AX613" si="3">IF(AV589=1,G709,0)</f>
        <v>30</v>
      </c>
      <c r="AY589" s="1302"/>
      <c r="AZ589" s="58"/>
      <c r="BA589" s="1301">
        <f t="shared" ref="BA589:BA613" si="4">IF(B709="SRO/Studio",G709,0)</f>
        <v>30</v>
      </c>
      <c r="BB589" s="1303"/>
      <c r="BC589" s="1303"/>
      <c r="BD589" s="1303"/>
      <c r="BE589" s="1302"/>
      <c r="BF589" s="1298">
        <f t="shared" ref="BF589:BF613" si="5">IF(B709="1 Bedroom",G709,0)</f>
        <v>0</v>
      </c>
      <c r="BG589" s="1298"/>
      <c r="BH589" s="1298"/>
      <c r="BI589" s="1298"/>
      <c r="BJ589" s="1298"/>
      <c r="BK589" s="1298">
        <f t="shared" ref="BK589:BK613" si="6">IF(B709="2 Bedrooms",G709,0)</f>
        <v>0</v>
      </c>
      <c r="BL589" s="1298"/>
      <c r="BM589" s="1298"/>
      <c r="BN589" s="1298"/>
      <c r="BO589" s="1298"/>
      <c r="BP589" s="1298">
        <f t="shared" ref="BP589:BP613" si="7">IF(B709="3 Bedrooms",G709,0)</f>
        <v>0</v>
      </c>
      <c r="BQ589" s="1298"/>
      <c r="BR589" s="1298"/>
      <c r="BS589" s="1298"/>
      <c r="BT589" s="1298"/>
      <c r="BU589" s="1298">
        <f t="shared" ref="BU589:BU613" si="8">IF(B709="4 Bedrooms",G709,0)</f>
        <v>0</v>
      </c>
      <c r="BV589" s="1298"/>
      <c r="BW589" s="1298"/>
      <c r="BX589" s="1298"/>
      <c r="BY589" s="1298"/>
      <c r="BZ589" s="1298">
        <f t="shared" ref="BZ589:BZ613" si="9">IF(B709="5 Bedrooms",G709,0)</f>
        <v>0</v>
      </c>
      <c r="CA589" s="1298"/>
      <c r="CB589" s="1298"/>
      <c r="CC589" s="1298"/>
      <c r="CD589" s="1298"/>
      <c r="CE589" s="1597">
        <f t="shared" ref="CE589:CE613" si="10">IF(AND(B709="SRO/Studio",AD709&lt;=0.3),G709,0)</f>
        <v>30</v>
      </c>
      <c r="CF589" s="1597"/>
      <c r="CG589" s="1597"/>
      <c r="CH589" s="1597"/>
      <c r="CI589" s="1597"/>
      <c r="CJ589" s="1597">
        <f t="shared" ref="CJ589:CJ613" si="11">IF(AND(B709="1 Bedroom",AD709&lt;=0.3),G709,0)</f>
        <v>0</v>
      </c>
      <c r="CK589" s="1597"/>
      <c r="CL589" s="1597"/>
      <c r="CM589" s="1597"/>
      <c r="CN589" s="1597"/>
      <c r="CO589" s="1597">
        <f t="shared" ref="CO589:CO613" si="12">IF(AND(B709="2 Bedrooms",AD709&lt;=0.3),G709,0)</f>
        <v>0</v>
      </c>
      <c r="CP589" s="1597"/>
      <c r="CQ589" s="1597"/>
      <c r="CR589" s="1597"/>
      <c r="CS589" s="1597"/>
      <c r="CT589" s="1597">
        <f t="shared" ref="CT589:CT613" si="13">IF(AND(B709="3 Bedrooms",AD709&lt;=0.3),G709,0)</f>
        <v>0</v>
      </c>
      <c r="CU589" s="1597"/>
      <c r="CV589" s="1597"/>
      <c r="CW589" s="1597"/>
      <c r="CX589" s="1597"/>
      <c r="CY589" s="1597">
        <f t="shared" ref="CY589:CY613" si="14">IF(AND(B709="4 Bedrooms",AD709&lt;=0.3),G709,0)</f>
        <v>0</v>
      </c>
      <c r="CZ589" s="1597"/>
      <c r="DA589" s="1597"/>
      <c r="DB589" s="1597"/>
      <c r="DC589" s="1597"/>
      <c r="DD589" s="1597">
        <f t="shared" ref="DD589:DD613" si="15">IF(AND(B709="5 Bedrooms",AD709&lt;=0.3),G709,0)</f>
        <v>0</v>
      </c>
      <c r="DE589" s="1597"/>
      <c r="DF589" s="1597"/>
      <c r="DG589" s="1597"/>
      <c r="DH589" s="1597"/>
    </row>
    <row r="590" spans="1:112" s="7" customFormat="1" ht="13">
      <c r="A590" s="35"/>
      <c r="B590" s="12" t="s">
        <v>22</v>
      </c>
      <c r="C590" s="12"/>
      <c r="D590" s="12"/>
      <c r="E590" s="12"/>
      <c r="F590" s="12"/>
      <c r="G590" s="12"/>
      <c r="H590" s="12"/>
      <c r="I590" s="12"/>
      <c r="J590" s="12"/>
      <c r="K590" s="12"/>
      <c r="L590" s="12"/>
      <c r="M590" s="12"/>
      <c r="N590" s="1125" t="s">
        <v>722</v>
      </c>
      <c r="O590" s="1125"/>
      <c r="P590" s="12"/>
      <c r="Q590" s="12"/>
      <c r="R590" s="12"/>
      <c r="S590" s="12"/>
      <c r="T590" s="35"/>
      <c r="U590" s="12" t="s">
        <v>22</v>
      </c>
      <c r="V590" s="12"/>
      <c r="W590" s="12"/>
      <c r="X590" s="12"/>
      <c r="Y590" s="12"/>
      <c r="Z590" s="12"/>
      <c r="AA590" s="12"/>
      <c r="AB590" s="12"/>
      <c r="AC590" s="12"/>
      <c r="AD590" s="12"/>
      <c r="AE590" s="12"/>
      <c r="AF590" s="12"/>
      <c r="AG590" s="1125" t="s">
        <v>591</v>
      </c>
      <c r="AH590" s="1125"/>
      <c r="AI590" s="12"/>
      <c r="AJ590" s="12"/>
      <c r="AK590" s="12"/>
      <c r="AL590" s="12"/>
      <c r="AM590" s="7" t="s">
        <v>170</v>
      </c>
      <c r="AN590" s="58"/>
      <c r="AO590" s="58"/>
      <c r="AP590" s="58"/>
      <c r="AQ590" s="58"/>
      <c r="AR590" s="1264">
        <f t="shared" si="0"/>
        <v>0</v>
      </c>
      <c r="AS590" s="1265"/>
      <c r="AT590" s="1301">
        <f t="shared" si="1"/>
        <v>0</v>
      </c>
      <c r="AU590" s="1302"/>
      <c r="AV590" s="1264">
        <f t="shared" si="2"/>
        <v>1</v>
      </c>
      <c r="AW590" s="1265"/>
      <c r="AX590" s="1301">
        <f t="shared" si="3"/>
        <v>45</v>
      </c>
      <c r="AY590" s="1302"/>
      <c r="AZ590" s="58"/>
      <c r="BA590" s="1301">
        <f t="shared" si="4"/>
        <v>45</v>
      </c>
      <c r="BB590" s="1303"/>
      <c r="BC590" s="1303"/>
      <c r="BD590" s="1303"/>
      <c r="BE590" s="1302"/>
      <c r="BF590" s="1298">
        <f t="shared" si="5"/>
        <v>0</v>
      </c>
      <c r="BG590" s="1298"/>
      <c r="BH590" s="1298"/>
      <c r="BI590" s="1298"/>
      <c r="BJ590" s="1298"/>
      <c r="BK590" s="1298">
        <f t="shared" si="6"/>
        <v>0</v>
      </c>
      <c r="BL590" s="1298"/>
      <c r="BM590" s="1298"/>
      <c r="BN590" s="1298"/>
      <c r="BO590" s="1298"/>
      <c r="BP590" s="1298">
        <f t="shared" si="7"/>
        <v>0</v>
      </c>
      <c r="BQ590" s="1298"/>
      <c r="BR590" s="1298"/>
      <c r="BS590" s="1298"/>
      <c r="BT590" s="1298"/>
      <c r="BU590" s="1298">
        <f t="shared" si="8"/>
        <v>0</v>
      </c>
      <c r="BV590" s="1298"/>
      <c r="BW590" s="1298"/>
      <c r="BX590" s="1298"/>
      <c r="BY590" s="1298"/>
      <c r="BZ590" s="1298">
        <f t="shared" si="9"/>
        <v>0</v>
      </c>
      <c r="CA590" s="1298"/>
      <c r="CB590" s="1298"/>
      <c r="CC590" s="1298"/>
      <c r="CD590" s="1298"/>
      <c r="CE590" s="1597">
        <f t="shared" si="10"/>
        <v>45</v>
      </c>
      <c r="CF590" s="1597"/>
      <c r="CG590" s="1597"/>
      <c r="CH590" s="1597"/>
      <c r="CI590" s="1597"/>
      <c r="CJ590" s="1597">
        <f t="shared" si="11"/>
        <v>0</v>
      </c>
      <c r="CK590" s="1597"/>
      <c r="CL590" s="1597"/>
      <c r="CM590" s="1597"/>
      <c r="CN590" s="1597"/>
      <c r="CO590" s="1597">
        <f t="shared" si="12"/>
        <v>0</v>
      </c>
      <c r="CP590" s="1597"/>
      <c r="CQ590" s="1597"/>
      <c r="CR590" s="1597"/>
      <c r="CS590" s="1597"/>
      <c r="CT590" s="1597">
        <f t="shared" si="13"/>
        <v>0</v>
      </c>
      <c r="CU590" s="1597"/>
      <c r="CV590" s="1597"/>
      <c r="CW590" s="1597"/>
      <c r="CX590" s="1597"/>
      <c r="CY590" s="1597">
        <f t="shared" si="14"/>
        <v>0</v>
      </c>
      <c r="CZ590" s="1597"/>
      <c r="DA590" s="1597"/>
      <c r="DB590" s="1597"/>
      <c r="DC590" s="1597"/>
      <c r="DD590" s="1597">
        <f t="shared" si="15"/>
        <v>0</v>
      </c>
      <c r="DE590" s="1597"/>
      <c r="DF590" s="1597"/>
      <c r="DG590" s="1597"/>
      <c r="DH590" s="1597"/>
    </row>
    <row r="591" spans="1:112" ht="13">
      <c r="A591" s="35"/>
      <c r="T591" s="35"/>
      <c r="AM591" s="7" t="s">
        <v>171</v>
      </c>
      <c r="AN591" s="58"/>
      <c r="AO591" s="58"/>
      <c r="AP591" s="58"/>
      <c r="AQ591" s="58"/>
      <c r="AR591" s="1264">
        <f t="shared" si="0"/>
        <v>0</v>
      </c>
      <c r="AS591" s="1265"/>
      <c r="AT591" s="1301">
        <f t="shared" si="1"/>
        <v>0</v>
      </c>
      <c r="AU591" s="1302"/>
      <c r="AV591" s="1264">
        <f t="shared" si="2"/>
        <v>1</v>
      </c>
      <c r="AW591" s="1265"/>
      <c r="AX591" s="1301">
        <f t="shared" si="3"/>
        <v>20</v>
      </c>
      <c r="AY591" s="1302"/>
      <c r="AZ591" s="58"/>
      <c r="BA591" s="1301">
        <f t="shared" si="4"/>
        <v>20</v>
      </c>
      <c r="BB591" s="1303"/>
      <c r="BC591" s="1303"/>
      <c r="BD591" s="1303"/>
      <c r="BE591" s="1302"/>
      <c r="BF591" s="1298">
        <f t="shared" si="5"/>
        <v>0</v>
      </c>
      <c r="BG591" s="1298"/>
      <c r="BH591" s="1298"/>
      <c r="BI591" s="1298"/>
      <c r="BJ591" s="1298"/>
      <c r="BK591" s="1298">
        <f t="shared" si="6"/>
        <v>0</v>
      </c>
      <c r="BL591" s="1298"/>
      <c r="BM591" s="1298"/>
      <c r="BN591" s="1298"/>
      <c r="BO591" s="1298"/>
      <c r="BP591" s="1298">
        <f t="shared" si="7"/>
        <v>0</v>
      </c>
      <c r="BQ591" s="1298"/>
      <c r="BR591" s="1298"/>
      <c r="BS591" s="1298"/>
      <c r="BT591" s="1298"/>
      <c r="BU591" s="1298">
        <f t="shared" si="8"/>
        <v>0</v>
      </c>
      <c r="BV591" s="1298"/>
      <c r="BW591" s="1298"/>
      <c r="BX591" s="1298"/>
      <c r="BY591" s="1298"/>
      <c r="BZ591" s="1298">
        <f t="shared" si="9"/>
        <v>0</v>
      </c>
      <c r="CA591" s="1298"/>
      <c r="CB591" s="1298"/>
      <c r="CC591" s="1298"/>
      <c r="CD591" s="1298"/>
      <c r="CE591" s="1597">
        <f t="shared" si="10"/>
        <v>0</v>
      </c>
      <c r="CF591" s="1597"/>
      <c r="CG591" s="1597"/>
      <c r="CH591" s="1597"/>
      <c r="CI591" s="1597"/>
      <c r="CJ591" s="1597">
        <f t="shared" si="11"/>
        <v>0</v>
      </c>
      <c r="CK591" s="1597"/>
      <c r="CL591" s="1597"/>
      <c r="CM591" s="1597"/>
      <c r="CN591" s="1597"/>
      <c r="CO591" s="1597">
        <f t="shared" si="12"/>
        <v>0</v>
      </c>
      <c r="CP591" s="1597"/>
      <c r="CQ591" s="1597"/>
      <c r="CR591" s="1597"/>
      <c r="CS591" s="1597"/>
      <c r="CT591" s="1597">
        <f t="shared" si="13"/>
        <v>0</v>
      </c>
      <c r="CU591" s="1597"/>
      <c r="CV591" s="1597"/>
      <c r="CW591" s="1597"/>
      <c r="CX591" s="1597"/>
      <c r="CY591" s="1597">
        <f t="shared" si="14"/>
        <v>0</v>
      </c>
      <c r="CZ591" s="1597"/>
      <c r="DA591" s="1597"/>
      <c r="DB591" s="1597"/>
      <c r="DC591" s="1597"/>
      <c r="DD591" s="1597">
        <f t="shared" si="15"/>
        <v>0</v>
      </c>
      <c r="DE591" s="1597"/>
      <c r="DF591" s="1597"/>
      <c r="DG591" s="1597"/>
      <c r="DH591" s="1597"/>
    </row>
    <row r="592" spans="1:112" ht="13">
      <c r="A592" s="87" t="s">
        <v>507</v>
      </c>
      <c r="B592" s="12" t="s">
        <v>509</v>
      </c>
      <c r="G592" s="1188">
        <f>C553</f>
        <v>0</v>
      </c>
      <c r="H592" s="1188"/>
      <c r="I592" s="1188"/>
      <c r="J592" s="1188"/>
      <c r="K592" s="1188"/>
      <c r="L592" s="1188"/>
      <c r="M592" s="1188"/>
      <c r="N592" s="1188"/>
      <c r="O592" s="1188"/>
      <c r="P592" s="1188"/>
      <c r="Q592" s="1188"/>
      <c r="R592" s="1188"/>
      <c r="T592" s="87" t="s">
        <v>696</v>
      </c>
      <c r="U592" s="12" t="s">
        <v>509</v>
      </c>
      <c r="Z592" s="1188">
        <f>C554</f>
        <v>0</v>
      </c>
      <c r="AA592" s="1188"/>
      <c r="AB592" s="1188"/>
      <c r="AC592" s="1188"/>
      <c r="AD592" s="1188"/>
      <c r="AE592" s="1188"/>
      <c r="AF592" s="1188"/>
      <c r="AG592" s="1188"/>
      <c r="AH592" s="1188"/>
      <c r="AI592" s="1188"/>
      <c r="AJ592" s="1188"/>
      <c r="AK592" s="1188"/>
      <c r="AM592" s="7" t="s">
        <v>172</v>
      </c>
      <c r="AN592" s="58"/>
      <c r="AO592" s="58"/>
      <c r="AP592" s="58"/>
      <c r="AQ592" s="58"/>
      <c r="AR592" s="1264">
        <f t="shared" si="0"/>
        <v>0</v>
      </c>
      <c r="AS592" s="1265"/>
      <c r="AT592" s="1301">
        <f t="shared" si="1"/>
        <v>0</v>
      </c>
      <c r="AU592" s="1302"/>
      <c r="AV592" s="1264">
        <f t="shared" si="2"/>
        <v>1</v>
      </c>
      <c r="AW592" s="1265"/>
      <c r="AX592" s="1301">
        <f t="shared" si="3"/>
        <v>54</v>
      </c>
      <c r="AY592" s="1302"/>
      <c r="AZ592" s="58"/>
      <c r="BA592" s="1301">
        <f t="shared" si="4"/>
        <v>54</v>
      </c>
      <c r="BB592" s="1303"/>
      <c r="BC592" s="1303"/>
      <c r="BD592" s="1303"/>
      <c r="BE592" s="1302"/>
      <c r="BF592" s="1298">
        <f t="shared" si="5"/>
        <v>0</v>
      </c>
      <c r="BG592" s="1298"/>
      <c r="BH592" s="1298"/>
      <c r="BI592" s="1298"/>
      <c r="BJ592" s="1298"/>
      <c r="BK592" s="1298">
        <f t="shared" si="6"/>
        <v>0</v>
      </c>
      <c r="BL592" s="1298"/>
      <c r="BM592" s="1298"/>
      <c r="BN592" s="1298"/>
      <c r="BO592" s="1298"/>
      <c r="BP592" s="1298">
        <f t="shared" si="7"/>
        <v>0</v>
      </c>
      <c r="BQ592" s="1298"/>
      <c r="BR592" s="1298"/>
      <c r="BS592" s="1298"/>
      <c r="BT592" s="1298"/>
      <c r="BU592" s="1298">
        <f t="shared" si="8"/>
        <v>0</v>
      </c>
      <c r="BV592" s="1298"/>
      <c r="BW592" s="1298"/>
      <c r="BX592" s="1298"/>
      <c r="BY592" s="1298"/>
      <c r="BZ592" s="1298">
        <f t="shared" si="9"/>
        <v>0</v>
      </c>
      <c r="CA592" s="1298"/>
      <c r="CB592" s="1298"/>
      <c r="CC592" s="1298"/>
      <c r="CD592" s="1298"/>
      <c r="CE592" s="1597">
        <f t="shared" si="10"/>
        <v>0</v>
      </c>
      <c r="CF592" s="1597"/>
      <c r="CG592" s="1597"/>
      <c r="CH592" s="1597"/>
      <c r="CI592" s="1597"/>
      <c r="CJ592" s="1597">
        <f t="shared" si="11"/>
        <v>0</v>
      </c>
      <c r="CK592" s="1597"/>
      <c r="CL592" s="1597"/>
      <c r="CM592" s="1597"/>
      <c r="CN592" s="1597"/>
      <c r="CO592" s="1597">
        <f t="shared" si="12"/>
        <v>0</v>
      </c>
      <c r="CP592" s="1597"/>
      <c r="CQ592" s="1597"/>
      <c r="CR592" s="1597"/>
      <c r="CS592" s="1597"/>
      <c r="CT592" s="1597">
        <f t="shared" si="13"/>
        <v>0</v>
      </c>
      <c r="CU592" s="1597"/>
      <c r="CV592" s="1597"/>
      <c r="CW592" s="1597"/>
      <c r="CX592" s="1597"/>
      <c r="CY592" s="1597">
        <f t="shared" si="14"/>
        <v>0</v>
      </c>
      <c r="CZ592" s="1597"/>
      <c r="DA592" s="1597"/>
      <c r="DB592" s="1597"/>
      <c r="DC592" s="1597"/>
      <c r="DD592" s="1597">
        <f t="shared" si="15"/>
        <v>0</v>
      </c>
      <c r="DE592" s="1597"/>
      <c r="DF592" s="1597"/>
      <c r="DG592" s="1597"/>
      <c r="DH592" s="1597"/>
    </row>
    <row r="593" spans="1:112" ht="13">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264">
        <f t="shared" si="0"/>
        <v>0</v>
      </c>
      <c r="AS593" s="1265"/>
      <c r="AT593" s="1301">
        <f t="shared" si="1"/>
        <v>0</v>
      </c>
      <c r="AU593" s="1302"/>
      <c r="AV593" s="1264">
        <f t="shared" si="2"/>
        <v>1</v>
      </c>
      <c r="AW593" s="1265"/>
      <c r="AX593" s="1301">
        <f t="shared" si="3"/>
        <v>1</v>
      </c>
      <c r="AY593" s="1302"/>
      <c r="AZ593" s="58"/>
      <c r="BA593" s="1301">
        <f t="shared" si="4"/>
        <v>0</v>
      </c>
      <c r="BB593" s="1303"/>
      <c r="BC593" s="1303"/>
      <c r="BD593" s="1303"/>
      <c r="BE593" s="1302"/>
      <c r="BF593" s="1298">
        <f t="shared" si="5"/>
        <v>0</v>
      </c>
      <c r="BG593" s="1298"/>
      <c r="BH593" s="1298"/>
      <c r="BI593" s="1298"/>
      <c r="BJ593" s="1298"/>
      <c r="BK593" s="1298">
        <f t="shared" si="6"/>
        <v>1</v>
      </c>
      <c r="BL593" s="1298"/>
      <c r="BM593" s="1298"/>
      <c r="BN593" s="1298"/>
      <c r="BO593" s="1298"/>
      <c r="BP593" s="1298">
        <f t="shared" si="7"/>
        <v>0</v>
      </c>
      <c r="BQ593" s="1298"/>
      <c r="BR593" s="1298"/>
      <c r="BS593" s="1298"/>
      <c r="BT593" s="1298"/>
      <c r="BU593" s="1298">
        <f t="shared" si="8"/>
        <v>0</v>
      </c>
      <c r="BV593" s="1298"/>
      <c r="BW593" s="1298"/>
      <c r="BX593" s="1298"/>
      <c r="BY593" s="1298"/>
      <c r="BZ593" s="1298">
        <f t="shared" si="9"/>
        <v>0</v>
      </c>
      <c r="CA593" s="1298"/>
      <c r="CB593" s="1298"/>
      <c r="CC593" s="1298"/>
      <c r="CD593" s="1298"/>
      <c r="CE593" s="1597">
        <f t="shared" si="10"/>
        <v>0</v>
      </c>
      <c r="CF593" s="1597"/>
      <c r="CG593" s="1597"/>
      <c r="CH593" s="1597"/>
      <c r="CI593" s="1597"/>
      <c r="CJ593" s="1597">
        <f t="shared" si="11"/>
        <v>0</v>
      </c>
      <c r="CK593" s="1597"/>
      <c r="CL593" s="1597"/>
      <c r="CM593" s="1597"/>
      <c r="CN593" s="1597"/>
      <c r="CO593" s="1597">
        <f t="shared" si="12"/>
        <v>1</v>
      </c>
      <c r="CP593" s="1597"/>
      <c r="CQ593" s="1597"/>
      <c r="CR593" s="1597"/>
      <c r="CS593" s="1597"/>
      <c r="CT593" s="1597">
        <f t="shared" si="13"/>
        <v>0</v>
      </c>
      <c r="CU593" s="1597"/>
      <c r="CV593" s="1597"/>
      <c r="CW593" s="1597"/>
      <c r="CX593" s="1597"/>
      <c r="CY593" s="1597">
        <f t="shared" si="14"/>
        <v>0</v>
      </c>
      <c r="CZ593" s="1597"/>
      <c r="DA593" s="1597"/>
      <c r="DB593" s="1597"/>
      <c r="DC593" s="1597"/>
      <c r="DD593" s="1597">
        <f t="shared" si="15"/>
        <v>0</v>
      </c>
      <c r="DE593" s="1597"/>
      <c r="DF593" s="1597"/>
      <c r="DG593" s="1597"/>
      <c r="DH593" s="1597"/>
    </row>
    <row r="594" spans="1:112" ht="13">
      <c r="A594" s="35"/>
      <c r="B594" s="12" t="s">
        <v>630</v>
      </c>
      <c r="G594" s="1097"/>
      <c r="H594" s="1097"/>
      <c r="I594" s="1097"/>
      <c r="J594" s="1097"/>
      <c r="K594" s="1097"/>
      <c r="L594" s="1097"/>
      <c r="M594" s="1097"/>
      <c r="N594" s="1097"/>
      <c r="O594" s="1097"/>
      <c r="P594" s="1097"/>
      <c r="Q594" s="1097"/>
      <c r="R594" s="1097"/>
      <c r="T594" s="35"/>
      <c r="U594" s="12" t="s">
        <v>630</v>
      </c>
      <c r="Z594" s="1096"/>
      <c r="AA594" s="1096"/>
      <c r="AB594" s="1096"/>
      <c r="AC594" s="1096"/>
      <c r="AD594" s="1096"/>
      <c r="AE594" s="1096"/>
      <c r="AF594" s="1096"/>
      <c r="AG594" s="1096"/>
      <c r="AH594" s="1096"/>
      <c r="AI594" s="1096"/>
      <c r="AJ594" s="1096"/>
      <c r="AK594" s="1096"/>
      <c r="AM594" s="58"/>
      <c r="AN594" s="58"/>
      <c r="AO594" s="58"/>
      <c r="AP594" s="58"/>
      <c r="AQ594" s="58"/>
      <c r="AR594" s="1264">
        <f t="shared" si="0"/>
        <v>0</v>
      </c>
      <c r="AS594" s="1265"/>
      <c r="AT594" s="1301">
        <f t="shared" si="1"/>
        <v>0</v>
      </c>
      <c r="AU594" s="1302"/>
      <c r="AV594" s="1264">
        <f t="shared" si="2"/>
        <v>1</v>
      </c>
      <c r="AW594" s="1265"/>
      <c r="AX594" s="1301">
        <f t="shared" si="3"/>
        <v>1</v>
      </c>
      <c r="AY594" s="1302"/>
      <c r="AZ594" s="58"/>
      <c r="BA594" s="1301">
        <f t="shared" si="4"/>
        <v>0</v>
      </c>
      <c r="BB594" s="1303"/>
      <c r="BC594" s="1303"/>
      <c r="BD594" s="1303"/>
      <c r="BE594" s="1302"/>
      <c r="BF594" s="1298">
        <f t="shared" si="5"/>
        <v>0</v>
      </c>
      <c r="BG594" s="1298"/>
      <c r="BH594" s="1298"/>
      <c r="BI594" s="1298"/>
      <c r="BJ594" s="1298"/>
      <c r="BK594" s="1298">
        <f t="shared" si="6"/>
        <v>1</v>
      </c>
      <c r="BL594" s="1298"/>
      <c r="BM594" s="1298"/>
      <c r="BN594" s="1298"/>
      <c r="BO594" s="1298"/>
      <c r="BP594" s="1298">
        <f t="shared" si="7"/>
        <v>0</v>
      </c>
      <c r="BQ594" s="1298"/>
      <c r="BR594" s="1298"/>
      <c r="BS594" s="1298"/>
      <c r="BT594" s="1298"/>
      <c r="BU594" s="1298">
        <f t="shared" si="8"/>
        <v>0</v>
      </c>
      <c r="BV594" s="1298"/>
      <c r="BW594" s="1298"/>
      <c r="BX594" s="1298"/>
      <c r="BY594" s="1298"/>
      <c r="BZ594" s="1298">
        <f t="shared" si="9"/>
        <v>0</v>
      </c>
      <c r="CA594" s="1298"/>
      <c r="CB594" s="1298"/>
      <c r="CC594" s="1298"/>
      <c r="CD594" s="1298"/>
      <c r="CE594" s="1597">
        <f t="shared" si="10"/>
        <v>0</v>
      </c>
      <c r="CF594" s="1597"/>
      <c r="CG594" s="1597"/>
      <c r="CH594" s="1597"/>
      <c r="CI594" s="1597"/>
      <c r="CJ594" s="1597">
        <f t="shared" si="11"/>
        <v>0</v>
      </c>
      <c r="CK594" s="1597"/>
      <c r="CL594" s="1597"/>
      <c r="CM594" s="1597"/>
      <c r="CN594" s="1597"/>
      <c r="CO594" s="1597">
        <f t="shared" si="12"/>
        <v>0</v>
      </c>
      <c r="CP594" s="1597"/>
      <c r="CQ594" s="1597"/>
      <c r="CR594" s="1597"/>
      <c r="CS594" s="1597"/>
      <c r="CT594" s="1597">
        <f t="shared" si="13"/>
        <v>0</v>
      </c>
      <c r="CU594" s="1597"/>
      <c r="CV594" s="1597"/>
      <c r="CW594" s="1597"/>
      <c r="CX594" s="1597"/>
      <c r="CY594" s="1597">
        <f t="shared" si="14"/>
        <v>0</v>
      </c>
      <c r="CZ594" s="1597"/>
      <c r="DA594" s="1597"/>
      <c r="DB594" s="1597"/>
      <c r="DC594" s="1597"/>
      <c r="DD594" s="1597">
        <f t="shared" si="15"/>
        <v>0</v>
      </c>
      <c r="DE594" s="1597"/>
      <c r="DF594" s="1597"/>
      <c r="DG594" s="1597"/>
      <c r="DH594" s="1597"/>
    </row>
    <row r="595" spans="1:112" ht="13">
      <c r="A595" s="35"/>
      <c r="B595" s="12" t="s">
        <v>19</v>
      </c>
      <c r="G595" s="1097"/>
      <c r="H595" s="1097"/>
      <c r="I595" s="1097"/>
      <c r="J595" s="1097"/>
      <c r="K595" s="1097"/>
      <c r="L595" s="1097"/>
      <c r="M595" s="1097"/>
      <c r="N595" s="1097"/>
      <c r="O595" s="1097"/>
      <c r="P595" s="1097"/>
      <c r="Q595" s="1097"/>
      <c r="R595" s="1097"/>
      <c r="T595" s="35"/>
      <c r="U595" s="12" t="s">
        <v>19</v>
      </c>
      <c r="Z595" s="1096"/>
      <c r="AA595" s="1096"/>
      <c r="AB595" s="1096"/>
      <c r="AC595" s="1096"/>
      <c r="AD595" s="1096"/>
      <c r="AE595" s="1096"/>
      <c r="AF595" s="1096"/>
      <c r="AG595" s="1096"/>
      <c r="AH595" s="1096"/>
      <c r="AI595" s="1096"/>
      <c r="AJ595" s="1096"/>
      <c r="AK595" s="1096"/>
      <c r="AM595" s="58"/>
      <c r="AN595" s="58"/>
      <c r="AO595" s="58"/>
      <c r="AP595" s="58"/>
      <c r="AQ595" s="58"/>
      <c r="AR595" s="1264">
        <f t="shared" si="0"/>
        <v>0</v>
      </c>
      <c r="AS595" s="1265"/>
      <c r="AT595" s="1301">
        <f t="shared" si="1"/>
        <v>0</v>
      </c>
      <c r="AU595" s="1302"/>
      <c r="AV595" s="1264">
        <f t="shared" si="2"/>
        <v>0</v>
      </c>
      <c r="AW595" s="1265"/>
      <c r="AX595" s="1301">
        <f t="shared" si="3"/>
        <v>0</v>
      </c>
      <c r="AY595" s="1302"/>
      <c r="AZ595" s="58"/>
      <c r="BA595" s="1301">
        <f t="shared" si="4"/>
        <v>0</v>
      </c>
      <c r="BB595" s="1303"/>
      <c r="BC595" s="1303"/>
      <c r="BD595" s="1303"/>
      <c r="BE595" s="1302"/>
      <c r="BF595" s="1298">
        <f t="shared" si="5"/>
        <v>0</v>
      </c>
      <c r="BG595" s="1298"/>
      <c r="BH595" s="1298"/>
      <c r="BI595" s="1298"/>
      <c r="BJ595" s="1298"/>
      <c r="BK595" s="1298">
        <f t="shared" si="6"/>
        <v>0</v>
      </c>
      <c r="BL595" s="1298"/>
      <c r="BM595" s="1298"/>
      <c r="BN595" s="1298"/>
      <c r="BO595" s="1298"/>
      <c r="BP595" s="1298">
        <f t="shared" si="7"/>
        <v>0</v>
      </c>
      <c r="BQ595" s="1298"/>
      <c r="BR595" s="1298"/>
      <c r="BS595" s="1298"/>
      <c r="BT595" s="1298"/>
      <c r="BU595" s="1298">
        <f t="shared" si="8"/>
        <v>0</v>
      </c>
      <c r="BV595" s="1298"/>
      <c r="BW595" s="1298"/>
      <c r="BX595" s="1298"/>
      <c r="BY595" s="1298"/>
      <c r="BZ595" s="1298">
        <f t="shared" si="9"/>
        <v>0</v>
      </c>
      <c r="CA595" s="1298"/>
      <c r="CB595" s="1298"/>
      <c r="CC595" s="1298"/>
      <c r="CD595" s="1298"/>
      <c r="CE595" s="1597">
        <f t="shared" si="10"/>
        <v>0</v>
      </c>
      <c r="CF595" s="1597"/>
      <c r="CG595" s="1597"/>
      <c r="CH595" s="1597"/>
      <c r="CI595" s="1597"/>
      <c r="CJ595" s="1597">
        <f t="shared" si="11"/>
        <v>0</v>
      </c>
      <c r="CK595" s="1597"/>
      <c r="CL595" s="1597"/>
      <c r="CM595" s="1597"/>
      <c r="CN595" s="1597"/>
      <c r="CO595" s="1597">
        <f t="shared" si="12"/>
        <v>0</v>
      </c>
      <c r="CP595" s="1597"/>
      <c r="CQ595" s="1597"/>
      <c r="CR595" s="1597"/>
      <c r="CS595" s="1597"/>
      <c r="CT595" s="1597">
        <f t="shared" si="13"/>
        <v>0</v>
      </c>
      <c r="CU595" s="1597"/>
      <c r="CV595" s="1597"/>
      <c r="CW595" s="1597"/>
      <c r="CX595" s="1597"/>
      <c r="CY595" s="1597">
        <f t="shared" si="14"/>
        <v>0</v>
      </c>
      <c r="CZ595" s="1597"/>
      <c r="DA595" s="1597"/>
      <c r="DB595" s="1597"/>
      <c r="DC595" s="1597"/>
      <c r="DD595" s="1597">
        <f t="shared" si="15"/>
        <v>0</v>
      </c>
      <c r="DE595" s="1597"/>
      <c r="DF595" s="1597"/>
      <c r="DG595" s="1597"/>
      <c r="DH595" s="1597"/>
    </row>
    <row r="596" spans="1:112" ht="13">
      <c r="A596" s="35"/>
      <c r="B596" s="12" t="s">
        <v>337</v>
      </c>
      <c r="G596" s="1131"/>
      <c r="H596" s="1131"/>
      <c r="I596" s="1131"/>
      <c r="J596" s="1131"/>
      <c r="K596" s="1131"/>
      <c r="L596" s="1131"/>
      <c r="O596" s="140" t="s">
        <v>219</v>
      </c>
      <c r="P596" s="1163"/>
      <c r="Q596" s="1163"/>
      <c r="R596" s="1163"/>
      <c r="T596" s="35"/>
      <c r="U596" s="12" t="s">
        <v>337</v>
      </c>
      <c r="Z596" s="1131"/>
      <c r="AA596" s="1131"/>
      <c r="AB596" s="1131"/>
      <c r="AC596" s="1131"/>
      <c r="AD596" s="1131"/>
      <c r="AE596" s="1131"/>
      <c r="AH596" s="140" t="s">
        <v>219</v>
      </c>
      <c r="AI596" s="1163"/>
      <c r="AJ596" s="1163"/>
      <c r="AK596" s="1163"/>
      <c r="AM596" s="58"/>
      <c r="AN596" s="58"/>
      <c r="AO596" s="58"/>
      <c r="AP596" s="58"/>
      <c r="AQ596" s="58"/>
      <c r="AR596" s="1264">
        <f t="shared" si="0"/>
        <v>0</v>
      </c>
      <c r="AS596" s="1265"/>
      <c r="AT596" s="1301">
        <f t="shared" si="1"/>
        <v>0</v>
      </c>
      <c r="AU596" s="1302"/>
      <c r="AV596" s="1264">
        <f t="shared" si="2"/>
        <v>0</v>
      </c>
      <c r="AW596" s="1265"/>
      <c r="AX596" s="1301">
        <f t="shared" si="3"/>
        <v>0</v>
      </c>
      <c r="AY596" s="1302"/>
      <c r="AZ596" s="58"/>
      <c r="BA596" s="1301">
        <f t="shared" si="4"/>
        <v>0</v>
      </c>
      <c r="BB596" s="1303"/>
      <c r="BC596" s="1303"/>
      <c r="BD596" s="1303"/>
      <c r="BE596" s="1302"/>
      <c r="BF596" s="1298">
        <f t="shared" si="5"/>
        <v>0</v>
      </c>
      <c r="BG596" s="1298"/>
      <c r="BH596" s="1298"/>
      <c r="BI596" s="1298"/>
      <c r="BJ596" s="1298"/>
      <c r="BK596" s="1298">
        <f t="shared" si="6"/>
        <v>0</v>
      </c>
      <c r="BL596" s="1298"/>
      <c r="BM596" s="1298"/>
      <c r="BN596" s="1298"/>
      <c r="BO596" s="1298"/>
      <c r="BP596" s="1298">
        <f t="shared" si="7"/>
        <v>0</v>
      </c>
      <c r="BQ596" s="1298"/>
      <c r="BR596" s="1298"/>
      <c r="BS596" s="1298"/>
      <c r="BT596" s="1298"/>
      <c r="BU596" s="1298">
        <f t="shared" si="8"/>
        <v>0</v>
      </c>
      <c r="BV596" s="1298"/>
      <c r="BW596" s="1298"/>
      <c r="BX596" s="1298"/>
      <c r="BY596" s="1298"/>
      <c r="BZ596" s="1298">
        <f t="shared" si="9"/>
        <v>0</v>
      </c>
      <c r="CA596" s="1298"/>
      <c r="CB596" s="1298"/>
      <c r="CC596" s="1298"/>
      <c r="CD596" s="1298"/>
      <c r="CE596" s="1597">
        <f t="shared" si="10"/>
        <v>0</v>
      </c>
      <c r="CF596" s="1597"/>
      <c r="CG596" s="1597"/>
      <c r="CH596" s="1597"/>
      <c r="CI596" s="1597"/>
      <c r="CJ596" s="1597">
        <f t="shared" si="11"/>
        <v>0</v>
      </c>
      <c r="CK596" s="1597"/>
      <c r="CL596" s="1597"/>
      <c r="CM596" s="1597"/>
      <c r="CN596" s="1597"/>
      <c r="CO596" s="1597">
        <f t="shared" si="12"/>
        <v>0</v>
      </c>
      <c r="CP596" s="1597"/>
      <c r="CQ596" s="1597"/>
      <c r="CR596" s="1597"/>
      <c r="CS596" s="1597"/>
      <c r="CT596" s="1597">
        <f t="shared" si="13"/>
        <v>0</v>
      </c>
      <c r="CU596" s="1597"/>
      <c r="CV596" s="1597"/>
      <c r="CW596" s="1597"/>
      <c r="CX596" s="1597"/>
      <c r="CY596" s="1597">
        <f t="shared" si="14"/>
        <v>0</v>
      </c>
      <c r="CZ596" s="1597"/>
      <c r="DA596" s="1597"/>
      <c r="DB596" s="1597"/>
      <c r="DC596" s="1597"/>
      <c r="DD596" s="1597">
        <f t="shared" si="15"/>
        <v>0</v>
      </c>
      <c r="DE596" s="1597"/>
      <c r="DF596" s="1597"/>
      <c r="DG596" s="1597"/>
      <c r="DH596" s="1597"/>
    </row>
    <row r="597" spans="1:112" s="7" customFormat="1" ht="13">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264">
        <f t="shared" si="0"/>
        <v>0</v>
      </c>
      <c r="AS597" s="1265"/>
      <c r="AT597" s="1301">
        <f t="shared" si="1"/>
        <v>0</v>
      </c>
      <c r="AU597" s="1302"/>
      <c r="AV597" s="1264">
        <f t="shared" si="2"/>
        <v>0</v>
      </c>
      <c r="AW597" s="1265"/>
      <c r="AX597" s="1301">
        <f t="shared" si="3"/>
        <v>0</v>
      </c>
      <c r="AY597" s="1302"/>
      <c r="AZ597" s="58"/>
      <c r="BA597" s="1301">
        <f t="shared" si="4"/>
        <v>0</v>
      </c>
      <c r="BB597" s="1303"/>
      <c r="BC597" s="1303"/>
      <c r="BD597" s="1303"/>
      <c r="BE597" s="1302"/>
      <c r="BF597" s="1298">
        <f t="shared" si="5"/>
        <v>0</v>
      </c>
      <c r="BG597" s="1298"/>
      <c r="BH597" s="1298"/>
      <c r="BI597" s="1298"/>
      <c r="BJ597" s="1298"/>
      <c r="BK597" s="1298">
        <f t="shared" si="6"/>
        <v>0</v>
      </c>
      <c r="BL597" s="1298"/>
      <c r="BM597" s="1298"/>
      <c r="BN597" s="1298"/>
      <c r="BO597" s="1298"/>
      <c r="BP597" s="1298">
        <f t="shared" si="7"/>
        <v>0</v>
      </c>
      <c r="BQ597" s="1298"/>
      <c r="BR597" s="1298"/>
      <c r="BS597" s="1298"/>
      <c r="BT597" s="1298"/>
      <c r="BU597" s="1298">
        <f t="shared" si="8"/>
        <v>0</v>
      </c>
      <c r="BV597" s="1298"/>
      <c r="BW597" s="1298"/>
      <c r="BX597" s="1298"/>
      <c r="BY597" s="1298"/>
      <c r="BZ597" s="1298">
        <f t="shared" si="9"/>
        <v>0</v>
      </c>
      <c r="CA597" s="1298"/>
      <c r="CB597" s="1298"/>
      <c r="CC597" s="1298"/>
      <c r="CD597" s="1298"/>
      <c r="CE597" s="1597">
        <f t="shared" si="10"/>
        <v>0</v>
      </c>
      <c r="CF597" s="1597"/>
      <c r="CG597" s="1597"/>
      <c r="CH597" s="1597"/>
      <c r="CI597" s="1597"/>
      <c r="CJ597" s="1597">
        <f t="shared" si="11"/>
        <v>0</v>
      </c>
      <c r="CK597" s="1597"/>
      <c r="CL597" s="1597"/>
      <c r="CM597" s="1597"/>
      <c r="CN597" s="1597"/>
      <c r="CO597" s="1597">
        <f t="shared" si="12"/>
        <v>0</v>
      </c>
      <c r="CP597" s="1597"/>
      <c r="CQ597" s="1597"/>
      <c r="CR597" s="1597"/>
      <c r="CS597" s="1597"/>
      <c r="CT597" s="1597">
        <f t="shared" si="13"/>
        <v>0</v>
      </c>
      <c r="CU597" s="1597"/>
      <c r="CV597" s="1597"/>
      <c r="CW597" s="1597"/>
      <c r="CX597" s="1597"/>
      <c r="CY597" s="1597">
        <f t="shared" si="14"/>
        <v>0</v>
      </c>
      <c r="CZ597" s="1597"/>
      <c r="DA597" s="1597"/>
      <c r="DB597" s="1597"/>
      <c r="DC597" s="1597"/>
      <c r="DD597" s="1597">
        <f t="shared" si="15"/>
        <v>0</v>
      </c>
      <c r="DE597" s="1597"/>
      <c r="DF597" s="1597"/>
      <c r="DG597" s="1597"/>
      <c r="DH597" s="1597"/>
    </row>
    <row r="598" spans="1:112" s="7" customFormat="1" ht="13">
      <c r="A598" s="35"/>
      <c r="B598" s="12" t="s">
        <v>22</v>
      </c>
      <c r="C598" s="12"/>
      <c r="D598" s="12"/>
      <c r="E598" s="12"/>
      <c r="F598" s="12"/>
      <c r="G598" s="12"/>
      <c r="H598" s="12"/>
      <c r="I598" s="12"/>
      <c r="J598" s="12"/>
      <c r="K598" s="12"/>
      <c r="L598" s="12"/>
      <c r="M598" s="12"/>
      <c r="N598" s="1125" t="s">
        <v>722</v>
      </c>
      <c r="O598" s="1125"/>
      <c r="P598" s="12"/>
      <c r="Q598" s="12"/>
      <c r="R598" s="12"/>
      <c r="S598" s="12"/>
      <c r="T598" s="35"/>
      <c r="U598" s="12" t="s">
        <v>22</v>
      </c>
      <c r="V598" s="12"/>
      <c r="W598" s="12"/>
      <c r="X598" s="12"/>
      <c r="Y598" s="12"/>
      <c r="Z598" s="12"/>
      <c r="AA598" s="12"/>
      <c r="AB598" s="12"/>
      <c r="AC598" s="12"/>
      <c r="AD598" s="12"/>
      <c r="AE598" s="12"/>
      <c r="AF598" s="12"/>
      <c r="AG598" s="1125" t="s">
        <v>722</v>
      </c>
      <c r="AH598" s="1125"/>
      <c r="AI598" s="12"/>
      <c r="AJ598" s="12"/>
      <c r="AK598" s="12"/>
      <c r="AL598" s="12"/>
      <c r="AM598" s="58"/>
      <c r="AN598" s="58"/>
      <c r="AO598" s="58"/>
      <c r="AP598" s="58"/>
      <c r="AQ598" s="58"/>
      <c r="AR598" s="1264">
        <f t="shared" si="0"/>
        <v>0</v>
      </c>
      <c r="AS598" s="1265"/>
      <c r="AT598" s="1301">
        <f t="shared" si="1"/>
        <v>0</v>
      </c>
      <c r="AU598" s="1302"/>
      <c r="AV598" s="1264">
        <f t="shared" si="2"/>
        <v>0</v>
      </c>
      <c r="AW598" s="1265"/>
      <c r="AX598" s="1301">
        <f t="shared" si="3"/>
        <v>0</v>
      </c>
      <c r="AY598" s="1302"/>
      <c r="AZ598" s="58"/>
      <c r="BA598" s="1301">
        <f t="shared" si="4"/>
        <v>0</v>
      </c>
      <c r="BB598" s="1303"/>
      <c r="BC598" s="1303"/>
      <c r="BD598" s="1303"/>
      <c r="BE598" s="1302"/>
      <c r="BF598" s="1298">
        <f t="shared" si="5"/>
        <v>0</v>
      </c>
      <c r="BG598" s="1298"/>
      <c r="BH598" s="1298"/>
      <c r="BI598" s="1298"/>
      <c r="BJ598" s="1298"/>
      <c r="BK598" s="1298">
        <f t="shared" si="6"/>
        <v>0</v>
      </c>
      <c r="BL598" s="1298"/>
      <c r="BM598" s="1298"/>
      <c r="BN598" s="1298"/>
      <c r="BO598" s="1298"/>
      <c r="BP598" s="1298">
        <f t="shared" si="7"/>
        <v>0</v>
      </c>
      <c r="BQ598" s="1298"/>
      <c r="BR598" s="1298"/>
      <c r="BS598" s="1298"/>
      <c r="BT598" s="1298"/>
      <c r="BU598" s="1298">
        <f t="shared" si="8"/>
        <v>0</v>
      </c>
      <c r="BV598" s="1298"/>
      <c r="BW598" s="1298"/>
      <c r="BX598" s="1298"/>
      <c r="BY598" s="1298"/>
      <c r="BZ598" s="1298">
        <f t="shared" si="9"/>
        <v>0</v>
      </c>
      <c r="CA598" s="1298"/>
      <c r="CB598" s="1298"/>
      <c r="CC598" s="1298"/>
      <c r="CD598" s="1298"/>
      <c r="CE598" s="1597">
        <f t="shared" si="10"/>
        <v>0</v>
      </c>
      <c r="CF598" s="1597"/>
      <c r="CG598" s="1597"/>
      <c r="CH598" s="1597"/>
      <c r="CI598" s="1597"/>
      <c r="CJ598" s="1597">
        <f t="shared" si="11"/>
        <v>0</v>
      </c>
      <c r="CK598" s="1597"/>
      <c r="CL598" s="1597"/>
      <c r="CM598" s="1597"/>
      <c r="CN598" s="1597"/>
      <c r="CO598" s="1597">
        <f t="shared" si="12"/>
        <v>0</v>
      </c>
      <c r="CP598" s="1597"/>
      <c r="CQ598" s="1597"/>
      <c r="CR598" s="1597"/>
      <c r="CS598" s="1597"/>
      <c r="CT598" s="1597">
        <f t="shared" si="13"/>
        <v>0</v>
      </c>
      <c r="CU598" s="1597"/>
      <c r="CV598" s="1597"/>
      <c r="CW598" s="1597"/>
      <c r="CX598" s="1597"/>
      <c r="CY598" s="1597">
        <f t="shared" si="14"/>
        <v>0</v>
      </c>
      <c r="CZ598" s="1597"/>
      <c r="DA598" s="1597"/>
      <c r="DB598" s="1597"/>
      <c r="DC598" s="1597"/>
      <c r="DD598" s="1597">
        <f t="shared" si="15"/>
        <v>0</v>
      </c>
      <c r="DE598" s="1597"/>
      <c r="DF598" s="1597"/>
      <c r="DG598" s="1597"/>
      <c r="DH598" s="1597"/>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4">
        <f t="shared" si="0"/>
        <v>0</v>
      </c>
      <c r="AS599" s="1265"/>
      <c r="AT599" s="1301">
        <f t="shared" si="1"/>
        <v>0</v>
      </c>
      <c r="AU599" s="1302"/>
      <c r="AV599" s="1264">
        <f t="shared" si="2"/>
        <v>0</v>
      </c>
      <c r="AW599" s="1265"/>
      <c r="AX599" s="1301">
        <f t="shared" si="3"/>
        <v>0</v>
      </c>
      <c r="AY599" s="1302"/>
      <c r="AZ599" s="58"/>
      <c r="BA599" s="1301">
        <f t="shared" si="4"/>
        <v>0</v>
      </c>
      <c r="BB599" s="1303"/>
      <c r="BC599" s="1303"/>
      <c r="BD599" s="1303"/>
      <c r="BE599" s="1302"/>
      <c r="BF599" s="1298">
        <f t="shared" si="5"/>
        <v>0</v>
      </c>
      <c r="BG599" s="1298"/>
      <c r="BH599" s="1298"/>
      <c r="BI599" s="1298"/>
      <c r="BJ599" s="1298"/>
      <c r="BK599" s="1298">
        <f t="shared" si="6"/>
        <v>0</v>
      </c>
      <c r="BL599" s="1298"/>
      <c r="BM599" s="1298"/>
      <c r="BN599" s="1298"/>
      <c r="BO599" s="1298"/>
      <c r="BP599" s="1298">
        <f t="shared" si="7"/>
        <v>0</v>
      </c>
      <c r="BQ599" s="1298"/>
      <c r="BR599" s="1298"/>
      <c r="BS599" s="1298"/>
      <c r="BT599" s="1298"/>
      <c r="BU599" s="1298">
        <f t="shared" si="8"/>
        <v>0</v>
      </c>
      <c r="BV599" s="1298"/>
      <c r="BW599" s="1298"/>
      <c r="BX599" s="1298"/>
      <c r="BY599" s="1298"/>
      <c r="BZ599" s="1298">
        <f t="shared" si="9"/>
        <v>0</v>
      </c>
      <c r="CA599" s="1298"/>
      <c r="CB599" s="1298"/>
      <c r="CC599" s="1298"/>
      <c r="CD599" s="1298"/>
      <c r="CE599" s="1597">
        <f t="shared" si="10"/>
        <v>0</v>
      </c>
      <c r="CF599" s="1597"/>
      <c r="CG599" s="1597"/>
      <c r="CH599" s="1597"/>
      <c r="CI599" s="1597"/>
      <c r="CJ599" s="1597">
        <f t="shared" si="11"/>
        <v>0</v>
      </c>
      <c r="CK599" s="1597"/>
      <c r="CL599" s="1597"/>
      <c r="CM599" s="1597"/>
      <c r="CN599" s="1597"/>
      <c r="CO599" s="1597">
        <f t="shared" si="12"/>
        <v>0</v>
      </c>
      <c r="CP599" s="1597"/>
      <c r="CQ599" s="1597"/>
      <c r="CR599" s="1597"/>
      <c r="CS599" s="1597"/>
      <c r="CT599" s="1597">
        <f t="shared" si="13"/>
        <v>0</v>
      </c>
      <c r="CU599" s="1597"/>
      <c r="CV599" s="1597"/>
      <c r="CW599" s="1597"/>
      <c r="CX599" s="1597"/>
      <c r="CY599" s="1597">
        <f t="shared" si="14"/>
        <v>0</v>
      </c>
      <c r="CZ599" s="1597"/>
      <c r="DA599" s="1597"/>
      <c r="DB599" s="1597"/>
      <c r="DC599" s="1597"/>
      <c r="DD599" s="1597">
        <f t="shared" si="15"/>
        <v>0</v>
      </c>
      <c r="DE599" s="1597"/>
      <c r="DF599" s="1597"/>
      <c r="DG599" s="1597"/>
      <c r="DH599" s="1597"/>
    </row>
    <row r="600" spans="1:112" ht="13">
      <c r="A600" s="87" t="s">
        <v>385</v>
      </c>
      <c r="B600" s="12" t="s">
        <v>509</v>
      </c>
      <c r="G600" s="1188">
        <f>C555</f>
        <v>0</v>
      </c>
      <c r="H600" s="1188"/>
      <c r="I600" s="1188"/>
      <c r="J600" s="1188"/>
      <c r="K600" s="1188"/>
      <c r="L600" s="1188"/>
      <c r="M600" s="1188"/>
      <c r="N600" s="1188"/>
      <c r="O600" s="1188"/>
      <c r="P600" s="1188"/>
      <c r="Q600" s="1188"/>
      <c r="R600" s="1188"/>
      <c r="T600" s="87" t="s">
        <v>386</v>
      </c>
      <c r="U600" s="12" t="s">
        <v>509</v>
      </c>
      <c r="Z600" s="1188">
        <f>C556</f>
        <v>0</v>
      </c>
      <c r="AA600" s="1188"/>
      <c r="AB600" s="1188"/>
      <c r="AC600" s="1188"/>
      <c r="AD600" s="1188"/>
      <c r="AE600" s="1188"/>
      <c r="AF600" s="1188"/>
      <c r="AG600" s="1188"/>
      <c r="AH600" s="1188"/>
      <c r="AI600" s="1188"/>
      <c r="AJ600" s="1188"/>
      <c r="AK600" s="1188"/>
      <c r="AM600" s="58"/>
      <c r="AN600" s="58"/>
      <c r="AO600" s="58"/>
      <c r="AP600" s="58"/>
      <c r="AQ600" s="58"/>
      <c r="AR600" s="1264">
        <f t="shared" si="0"/>
        <v>0</v>
      </c>
      <c r="AS600" s="1265"/>
      <c r="AT600" s="1301">
        <f t="shared" si="1"/>
        <v>0</v>
      </c>
      <c r="AU600" s="1302"/>
      <c r="AV600" s="1264">
        <f t="shared" si="2"/>
        <v>0</v>
      </c>
      <c r="AW600" s="1265"/>
      <c r="AX600" s="1301">
        <f t="shared" si="3"/>
        <v>0</v>
      </c>
      <c r="AY600" s="1302"/>
      <c r="AZ600" s="58"/>
      <c r="BA600" s="1301">
        <f t="shared" si="4"/>
        <v>0</v>
      </c>
      <c r="BB600" s="1303"/>
      <c r="BC600" s="1303"/>
      <c r="BD600" s="1303"/>
      <c r="BE600" s="1302"/>
      <c r="BF600" s="1298">
        <f t="shared" si="5"/>
        <v>0</v>
      </c>
      <c r="BG600" s="1298"/>
      <c r="BH600" s="1298"/>
      <c r="BI600" s="1298"/>
      <c r="BJ600" s="1298"/>
      <c r="BK600" s="1298">
        <f t="shared" si="6"/>
        <v>0</v>
      </c>
      <c r="BL600" s="1298"/>
      <c r="BM600" s="1298"/>
      <c r="BN600" s="1298"/>
      <c r="BO600" s="1298"/>
      <c r="BP600" s="1298">
        <f t="shared" si="7"/>
        <v>0</v>
      </c>
      <c r="BQ600" s="1298"/>
      <c r="BR600" s="1298"/>
      <c r="BS600" s="1298"/>
      <c r="BT600" s="1298"/>
      <c r="BU600" s="1298">
        <f t="shared" si="8"/>
        <v>0</v>
      </c>
      <c r="BV600" s="1298"/>
      <c r="BW600" s="1298"/>
      <c r="BX600" s="1298"/>
      <c r="BY600" s="1298"/>
      <c r="BZ600" s="1298">
        <f t="shared" si="9"/>
        <v>0</v>
      </c>
      <c r="CA600" s="1298"/>
      <c r="CB600" s="1298"/>
      <c r="CC600" s="1298"/>
      <c r="CD600" s="1298"/>
      <c r="CE600" s="1597">
        <f t="shared" si="10"/>
        <v>0</v>
      </c>
      <c r="CF600" s="1597"/>
      <c r="CG600" s="1597"/>
      <c r="CH600" s="1597"/>
      <c r="CI600" s="1597"/>
      <c r="CJ600" s="1597">
        <f t="shared" si="11"/>
        <v>0</v>
      </c>
      <c r="CK600" s="1597"/>
      <c r="CL600" s="1597"/>
      <c r="CM600" s="1597"/>
      <c r="CN600" s="1597"/>
      <c r="CO600" s="1597">
        <f t="shared" si="12"/>
        <v>0</v>
      </c>
      <c r="CP600" s="1597"/>
      <c r="CQ600" s="1597"/>
      <c r="CR600" s="1597"/>
      <c r="CS600" s="1597"/>
      <c r="CT600" s="1597">
        <f t="shared" si="13"/>
        <v>0</v>
      </c>
      <c r="CU600" s="1597"/>
      <c r="CV600" s="1597"/>
      <c r="CW600" s="1597"/>
      <c r="CX600" s="1597"/>
      <c r="CY600" s="1597">
        <f t="shared" si="14"/>
        <v>0</v>
      </c>
      <c r="CZ600" s="1597"/>
      <c r="DA600" s="1597"/>
      <c r="DB600" s="1597"/>
      <c r="DC600" s="1597"/>
      <c r="DD600" s="1597">
        <f t="shared" si="15"/>
        <v>0</v>
      </c>
      <c r="DE600" s="1597"/>
      <c r="DF600" s="1597"/>
      <c r="DG600" s="1597"/>
      <c r="DH600" s="1597"/>
    </row>
    <row r="601" spans="1:112" ht="13">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264">
        <f t="shared" si="0"/>
        <v>0</v>
      </c>
      <c r="AS601" s="1265"/>
      <c r="AT601" s="1301">
        <f t="shared" si="1"/>
        <v>0</v>
      </c>
      <c r="AU601" s="1302"/>
      <c r="AV601" s="1264">
        <f t="shared" si="2"/>
        <v>0</v>
      </c>
      <c r="AW601" s="1265"/>
      <c r="AX601" s="1301">
        <f t="shared" si="3"/>
        <v>0</v>
      </c>
      <c r="AY601" s="1302"/>
      <c r="AZ601" s="58"/>
      <c r="BA601" s="1301">
        <f t="shared" si="4"/>
        <v>0</v>
      </c>
      <c r="BB601" s="1303"/>
      <c r="BC601" s="1303"/>
      <c r="BD601" s="1303"/>
      <c r="BE601" s="1302"/>
      <c r="BF601" s="1298">
        <f t="shared" si="5"/>
        <v>0</v>
      </c>
      <c r="BG601" s="1298"/>
      <c r="BH601" s="1298"/>
      <c r="BI601" s="1298"/>
      <c r="BJ601" s="1298"/>
      <c r="BK601" s="1298">
        <f t="shared" si="6"/>
        <v>0</v>
      </c>
      <c r="BL601" s="1298"/>
      <c r="BM601" s="1298"/>
      <c r="BN601" s="1298"/>
      <c r="BO601" s="1298"/>
      <c r="BP601" s="1298">
        <f t="shared" si="7"/>
        <v>0</v>
      </c>
      <c r="BQ601" s="1298"/>
      <c r="BR601" s="1298"/>
      <c r="BS601" s="1298"/>
      <c r="BT601" s="1298"/>
      <c r="BU601" s="1298">
        <f t="shared" si="8"/>
        <v>0</v>
      </c>
      <c r="BV601" s="1298"/>
      <c r="BW601" s="1298"/>
      <c r="BX601" s="1298"/>
      <c r="BY601" s="1298"/>
      <c r="BZ601" s="1298">
        <f t="shared" si="9"/>
        <v>0</v>
      </c>
      <c r="CA601" s="1298"/>
      <c r="CB601" s="1298"/>
      <c r="CC601" s="1298"/>
      <c r="CD601" s="1298"/>
      <c r="CE601" s="1597">
        <f t="shared" si="10"/>
        <v>0</v>
      </c>
      <c r="CF601" s="1597"/>
      <c r="CG601" s="1597"/>
      <c r="CH601" s="1597"/>
      <c r="CI601" s="1597"/>
      <c r="CJ601" s="1597">
        <f t="shared" si="11"/>
        <v>0</v>
      </c>
      <c r="CK601" s="1597"/>
      <c r="CL601" s="1597"/>
      <c r="CM601" s="1597"/>
      <c r="CN601" s="1597"/>
      <c r="CO601" s="1597">
        <f t="shared" si="12"/>
        <v>0</v>
      </c>
      <c r="CP601" s="1597"/>
      <c r="CQ601" s="1597"/>
      <c r="CR601" s="1597"/>
      <c r="CS601" s="1597"/>
      <c r="CT601" s="1597">
        <f t="shared" si="13"/>
        <v>0</v>
      </c>
      <c r="CU601" s="1597"/>
      <c r="CV601" s="1597"/>
      <c r="CW601" s="1597"/>
      <c r="CX601" s="1597"/>
      <c r="CY601" s="1597">
        <f t="shared" si="14"/>
        <v>0</v>
      </c>
      <c r="CZ601" s="1597"/>
      <c r="DA601" s="1597"/>
      <c r="DB601" s="1597"/>
      <c r="DC601" s="1597"/>
      <c r="DD601" s="1597">
        <f t="shared" si="15"/>
        <v>0</v>
      </c>
      <c r="DE601" s="1597"/>
      <c r="DF601" s="1597"/>
      <c r="DG601" s="1597"/>
      <c r="DH601" s="1597"/>
    </row>
    <row r="602" spans="1:112" ht="13">
      <c r="B602" s="12" t="s">
        <v>630</v>
      </c>
      <c r="G602" s="1097"/>
      <c r="H602" s="1097"/>
      <c r="I602" s="1097"/>
      <c r="J602" s="1097"/>
      <c r="K602" s="1097"/>
      <c r="L602" s="1097"/>
      <c r="M602" s="1097"/>
      <c r="N602" s="1097"/>
      <c r="O602" s="1097"/>
      <c r="P602" s="1097"/>
      <c r="Q602" s="1097"/>
      <c r="R602" s="1097"/>
      <c r="U602" s="12" t="s">
        <v>630</v>
      </c>
      <c r="Z602" s="1096"/>
      <c r="AA602" s="1096"/>
      <c r="AB602" s="1096"/>
      <c r="AC602" s="1096"/>
      <c r="AD602" s="1096"/>
      <c r="AE602" s="1096"/>
      <c r="AF602" s="1096"/>
      <c r="AG602" s="1096"/>
      <c r="AH602" s="1096"/>
      <c r="AI602" s="1096"/>
      <c r="AJ602" s="1096"/>
      <c r="AK602" s="1096"/>
      <c r="AM602" s="58"/>
      <c r="AN602" s="58"/>
      <c r="AO602" s="58"/>
      <c r="AP602" s="58"/>
      <c r="AQ602" s="58"/>
      <c r="AR602" s="1264">
        <f t="shared" si="0"/>
        <v>0</v>
      </c>
      <c r="AS602" s="1265"/>
      <c r="AT602" s="1301">
        <f t="shared" si="1"/>
        <v>0</v>
      </c>
      <c r="AU602" s="1302"/>
      <c r="AV602" s="1264">
        <f t="shared" si="2"/>
        <v>0</v>
      </c>
      <c r="AW602" s="1265"/>
      <c r="AX602" s="1301">
        <f t="shared" si="3"/>
        <v>0</v>
      </c>
      <c r="AY602" s="1302"/>
      <c r="AZ602" s="58"/>
      <c r="BA602" s="1301">
        <f t="shared" si="4"/>
        <v>0</v>
      </c>
      <c r="BB602" s="1303"/>
      <c r="BC602" s="1303"/>
      <c r="BD602" s="1303"/>
      <c r="BE602" s="1302"/>
      <c r="BF602" s="1298">
        <f t="shared" si="5"/>
        <v>0</v>
      </c>
      <c r="BG602" s="1298"/>
      <c r="BH602" s="1298"/>
      <c r="BI602" s="1298"/>
      <c r="BJ602" s="1298"/>
      <c r="BK602" s="1298">
        <f t="shared" si="6"/>
        <v>0</v>
      </c>
      <c r="BL602" s="1298"/>
      <c r="BM602" s="1298"/>
      <c r="BN602" s="1298"/>
      <c r="BO602" s="1298"/>
      <c r="BP602" s="1298">
        <f t="shared" si="7"/>
        <v>0</v>
      </c>
      <c r="BQ602" s="1298"/>
      <c r="BR602" s="1298"/>
      <c r="BS602" s="1298"/>
      <c r="BT602" s="1298"/>
      <c r="BU602" s="1298">
        <f t="shared" si="8"/>
        <v>0</v>
      </c>
      <c r="BV602" s="1298"/>
      <c r="BW602" s="1298"/>
      <c r="BX602" s="1298"/>
      <c r="BY602" s="1298"/>
      <c r="BZ602" s="1298">
        <f t="shared" si="9"/>
        <v>0</v>
      </c>
      <c r="CA602" s="1298"/>
      <c r="CB602" s="1298"/>
      <c r="CC602" s="1298"/>
      <c r="CD602" s="1298"/>
      <c r="CE602" s="1597">
        <f t="shared" si="10"/>
        <v>0</v>
      </c>
      <c r="CF602" s="1597"/>
      <c r="CG602" s="1597"/>
      <c r="CH602" s="1597"/>
      <c r="CI602" s="1597"/>
      <c r="CJ602" s="1597">
        <f t="shared" si="11"/>
        <v>0</v>
      </c>
      <c r="CK602" s="1597"/>
      <c r="CL602" s="1597"/>
      <c r="CM602" s="1597"/>
      <c r="CN602" s="1597"/>
      <c r="CO602" s="1597">
        <f t="shared" si="12"/>
        <v>0</v>
      </c>
      <c r="CP602" s="1597"/>
      <c r="CQ602" s="1597"/>
      <c r="CR602" s="1597"/>
      <c r="CS602" s="1597"/>
      <c r="CT602" s="1597">
        <f t="shared" si="13"/>
        <v>0</v>
      </c>
      <c r="CU602" s="1597"/>
      <c r="CV602" s="1597"/>
      <c r="CW602" s="1597"/>
      <c r="CX602" s="1597"/>
      <c r="CY602" s="1597">
        <f t="shared" si="14"/>
        <v>0</v>
      </c>
      <c r="CZ602" s="1597"/>
      <c r="DA602" s="1597"/>
      <c r="DB602" s="1597"/>
      <c r="DC602" s="1597"/>
      <c r="DD602" s="1597">
        <f t="shared" si="15"/>
        <v>0</v>
      </c>
      <c r="DE602" s="1597"/>
      <c r="DF602" s="1597"/>
      <c r="DG602" s="1597"/>
      <c r="DH602" s="1597"/>
    </row>
    <row r="603" spans="1:112" ht="13">
      <c r="B603" s="12" t="s">
        <v>19</v>
      </c>
      <c r="G603" s="1097"/>
      <c r="H603" s="1097"/>
      <c r="I603" s="1097"/>
      <c r="J603" s="1097"/>
      <c r="K603" s="1097"/>
      <c r="L603" s="1097"/>
      <c r="M603" s="1097"/>
      <c r="N603" s="1097"/>
      <c r="O603" s="1097"/>
      <c r="P603" s="1097"/>
      <c r="Q603" s="1097"/>
      <c r="R603" s="1097"/>
      <c r="U603" s="12" t="s">
        <v>19</v>
      </c>
      <c r="Z603" s="1096"/>
      <c r="AA603" s="1096"/>
      <c r="AB603" s="1096"/>
      <c r="AC603" s="1096"/>
      <c r="AD603" s="1096"/>
      <c r="AE603" s="1096"/>
      <c r="AF603" s="1096"/>
      <c r="AG603" s="1096"/>
      <c r="AH603" s="1096"/>
      <c r="AI603" s="1096"/>
      <c r="AJ603" s="1096"/>
      <c r="AK603" s="1096"/>
      <c r="AM603" s="58"/>
      <c r="AN603" s="58"/>
      <c r="AO603" s="58"/>
      <c r="AP603" s="58"/>
      <c r="AQ603" s="58"/>
      <c r="AR603" s="1264">
        <f t="shared" si="0"/>
        <v>0</v>
      </c>
      <c r="AS603" s="1265"/>
      <c r="AT603" s="1301">
        <f t="shared" si="1"/>
        <v>0</v>
      </c>
      <c r="AU603" s="1302"/>
      <c r="AV603" s="1264">
        <f t="shared" si="2"/>
        <v>0</v>
      </c>
      <c r="AW603" s="1265"/>
      <c r="AX603" s="1301">
        <f t="shared" si="3"/>
        <v>0</v>
      </c>
      <c r="AY603" s="1302"/>
      <c r="AZ603" s="58"/>
      <c r="BA603" s="1301">
        <f t="shared" si="4"/>
        <v>0</v>
      </c>
      <c r="BB603" s="1303"/>
      <c r="BC603" s="1303"/>
      <c r="BD603" s="1303"/>
      <c r="BE603" s="1302"/>
      <c r="BF603" s="1298">
        <f t="shared" si="5"/>
        <v>0</v>
      </c>
      <c r="BG603" s="1298"/>
      <c r="BH603" s="1298"/>
      <c r="BI603" s="1298"/>
      <c r="BJ603" s="1298"/>
      <c r="BK603" s="1298">
        <f t="shared" si="6"/>
        <v>0</v>
      </c>
      <c r="BL603" s="1298"/>
      <c r="BM603" s="1298"/>
      <c r="BN603" s="1298"/>
      <c r="BO603" s="1298"/>
      <c r="BP603" s="1298">
        <f t="shared" si="7"/>
        <v>0</v>
      </c>
      <c r="BQ603" s="1298"/>
      <c r="BR603" s="1298"/>
      <c r="BS603" s="1298"/>
      <c r="BT603" s="1298"/>
      <c r="BU603" s="1298">
        <f t="shared" si="8"/>
        <v>0</v>
      </c>
      <c r="BV603" s="1298"/>
      <c r="BW603" s="1298"/>
      <c r="BX603" s="1298"/>
      <c r="BY603" s="1298"/>
      <c r="BZ603" s="1298">
        <f t="shared" si="9"/>
        <v>0</v>
      </c>
      <c r="CA603" s="1298"/>
      <c r="CB603" s="1298"/>
      <c r="CC603" s="1298"/>
      <c r="CD603" s="1298"/>
      <c r="CE603" s="1597">
        <f t="shared" si="10"/>
        <v>0</v>
      </c>
      <c r="CF603" s="1597"/>
      <c r="CG603" s="1597"/>
      <c r="CH603" s="1597"/>
      <c r="CI603" s="1597"/>
      <c r="CJ603" s="1597">
        <f t="shared" si="11"/>
        <v>0</v>
      </c>
      <c r="CK603" s="1597"/>
      <c r="CL603" s="1597"/>
      <c r="CM603" s="1597"/>
      <c r="CN603" s="1597"/>
      <c r="CO603" s="1597">
        <f t="shared" si="12"/>
        <v>0</v>
      </c>
      <c r="CP603" s="1597"/>
      <c r="CQ603" s="1597"/>
      <c r="CR603" s="1597"/>
      <c r="CS603" s="1597"/>
      <c r="CT603" s="1597">
        <f t="shared" si="13"/>
        <v>0</v>
      </c>
      <c r="CU603" s="1597"/>
      <c r="CV603" s="1597"/>
      <c r="CW603" s="1597"/>
      <c r="CX603" s="1597"/>
      <c r="CY603" s="1597">
        <f t="shared" si="14"/>
        <v>0</v>
      </c>
      <c r="CZ603" s="1597"/>
      <c r="DA603" s="1597"/>
      <c r="DB603" s="1597"/>
      <c r="DC603" s="1597"/>
      <c r="DD603" s="1597">
        <f t="shared" si="15"/>
        <v>0</v>
      </c>
      <c r="DE603" s="1597"/>
      <c r="DF603" s="1597"/>
      <c r="DG603" s="1597"/>
      <c r="DH603" s="1597"/>
    </row>
    <row r="604" spans="1:112" ht="13">
      <c r="B604" s="12" t="s">
        <v>337</v>
      </c>
      <c r="G604" s="1131"/>
      <c r="H604" s="1131"/>
      <c r="I604" s="1131"/>
      <c r="J604" s="1131"/>
      <c r="K604" s="1131"/>
      <c r="L604" s="1131"/>
      <c r="O604" s="140" t="s">
        <v>219</v>
      </c>
      <c r="P604" s="1163"/>
      <c r="Q604" s="1163"/>
      <c r="R604" s="1163"/>
      <c r="U604" s="12" t="s">
        <v>337</v>
      </c>
      <c r="Z604" s="1131"/>
      <c r="AA604" s="1131"/>
      <c r="AB604" s="1131"/>
      <c r="AC604" s="1131"/>
      <c r="AD604" s="1131"/>
      <c r="AE604" s="1131"/>
      <c r="AH604" s="140" t="s">
        <v>219</v>
      </c>
      <c r="AI604" s="1163"/>
      <c r="AJ604" s="1163"/>
      <c r="AK604" s="1163"/>
      <c r="AM604" s="58"/>
      <c r="AN604" s="58"/>
      <c r="AO604" s="58"/>
      <c r="AP604" s="58"/>
      <c r="AQ604" s="58"/>
      <c r="AR604" s="1264">
        <f t="shared" si="0"/>
        <v>0</v>
      </c>
      <c r="AS604" s="1265"/>
      <c r="AT604" s="1301">
        <f t="shared" si="1"/>
        <v>0</v>
      </c>
      <c r="AU604" s="1302"/>
      <c r="AV604" s="1264">
        <f t="shared" si="2"/>
        <v>0</v>
      </c>
      <c r="AW604" s="1265"/>
      <c r="AX604" s="1301">
        <f t="shared" si="3"/>
        <v>0</v>
      </c>
      <c r="AY604" s="1302"/>
      <c r="AZ604" s="58"/>
      <c r="BA604" s="1301">
        <f t="shared" si="4"/>
        <v>0</v>
      </c>
      <c r="BB604" s="1303"/>
      <c r="BC604" s="1303"/>
      <c r="BD604" s="1303"/>
      <c r="BE604" s="1302"/>
      <c r="BF604" s="1298">
        <f t="shared" si="5"/>
        <v>0</v>
      </c>
      <c r="BG604" s="1298"/>
      <c r="BH604" s="1298"/>
      <c r="BI604" s="1298"/>
      <c r="BJ604" s="1298"/>
      <c r="BK604" s="1298">
        <f t="shared" si="6"/>
        <v>0</v>
      </c>
      <c r="BL604" s="1298"/>
      <c r="BM604" s="1298"/>
      <c r="BN604" s="1298"/>
      <c r="BO604" s="1298"/>
      <c r="BP604" s="1298">
        <f t="shared" si="7"/>
        <v>0</v>
      </c>
      <c r="BQ604" s="1298"/>
      <c r="BR604" s="1298"/>
      <c r="BS604" s="1298"/>
      <c r="BT604" s="1298"/>
      <c r="BU604" s="1298">
        <f t="shared" si="8"/>
        <v>0</v>
      </c>
      <c r="BV604" s="1298"/>
      <c r="BW604" s="1298"/>
      <c r="BX604" s="1298"/>
      <c r="BY604" s="1298"/>
      <c r="BZ604" s="1298">
        <f t="shared" si="9"/>
        <v>0</v>
      </c>
      <c r="CA604" s="1298"/>
      <c r="CB604" s="1298"/>
      <c r="CC604" s="1298"/>
      <c r="CD604" s="1298"/>
      <c r="CE604" s="1597">
        <f t="shared" si="10"/>
        <v>0</v>
      </c>
      <c r="CF604" s="1597"/>
      <c r="CG604" s="1597"/>
      <c r="CH604" s="1597"/>
      <c r="CI604" s="1597"/>
      <c r="CJ604" s="1597">
        <f t="shared" si="11"/>
        <v>0</v>
      </c>
      <c r="CK604" s="1597"/>
      <c r="CL604" s="1597"/>
      <c r="CM604" s="1597"/>
      <c r="CN604" s="1597"/>
      <c r="CO604" s="1597">
        <f t="shared" si="12"/>
        <v>0</v>
      </c>
      <c r="CP604" s="1597"/>
      <c r="CQ604" s="1597"/>
      <c r="CR604" s="1597"/>
      <c r="CS604" s="1597"/>
      <c r="CT604" s="1597">
        <f t="shared" si="13"/>
        <v>0</v>
      </c>
      <c r="CU604" s="1597"/>
      <c r="CV604" s="1597"/>
      <c r="CW604" s="1597"/>
      <c r="CX604" s="1597"/>
      <c r="CY604" s="1597">
        <f t="shared" si="14"/>
        <v>0</v>
      </c>
      <c r="CZ604" s="1597"/>
      <c r="DA604" s="1597"/>
      <c r="DB604" s="1597"/>
      <c r="DC604" s="1597"/>
      <c r="DD604" s="1597">
        <f t="shared" si="15"/>
        <v>0</v>
      </c>
      <c r="DE604" s="1597"/>
      <c r="DF604" s="1597"/>
      <c r="DG604" s="1597"/>
      <c r="DH604" s="1597"/>
    </row>
    <row r="605" spans="1:112" ht="13">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264">
        <f t="shared" si="0"/>
        <v>0</v>
      </c>
      <c r="AS605" s="1265"/>
      <c r="AT605" s="1301">
        <f t="shared" si="1"/>
        <v>0</v>
      </c>
      <c r="AU605" s="1302"/>
      <c r="AV605" s="1264">
        <f t="shared" si="2"/>
        <v>0</v>
      </c>
      <c r="AW605" s="1265"/>
      <c r="AX605" s="1301">
        <f t="shared" si="3"/>
        <v>0</v>
      </c>
      <c r="AY605" s="1302"/>
      <c r="AZ605" s="58"/>
      <c r="BA605" s="1301">
        <f t="shared" si="4"/>
        <v>0</v>
      </c>
      <c r="BB605" s="1303"/>
      <c r="BC605" s="1303"/>
      <c r="BD605" s="1303"/>
      <c r="BE605" s="1302"/>
      <c r="BF605" s="1298">
        <f t="shared" si="5"/>
        <v>0</v>
      </c>
      <c r="BG605" s="1298"/>
      <c r="BH605" s="1298"/>
      <c r="BI605" s="1298"/>
      <c r="BJ605" s="1298"/>
      <c r="BK605" s="1298">
        <f t="shared" si="6"/>
        <v>0</v>
      </c>
      <c r="BL605" s="1298"/>
      <c r="BM605" s="1298"/>
      <c r="BN605" s="1298"/>
      <c r="BO605" s="1298"/>
      <c r="BP605" s="1298">
        <f t="shared" si="7"/>
        <v>0</v>
      </c>
      <c r="BQ605" s="1298"/>
      <c r="BR605" s="1298"/>
      <c r="BS605" s="1298"/>
      <c r="BT605" s="1298"/>
      <c r="BU605" s="1298">
        <f t="shared" si="8"/>
        <v>0</v>
      </c>
      <c r="BV605" s="1298"/>
      <c r="BW605" s="1298"/>
      <c r="BX605" s="1298"/>
      <c r="BY605" s="1298"/>
      <c r="BZ605" s="1298">
        <f t="shared" si="9"/>
        <v>0</v>
      </c>
      <c r="CA605" s="1298"/>
      <c r="CB605" s="1298"/>
      <c r="CC605" s="1298"/>
      <c r="CD605" s="1298"/>
      <c r="CE605" s="1597">
        <f t="shared" si="10"/>
        <v>0</v>
      </c>
      <c r="CF605" s="1597"/>
      <c r="CG605" s="1597"/>
      <c r="CH605" s="1597"/>
      <c r="CI605" s="1597"/>
      <c r="CJ605" s="1597">
        <f t="shared" si="11"/>
        <v>0</v>
      </c>
      <c r="CK605" s="1597"/>
      <c r="CL605" s="1597"/>
      <c r="CM605" s="1597"/>
      <c r="CN605" s="1597"/>
      <c r="CO605" s="1597">
        <f t="shared" si="12"/>
        <v>0</v>
      </c>
      <c r="CP605" s="1597"/>
      <c r="CQ605" s="1597"/>
      <c r="CR605" s="1597"/>
      <c r="CS605" s="1597"/>
      <c r="CT605" s="1597">
        <f t="shared" si="13"/>
        <v>0</v>
      </c>
      <c r="CU605" s="1597"/>
      <c r="CV605" s="1597"/>
      <c r="CW605" s="1597"/>
      <c r="CX605" s="1597"/>
      <c r="CY605" s="1597">
        <f t="shared" si="14"/>
        <v>0</v>
      </c>
      <c r="CZ605" s="1597"/>
      <c r="DA605" s="1597"/>
      <c r="DB605" s="1597"/>
      <c r="DC605" s="1597"/>
      <c r="DD605" s="1597">
        <f t="shared" si="15"/>
        <v>0</v>
      </c>
      <c r="DE605" s="1597"/>
      <c r="DF605" s="1597"/>
      <c r="DG605" s="1597"/>
      <c r="DH605" s="1597"/>
    </row>
    <row r="606" spans="1:112" ht="13">
      <c r="B606" s="12" t="s">
        <v>22</v>
      </c>
      <c r="N606" s="1125" t="s">
        <v>722</v>
      </c>
      <c r="O606" s="1125"/>
      <c r="U606" s="12" t="s">
        <v>22</v>
      </c>
      <c r="AG606" s="1125" t="s">
        <v>722</v>
      </c>
      <c r="AH606" s="1125"/>
      <c r="AM606" s="58"/>
      <c r="AN606" s="58"/>
      <c r="AO606" s="58"/>
      <c r="AP606" s="58"/>
      <c r="AQ606" s="58"/>
      <c r="AR606" s="1264">
        <f t="shared" si="0"/>
        <v>0</v>
      </c>
      <c r="AS606" s="1265"/>
      <c r="AT606" s="1301">
        <f t="shared" si="1"/>
        <v>0</v>
      </c>
      <c r="AU606" s="1302"/>
      <c r="AV606" s="1264">
        <f t="shared" si="2"/>
        <v>0</v>
      </c>
      <c r="AW606" s="1265"/>
      <c r="AX606" s="1301">
        <f t="shared" si="3"/>
        <v>0</v>
      </c>
      <c r="AY606" s="1302"/>
      <c r="AZ606" s="58"/>
      <c r="BA606" s="1301">
        <f t="shared" si="4"/>
        <v>0</v>
      </c>
      <c r="BB606" s="1303"/>
      <c r="BC606" s="1303"/>
      <c r="BD606" s="1303"/>
      <c r="BE606" s="1302"/>
      <c r="BF606" s="1298">
        <f t="shared" si="5"/>
        <v>0</v>
      </c>
      <c r="BG606" s="1298"/>
      <c r="BH606" s="1298"/>
      <c r="BI606" s="1298"/>
      <c r="BJ606" s="1298"/>
      <c r="BK606" s="1298">
        <f t="shared" si="6"/>
        <v>0</v>
      </c>
      <c r="BL606" s="1298"/>
      <c r="BM606" s="1298"/>
      <c r="BN606" s="1298"/>
      <c r="BO606" s="1298"/>
      <c r="BP606" s="1298">
        <f t="shared" si="7"/>
        <v>0</v>
      </c>
      <c r="BQ606" s="1298"/>
      <c r="BR606" s="1298"/>
      <c r="BS606" s="1298"/>
      <c r="BT606" s="1298"/>
      <c r="BU606" s="1298">
        <f t="shared" si="8"/>
        <v>0</v>
      </c>
      <c r="BV606" s="1298"/>
      <c r="BW606" s="1298"/>
      <c r="BX606" s="1298"/>
      <c r="BY606" s="1298"/>
      <c r="BZ606" s="1298">
        <f t="shared" si="9"/>
        <v>0</v>
      </c>
      <c r="CA606" s="1298"/>
      <c r="CB606" s="1298"/>
      <c r="CC606" s="1298"/>
      <c r="CD606" s="1298"/>
      <c r="CE606" s="1597">
        <f t="shared" si="10"/>
        <v>0</v>
      </c>
      <c r="CF606" s="1597"/>
      <c r="CG606" s="1597"/>
      <c r="CH606" s="1597"/>
      <c r="CI606" s="1597"/>
      <c r="CJ606" s="1597">
        <f t="shared" si="11"/>
        <v>0</v>
      </c>
      <c r="CK606" s="1597"/>
      <c r="CL606" s="1597"/>
      <c r="CM606" s="1597"/>
      <c r="CN606" s="1597"/>
      <c r="CO606" s="1597">
        <f t="shared" si="12"/>
        <v>0</v>
      </c>
      <c r="CP606" s="1597"/>
      <c r="CQ606" s="1597"/>
      <c r="CR606" s="1597"/>
      <c r="CS606" s="1597"/>
      <c r="CT606" s="1597">
        <f t="shared" si="13"/>
        <v>0</v>
      </c>
      <c r="CU606" s="1597"/>
      <c r="CV606" s="1597"/>
      <c r="CW606" s="1597"/>
      <c r="CX606" s="1597"/>
      <c r="CY606" s="1597">
        <f t="shared" si="14"/>
        <v>0</v>
      </c>
      <c r="CZ606" s="1597"/>
      <c r="DA606" s="1597"/>
      <c r="DB606" s="1597"/>
      <c r="DC606" s="1597"/>
      <c r="DD606" s="1597">
        <f t="shared" si="15"/>
        <v>0</v>
      </c>
      <c r="DE606" s="1597"/>
      <c r="DF606" s="1597"/>
      <c r="DG606" s="1597"/>
      <c r="DH606" s="1597"/>
    </row>
    <row r="607" spans="1:112" ht="13">
      <c r="AM607" s="58"/>
      <c r="AN607" s="58"/>
      <c r="AO607" s="58"/>
      <c r="AP607" s="58"/>
      <c r="AQ607" s="58"/>
      <c r="AR607" s="1264">
        <f t="shared" si="0"/>
        <v>0</v>
      </c>
      <c r="AS607" s="1265"/>
      <c r="AT607" s="1301">
        <f t="shared" si="1"/>
        <v>0</v>
      </c>
      <c r="AU607" s="1302"/>
      <c r="AV607" s="1264">
        <f t="shared" si="2"/>
        <v>0</v>
      </c>
      <c r="AW607" s="1265"/>
      <c r="AX607" s="1301">
        <f t="shared" si="3"/>
        <v>0</v>
      </c>
      <c r="AY607" s="1302"/>
      <c r="AZ607" s="58"/>
      <c r="BA607" s="1301">
        <f t="shared" si="4"/>
        <v>0</v>
      </c>
      <c r="BB607" s="1303"/>
      <c r="BC607" s="1303"/>
      <c r="BD607" s="1303"/>
      <c r="BE607" s="1302"/>
      <c r="BF607" s="1298">
        <f t="shared" si="5"/>
        <v>0</v>
      </c>
      <c r="BG607" s="1298"/>
      <c r="BH607" s="1298"/>
      <c r="BI607" s="1298"/>
      <c r="BJ607" s="1298"/>
      <c r="BK607" s="1298">
        <f t="shared" si="6"/>
        <v>0</v>
      </c>
      <c r="BL607" s="1298"/>
      <c r="BM607" s="1298"/>
      <c r="BN607" s="1298"/>
      <c r="BO607" s="1298"/>
      <c r="BP607" s="1298">
        <f t="shared" si="7"/>
        <v>0</v>
      </c>
      <c r="BQ607" s="1298"/>
      <c r="BR607" s="1298"/>
      <c r="BS607" s="1298"/>
      <c r="BT607" s="1298"/>
      <c r="BU607" s="1298">
        <f t="shared" si="8"/>
        <v>0</v>
      </c>
      <c r="BV607" s="1298"/>
      <c r="BW607" s="1298"/>
      <c r="BX607" s="1298"/>
      <c r="BY607" s="1298"/>
      <c r="BZ607" s="1298">
        <f t="shared" si="9"/>
        <v>0</v>
      </c>
      <c r="CA607" s="1298"/>
      <c r="CB607" s="1298"/>
      <c r="CC607" s="1298"/>
      <c r="CD607" s="1298"/>
      <c r="CE607" s="1597">
        <f t="shared" si="10"/>
        <v>0</v>
      </c>
      <c r="CF607" s="1597"/>
      <c r="CG607" s="1597"/>
      <c r="CH607" s="1597"/>
      <c r="CI607" s="1597"/>
      <c r="CJ607" s="1597">
        <f t="shared" si="11"/>
        <v>0</v>
      </c>
      <c r="CK607" s="1597"/>
      <c r="CL607" s="1597"/>
      <c r="CM607" s="1597"/>
      <c r="CN607" s="1597"/>
      <c r="CO607" s="1597">
        <f t="shared" si="12"/>
        <v>0</v>
      </c>
      <c r="CP607" s="1597"/>
      <c r="CQ607" s="1597"/>
      <c r="CR607" s="1597"/>
      <c r="CS607" s="1597"/>
      <c r="CT607" s="1597">
        <f t="shared" si="13"/>
        <v>0</v>
      </c>
      <c r="CU607" s="1597"/>
      <c r="CV607" s="1597"/>
      <c r="CW607" s="1597"/>
      <c r="CX607" s="1597"/>
      <c r="CY607" s="1597">
        <f t="shared" si="14"/>
        <v>0</v>
      </c>
      <c r="CZ607" s="1597"/>
      <c r="DA607" s="1597"/>
      <c r="DB607" s="1597"/>
      <c r="DC607" s="1597"/>
      <c r="DD607" s="1597">
        <f t="shared" si="15"/>
        <v>0</v>
      </c>
      <c r="DE607" s="1597"/>
      <c r="DF607" s="1597"/>
      <c r="DG607" s="1597"/>
      <c r="DH607" s="1597"/>
    </row>
    <row r="608" spans="1:112" ht="13">
      <c r="A608" s="1314" t="s">
        <v>590</v>
      </c>
      <c r="B608" s="1314"/>
      <c r="C608" s="1314"/>
      <c r="D608" s="1314"/>
      <c r="E608" s="1314"/>
      <c r="F608" s="1314"/>
      <c r="G608" s="1314"/>
      <c r="H608" s="1314"/>
      <c r="I608" s="1314"/>
      <c r="J608" s="1314"/>
      <c r="K608" s="1314"/>
      <c r="L608" s="1314"/>
      <c r="M608" s="1314"/>
      <c r="N608" s="1314"/>
      <c r="O608" s="1314"/>
      <c r="P608" s="1314"/>
      <c r="Q608" s="1314"/>
      <c r="R608" s="1314"/>
      <c r="S608" s="1314"/>
      <c r="T608" s="1314"/>
      <c r="U608" s="1314"/>
      <c r="V608" s="1314"/>
      <c r="W608" s="1314"/>
      <c r="X608" s="1314"/>
      <c r="Y608" s="1314"/>
      <c r="Z608" s="1314"/>
      <c r="AA608" s="1314"/>
      <c r="AB608" s="1314"/>
      <c r="AC608" s="1314"/>
      <c r="AD608" s="1314"/>
      <c r="AE608" s="1314"/>
      <c r="AF608" s="1314"/>
      <c r="AG608" s="1314"/>
      <c r="AH608" s="1314"/>
      <c r="AI608" s="1314"/>
      <c r="AJ608" s="1314"/>
      <c r="AK608" s="1314"/>
      <c r="AL608" s="1314"/>
      <c r="AM608" s="58"/>
      <c r="AN608" s="58"/>
      <c r="AO608" s="58"/>
      <c r="AP608" s="58"/>
      <c r="AQ608" s="58"/>
      <c r="AR608" s="1264">
        <f t="shared" si="0"/>
        <v>0</v>
      </c>
      <c r="AS608" s="1265"/>
      <c r="AT608" s="1301">
        <f t="shared" si="1"/>
        <v>0</v>
      </c>
      <c r="AU608" s="1302"/>
      <c r="AV608" s="1264">
        <f t="shared" si="2"/>
        <v>0</v>
      </c>
      <c r="AW608" s="1265"/>
      <c r="AX608" s="1301">
        <f t="shared" si="3"/>
        <v>0</v>
      </c>
      <c r="AY608" s="1302"/>
      <c r="AZ608" s="58"/>
      <c r="BA608" s="1301">
        <f t="shared" si="4"/>
        <v>0</v>
      </c>
      <c r="BB608" s="1303"/>
      <c r="BC608" s="1303"/>
      <c r="BD608" s="1303"/>
      <c r="BE608" s="1302"/>
      <c r="BF608" s="1298">
        <f t="shared" si="5"/>
        <v>0</v>
      </c>
      <c r="BG608" s="1298"/>
      <c r="BH608" s="1298"/>
      <c r="BI608" s="1298"/>
      <c r="BJ608" s="1298"/>
      <c r="BK608" s="1298">
        <f t="shared" si="6"/>
        <v>0</v>
      </c>
      <c r="BL608" s="1298"/>
      <c r="BM608" s="1298"/>
      <c r="BN608" s="1298"/>
      <c r="BO608" s="1298"/>
      <c r="BP608" s="1298">
        <f t="shared" si="7"/>
        <v>0</v>
      </c>
      <c r="BQ608" s="1298"/>
      <c r="BR608" s="1298"/>
      <c r="BS608" s="1298"/>
      <c r="BT608" s="1298"/>
      <c r="BU608" s="1298">
        <f t="shared" si="8"/>
        <v>0</v>
      </c>
      <c r="BV608" s="1298"/>
      <c r="BW608" s="1298"/>
      <c r="BX608" s="1298"/>
      <c r="BY608" s="1298"/>
      <c r="BZ608" s="1298">
        <f t="shared" si="9"/>
        <v>0</v>
      </c>
      <c r="CA608" s="1298"/>
      <c r="CB608" s="1298"/>
      <c r="CC608" s="1298"/>
      <c r="CD608" s="1298"/>
      <c r="CE608" s="1597">
        <f t="shared" si="10"/>
        <v>0</v>
      </c>
      <c r="CF608" s="1597"/>
      <c r="CG608" s="1597"/>
      <c r="CH608" s="1597"/>
      <c r="CI608" s="1597"/>
      <c r="CJ608" s="1597">
        <f t="shared" si="11"/>
        <v>0</v>
      </c>
      <c r="CK608" s="1597"/>
      <c r="CL608" s="1597"/>
      <c r="CM608" s="1597"/>
      <c r="CN608" s="1597"/>
      <c r="CO608" s="1597">
        <f t="shared" si="12"/>
        <v>0</v>
      </c>
      <c r="CP608" s="1597"/>
      <c r="CQ608" s="1597"/>
      <c r="CR608" s="1597"/>
      <c r="CS608" s="1597"/>
      <c r="CT608" s="1597">
        <f t="shared" si="13"/>
        <v>0</v>
      </c>
      <c r="CU608" s="1597"/>
      <c r="CV608" s="1597"/>
      <c r="CW608" s="1597"/>
      <c r="CX608" s="1597"/>
      <c r="CY608" s="1597">
        <f t="shared" si="14"/>
        <v>0</v>
      </c>
      <c r="CZ608" s="1597"/>
      <c r="DA608" s="1597"/>
      <c r="DB608" s="1597"/>
      <c r="DC608" s="1597"/>
      <c r="DD608" s="1597">
        <f t="shared" si="15"/>
        <v>0</v>
      </c>
      <c r="DE608" s="1597"/>
      <c r="DF608" s="1597"/>
      <c r="DG608" s="1597"/>
      <c r="DH608" s="1597"/>
    </row>
    <row r="609" spans="1:112" ht="14" thickBo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58"/>
      <c r="AN609" s="58"/>
      <c r="AO609" s="58"/>
      <c r="AP609" s="58"/>
      <c r="AQ609" s="58"/>
      <c r="AR609" s="1264">
        <f t="shared" si="0"/>
        <v>0</v>
      </c>
      <c r="AS609" s="1265"/>
      <c r="AT609" s="1301">
        <f t="shared" si="1"/>
        <v>0</v>
      </c>
      <c r="AU609" s="1302"/>
      <c r="AV609" s="1264">
        <f t="shared" si="2"/>
        <v>0</v>
      </c>
      <c r="AW609" s="1265"/>
      <c r="AX609" s="1301">
        <f t="shared" si="3"/>
        <v>0</v>
      </c>
      <c r="AY609" s="1302"/>
      <c r="AZ609" s="58"/>
      <c r="BA609" s="1301">
        <f t="shared" si="4"/>
        <v>0</v>
      </c>
      <c r="BB609" s="1303"/>
      <c r="BC609" s="1303"/>
      <c r="BD609" s="1303"/>
      <c r="BE609" s="1302"/>
      <c r="BF609" s="1298">
        <f t="shared" si="5"/>
        <v>0</v>
      </c>
      <c r="BG609" s="1298"/>
      <c r="BH609" s="1298"/>
      <c r="BI609" s="1298"/>
      <c r="BJ609" s="1298"/>
      <c r="BK609" s="1298">
        <f t="shared" si="6"/>
        <v>0</v>
      </c>
      <c r="BL609" s="1298"/>
      <c r="BM609" s="1298"/>
      <c r="BN609" s="1298"/>
      <c r="BO609" s="1298"/>
      <c r="BP609" s="1298">
        <f t="shared" si="7"/>
        <v>0</v>
      </c>
      <c r="BQ609" s="1298"/>
      <c r="BR609" s="1298"/>
      <c r="BS609" s="1298"/>
      <c r="BT609" s="1298"/>
      <c r="BU609" s="1298">
        <f t="shared" si="8"/>
        <v>0</v>
      </c>
      <c r="BV609" s="1298"/>
      <c r="BW609" s="1298"/>
      <c r="BX609" s="1298"/>
      <c r="BY609" s="1298"/>
      <c r="BZ609" s="1298">
        <f t="shared" si="9"/>
        <v>0</v>
      </c>
      <c r="CA609" s="1298"/>
      <c r="CB609" s="1298"/>
      <c r="CC609" s="1298"/>
      <c r="CD609" s="1298"/>
      <c r="CE609" s="1597">
        <f t="shared" si="10"/>
        <v>0</v>
      </c>
      <c r="CF609" s="1597"/>
      <c r="CG609" s="1597"/>
      <c r="CH609" s="1597"/>
      <c r="CI609" s="1597"/>
      <c r="CJ609" s="1597">
        <f t="shared" si="11"/>
        <v>0</v>
      </c>
      <c r="CK609" s="1597"/>
      <c r="CL609" s="1597"/>
      <c r="CM609" s="1597"/>
      <c r="CN609" s="1597"/>
      <c r="CO609" s="1597">
        <f t="shared" si="12"/>
        <v>0</v>
      </c>
      <c r="CP609" s="1597"/>
      <c r="CQ609" s="1597"/>
      <c r="CR609" s="1597"/>
      <c r="CS609" s="1597"/>
      <c r="CT609" s="1597">
        <f t="shared" si="13"/>
        <v>0</v>
      </c>
      <c r="CU609" s="1597"/>
      <c r="CV609" s="1597"/>
      <c r="CW609" s="1597"/>
      <c r="CX609" s="1597"/>
      <c r="CY609" s="1597">
        <f t="shared" si="14"/>
        <v>0</v>
      </c>
      <c r="CZ609" s="1597"/>
      <c r="DA609" s="1597"/>
      <c r="DB609" s="1597"/>
      <c r="DC609" s="1597"/>
      <c r="DD609" s="1597">
        <f t="shared" si="15"/>
        <v>0</v>
      </c>
      <c r="DE609" s="1597"/>
      <c r="DF609" s="1597"/>
      <c r="DG609" s="1597"/>
      <c r="DH609" s="1597"/>
    </row>
    <row r="610" spans="1:112" ht="14" thickTop="1">
      <c r="A610" s="25"/>
      <c r="B610" s="25"/>
      <c r="C610" s="25"/>
      <c r="D610" s="25"/>
      <c r="E610" s="25"/>
      <c r="F610" s="25"/>
      <c r="G610" s="3"/>
      <c r="H610" s="25"/>
      <c r="AM610" s="58"/>
      <c r="AN610" s="58"/>
      <c r="AO610" s="58"/>
      <c r="AP610" s="58"/>
      <c r="AQ610" s="58"/>
      <c r="AR610" s="1264">
        <f t="shared" si="0"/>
        <v>0</v>
      </c>
      <c r="AS610" s="1265"/>
      <c r="AT610" s="1301">
        <f t="shared" si="1"/>
        <v>0</v>
      </c>
      <c r="AU610" s="1302"/>
      <c r="AV610" s="1264">
        <f t="shared" si="2"/>
        <v>0</v>
      </c>
      <c r="AW610" s="1265"/>
      <c r="AX610" s="1301">
        <f t="shared" si="3"/>
        <v>0</v>
      </c>
      <c r="AY610" s="1302"/>
      <c r="AZ610" s="58"/>
      <c r="BA610" s="1301">
        <f t="shared" si="4"/>
        <v>0</v>
      </c>
      <c r="BB610" s="1303"/>
      <c r="BC610" s="1303"/>
      <c r="BD610" s="1303"/>
      <c r="BE610" s="1302"/>
      <c r="BF610" s="1298">
        <f t="shared" si="5"/>
        <v>0</v>
      </c>
      <c r="BG610" s="1298"/>
      <c r="BH610" s="1298"/>
      <c r="BI610" s="1298"/>
      <c r="BJ610" s="1298"/>
      <c r="BK610" s="1298">
        <f t="shared" si="6"/>
        <v>0</v>
      </c>
      <c r="BL610" s="1298"/>
      <c r="BM610" s="1298"/>
      <c r="BN610" s="1298"/>
      <c r="BO610" s="1298"/>
      <c r="BP610" s="1298">
        <f t="shared" si="7"/>
        <v>0</v>
      </c>
      <c r="BQ610" s="1298"/>
      <c r="BR610" s="1298"/>
      <c r="BS610" s="1298"/>
      <c r="BT610" s="1298"/>
      <c r="BU610" s="1298">
        <f t="shared" si="8"/>
        <v>0</v>
      </c>
      <c r="BV610" s="1298"/>
      <c r="BW610" s="1298"/>
      <c r="BX610" s="1298"/>
      <c r="BY610" s="1298"/>
      <c r="BZ610" s="1298">
        <f t="shared" si="9"/>
        <v>0</v>
      </c>
      <c r="CA610" s="1298"/>
      <c r="CB610" s="1298"/>
      <c r="CC610" s="1298"/>
      <c r="CD610" s="1298"/>
      <c r="CE610" s="1597">
        <f t="shared" si="10"/>
        <v>0</v>
      </c>
      <c r="CF610" s="1597"/>
      <c r="CG610" s="1597"/>
      <c r="CH610" s="1597"/>
      <c r="CI610" s="1597"/>
      <c r="CJ610" s="1597">
        <f t="shared" si="11"/>
        <v>0</v>
      </c>
      <c r="CK610" s="1597"/>
      <c r="CL610" s="1597"/>
      <c r="CM610" s="1597"/>
      <c r="CN610" s="1597"/>
      <c r="CO610" s="1597">
        <f t="shared" si="12"/>
        <v>0</v>
      </c>
      <c r="CP610" s="1597"/>
      <c r="CQ610" s="1597"/>
      <c r="CR610" s="1597"/>
      <c r="CS610" s="1597"/>
      <c r="CT610" s="1597">
        <f t="shared" si="13"/>
        <v>0</v>
      </c>
      <c r="CU610" s="1597"/>
      <c r="CV610" s="1597"/>
      <c r="CW610" s="1597"/>
      <c r="CX610" s="1597"/>
      <c r="CY610" s="1597">
        <f t="shared" si="14"/>
        <v>0</v>
      </c>
      <c r="CZ610" s="1597"/>
      <c r="DA610" s="1597"/>
      <c r="DB610" s="1597"/>
      <c r="DC610" s="1597"/>
      <c r="DD610" s="1597">
        <f t="shared" si="15"/>
        <v>0</v>
      </c>
      <c r="DE610" s="1597"/>
      <c r="DF610" s="1597"/>
      <c r="DG610" s="1597"/>
      <c r="DH610" s="1597"/>
    </row>
    <row r="611" spans="1:112" ht="13">
      <c r="A611" s="50" t="s">
        <v>340</v>
      </c>
      <c r="B611" s="50"/>
      <c r="C611" s="50" t="s">
        <v>23</v>
      </c>
      <c r="AM611" s="58"/>
      <c r="AN611" s="58"/>
      <c r="AO611" s="58"/>
      <c r="AP611" s="58"/>
      <c r="AQ611" s="58"/>
      <c r="AR611" s="1264">
        <f t="shared" si="0"/>
        <v>0</v>
      </c>
      <c r="AS611" s="1265"/>
      <c r="AT611" s="1301">
        <f t="shared" si="1"/>
        <v>0</v>
      </c>
      <c r="AU611" s="1302"/>
      <c r="AV611" s="1264">
        <f t="shared" si="2"/>
        <v>0</v>
      </c>
      <c r="AW611" s="1265"/>
      <c r="AX611" s="1301">
        <f t="shared" si="3"/>
        <v>0</v>
      </c>
      <c r="AY611" s="1302"/>
      <c r="AZ611" s="58"/>
      <c r="BA611" s="1301">
        <f t="shared" si="4"/>
        <v>0</v>
      </c>
      <c r="BB611" s="1303"/>
      <c r="BC611" s="1303"/>
      <c r="BD611" s="1303"/>
      <c r="BE611" s="1302"/>
      <c r="BF611" s="1298">
        <f t="shared" si="5"/>
        <v>0</v>
      </c>
      <c r="BG611" s="1298"/>
      <c r="BH611" s="1298"/>
      <c r="BI611" s="1298"/>
      <c r="BJ611" s="1298"/>
      <c r="BK611" s="1298">
        <f t="shared" si="6"/>
        <v>0</v>
      </c>
      <c r="BL611" s="1298"/>
      <c r="BM611" s="1298"/>
      <c r="BN611" s="1298"/>
      <c r="BO611" s="1298"/>
      <c r="BP611" s="1298">
        <f t="shared" si="7"/>
        <v>0</v>
      </c>
      <c r="BQ611" s="1298"/>
      <c r="BR611" s="1298"/>
      <c r="BS611" s="1298"/>
      <c r="BT611" s="1298"/>
      <c r="BU611" s="1298">
        <f t="shared" si="8"/>
        <v>0</v>
      </c>
      <c r="BV611" s="1298"/>
      <c r="BW611" s="1298"/>
      <c r="BX611" s="1298"/>
      <c r="BY611" s="1298"/>
      <c r="BZ611" s="1298">
        <f t="shared" si="9"/>
        <v>0</v>
      </c>
      <c r="CA611" s="1298"/>
      <c r="CB611" s="1298"/>
      <c r="CC611" s="1298"/>
      <c r="CD611" s="1298"/>
      <c r="CE611" s="1597">
        <f t="shared" si="10"/>
        <v>0</v>
      </c>
      <c r="CF611" s="1597"/>
      <c r="CG611" s="1597"/>
      <c r="CH611" s="1597"/>
      <c r="CI611" s="1597"/>
      <c r="CJ611" s="1597">
        <f t="shared" si="11"/>
        <v>0</v>
      </c>
      <c r="CK611" s="1597"/>
      <c r="CL611" s="1597"/>
      <c r="CM611" s="1597"/>
      <c r="CN611" s="1597"/>
      <c r="CO611" s="1597">
        <f t="shared" si="12"/>
        <v>0</v>
      </c>
      <c r="CP611" s="1597"/>
      <c r="CQ611" s="1597"/>
      <c r="CR611" s="1597"/>
      <c r="CS611" s="1597"/>
      <c r="CT611" s="1597">
        <f t="shared" si="13"/>
        <v>0</v>
      </c>
      <c r="CU611" s="1597"/>
      <c r="CV611" s="1597"/>
      <c r="CW611" s="1597"/>
      <c r="CX611" s="1597"/>
      <c r="CY611" s="1597">
        <f t="shared" si="14"/>
        <v>0</v>
      </c>
      <c r="CZ611" s="1597"/>
      <c r="DA611" s="1597"/>
      <c r="DB611" s="1597"/>
      <c r="DC611" s="1597"/>
      <c r="DD611" s="1597">
        <f t="shared" si="15"/>
        <v>0</v>
      </c>
      <c r="DE611" s="1597"/>
      <c r="DF611" s="1597"/>
      <c r="DG611" s="1597"/>
      <c r="DH611" s="1597"/>
    </row>
    <row r="612" spans="1:112" ht="13">
      <c r="A612" s="50"/>
      <c r="B612" s="50"/>
      <c r="C612" s="50"/>
      <c r="AM612" s="58"/>
      <c r="AN612" s="58"/>
      <c r="AO612" s="58"/>
      <c r="AP612" s="58"/>
      <c r="AQ612" s="58"/>
      <c r="AR612" s="1264">
        <f t="shared" si="0"/>
        <v>0</v>
      </c>
      <c r="AS612" s="1265"/>
      <c r="AT612" s="1301">
        <f t="shared" si="1"/>
        <v>0</v>
      </c>
      <c r="AU612" s="1302"/>
      <c r="AV612" s="1264">
        <f t="shared" si="2"/>
        <v>0</v>
      </c>
      <c r="AW612" s="1265"/>
      <c r="AX612" s="1301">
        <f t="shared" si="3"/>
        <v>0</v>
      </c>
      <c r="AY612" s="1302"/>
      <c r="AZ612" s="58"/>
      <c r="BA612" s="1301">
        <f t="shared" si="4"/>
        <v>0</v>
      </c>
      <c r="BB612" s="1303"/>
      <c r="BC612" s="1303"/>
      <c r="BD612" s="1303"/>
      <c r="BE612" s="1302"/>
      <c r="BF612" s="1298">
        <f t="shared" si="5"/>
        <v>0</v>
      </c>
      <c r="BG612" s="1298"/>
      <c r="BH612" s="1298"/>
      <c r="BI612" s="1298"/>
      <c r="BJ612" s="1298"/>
      <c r="BK612" s="1298">
        <f t="shared" si="6"/>
        <v>0</v>
      </c>
      <c r="BL612" s="1298"/>
      <c r="BM612" s="1298"/>
      <c r="BN612" s="1298"/>
      <c r="BO612" s="1298"/>
      <c r="BP612" s="1298">
        <f t="shared" si="7"/>
        <v>0</v>
      </c>
      <c r="BQ612" s="1298"/>
      <c r="BR612" s="1298"/>
      <c r="BS612" s="1298"/>
      <c r="BT612" s="1298"/>
      <c r="BU612" s="1298">
        <f t="shared" si="8"/>
        <v>0</v>
      </c>
      <c r="BV612" s="1298"/>
      <c r="BW612" s="1298"/>
      <c r="BX612" s="1298"/>
      <c r="BY612" s="1298"/>
      <c r="BZ612" s="1298">
        <f t="shared" si="9"/>
        <v>0</v>
      </c>
      <c r="CA612" s="1298"/>
      <c r="CB612" s="1298"/>
      <c r="CC612" s="1298"/>
      <c r="CD612" s="1298"/>
      <c r="CE612" s="1597">
        <f t="shared" si="10"/>
        <v>0</v>
      </c>
      <c r="CF612" s="1597"/>
      <c r="CG612" s="1597"/>
      <c r="CH612" s="1597"/>
      <c r="CI612" s="1597"/>
      <c r="CJ612" s="1597">
        <f t="shared" si="11"/>
        <v>0</v>
      </c>
      <c r="CK612" s="1597"/>
      <c r="CL612" s="1597"/>
      <c r="CM612" s="1597"/>
      <c r="CN612" s="1597"/>
      <c r="CO612" s="1597">
        <f t="shared" si="12"/>
        <v>0</v>
      </c>
      <c r="CP612" s="1597"/>
      <c r="CQ612" s="1597"/>
      <c r="CR612" s="1597"/>
      <c r="CS612" s="1597"/>
      <c r="CT612" s="1597">
        <f t="shared" si="13"/>
        <v>0</v>
      </c>
      <c r="CU612" s="1597"/>
      <c r="CV612" s="1597"/>
      <c r="CW612" s="1597"/>
      <c r="CX612" s="1597"/>
      <c r="CY612" s="1597">
        <f t="shared" si="14"/>
        <v>0</v>
      </c>
      <c r="CZ612" s="1597"/>
      <c r="DA612" s="1597"/>
      <c r="DB612" s="1597"/>
      <c r="DC612" s="1597"/>
      <c r="DD612" s="1597">
        <f t="shared" si="15"/>
        <v>0</v>
      </c>
      <c r="DE612" s="1597"/>
      <c r="DF612" s="1597"/>
      <c r="DG612" s="1597"/>
      <c r="DH612" s="1597"/>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4">
        <f t="shared" si="0"/>
        <v>0</v>
      </c>
      <c r="AS613" s="1265"/>
      <c r="AT613" s="1301">
        <f t="shared" si="1"/>
        <v>0</v>
      </c>
      <c r="AU613" s="1302"/>
      <c r="AV613" s="1264">
        <f t="shared" si="2"/>
        <v>0</v>
      </c>
      <c r="AW613" s="1265"/>
      <c r="AX613" s="1301">
        <f t="shared" si="3"/>
        <v>0</v>
      </c>
      <c r="AY613" s="1302"/>
      <c r="AZ613" s="58"/>
      <c r="BA613" s="1301">
        <f t="shared" si="4"/>
        <v>0</v>
      </c>
      <c r="BB613" s="1303"/>
      <c r="BC613" s="1303"/>
      <c r="BD613" s="1303"/>
      <c r="BE613" s="1302"/>
      <c r="BF613" s="1298">
        <f t="shared" si="5"/>
        <v>0</v>
      </c>
      <c r="BG613" s="1298"/>
      <c r="BH613" s="1298"/>
      <c r="BI613" s="1298"/>
      <c r="BJ613" s="1298"/>
      <c r="BK613" s="1298">
        <f t="shared" si="6"/>
        <v>0</v>
      </c>
      <c r="BL613" s="1298"/>
      <c r="BM613" s="1298"/>
      <c r="BN613" s="1298"/>
      <c r="BO613" s="1298"/>
      <c r="BP613" s="1298">
        <f t="shared" si="7"/>
        <v>0</v>
      </c>
      <c r="BQ613" s="1298"/>
      <c r="BR613" s="1298"/>
      <c r="BS613" s="1298"/>
      <c r="BT613" s="1298"/>
      <c r="BU613" s="1298">
        <f t="shared" si="8"/>
        <v>0</v>
      </c>
      <c r="BV613" s="1298"/>
      <c r="BW613" s="1298"/>
      <c r="BX613" s="1298"/>
      <c r="BY613" s="1298"/>
      <c r="BZ613" s="1298">
        <f t="shared" si="9"/>
        <v>0</v>
      </c>
      <c r="CA613" s="1298"/>
      <c r="CB613" s="1298"/>
      <c r="CC613" s="1298"/>
      <c r="CD613" s="1298"/>
      <c r="CE613" s="1597">
        <f t="shared" si="10"/>
        <v>0</v>
      </c>
      <c r="CF613" s="1597"/>
      <c r="CG613" s="1597"/>
      <c r="CH613" s="1597"/>
      <c r="CI613" s="1597"/>
      <c r="CJ613" s="1597">
        <f t="shared" si="11"/>
        <v>0</v>
      </c>
      <c r="CK613" s="1597"/>
      <c r="CL613" s="1597"/>
      <c r="CM613" s="1597"/>
      <c r="CN613" s="1597"/>
      <c r="CO613" s="1597">
        <f t="shared" si="12"/>
        <v>0</v>
      </c>
      <c r="CP613" s="1597"/>
      <c r="CQ613" s="1597"/>
      <c r="CR613" s="1597"/>
      <c r="CS613" s="1597"/>
      <c r="CT613" s="1597">
        <f t="shared" si="13"/>
        <v>0</v>
      </c>
      <c r="CU613" s="1597"/>
      <c r="CV613" s="1597"/>
      <c r="CW613" s="1597"/>
      <c r="CX613" s="1597"/>
      <c r="CY613" s="1597">
        <f t="shared" si="14"/>
        <v>0</v>
      </c>
      <c r="CZ613" s="1597"/>
      <c r="DA613" s="1597"/>
      <c r="DB613" s="1597"/>
      <c r="DC613" s="1597"/>
      <c r="DD613" s="1597">
        <f t="shared" si="15"/>
        <v>0</v>
      </c>
      <c r="DE613" s="1597"/>
      <c r="DF613" s="1597"/>
      <c r="DG613" s="1597"/>
      <c r="DH613" s="1597"/>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4">
        <f>SUM(AT589:AU613)</f>
        <v>0</v>
      </c>
      <c r="AU614" s="1265"/>
      <c r="AV614" s="58"/>
      <c r="AW614" s="58"/>
      <c r="AX614" s="1264">
        <f>SUM(AX589:AY613)</f>
        <v>151</v>
      </c>
      <c r="AY614" s="1265"/>
      <c r="AZ614" s="58"/>
      <c r="BA614" s="1264">
        <f>SUM(BA589:BE613)</f>
        <v>149</v>
      </c>
      <c r="BB614" s="1299"/>
      <c r="BC614" s="1299"/>
      <c r="BD614" s="1299"/>
      <c r="BE614" s="1265"/>
      <c r="BF614" s="1300">
        <f>SUM(BF589:BJ613)</f>
        <v>0</v>
      </c>
      <c r="BG614" s="1300"/>
      <c r="BH614" s="1300"/>
      <c r="BI614" s="1300"/>
      <c r="BJ614" s="1300"/>
      <c r="BK614" s="1300">
        <f>SUM(BK589:BO613)</f>
        <v>2</v>
      </c>
      <c r="BL614" s="1300"/>
      <c r="BM614" s="1300"/>
      <c r="BN614" s="1300"/>
      <c r="BO614" s="1300"/>
      <c r="BP614" s="1300">
        <f>SUM(BP589:BT613)</f>
        <v>0</v>
      </c>
      <c r="BQ614" s="1300"/>
      <c r="BR614" s="1300"/>
      <c r="BS614" s="1300"/>
      <c r="BT614" s="1300"/>
      <c r="BU614" s="1300">
        <f>SUM(BU589:BY613)</f>
        <v>0</v>
      </c>
      <c r="BV614" s="1300"/>
      <c r="BW614" s="1300"/>
      <c r="BX614" s="1300"/>
      <c r="BY614" s="1300"/>
      <c r="BZ614" s="1300">
        <f>SUM(BZ589:CD613)</f>
        <v>0</v>
      </c>
      <c r="CA614" s="1300"/>
      <c r="CB614" s="1300"/>
      <c r="CC614" s="1300"/>
      <c r="CD614" s="1300"/>
      <c r="CE614" s="1300">
        <f>SUM(CE589:CI613)</f>
        <v>75</v>
      </c>
      <c r="CF614" s="1300"/>
      <c r="CG614" s="1300"/>
      <c r="CH614" s="1300"/>
      <c r="CI614" s="1300"/>
      <c r="CJ614" s="1300">
        <f>SUM(CJ589:CN613)</f>
        <v>0</v>
      </c>
      <c r="CK614" s="1300"/>
      <c r="CL614" s="1300"/>
      <c r="CM614" s="1300"/>
      <c r="CN614" s="1300"/>
      <c r="CO614" s="1300">
        <f>SUM(CO589:CS613)</f>
        <v>1</v>
      </c>
      <c r="CP614" s="1300"/>
      <c r="CQ614" s="1300"/>
      <c r="CR614" s="1300"/>
      <c r="CS614" s="1300"/>
      <c r="CT614" s="1300">
        <f>SUM(CT589:CX613)</f>
        <v>0</v>
      </c>
      <c r="CU614" s="1300"/>
      <c r="CV614" s="1300"/>
      <c r="CW614" s="1300"/>
      <c r="CX614" s="1300"/>
      <c r="CY614" s="1300">
        <f>SUM(CY589:DC613)</f>
        <v>0</v>
      </c>
      <c r="CZ614" s="1300"/>
      <c r="DA614" s="1300"/>
      <c r="DB614" s="1300"/>
      <c r="DC614" s="1300"/>
      <c r="DD614" s="1300">
        <f>SUM(DD589:DH613)</f>
        <v>0</v>
      </c>
      <c r="DE614" s="1300"/>
      <c r="DF614" s="1300"/>
      <c r="DG614" s="1300"/>
      <c r="DH614" s="1300"/>
    </row>
    <row r="615" spans="1:112" ht="13">
      <c r="B615" s="1370" t="s">
        <v>497</v>
      </c>
      <c r="C615" s="1371"/>
      <c r="D615" s="1371"/>
      <c r="E615" s="1371"/>
      <c r="F615" s="1371"/>
      <c r="G615" s="1371"/>
      <c r="H615" s="1371"/>
      <c r="I615" s="1371"/>
      <c r="J615" s="1371"/>
      <c r="K615" s="1371"/>
      <c r="L615" s="1371"/>
      <c r="M615" s="1371"/>
      <c r="N615" s="1371"/>
      <c r="O615" s="1372"/>
      <c r="P615" s="1379" t="s">
        <v>345</v>
      </c>
      <c r="Q615" s="1380"/>
      <c r="R615" s="1381"/>
      <c r="S615" s="1289" t="s">
        <v>498</v>
      </c>
      <c r="T615" s="1290"/>
      <c r="U615" s="1291"/>
      <c r="V615" s="1154" t="s">
        <v>18</v>
      </c>
      <c r="W615" s="1154"/>
      <c r="X615" s="1154"/>
      <c r="Y615" s="1154"/>
      <c r="Z615" s="1154"/>
      <c r="AA615" s="1154"/>
      <c r="AB615" s="1154" t="s">
        <v>17</v>
      </c>
      <c r="AC615" s="1154"/>
      <c r="AD615" s="1154"/>
      <c r="AE615" s="1154"/>
      <c r="AF615" s="1154"/>
      <c r="AG615" s="1154" t="s">
        <v>499</v>
      </c>
      <c r="AH615" s="1154"/>
      <c r="AI615" s="1154"/>
      <c r="AJ615" s="1154"/>
      <c r="AK615" s="115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373"/>
      <c r="C616" s="1374"/>
      <c r="D616" s="1374"/>
      <c r="E616" s="1374"/>
      <c r="F616" s="1374"/>
      <c r="G616" s="1374"/>
      <c r="H616" s="1374"/>
      <c r="I616" s="1374"/>
      <c r="J616" s="1374"/>
      <c r="K616" s="1374"/>
      <c r="L616" s="1374"/>
      <c r="M616" s="1374"/>
      <c r="N616" s="1374"/>
      <c r="O616" s="1375"/>
      <c r="P616" s="1382"/>
      <c r="Q616" s="1383"/>
      <c r="R616" s="1384"/>
      <c r="S616" s="1292"/>
      <c r="T616" s="1293"/>
      <c r="U616" s="1294"/>
      <c r="V616" s="1154"/>
      <c r="W616" s="1154"/>
      <c r="X616" s="1154"/>
      <c r="Y616" s="1154"/>
      <c r="Z616" s="1154"/>
      <c r="AA616" s="1154"/>
      <c r="AB616" s="1154"/>
      <c r="AC616" s="1154"/>
      <c r="AD616" s="1154"/>
      <c r="AE616" s="1154"/>
      <c r="AF616" s="1154"/>
      <c r="AG616" s="1154"/>
      <c r="AH616" s="1154"/>
      <c r="AI616" s="1154"/>
      <c r="AJ616" s="1154"/>
      <c r="AK616" s="115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6"/>
      <c r="C617" s="1377"/>
      <c r="D617" s="1377"/>
      <c r="E617" s="1377"/>
      <c r="F617" s="1377"/>
      <c r="G617" s="1377"/>
      <c r="H617" s="1377"/>
      <c r="I617" s="1377"/>
      <c r="J617" s="1377"/>
      <c r="K617" s="1377"/>
      <c r="L617" s="1377"/>
      <c r="M617" s="1377"/>
      <c r="N617" s="1377"/>
      <c r="O617" s="1378"/>
      <c r="P617" s="1385"/>
      <c r="Q617" s="1386"/>
      <c r="R617" s="1387"/>
      <c r="S617" s="1295"/>
      <c r="T617" s="1296"/>
      <c r="U617" s="1297"/>
      <c r="V617" s="1154"/>
      <c r="W617" s="1154"/>
      <c r="X617" s="1154"/>
      <c r="Y617" s="1154"/>
      <c r="Z617" s="1154"/>
      <c r="AA617" s="1154"/>
      <c r="AB617" s="1154"/>
      <c r="AC617" s="1154"/>
      <c r="AD617" s="1154"/>
      <c r="AE617" s="1154"/>
      <c r="AF617" s="1154"/>
      <c r="AG617" s="1154"/>
      <c r="AH617" s="1154"/>
      <c r="AI617" s="1154"/>
      <c r="AJ617" s="1154"/>
      <c r="AK617" s="1154"/>
      <c r="AL617" s="58"/>
      <c r="AM617" s="61"/>
      <c r="AN617" s="61"/>
      <c r="AO617" s="61"/>
      <c r="AP617" s="61"/>
      <c r="AQ617" s="61"/>
      <c r="AR617" s="61"/>
      <c r="AS617" s="61"/>
      <c r="AT617" s="61"/>
      <c r="AU617" s="61"/>
      <c r="AV617" s="61"/>
      <c r="AW617" s="61"/>
      <c r="AX617" s="61"/>
      <c r="AY617" s="61"/>
      <c r="AZ617" s="61"/>
      <c r="BA617" s="1301">
        <f>IF(J754="SRO/Studio",O754,0)</f>
        <v>0</v>
      </c>
      <c r="BB617" s="1303"/>
      <c r="BC617" s="1303"/>
      <c r="BD617" s="1303"/>
      <c r="BE617" s="1302"/>
      <c r="BF617" s="1298">
        <f>IF(J754="1 Bedroom",O754,0)</f>
        <v>0</v>
      </c>
      <c r="BG617" s="1298"/>
      <c r="BH617" s="1298"/>
      <c r="BI617" s="1298"/>
      <c r="BJ617" s="1298"/>
      <c r="BK617" s="1298">
        <f>IF(J754="2 Bedrooms",O754,0)</f>
        <v>1</v>
      </c>
      <c r="BL617" s="1298"/>
      <c r="BM617" s="1298"/>
      <c r="BN617" s="1298"/>
      <c r="BO617" s="1298"/>
      <c r="BP617" s="1298">
        <f>IF(J754="3 Bedrooms",O754,0)</f>
        <v>0</v>
      </c>
      <c r="BQ617" s="1298"/>
      <c r="BR617" s="1298"/>
      <c r="BS617" s="1298"/>
      <c r="BT617" s="1298"/>
      <c r="BU617" s="1298">
        <f>IF(J754="4 Bedrooms",O754,0)</f>
        <v>0</v>
      </c>
      <c r="BV617" s="1298"/>
      <c r="BW617" s="1298"/>
      <c r="BX617" s="1298"/>
      <c r="BY617" s="1298"/>
      <c r="BZ617" s="1298">
        <f>IF(J754="5 Bedrooms",O754,0)</f>
        <v>0</v>
      </c>
      <c r="CA617" s="1298"/>
      <c r="CB617" s="1298"/>
      <c r="CC617" s="1298"/>
      <c r="CD617" s="1298"/>
      <c r="CE617" s="58"/>
      <c r="CF617" s="58"/>
      <c r="CG617" s="58"/>
      <c r="CH617" s="58"/>
      <c r="CI617" s="58"/>
      <c r="CJ617" s="58"/>
      <c r="CK617" s="58"/>
      <c r="CL617" s="58"/>
      <c r="CM617" s="58"/>
      <c r="CN617" s="58"/>
      <c r="CO617" s="58"/>
      <c r="CP617" s="58"/>
      <c r="CQ617" s="58"/>
      <c r="CR617" s="58"/>
    </row>
    <row r="618" spans="1:112" ht="12.75" customHeight="1">
      <c r="B618" s="83" t="s">
        <v>119</v>
      </c>
      <c r="C618" s="1095" t="s">
        <v>1769</v>
      </c>
      <c r="D618" s="1368"/>
      <c r="E618" s="1368"/>
      <c r="F618" s="1368"/>
      <c r="G618" s="1368"/>
      <c r="H618" s="1368"/>
      <c r="I618" s="1368"/>
      <c r="J618" s="1368"/>
      <c r="K618" s="1368"/>
      <c r="L618" s="1368"/>
      <c r="M618" s="1368"/>
      <c r="N618" s="1368"/>
      <c r="O618" s="1369"/>
      <c r="P618" s="1127">
        <v>360</v>
      </c>
      <c r="Q618" s="1128"/>
      <c r="R618" s="1129"/>
      <c r="S618" s="1279">
        <v>0</v>
      </c>
      <c r="T618" s="1140"/>
      <c r="U618" s="1141"/>
      <c r="V618" s="1127" t="s">
        <v>503</v>
      </c>
      <c r="W618" s="1128"/>
      <c r="X618" s="1128"/>
      <c r="Y618" s="1128"/>
      <c r="Z618" s="1128"/>
      <c r="AA618" s="1129"/>
      <c r="AB618" s="1153"/>
      <c r="AC618" s="1153"/>
      <c r="AD618" s="1153"/>
      <c r="AE618" s="1153"/>
      <c r="AF618" s="1153"/>
      <c r="AG618" s="1153">
        <v>5900000</v>
      </c>
      <c r="AH618" s="1153"/>
      <c r="AI618" s="1153"/>
      <c r="AJ618" s="1153"/>
      <c r="AK618" s="1153"/>
      <c r="AL618" s="58"/>
      <c r="AM618" s="61"/>
      <c r="AN618" s="61"/>
      <c r="AO618" s="61"/>
      <c r="AP618" s="61"/>
      <c r="AQ618" s="61"/>
      <c r="AR618" s="61"/>
      <c r="AS618" s="61"/>
      <c r="AT618" s="61"/>
      <c r="AU618" s="61"/>
      <c r="AV618" s="61"/>
      <c r="AW618" s="61"/>
      <c r="AX618" s="61"/>
      <c r="AY618" s="61"/>
      <c r="AZ618" s="61"/>
      <c r="BA618" s="1301">
        <f>IF(J755="SRO/Studio",O755,0)</f>
        <v>0</v>
      </c>
      <c r="BB618" s="1303"/>
      <c r="BC618" s="1303"/>
      <c r="BD618" s="1303"/>
      <c r="BE618" s="1302"/>
      <c r="BF618" s="1298">
        <f>IF(J755="1 Bedroom",O755,0)</f>
        <v>0</v>
      </c>
      <c r="BG618" s="1298"/>
      <c r="BH618" s="1298"/>
      <c r="BI618" s="1298"/>
      <c r="BJ618" s="1298"/>
      <c r="BK618" s="1298">
        <f>IF(J755="2 Bedrooms",O755,0)</f>
        <v>0</v>
      </c>
      <c r="BL618" s="1298"/>
      <c r="BM618" s="1298"/>
      <c r="BN618" s="1298"/>
      <c r="BO618" s="1298"/>
      <c r="BP618" s="1298">
        <f>IF(J755="3 Bedrooms",O755,0)</f>
        <v>0</v>
      </c>
      <c r="BQ618" s="1298"/>
      <c r="BR618" s="1298"/>
      <c r="BS618" s="1298"/>
      <c r="BT618" s="1298"/>
      <c r="BU618" s="1298">
        <f>IF(J755="4 Bedrooms",O755,0)</f>
        <v>0</v>
      </c>
      <c r="BV618" s="1298"/>
      <c r="BW618" s="1298"/>
      <c r="BX618" s="1298"/>
      <c r="BY618" s="1298"/>
      <c r="BZ618" s="1298">
        <f>IF(J755="5 Bedrooms",O755,0)</f>
        <v>0</v>
      </c>
      <c r="CA618" s="1298"/>
      <c r="CB618" s="1298"/>
      <c r="CC618" s="1298"/>
      <c r="CD618" s="1298"/>
      <c r="CE618" s="58"/>
      <c r="CF618" s="58"/>
      <c r="CG618" s="58"/>
      <c r="CH618" s="58"/>
      <c r="CI618" s="58"/>
      <c r="CJ618" s="58"/>
      <c r="CK618" s="58"/>
      <c r="CL618" s="58"/>
      <c r="CM618" s="58"/>
      <c r="CN618" s="58"/>
      <c r="CO618" s="58"/>
      <c r="CP618" s="58"/>
      <c r="CQ618" s="58"/>
      <c r="CR618" s="58"/>
    </row>
    <row r="619" spans="1:112" ht="13">
      <c r="B619" s="84" t="s">
        <v>120</v>
      </c>
      <c r="C619" s="1095" t="str">
        <f>C546</f>
        <v>City of San Jose</v>
      </c>
      <c r="D619" s="1095"/>
      <c r="E619" s="1095"/>
      <c r="F619" s="1095"/>
      <c r="G619" s="1095"/>
      <c r="H619" s="1095"/>
      <c r="I619" s="1095"/>
      <c r="J619" s="1095"/>
      <c r="K619" s="1095"/>
      <c r="L619" s="1095"/>
      <c r="M619" s="1095"/>
      <c r="N619" s="1095"/>
      <c r="O619" s="1189"/>
      <c r="P619" s="1127">
        <f>P546</f>
        <v>660</v>
      </c>
      <c r="Q619" s="1128"/>
      <c r="R619" s="1129"/>
      <c r="S619" s="1279">
        <f>U546</f>
        <v>2.1499999999999998E-2</v>
      </c>
      <c r="T619" s="1128"/>
      <c r="U619" s="1129"/>
      <c r="V619" s="1127" t="s">
        <v>503</v>
      </c>
      <c r="W619" s="1128"/>
      <c r="X619" s="1128"/>
      <c r="Y619" s="1128"/>
      <c r="Z619" s="1128"/>
      <c r="AA619" s="1129"/>
      <c r="AB619" s="1153"/>
      <c r="AC619" s="1153"/>
      <c r="AD619" s="1153"/>
      <c r="AE619" s="1153"/>
      <c r="AF619" s="1153"/>
      <c r="AG619" s="1153">
        <f>AE546</f>
        <v>5324505</v>
      </c>
      <c r="AH619" s="1153"/>
      <c r="AI619" s="1153"/>
      <c r="AJ619" s="1153"/>
      <c r="AK619" s="1153"/>
      <c r="AL619" s="58"/>
      <c r="AM619" s="61"/>
      <c r="AN619" s="61"/>
      <c r="AO619" s="61"/>
      <c r="AP619" s="61"/>
      <c r="AQ619" s="61"/>
      <c r="AR619" s="61"/>
      <c r="AS619" s="61"/>
      <c r="AT619" s="61"/>
      <c r="AU619" s="61"/>
      <c r="AV619" s="61"/>
      <c r="AW619" s="61"/>
      <c r="AX619" s="61"/>
      <c r="AY619" s="61"/>
      <c r="AZ619" s="61"/>
      <c r="BA619" s="1301">
        <f>IF(J756="SRO/Studio",O756,0)</f>
        <v>0</v>
      </c>
      <c r="BB619" s="1303"/>
      <c r="BC619" s="1303"/>
      <c r="BD619" s="1303"/>
      <c r="BE619" s="1302"/>
      <c r="BF619" s="1298">
        <f>IF(J756="1 Bedroom",O756,0)</f>
        <v>0</v>
      </c>
      <c r="BG619" s="1298"/>
      <c r="BH619" s="1298"/>
      <c r="BI619" s="1298"/>
      <c r="BJ619" s="1298"/>
      <c r="BK619" s="1298">
        <f>IF(J756="2 Bedrooms",O756,0)</f>
        <v>0</v>
      </c>
      <c r="BL619" s="1298"/>
      <c r="BM619" s="1298"/>
      <c r="BN619" s="1298"/>
      <c r="BO619" s="1298"/>
      <c r="BP619" s="1298">
        <f>IF(J756="3 Bedrooms",O756,0)</f>
        <v>0</v>
      </c>
      <c r="BQ619" s="1298"/>
      <c r="BR619" s="1298"/>
      <c r="BS619" s="1298"/>
      <c r="BT619" s="1298"/>
      <c r="BU619" s="1298">
        <f>IF(J756="4 Bedrooms",O756,0)</f>
        <v>0</v>
      </c>
      <c r="BV619" s="1298"/>
      <c r="BW619" s="1298"/>
      <c r="BX619" s="1298"/>
      <c r="BY619" s="1298"/>
      <c r="BZ619" s="1298">
        <f>IF(J756="5 Bedrooms",O756,0)</f>
        <v>0</v>
      </c>
      <c r="CA619" s="1298"/>
      <c r="CB619" s="1298"/>
      <c r="CC619" s="1298"/>
      <c r="CD619" s="1298"/>
      <c r="CE619" s="58"/>
      <c r="CF619" s="58"/>
      <c r="CG619" s="58"/>
      <c r="CH619" s="58"/>
      <c r="CI619" s="58"/>
      <c r="CJ619" s="58"/>
      <c r="CK619" s="58"/>
      <c r="CL619" s="58"/>
      <c r="CM619" s="58"/>
      <c r="CN619" s="58"/>
      <c r="CO619" s="58"/>
      <c r="CP619" s="58"/>
      <c r="CQ619" s="58"/>
      <c r="CR619" s="58"/>
    </row>
    <row r="620" spans="1:112" ht="13">
      <c r="B620" s="84" t="s">
        <v>126</v>
      </c>
      <c r="C620" s="1095" t="str">
        <f t="shared" ref="C620:C622" si="16">C547</f>
        <v>Seller Carryback - Net Equity (Tax-Ex)</v>
      </c>
      <c r="D620" s="1095"/>
      <c r="E620" s="1095"/>
      <c r="F620" s="1095"/>
      <c r="G620" s="1095"/>
      <c r="H620" s="1095"/>
      <c r="I620" s="1095"/>
      <c r="J620" s="1095"/>
      <c r="K620" s="1095"/>
      <c r="L620" s="1095"/>
      <c r="M620" s="1095"/>
      <c r="N620" s="1095"/>
      <c r="O620" s="1189"/>
      <c r="P620" s="1127">
        <f>P547</f>
        <v>540</v>
      </c>
      <c r="Q620" s="1128"/>
      <c r="R620" s="1129"/>
      <c r="S620" s="1279">
        <f>U547</f>
        <v>2.1499999999999998E-2</v>
      </c>
      <c r="T620" s="1128"/>
      <c r="U620" s="1129"/>
      <c r="V620" s="1127" t="s">
        <v>503</v>
      </c>
      <c r="W620" s="1128"/>
      <c r="X620" s="1128"/>
      <c r="Y620" s="1128"/>
      <c r="Z620" s="1128"/>
      <c r="AA620" s="1129"/>
      <c r="AB620" s="1153"/>
      <c r="AC620" s="1153"/>
      <c r="AD620" s="1153"/>
      <c r="AE620" s="1153"/>
      <c r="AF620" s="1153"/>
      <c r="AG620" s="1153">
        <f t="shared" ref="AG620:AG622" si="17">AE547</f>
        <v>6000000</v>
      </c>
      <c r="AH620" s="1153"/>
      <c r="AI620" s="1153"/>
      <c r="AJ620" s="1153"/>
      <c r="AK620" s="1153"/>
      <c r="AL620" s="58"/>
      <c r="AM620" s="61"/>
      <c r="AN620" s="61"/>
      <c r="AO620" s="61"/>
      <c r="AP620" s="61"/>
      <c r="AQ620" s="61"/>
      <c r="AR620" s="61"/>
      <c r="AS620" s="61"/>
      <c r="AT620" s="61"/>
      <c r="AU620" s="61"/>
      <c r="AV620" s="61"/>
      <c r="AW620" s="61"/>
      <c r="AX620" s="61"/>
      <c r="AY620" s="61"/>
      <c r="AZ620" s="61"/>
      <c r="BA620" s="1301">
        <f>IF(J757="SRO/Studio",O757,0)</f>
        <v>0</v>
      </c>
      <c r="BB620" s="1303"/>
      <c r="BC620" s="1303"/>
      <c r="BD620" s="1303"/>
      <c r="BE620" s="1302"/>
      <c r="BF620" s="1298">
        <f>IF(J757="1 Bedroom",O757,0)</f>
        <v>0</v>
      </c>
      <c r="BG620" s="1298"/>
      <c r="BH620" s="1298"/>
      <c r="BI620" s="1298"/>
      <c r="BJ620" s="1298"/>
      <c r="BK620" s="1298">
        <f>IF(J757="2 Bedrooms",O757,0)</f>
        <v>0</v>
      </c>
      <c r="BL620" s="1298"/>
      <c r="BM620" s="1298"/>
      <c r="BN620" s="1298"/>
      <c r="BO620" s="1298"/>
      <c r="BP620" s="1298">
        <f>IF(J757="3 Bedrooms",O757,0)</f>
        <v>0</v>
      </c>
      <c r="BQ620" s="1298"/>
      <c r="BR620" s="1298"/>
      <c r="BS620" s="1298"/>
      <c r="BT620" s="1298"/>
      <c r="BU620" s="1298">
        <f>IF(J757="4 Bedrooms",O757,0)</f>
        <v>0</v>
      </c>
      <c r="BV620" s="1298"/>
      <c r="BW620" s="1298"/>
      <c r="BX620" s="1298"/>
      <c r="BY620" s="1298"/>
      <c r="BZ620" s="1298">
        <f>IF(J757="5 Bedrooms",O757,0)</f>
        <v>0</v>
      </c>
      <c r="CA620" s="1298"/>
      <c r="CB620" s="1298"/>
      <c r="CC620" s="1298"/>
      <c r="CD620" s="1298"/>
      <c r="CE620" s="58"/>
      <c r="CF620" s="58"/>
      <c r="CG620" s="58"/>
      <c r="CH620" s="58"/>
      <c r="CI620" s="58"/>
      <c r="CJ620" s="58"/>
      <c r="CK620" s="58"/>
      <c r="CL620" s="58"/>
      <c r="CM620" s="58"/>
      <c r="CN620" s="58"/>
      <c r="CO620" s="58"/>
      <c r="CP620" s="58"/>
      <c r="CQ620" s="58"/>
      <c r="CR620" s="58"/>
    </row>
    <row r="621" spans="1:112" ht="13">
      <c r="B621" s="84" t="s">
        <v>631</v>
      </c>
      <c r="C621" s="1095" t="str">
        <f t="shared" si="16"/>
        <v>Seller Carryback - Net Equity (Taxable)</v>
      </c>
      <c r="D621" s="1095"/>
      <c r="E621" s="1095"/>
      <c r="F621" s="1095"/>
      <c r="G621" s="1095"/>
      <c r="H621" s="1095"/>
      <c r="I621" s="1095"/>
      <c r="J621" s="1095"/>
      <c r="K621" s="1095"/>
      <c r="L621" s="1095"/>
      <c r="M621" s="1095"/>
      <c r="N621" s="1095"/>
      <c r="O621" s="1189"/>
      <c r="P621" s="1127">
        <f>P548</f>
        <v>660</v>
      </c>
      <c r="Q621" s="1128"/>
      <c r="R621" s="1129"/>
      <c r="S621" s="1279">
        <f>U548</f>
        <v>3.2500000000000001E-2</v>
      </c>
      <c r="T621" s="1128"/>
      <c r="U621" s="1129"/>
      <c r="V621" s="1127" t="s">
        <v>503</v>
      </c>
      <c r="W621" s="1128"/>
      <c r="X621" s="1128"/>
      <c r="Y621" s="1128"/>
      <c r="Z621" s="1128"/>
      <c r="AA621" s="1129"/>
      <c r="AB621" s="1153"/>
      <c r="AC621" s="1153"/>
      <c r="AD621" s="1153"/>
      <c r="AE621" s="1153"/>
      <c r="AF621" s="1153"/>
      <c r="AG621" s="1153">
        <f t="shared" si="17"/>
        <v>13818967</v>
      </c>
      <c r="AH621" s="1153"/>
      <c r="AI621" s="1153"/>
      <c r="AJ621" s="1153"/>
      <c r="AK621" s="1153"/>
      <c r="AL621" s="58"/>
      <c r="AM621" s="61"/>
      <c r="AN621" s="61"/>
      <c r="AO621" s="61"/>
      <c r="AP621" s="61"/>
      <c r="AQ621" s="61"/>
      <c r="AR621" s="61"/>
      <c r="AS621" s="61"/>
      <c r="AT621" s="61"/>
      <c r="AU621" s="61"/>
      <c r="AV621" s="61"/>
      <c r="AW621" s="61"/>
      <c r="AX621" s="61"/>
      <c r="AY621" s="61"/>
      <c r="AZ621" s="61"/>
      <c r="BA621" s="1304">
        <f>SUM(BA617:BE620)</f>
        <v>0</v>
      </c>
      <c r="BB621" s="1305"/>
      <c r="BC621" s="1305"/>
      <c r="BD621" s="1305"/>
      <c r="BE621" s="1306"/>
      <c r="BF621" s="1304">
        <f>SUM(BF617:BJ620)</f>
        <v>0</v>
      </c>
      <c r="BG621" s="1305"/>
      <c r="BH621" s="1305"/>
      <c r="BI621" s="1305"/>
      <c r="BJ621" s="1306"/>
      <c r="BK621" s="1304">
        <f>SUM(BK617:BO620)</f>
        <v>1</v>
      </c>
      <c r="BL621" s="1305"/>
      <c r="BM621" s="1305"/>
      <c r="BN621" s="1305"/>
      <c r="BO621" s="1306"/>
      <c r="BP621" s="1304">
        <f>SUM(BP617:BT620)</f>
        <v>0</v>
      </c>
      <c r="BQ621" s="1305"/>
      <c r="BR621" s="1305"/>
      <c r="BS621" s="1305"/>
      <c r="BT621" s="1306"/>
      <c r="BU621" s="1304">
        <f>SUM(BU617:BY620)</f>
        <v>0</v>
      </c>
      <c r="BV621" s="1305"/>
      <c r="BW621" s="1305"/>
      <c r="BX621" s="1305"/>
      <c r="BY621" s="1306"/>
      <c r="BZ621" s="1304">
        <f>SUM(BZ617:CD620)</f>
        <v>0</v>
      </c>
      <c r="CA621" s="1305"/>
      <c r="CB621" s="1305"/>
      <c r="CC621" s="1305"/>
      <c r="CD621" s="1306"/>
      <c r="CE621" s="58"/>
      <c r="CF621" s="58"/>
      <c r="CG621" s="58"/>
      <c r="CH621" s="58"/>
      <c r="CI621" s="58"/>
      <c r="CJ621" s="58"/>
      <c r="CK621" s="58"/>
      <c r="CL621" s="58"/>
      <c r="CM621" s="58"/>
      <c r="CN621" s="58"/>
      <c r="CO621" s="58"/>
      <c r="CP621" s="58"/>
      <c r="CQ621" s="58"/>
      <c r="CR621" s="58"/>
    </row>
    <row r="622" spans="1:112" ht="13">
      <c r="B622" s="84" t="s">
        <v>841</v>
      </c>
      <c r="C622" s="1095" t="str">
        <f t="shared" si="16"/>
        <v>Seller Carryback - Existing</v>
      </c>
      <c r="D622" s="1095"/>
      <c r="E622" s="1095"/>
      <c r="F622" s="1095"/>
      <c r="G622" s="1095"/>
      <c r="H622" s="1095"/>
      <c r="I622" s="1095"/>
      <c r="J622" s="1095"/>
      <c r="K622" s="1095"/>
      <c r="L622" s="1095"/>
      <c r="M622" s="1095"/>
      <c r="N622" s="1095"/>
      <c r="O622" s="1189"/>
      <c r="P622" s="1127">
        <f>P549</f>
        <v>660</v>
      </c>
      <c r="Q622" s="1128"/>
      <c r="R622" s="1129"/>
      <c r="S622" s="1279">
        <f>U549</f>
        <v>2.1499999999999998E-2</v>
      </c>
      <c r="T622" s="1128"/>
      <c r="U622" s="1129"/>
      <c r="V622" s="1127" t="s">
        <v>503</v>
      </c>
      <c r="W622" s="1128"/>
      <c r="X622" s="1128"/>
      <c r="Y622" s="1128"/>
      <c r="Z622" s="1128"/>
      <c r="AA622" s="1129"/>
      <c r="AB622" s="1153"/>
      <c r="AC622" s="1153"/>
      <c r="AD622" s="1153"/>
      <c r="AE622" s="1153"/>
      <c r="AF622" s="1153"/>
      <c r="AG622" s="1153">
        <f t="shared" si="17"/>
        <v>1668521</v>
      </c>
      <c r="AH622" s="1153"/>
      <c r="AI622" s="1153"/>
      <c r="AJ622" s="1153"/>
      <c r="AK622" s="115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634</v>
      </c>
      <c r="C623" s="1095" t="s">
        <v>1791</v>
      </c>
      <c r="D623" s="1095"/>
      <c r="E623" s="1095"/>
      <c r="F623" s="1095"/>
      <c r="G623" s="1095"/>
      <c r="H623" s="1095"/>
      <c r="I623" s="1095"/>
      <c r="J623" s="1095"/>
      <c r="K623" s="1095"/>
      <c r="L623" s="1095"/>
      <c r="M623" s="1095"/>
      <c r="N623" s="1095"/>
      <c r="O623" s="1189"/>
      <c r="P623" s="1127"/>
      <c r="Q623" s="1128"/>
      <c r="R623" s="1129"/>
      <c r="S623" s="1279"/>
      <c r="T623" s="1140"/>
      <c r="U623" s="1141"/>
      <c r="V623" s="1127"/>
      <c r="W623" s="1128"/>
      <c r="X623" s="1128"/>
      <c r="Y623" s="1128"/>
      <c r="Z623" s="1128"/>
      <c r="AA623" s="1129"/>
      <c r="AB623" s="1153"/>
      <c r="AC623" s="1153"/>
      <c r="AD623" s="1153"/>
      <c r="AE623" s="1153"/>
      <c r="AF623" s="1153"/>
      <c r="AG623" s="1153">
        <f>AE550</f>
        <v>806993</v>
      </c>
      <c r="AH623" s="1153"/>
      <c r="AI623" s="1153"/>
      <c r="AJ623" s="1153"/>
      <c r="AK623" s="1153"/>
      <c r="AL623" s="58"/>
      <c r="AM623" s="61"/>
      <c r="AN623" s="61"/>
      <c r="AO623" s="61"/>
      <c r="AP623" s="61"/>
      <c r="AQ623" s="61"/>
      <c r="AR623" s="61"/>
      <c r="AS623" s="61"/>
      <c r="AT623" s="61"/>
      <c r="AU623" s="61"/>
      <c r="AV623" s="61"/>
      <c r="AW623" s="61"/>
      <c r="AX623" s="61"/>
      <c r="AY623" s="61"/>
      <c r="AZ623" s="61"/>
      <c r="BA623" s="1301">
        <f t="shared" ref="BA623:BA632" si="18">IF(J768="SRO/Studio",O768,0)</f>
        <v>0</v>
      </c>
      <c r="BB623" s="1303"/>
      <c r="BC623" s="1303"/>
      <c r="BD623" s="1303"/>
      <c r="BE623" s="1302"/>
      <c r="BF623" s="1298">
        <f t="shared" ref="BF623:BF632" si="19">IF(J768="1 Bedroom",O768,0)</f>
        <v>0</v>
      </c>
      <c r="BG623" s="1298"/>
      <c r="BH623" s="1298"/>
      <c r="BI623" s="1298"/>
      <c r="BJ623" s="1298"/>
      <c r="BK623" s="1298">
        <f t="shared" ref="BK623:BK632" si="20">IF(J768="2 Bedrooms",O768,0)</f>
        <v>0</v>
      </c>
      <c r="BL623" s="1298"/>
      <c r="BM623" s="1298"/>
      <c r="BN623" s="1298"/>
      <c r="BO623" s="1298"/>
      <c r="BP623" s="1298">
        <f t="shared" ref="BP623:BP632" si="21">IF(J768="3 Bedrooms",O768,0)</f>
        <v>0</v>
      </c>
      <c r="BQ623" s="1298"/>
      <c r="BR623" s="1298"/>
      <c r="BS623" s="1298"/>
      <c r="BT623" s="1298"/>
      <c r="BU623" s="1298">
        <f t="shared" ref="BU623:BU632" si="22">IF(J768="4 Bedrooms",O768,0)</f>
        <v>0</v>
      </c>
      <c r="BV623" s="1298"/>
      <c r="BW623" s="1298"/>
      <c r="BX623" s="1298"/>
      <c r="BY623" s="1298"/>
      <c r="BZ623" s="1298">
        <f t="shared" ref="BZ623:BZ632" si="23">IF(J768="5 Bedrooms",O768,0)</f>
        <v>0</v>
      </c>
      <c r="CA623" s="1298"/>
      <c r="CB623" s="1298"/>
      <c r="CC623" s="1298"/>
      <c r="CD623" s="1298"/>
      <c r="CE623" s="58"/>
      <c r="CF623" s="58"/>
      <c r="CG623" s="58"/>
      <c r="CH623" s="58"/>
      <c r="CI623" s="58"/>
      <c r="CJ623" s="58"/>
      <c r="CK623" s="58"/>
      <c r="CL623" s="58"/>
      <c r="CM623" s="58"/>
      <c r="CN623" s="58"/>
      <c r="CO623" s="58"/>
      <c r="CP623" s="58"/>
      <c r="CQ623" s="58"/>
      <c r="CR623" s="58"/>
    </row>
    <row r="624" spans="1:112" ht="13">
      <c r="B624" s="84" t="s">
        <v>500</v>
      </c>
      <c r="C624" s="1095" t="s">
        <v>1792</v>
      </c>
      <c r="D624" s="1095"/>
      <c r="E624" s="1095"/>
      <c r="F624" s="1095"/>
      <c r="G624" s="1095"/>
      <c r="H624" s="1095"/>
      <c r="I624" s="1095"/>
      <c r="J624" s="1095"/>
      <c r="K624" s="1095"/>
      <c r="L624" s="1095"/>
      <c r="M624" s="1095"/>
      <c r="N624" s="1095"/>
      <c r="O624" s="1189"/>
      <c r="P624" s="1127"/>
      <c r="Q624" s="1128"/>
      <c r="R624" s="1129"/>
      <c r="S624" s="1279"/>
      <c r="T624" s="1140"/>
      <c r="U624" s="1141"/>
      <c r="V624" s="1127"/>
      <c r="W624" s="1128"/>
      <c r="X624" s="1128"/>
      <c r="Y624" s="1128"/>
      <c r="Z624" s="1128"/>
      <c r="AA624" s="1129"/>
      <c r="AB624" s="1153"/>
      <c r="AC624" s="1153"/>
      <c r="AD624" s="1153"/>
      <c r="AE624" s="1153"/>
      <c r="AF624" s="1153"/>
      <c r="AG624" s="1153">
        <v>200</v>
      </c>
      <c r="AH624" s="1153"/>
      <c r="AI624" s="1153"/>
      <c r="AJ624" s="1153"/>
      <c r="AK624" s="1153"/>
      <c r="AL624" s="58"/>
      <c r="AM624" s="61"/>
      <c r="AN624" s="61"/>
      <c r="AO624" s="61"/>
      <c r="AP624" s="61"/>
      <c r="AQ624" s="61"/>
      <c r="AR624" s="61"/>
      <c r="AS624" s="61"/>
      <c r="AT624" s="61"/>
      <c r="AU624" s="61"/>
      <c r="AV624" s="61"/>
      <c r="AW624" s="61"/>
      <c r="AX624" s="61"/>
      <c r="AY624" s="61"/>
      <c r="AZ624" s="61"/>
      <c r="BA624" s="1301">
        <f t="shared" si="18"/>
        <v>0</v>
      </c>
      <c r="BB624" s="1303"/>
      <c r="BC624" s="1303"/>
      <c r="BD624" s="1303"/>
      <c r="BE624" s="1302"/>
      <c r="BF624" s="1298">
        <f t="shared" si="19"/>
        <v>0</v>
      </c>
      <c r="BG624" s="1298"/>
      <c r="BH624" s="1298"/>
      <c r="BI624" s="1298"/>
      <c r="BJ624" s="1298"/>
      <c r="BK624" s="1298">
        <f t="shared" si="20"/>
        <v>0</v>
      </c>
      <c r="BL624" s="1298"/>
      <c r="BM624" s="1298"/>
      <c r="BN624" s="1298"/>
      <c r="BO624" s="1298"/>
      <c r="BP624" s="1298">
        <f t="shared" si="21"/>
        <v>0</v>
      </c>
      <c r="BQ624" s="1298"/>
      <c r="BR624" s="1298"/>
      <c r="BS624" s="1298"/>
      <c r="BT624" s="1298"/>
      <c r="BU624" s="1298">
        <f t="shared" si="22"/>
        <v>0</v>
      </c>
      <c r="BV624" s="1298"/>
      <c r="BW624" s="1298"/>
      <c r="BX624" s="1298"/>
      <c r="BY624" s="1298"/>
      <c r="BZ624" s="1298">
        <f t="shared" si="23"/>
        <v>0</v>
      </c>
      <c r="CA624" s="1298"/>
      <c r="CB624" s="1298"/>
      <c r="CC624" s="1298"/>
      <c r="CD624" s="1298"/>
      <c r="CE624" s="58"/>
      <c r="CF624" s="58"/>
      <c r="CG624" s="58"/>
      <c r="CH624" s="58"/>
      <c r="CI624" s="58"/>
      <c r="CJ624" s="58"/>
      <c r="CK624" s="58"/>
      <c r="CL624" s="58"/>
      <c r="CM624" s="58"/>
      <c r="CN624" s="58"/>
      <c r="CO624" s="58"/>
      <c r="CP624" s="58"/>
      <c r="CQ624" s="58"/>
      <c r="CR624" s="58"/>
    </row>
    <row r="625" spans="1:96" ht="13">
      <c r="B625" s="84" t="s">
        <v>501</v>
      </c>
      <c r="C625" s="1095" t="s">
        <v>1792</v>
      </c>
      <c r="D625" s="1095"/>
      <c r="E625" s="1095"/>
      <c r="F625" s="1095"/>
      <c r="G625" s="1095"/>
      <c r="H625" s="1095"/>
      <c r="I625" s="1095"/>
      <c r="J625" s="1095"/>
      <c r="K625" s="1095"/>
      <c r="L625" s="1095"/>
      <c r="M625" s="1095"/>
      <c r="N625" s="1095"/>
      <c r="O625" s="1189"/>
      <c r="P625" s="1127"/>
      <c r="Q625" s="1128"/>
      <c r="R625" s="1129"/>
      <c r="S625" s="1279"/>
      <c r="T625" s="1140"/>
      <c r="U625" s="1141"/>
      <c r="V625" s="1127"/>
      <c r="W625" s="1128"/>
      <c r="X625" s="1128"/>
      <c r="Y625" s="1128"/>
      <c r="Z625" s="1128"/>
      <c r="AA625" s="1129"/>
      <c r="AB625" s="1153"/>
      <c r="AC625" s="1153"/>
      <c r="AD625" s="1153"/>
      <c r="AE625" s="1153"/>
      <c r="AF625" s="1153"/>
      <c r="AG625" s="1153">
        <v>500000</v>
      </c>
      <c r="AH625" s="1153"/>
      <c r="AI625" s="1153"/>
      <c r="AJ625" s="1153"/>
      <c r="AK625" s="1153"/>
      <c r="AL625" s="58"/>
      <c r="AM625" s="61"/>
      <c r="AN625" s="61"/>
      <c r="AO625" s="61"/>
      <c r="AP625" s="61"/>
      <c r="AQ625" s="61"/>
      <c r="AR625" s="61"/>
      <c r="AS625" s="61"/>
      <c r="AT625" s="61"/>
      <c r="AU625" s="61"/>
      <c r="AV625" s="61"/>
      <c r="AW625" s="61"/>
      <c r="AX625" s="61"/>
      <c r="AY625" s="61"/>
      <c r="AZ625" s="61"/>
      <c r="BA625" s="1301">
        <f t="shared" si="18"/>
        <v>0</v>
      </c>
      <c r="BB625" s="1303"/>
      <c r="BC625" s="1303"/>
      <c r="BD625" s="1303"/>
      <c r="BE625" s="1302"/>
      <c r="BF625" s="1298">
        <f t="shared" si="19"/>
        <v>0</v>
      </c>
      <c r="BG625" s="1298"/>
      <c r="BH625" s="1298"/>
      <c r="BI625" s="1298"/>
      <c r="BJ625" s="1298"/>
      <c r="BK625" s="1298">
        <f t="shared" si="20"/>
        <v>0</v>
      </c>
      <c r="BL625" s="1298"/>
      <c r="BM625" s="1298"/>
      <c r="BN625" s="1298"/>
      <c r="BO625" s="1298"/>
      <c r="BP625" s="1298">
        <f t="shared" si="21"/>
        <v>0</v>
      </c>
      <c r="BQ625" s="1298"/>
      <c r="BR625" s="1298"/>
      <c r="BS625" s="1298"/>
      <c r="BT625" s="1298"/>
      <c r="BU625" s="1298">
        <f t="shared" si="22"/>
        <v>0</v>
      </c>
      <c r="BV625" s="1298"/>
      <c r="BW625" s="1298"/>
      <c r="BX625" s="1298"/>
      <c r="BY625" s="1298"/>
      <c r="BZ625" s="1298">
        <f t="shared" si="23"/>
        <v>0</v>
      </c>
      <c r="CA625" s="1298"/>
      <c r="CB625" s="1298"/>
      <c r="CC625" s="1298"/>
      <c r="CD625" s="1298"/>
      <c r="CE625" s="58"/>
      <c r="CF625" s="58"/>
      <c r="CG625" s="58"/>
      <c r="CH625" s="58"/>
      <c r="CI625" s="58"/>
      <c r="CJ625" s="58"/>
      <c r="CK625" s="58"/>
      <c r="CL625" s="58"/>
      <c r="CM625" s="58"/>
      <c r="CN625" s="58"/>
      <c r="CO625" s="58"/>
      <c r="CP625" s="58"/>
      <c r="CQ625" s="58"/>
      <c r="CR625" s="58"/>
    </row>
    <row r="626" spans="1:96" ht="13">
      <c r="B626" s="84" t="s">
        <v>507</v>
      </c>
      <c r="C626" s="1163"/>
      <c r="D626" s="1163"/>
      <c r="E626" s="1163"/>
      <c r="F626" s="1163"/>
      <c r="G626" s="1163"/>
      <c r="H626" s="1163"/>
      <c r="I626" s="1163"/>
      <c r="J626" s="1163"/>
      <c r="K626" s="1163"/>
      <c r="L626" s="1163"/>
      <c r="M626" s="1163"/>
      <c r="N626" s="1163"/>
      <c r="O626" s="1273"/>
      <c r="P626" s="1127"/>
      <c r="Q626" s="1128"/>
      <c r="R626" s="1129"/>
      <c r="S626" s="1279"/>
      <c r="T626" s="1140"/>
      <c r="U626" s="1141"/>
      <c r="V626" s="1127"/>
      <c r="W626" s="1128"/>
      <c r="X626" s="1128"/>
      <c r="Y626" s="1128"/>
      <c r="Z626" s="1128"/>
      <c r="AA626" s="1129"/>
      <c r="AB626" s="1153"/>
      <c r="AC626" s="1153"/>
      <c r="AD626" s="1153"/>
      <c r="AE626" s="1153"/>
      <c r="AF626" s="1153"/>
      <c r="AG626" s="1153"/>
      <c r="AH626" s="1153"/>
      <c r="AI626" s="1153"/>
      <c r="AJ626" s="1153"/>
      <c r="AK626" s="1153"/>
      <c r="AL626" s="58"/>
      <c r="AM626" s="58"/>
      <c r="AN626" s="58"/>
      <c r="AO626" s="58"/>
      <c r="AP626" s="58"/>
      <c r="AQ626" s="58"/>
      <c r="AR626" s="58"/>
      <c r="AS626" s="58"/>
      <c r="AT626" s="58"/>
      <c r="AU626" s="58"/>
      <c r="AV626" s="58"/>
      <c r="AW626" s="58"/>
      <c r="AX626" s="58"/>
      <c r="AY626" s="58"/>
      <c r="AZ626" s="58"/>
      <c r="BA626" s="1301">
        <f t="shared" si="18"/>
        <v>0</v>
      </c>
      <c r="BB626" s="1303"/>
      <c r="BC626" s="1303"/>
      <c r="BD626" s="1303"/>
      <c r="BE626" s="1302"/>
      <c r="BF626" s="1298">
        <f t="shared" si="19"/>
        <v>0</v>
      </c>
      <c r="BG626" s="1298"/>
      <c r="BH626" s="1298"/>
      <c r="BI626" s="1298"/>
      <c r="BJ626" s="1298"/>
      <c r="BK626" s="1298">
        <f t="shared" si="20"/>
        <v>0</v>
      </c>
      <c r="BL626" s="1298"/>
      <c r="BM626" s="1298"/>
      <c r="BN626" s="1298"/>
      <c r="BO626" s="1298"/>
      <c r="BP626" s="1298">
        <f t="shared" si="21"/>
        <v>0</v>
      </c>
      <c r="BQ626" s="1298"/>
      <c r="BR626" s="1298"/>
      <c r="BS626" s="1298"/>
      <c r="BT626" s="1298"/>
      <c r="BU626" s="1298">
        <f t="shared" si="22"/>
        <v>0</v>
      </c>
      <c r="BV626" s="1298"/>
      <c r="BW626" s="1298"/>
      <c r="BX626" s="1298"/>
      <c r="BY626" s="1298"/>
      <c r="BZ626" s="1298">
        <f t="shared" si="23"/>
        <v>0</v>
      </c>
      <c r="CA626" s="1298"/>
      <c r="CB626" s="1298"/>
      <c r="CC626" s="1298"/>
      <c r="CD626" s="1298"/>
      <c r="CE626" s="58"/>
      <c r="CF626" s="58"/>
      <c r="CG626" s="58"/>
      <c r="CH626" s="58"/>
      <c r="CI626" s="58"/>
      <c r="CJ626" s="58"/>
      <c r="CK626" s="58"/>
      <c r="CL626" s="58"/>
      <c r="CM626" s="58"/>
      <c r="CN626" s="58"/>
      <c r="CO626" s="58"/>
      <c r="CP626" s="58"/>
      <c r="CQ626" s="58"/>
      <c r="CR626" s="58"/>
    </row>
    <row r="627" spans="1:96" ht="13">
      <c r="B627" s="84" t="s">
        <v>696</v>
      </c>
      <c r="C627" s="1163"/>
      <c r="D627" s="1163"/>
      <c r="E627" s="1163"/>
      <c r="F627" s="1163"/>
      <c r="G627" s="1163"/>
      <c r="H627" s="1163"/>
      <c r="I627" s="1163"/>
      <c r="J627" s="1163"/>
      <c r="K627" s="1163"/>
      <c r="L627" s="1163"/>
      <c r="M627" s="1163"/>
      <c r="N627" s="1163"/>
      <c r="O627" s="1273"/>
      <c r="P627" s="1127"/>
      <c r="Q627" s="1128"/>
      <c r="R627" s="1129"/>
      <c r="S627" s="1279"/>
      <c r="T627" s="1140"/>
      <c r="U627" s="1141"/>
      <c r="V627" s="1127"/>
      <c r="W627" s="1128"/>
      <c r="X627" s="1128"/>
      <c r="Y627" s="1128"/>
      <c r="Z627" s="1128"/>
      <c r="AA627" s="1129"/>
      <c r="AB627" s="1153"/>
      <c r="AC627" s="1153"/>
      <c r="AD627" s="1153"/>
      <c r="AE627" s="1153"/>
      <c r="AF627" s="1153"/>
      <c r="AG627" s="1153"/>
      <c r="AH627" s="1153"/>
      <c r="AI627" s="1153"/>
      <c r="AJ627" s="1153"/>
      <c r="AK627" s="1153"/>
      <c r="AL627" s="58"/>
      <c r="AM627" s="58"/>
      <c r="AN627" s="58"/>
      <c r="AO627" s="58"/>
      <c r="AP627" s="58"/>
      <c r="AQ627" s="58"/>
      <c r="AR627" s="58"/>
      <c r="AS627" s="58"/>
      <c r="AT627" s="58"/>
      <c r="AU627" s="58"/>
      <c r="AV627" s="58"/>
      <c r="AW627" s="58"/>
      <c r="AX627" s="58"/>
      <c r="AY627" s="58"/>
      <c r="AZ627" s="58"/>
      <c r="BA627" s="1301">
        <f t="shared" si="18"/>
        <v>0</v>
      </c>
      <c r="BB627" s="1303"/>
      <c r="BC627" s="1303"/>
      <c r="BD627" s="1303"/>
      <c r="BE627" s="1302"/>
      <c r="BF627" s="1298">
        <f t="shared" si="19"/>
        <v>0</v>
      </c>
      <c r="BG627" s="1298"/>
      <c r="BH627" s="1298"/>
      <c r="BI627" s="1298"/>
      <c r="BJ627" s="1298"/>
      <c r="BK627" s="1298">
        <f t="shared" si="20"/>
        <v>0</v>
      </c>
      <c r="BL627" s="1298"/>
      <c r="BM627" s="1298"/>
      <c r="BN627" s="1298"/>
      <c r="BO627" s="1298"/>
      <c r="BP627" s="1298">
        <f t="shared" si="21"/>
        <v>0</v>
      </c>
      <c r="BQ627" s="1298"/>
      <c r="BR627" s="1298"/>
      <c r="BS627" s="1298"/>
      <c r="BT627" s="1298"/>
      <c r="BU627" s="1298">
        <f t="shared" si="22"/>
        <v>0</v>
      </c>
      <c r="BV627" s="1298"/>
      <c r="BW627" s="1298"/>
      <c r="BX627" s="1298"/>
      <c r="BY627" s="1298"/>
      <c r="BZ627" s="1298">
        <f t="shared" si="23"/>
        <v>0</v>
      </c>
      <c r="CA627" s="1298"/>
      <c r="CB627" s="1298"/>
      <c r="CC627" s="1298"/>
      <c r="CD627" s="1298"/>
      <c r="CE627" s="58"/>
      <c r="CF627" s="58"/>
      <c r="CG627" s="58"/>
      <c r="CH627" s="58"/>
      <c r="CI627" s="58"/>
      <c r="CJ627" s="58"/>
      <c r="CK627" s="58"/>
      <c r="CL627" s="58"/>
      <c r="CM627" s="58"/>
      <c r="CN627" s="58"/>
      <c r="CO627" s="58"/>
      <c r="CP627" s="58"/>
      <c r="CQ627" s="58"/>
      <c r="CR627" s="58"/>
    </row>
    <row r="628" spans="1:96" ht="13">
      <c r="B628" s="84" t="s">
        <v>385</v>
      </c>
      <c r="C628" s="1163"/>
      <c r="D628" s="1163"/>
      <c r="E628" s="1163"/>
      <c r="F628" s="1163"/>
      <c r="G628" s="1163"/>
      <c r="H628" s="1163"/>
      <c r="I628" s="1163"/>
      <c r="J628" s="1163"/>
      <c r="K628" s="1163"/>
      <c r="L628" s="1163"/>
      <c r="M628" s="1163"/>
      <c r="N628" s="1163"/>
      <c r="O628" s="1273"/>
      <c r="P628" s="1127"/>
      <c r="Q628" s="1128"/>
      <c r="R628" s="1129"/>
      <c r="S628" s="1279"/>
      <c r="T628" s="1140"/>
      <c r="U628" s="1141"/>
      <c r="V628" s="1127"/>
      <c r="W628" s="1128"/>
      <c r="X628" s="1128"/>
      <c r="Y628" s="1128"/>
      <c r="Z628" s="1128"/>
      <c r="AA628" s="1129"/>
      <c r="AB628" s="1153"/>
      <c r="AC628" s="1153"/>
      <c r="AD628" s="1153"/>
      <c r="AE628" s="1153"/>
      <c r="AF628" s="1153"/>
      <c r="AG628" s="1153"/>
      <c r="AH628" s="1153"/>
      <c r="AI628" s="1153"/>
      <c r="AJ628" s="1153"/>
      <c r="AK628" s="1153"/>
      <c r="AL628" s="58"/>
      <c r="AM628" s="58"/>
      <c r="AN628" s="58"/>
      <c r="AO628" s="58"/>
      <c r="AP628" s="58"/>
      <c r="AQ628" s="58"/>
      <c r="AR628" s="58"/>
      <c r="AS628" s="58"/>
      <c r="AT628" s="58"/>
      <c r="AU628" s="58"/>
      <c r="AV628" s="58"/>
      <c r="AW628" s="58"/>
      <c r="AX628" s="58"/>
      <c r="AY628" s="58"/>
      <c r="AZ628" s="58"/>
      <c r="BA628" s="1301">
        <f t="shared" si="18"/>
        <v>0</v>
      </c>
      <c r="BB628" s="1303"/>
      <c r="BC628" s="1303"/>
      <c r="BD628" s="1303"/>
      <c r="BE628" s="1302"/>
      <c r="BF628" s="1298">
        <f t="shared" si="19"/>
        <v>0</v>
      </c>
      <c r="BG628" s="1298"/>
      <c r="BH628" s="1298"/>
      <c r="BI628" s="1298"/>
      <c r="BJ628" s="1298"/>
      <c r="BK628" s="1298">
        <f t="shared" si="20"/>
        <v>0</v>
      </c>
      <c r="BL628" s="1298"/>
      <c r="BM628" s="1298"/>
      <c r="BN628" s="1298"/>
      <c r="BO628" s="1298"/>
      <c r="BP628" s="1298">
        <f t="shared" si="21"/>
        <v>0</v>
      </c>
      <c r="BQ628" s="1298"/>
      <c r="BR628" s="1298"/>
      <c r="BS628" s="1298"/>
      <c r="BT628" s="1298"/>
      <c r="BU628" s="1298">
        <f t="shared" si="22"/>
        <v>0</v>
      </c>
      <c r="BV628" s="1298"/>
      <c r="BW628" s="1298"/>
      <c r="BX628" s="1298"/>
      <c r="BY628" s="1298"/>
      <c r="BZ628" s="1298">
        <f t="shared" si="23"/>
        <v>0</v>
      </c>
      <c r="CA628" s="1298"/>
      <c r="CB628" s="1298"/>
      <c r="CC628" s="1298"/>
      <c r="CD628" s="1298"/>
      <c r="CE628" s="58"/>
      <c r="CF628" s="58"/>
      <c r="CG628" s="58"/>
      <c r="CH628" s="58"/>
      <c r="CI628" s="58"/>
      <c r="CJ628" s="58"/>
      <c r="CK628" s="58"/>
      <c r="CL628" s="58"/>
      <c r="CM628" s="58"/>
      <c r="CN628" s="58"/>
      <c r="CO628" s="58"/>
      <c r="CP628" s="58"/>
      <c r="CQ628" s="58"/>
      <c r="CR628" s="58"/>
    </row>
    <row r="629" spans="1:96" ht="12.75" customHeight="1">
      <c r="B629" s="84" t="s">
        <v>386</v>
      </c>
      <c r="C629" s="1095"/>
      <c r="D629" s="1163"/>
      <c r="E629" s="1163"/>
      <c r="F629" s="1163"/>
      <c r="G629" s="1163"/>
      <c r="H629" s="1163"/>
      <c r="I629" s="1163"/>
      <c r="J629" s="1163"/>
      <c r="K629" s="1163"/>
      <c r="L629" s="1163"/>
      <c r="M629" s="1163"/>
      <c r="N629" s="1163"/>
      <c r="O629" s="1273"/>
      <c r="P629" s="1127"/>
      <c r="Q629" s="1128"/>
      <c r="R629" s="1129"/>
      <c r="S629" s="1279"/>
      <c r="T629" s="1140"/>
      <c r="U629" s="1141"/>
      <c r="V629" s="1127"/>
      <c r="W629" s="1128"/>
      <c r="X629" s="1128"/>
      <c r="Y629" s="1128"/>
      <c r="Z629" s="1128"/>
      <c r="AA629" s="1129"/>
      <c r="AB629" s="1153"/>
      <c r="AC629" s="1153"/>
      <c r="AD629" s="1153"/>
      <c r="AE629" s="1153"/>
      <c r="AF629" s="1153"/>
      <c r="AG629" s="1153"/>
      <c r="AH629" s="1153"/>
      <c r="AI629" s="1153"/>
      <c r="AJ629" s="1153"/>
      <c r="AK629" s="1153"/>
      <c r="AL629" s="58"/>
      <c r="AM629" s="61"/>
      <c r="AN629" s="61"/>
      <c r="AO629" s="61"/>
      <c r="AP629" s="61"/>
      <c r="AQ629" s="61"/>
      <c r="AR629" s="61"/>
      <c r="AS629" s="61"/>
      <c r="AT629" s="61"/>
      <c r="AU629" s="61"/>
      <c r="AV629" s="61"/>
      <c r="AW629" s="61"/>
      <c r="AX629" s="61"/>
      <c r="AY629" s="61"/>
      <c r="AZ629" s="61"/>
      <c r="BA629" s="1301">
        <f t="shared" si="18"/>
        <v>0</v>
      </c>
      <c r="BB629" s="1303"/>
      <c r="BC629" s="1303"/>
      <c r="BD629" s="1303"/>
      <c r="BE629" s="1302"/>
      <c r="BF629" s="1298">
        <f t="shared" si="19"/>
        <v>0</v>
      </c>
      <c r="BG629" s="1298"/>
      <c r="BH629" s="1298"/>
      <c r="BI629" s="1298"/>
      <c r="BJ629" s="1298"/>
      <c r="BK629" s="1298">
        <f t="shared" si="20"/>
        <v>0</v>
      </c>
      <c r="BL629" s="1298"/>
      <c r="BM629" s="1298"/>
      <c r="BN629" s="1298"/>
      <c r="BO629" s="1298"/>
      <c r="BP629" s="1298">
        <f t="shared" si="21"/>
        <v>0</v>
      </c>
      <c r="BQ629" s="1298"/>
      <c r="BR629" s="1298"/>
      <c r="BS629" s="1298"/>
      <c r="BT629" s="1298"/>
      <c r="BU629" s="1298">
        <f t="shared" si="22"/>
        <v>0</v>
      </c>
      <c r="BV629" s="1298"/>
      <c r="BW629" s="1298"/>
      <c r="BX629" s="1298"/>
      <c r="BY629" s="1298"/>
      <c r="BZ629" s="1298">
        <f t="shared" si="23"/>
        <v>0</v>
      </c>
      <c r="CA629" s="1298"/>
      <c r="CB629" s="1298"/>
      <c r="CC629" s="1298"/>
      <c r="CD629" s="1298"/>
      <c r="CE629" s="58"/>
      <c r="CF629" s="58"/>
      <c r="CG629" s="58"/>
      <c r="CH629" s="58"/>
      <c r="CI629" s="58"/>
      <c r="CJ629" s="58"/>
      <c r="CK629" s="58"/>
      <c r="CL629" s="58"/>
      <c r="CM629" s="58"/>
      <c r="CN629" s="58"/>
      <c r="CO629" s="58"/>
      <c r="CP629" s="58"/>
      <c r="CQ629" s="58"/>
      <c r="CR629" s="58"/>
    </row>
    <row r="630" spans="1:96" ht="12.75" customHeight="1">
      <c r="B630" s="1393" t="s">
        <v>135</v>
      </c>
      <c r="C630" s="1393"/>
      <c r="D630" s="1393"/>
      <c r="E630" s="1393"/>
      <c r="F630" s="1393"/>
      <c r="G630" s="1393"/>
      <c r="H630" s="1393"/>
      <c r="I630" s="1393"/>
      <c r="J630" s="1393"/>
      <c r="K630" s="1393"/>
      <c r="L630" s="1393"/>
      <c r="M630" s="1393"/>
      <c r="N630" s="1393"/>
      <c r="O630" s="1393"/>
      <c r="P630" s="1393"/>
      <c r="Q630" s="1393"/>
      <c r="R630" s="1393"/>
      <c r="S630" s="1393"/>
      <c r="T630" s="1393"/>
      <c r="U630" s="1393"/>
      <c r="V630" s="1393"/>
      <c r="W630" s="1393"/>
      <c r="X630" s="1393"/>
      <c r="Y630" s="1393"/>
      <c r="Z630" s="1393"/>
      <c r="AA630" s="1393"/>
      <c r="AB630" s="1393"/>
      <c r="AC630" s="1393"/>
      <c r="AD630" s="1393"/>
      <c r="AE630" s="1393"/>
      <c r="AF630" s="1393"/>
      <c r="AG630" s="1225">
        <f>SUM(AG618:AJ629)</f>
        <v>34019186</v>
      </c>
      <c r="AH630" s="1226"/>
      <c r="AI630" s="1226"/>
      <c r="AJ630" s="1226"/>
      <c r="AK630" s="1227"/>
      <c r="AM630" s="61"/>
      <c r="AN630" s="61"/>
      <c r="AO630" s="61"/>
      <c r="AP630" s="61"/>
      <c r="AQ630" s="61"/>
      <c r="AR630" s="61"/>
      <c r="AS630" s="61"/>
      <c r="AT630" s="61"/>
      <c r="AU630" s="61"/>
      <c r="AV630" s="61"/>
      <c r="AW630" s="61"/>
      <c r="AX630" s="61"/>
      <c r="AY630" s="61"/>
      <c r="AZ630" s="61"/>
      <c r="BA630" s="1301">
        <f t="shared" si="18"/>
        <v>0</v>
      </c>
      <c r="BB630" s="1303"/>
      <c r="BC630" s="1303"/>
      <c r="BD630" s="1303"/>
      <c r="BE630" s="1302"/>
      <c r="BF630" s="1298">
        <f t="shared" si="19"/>
        <v>0</v>
      </c>
      <c r="BG630" s="1298"/>
      <c r="BH630" s="1298"/>
      <c r="BI630" s="1298"/>
      <c r="BJ630" s="1298"/>
      <c r="BK630" s="1298">
        <f t="shared" si="20"/>
        <v>0</v>
      </c>
      <c r="BL630" s="1298"/>
      <c r="BM630" s="1298"/>
      <c r="BN630" s="1298"/>
      <c r="BO630" s="1298"/>
      <c r="BP630" s="1298">
        <f t="shared" si="21"/>
        <v>0</v>
      </c>
      <c r="BQ630" s="1298"/>
      <c r="BR630" s="1298"/>
      <c r="BS630" s="1298"/>
      <c r="BT630" s="1298"/>
      <c r="BU630" s="1298">
        <f t="shared" si="22"/>
        <v>0</v>
      </c>
      <c r="BV630" s="1298"/>
      <c r="BW630" s="1298"/>
      <c r="BX630" s="1298"/>
      <c r="BY630" s="1298"/>
      <c r="BZ630" s="1298">
        <f t="shared" si="23"/>
        <v>0</v>
      </c>
      <c r="CA630" s="1298"/>
      <c r="CB630" s="1298"/>
      <c r="CC630" s="1298"/>
      <c r="CD630" s="1298"/>
      <c r="CE630" s="58"/>
      <c r="CF630" s="58"/>
      <c r="CG630" s="58"/>
      <c r="CH630" s="58"/>
      <c r="CI630" s="58"/>
      <c r="CJ630" s="58"/>
      <c r="CK630" s="58"/>
      <c r="CL630" s="58"/>
      <c r="CM630" s="58"/>
      <c r="CN630" s="58"/>
      <c r="CO630" s="58"/>
      <c r="CP630" s="58"/>
      <c r="CQ630" s="58"/>
      <c r="CR630" s="58"/>
    </row>
    <row r="631" spans="1:96" ht="13">
      <c r="B631" s="1393" t="s">
        <v>282</v>
      </c>
      <c r="C631" s="1393"/>
      <c r="D631" s="1393"/>
      <c r="E631" s="1393"/>
      <c r="F631" s="1393"/>
      <c r="G631" s="1393"/>
      <c r="H631" s="1393"/>
      <c r="I631" s="1393"/>
      <c r="J631" s="1393"/>
      <c r="K631" s="1393"/>
      <c r="L631" s="1393"/>
      <c r="M631" s="1393"/>
      <c r="N631" s="1393"/>
      <c r="O631" s="1393"/>
      <c r="P631" s="1393"/>
      <c r="Q631" s="1393"/>
      <c r="R631" s="1393"/>
      <c r="S631" s="1393"/>
      <c r="T631" s="1393"/>
      <c r="U631" s="1393"/>
      <c r="V631" s="1393"/>
      <c r="W631" s="1393"/>
      <c r="X631" s="1393"/>
      <c r="Y631" s="1393"/>
      <c r="Z631" s="1393"/>
      <c r="AA631" s="1393"/>
      <c r="AB631" s="1393"/>
      <c r="AC631" s="1393"/>
      <c r="AD631" s="1393"/>
      <c r="AE631" s="1393"/>
      <c r="AF631" s="1393"/>
      <c r="AG631" s="1213">
        <v>15429494</v>
      </c>
      <c r="AH631" s="1214"/>
      <c r="AI631" s="1214"/>
      <c r="AJ631" s="1214"/>
      <c r="AK631" s="1215"/>
      <c r="AM631" s="61"/>
      <c r="AN631" s="61"/>
      <c r="AO631" s="61"/>
      <c r="AP631" s="61"/>
      <c r="AQ631" s="61"/>
      <c r="AR631" s="61"/>
      <c r="AS631" s="61"/>
      <c r="AT631" s="61"/>
      <c r="AU631" s="61"/>
      <c r="AV631" s="61"/>
      <c r="AW631" s="61"/>
      <c r="AX631" s="61"/>
      <c r="AY631" s="61"/>
      <c r="AZ631" s="61"/>
      <c r="BA631" s="1301">
        <f t="shared" si="18"/>
        <v>0</v>
      </c>
      <c r="BB631" s="1303"/>
      <c r="BC631" s="1303"/>
      <c r="BD631" s="1303"/>
      <c r="BE631" s="1302"/>
      <c r="BF631" s="1298">
        <f t="shared" si="19"/>
        <v>0</v>
      </c>
      <c r="BG631" s="1298"/>
      <c r="BH631" s="1298"/>
      <c r="BI631" s="1298"/>
      <c r="BJ631" s="1298"/>
      <c r="BK631" s="1298">
        <f t="shared" si="20"/>
        <v>0</v>
      </c>
      <c r="BL631" s="1298"/>
      <c r="BM631" s="1298"/>
      <c r="BN631" s="1298"/>
      <c r="BO631" s="1298"/>
      <c r="BP631" s="1298">
        <f t="shared" si="21"/>
        <v>0</v>
      </c>
      <c r="BQ631" s="1298"/>
      <c r="BR631" s="1298"/>
      <c r="BS631" s="1298"/>
      <c r="BT631" s="1298"/>
      <c r="BU631" s="1298">
        <f t="shared" si="22"/>
        <v>0</v>
      </c>
      <c r="BV631" s="1298"/>
      <c r="BW631" s="1298"/>
      <c r="BX631" s="1298"/>
      <c r="BY631" s="1298"/>
      <c r="BZ631" s="1298">
        <f t="shared" si="23"/>
        <v>0</v>
      </c>
      <c r="CA631" s="1298"/>
      <c r="CB631" s="1298"/>
      <c r="CC631" s="1298"/>
      <c r="CD631" s="1298"/>
      <c r="CE631" s="58"/>
      <c r="CF631" s="58"/>
      <c r="CG631" s="58"/>
      <c r="CH631" s="58"/>
      <c r="CI631" s="58"/>
      <c r="CJ631" s="58"/>
      <c r="CK631" s="58"/>
      <c r="CL631" s="58"/>
      <c r="CM631" s="58"/>
      <c r="CN631" s="58"/>
      <c r="CO631" s="58"/>
      <c r="CP631" s="58"/>
      <c r="CQ631" s="58"/>
      <c r="CR631" s="58"/>
    </row>
    <row r="632" spans="1:96" ht="13">
      <c r="B632" s="1393" t="s">
        <v>283</v>
      </c>
      <c r="C632" s="1393"/>
      <c r="D632" s="1393"/>
      <c r="E632" s="1393"/>
      <c r="F632" s="1393"/>
      <c r="G632" s="1393"/>
      <c r="H632" s="1393"/>
      <c r="I632" s="1393"/>
      <c r="J632" s="1393"/>
      <c r="K632" s="1393"/>
      <c r="L632" s="1393"/>
      <c r="M632" s="1393"/>
      <c r="N632" s="1393"/>
      <c r="O632" s="1393"/>
      <c r="P632" s="1393"/>
      <c r="Q632" s="1393"/>
      <c r="R632" s="1393"/>
      <c r="S632" s="1393"/>
      <c r="T632" s="1393"/>
      <c r="U632" s="1393"/>
      <c r="V632" s="1393"/>
      <c r="W632" s="1393"/>
      <c r="X632" s="1393"/>
      <c r="Y632" s="1393"/>
      <c r="Z632" s="1393"/>
      <c r="AA632" s="1393"/>
      <c r="AB632" s="1393"/>
      <c r="AC632" s="1393"/>
      <c r="AD632" s="1393"/>
      <c r="AE632" s="1393"/>
      <c r="AF632" s="1393"/>
      <c r="AG632" s="1225">
        <f>AG630+AG631</f>
        <v>49448680</v>
      </c>
      <c r="AH632" s="1226"/>
      <c r="AI632" s="1226"/>
      <c r="AJ632" s="1226"/>
      <c r="AK632" s="1227"/>
      <c r="AM632" s="61"/>
      <c r="AN632" s="61"/>
      <c r="AO632" s="61"/>
      <c r="AP632" s="61"/>
      <c r="AQ632" s="61"/>
      <c r="AR632" s="61"/>
      <c r="AS632" s="61"/>
      <c r="AT632" s="61"/>
      <c r="AU632" s="61"/>
      <c r="AV632" s="61"/>
      <c r="AW632" s="61"/>
      <c r="AX632" s="61"/>
      <c r="AY632" s="61"/>
      <c r="AZ632" s="61"/>
      <c r="BA632" s="1301">
        <f t="shared" si="18"/>
        <v>0</v>
      </c>
      <c r="BB632" s="1303"/>
      <c r="BC632" s="1303"/>
      <c r="BD632" s="1303"/>
      <c r="BE632" s="1302"/>
      <c r="BF632" s="1298">
        <f t="shared" si="19"/>
        <v>0</v>
      </c>
      <c r="BG632" s="1298"/>
      <c r="BH632" s="1298"/>
      <c r="BI632" s="1298"/>
      <c r="BJ632" s="1298"/>
      <c r="BK632" s="1298">
        <f t="shared" si="20"/>
        <v>0</v>
      </c>
      <c r="BL632" s="1298"/>
      <c r="BM632" s="1298"/>
      <c r="BN632" s="1298"/>
      <c r="BO632" s="1298"/>
      <c r="BP632" s="1298">
        <f t="shared" si="21"/>
        <v>0</v>
      </c>
      <c r="BQ632" s="1298"/>
      <c r="BR632" s="1298"/>
      <c r="BS632" s="1298"/>
      <c r="BT632" s="1298"/>
      <c r="BU632" s="1298">
        <f t="shared" si="22"/>
        <v>0</v>
      </c>
      <c r="BV632" s="1298"/>
      <c r="BW632" s="1298"/>
      <c r="BX632" s="1298"/>
      <c r="BY632" s="1298"/>
      <c r="BZ632" s="1298">
        <f t="shared" si="23"/>
        <v>0</v>
      </c>
      <c r="CA632" s="1298"/>
      <c r="CB632" s="1298"/>
      <c r="CC632" s="1298"/>
      <c r="CD632" s="1298"/>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4">
        <f>SUM(BA623:BE632)</f>
        <v>0</v>
      </c>
      <c r="BB633" s="1305"/>
      <c r="BC633" s="1305"/>
      <c r="BD633" s="1305"/>
      <c r="BE633" s="1306"/>
      <c r="BF633" s="1304">
        <f>SUM(BF623:BJ632)</f>
        <v>0</v>
      </c>
      <c r="BG633" s="1305"/>
      <c r="BH633" s="1305"/>
      <c r="BI633" s="1305"/>
      <c r="BJ633" s="1306"/>
      <c r="BK633" s="1304">
        <f>SUM(BK623:BO632)</f>
        <v>0</v>
      </c>
      <c r="BL633" s="1305"/>
      <c r="BM633" s="1305"/>
      <c r="BN633" s="1305"/>
      <c r="BO633" s="1306"/>
      <c r="BP633" s="1304">
        <f>SUM(BP623:BT632)</f>
        <v>0</v>
      </c>
      <c r="BQ633" s="1305"/>
      <c r="BR633" s="1305"/>
      <c r="BS633" s="1305"/>
      <c r="BT633" s="1306"/>
      <c r="BU633" s="1304">
        <f>SUM(BU623:BY632)</f>
        <v>0</v>
      </c>
      <c r="BV633" s="1305"/>
      <c r="BW633" s="1305"/>
      <c r="BX633" s="1305"/>
      <c r="BY633" s="1306"/>
      <c r="BZ633" s="1304">
        <f>SUM(BZ623:CD632)</f>
        <v>0</v>
      </c>
      <c r="CA633" s="1305"/>
      <c r="CB633" s="1305"/>
      <c r="CC633" s="1305"/>
      <c r="CD633" s="1306"/>
      <c r="CE633" s="58"/>
      <c r="CF633" s="58"/>
      <c r="CG633" s="58"/>
      <c r="CH633" s="58"/>
      <c r="CI633" s="58"/>
      <c r="CJ633" s="58"/>
      <c r="CK633" s="58"/>
      <c r="CL633" s="58"/>
      <c r="CM633" s="58"/>
      <c r="CN633" s="58"/>
      <c r="CO633" s="58"/>
      <c r="CP633" s="58"/>
      <c r="CQ633" s="58"/>
      <c r="CR633" s="58"/>
    </row>
    <row r="634" spans="1:96" ht="13">
      <c r="A634" s="87" t="s">
        <v>119</v>
      </c>
      <c r="B634" s="12" t="s">
        <v>509</v>
      </c>
      <c r="G634" s="1188" t="str">
        <f>C618</f>
        <v>County of Santa Clara</v>
      </c>
      <c r="H634" s="1188"/>
      <c r="I634" s="1188"/>
      <c r="J634" s="1188"/>
      <c r="K634" s="1188"/>
      <c r="L634" s="1188"/>
      <c r="M634" s="1188"/>
      <c r="N634" s="1188"/>
      <c r="O634" s="1188"/>
      <c r="P634" s="1188"/>
      <c r="Q634" s="1188"/>
      <c r="R634" s="1188"/>
      <c r="S634" s="14"/>
      <c r="T634" s="87" t="s">
        <v>120</v>
      </c>
      <c r="U634" s="12" t="s">
        <v>509</v>
      </c>
      <c r="Z634" s="1188" t="str">
        <f>C619</f>
        <v>City of San Jose</v>
      </c>
      <c r="AA634" s="1188"/>
      <c r="AB634" s="1188"/>
      <c r="AC634" s="1188"/>
      <c r="AD634" s="1188"/>
      <c r="AE634" s="1188"/>
      <c r="AF634" s="1188"/>
      <c r="AG634" s="1188"/>
      <c r="AH634" s="1188"/>
      <c r="AI634" s="1188"/>
      <c r="AJ634" s="1188"/>
      <c r="AK634" s="118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123" t="s">
        <v>1770</v>
      </c>
      <c r="H635" s="1097"/>
      <c r="I635" s="1097"/>
      <c r="J635" s="1097"/>
      <c r="K635" s="1097"/>
      <c r="L635" s="1097"/>
      <c r="M635" s="1097"/>
      <c r="N635" s="1097"/>
      <c r="O635" s="1097"/>
      <c r="P635" s="1097"/>
      <c r="Q635" s="1097"/>
      <c r="R635" s="1097"/>
      <c r="S635" s="14"/>
      <c r="T635" s="35"/>
      <c r="U635" s="12" t="s">
        <v>92</v>
      </c>
      <c r="Z635" s="1097" t="str">
        <f>Z560</f>
        <v>200 E. Santa Clara St.</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304">
        <f>BA614+BA621+BA633</f>
        <v>149</v>
      </c>
      <c r="BB635" s="1305"/>
      <c r="BC635" s="1305"/>
      <c r="BD635" s="1305"/>
      <c r="BE635" s="1306"/>
      <c r="BF635" s="1304">
        <f>BF614+BF621+BF633</f>
        <v>0</v>
      </c>
      <c r="BG635" s="1305"/>
      <c r="BH635" s="1305"/>
      <c r="BI635" s="1305"/>
      <c r="BJ635" s="1306"/>
      <c r="BK635" s="1304">
        <f>BK614+BK621+BK633</f>
        <v>3</v>
      </c>
      <c r="BL635" s="1305"/>
      <c r="BM635" s="1305"/>
      <c r="BN635" s="1305"/>
      <c r="BO635" s="1306"/>
      <c r="BP635" s="1304">
        <f>BP614+BP621+BP633</f>
        <v>0</v>
      </c>
      <c r="BQ635" s="1305"/>
      <c r="BR635" s="1305"/>
      <c r="BS635" s="1305"/>
      <c r="BT635" s="1306"/>
      <c r="BU635" s="1304">
        <f>BU614+BU621+BU633</f>
        <v>0</v>
      </c>
      <c r="BV635" s="1305"/>
      <c r="BW635" s="1305"/>
      <c r="BX635" s="1305"/>
      <c r="BY635" s="1306"/>
      <c r="BZ635" s="1264">
        <f>BZ633+BZ621+BZ614</f>
        <v>0</v>
      </c>
      <c r="CA635" s="1299"/>
      <c r="CB635" s="1299"/>
      <c r="CC635" s="1299"/>
      <c r="CD635" s="1265"/>
      <c r="CE635" s="58"/>
      <c r="CF635" s="58"/>
      <c r="CG635" s="58"/>
      <c r="CH635" s="58"/>
      <c r="CI635" s="58"/>
      <c r="CJ635" s="58"/>
      <c r="CK635" s="58"/>
      <c r="CL635" s="58"/>
      <c r="CM635" s="58"/>
      <c r="CN635" s="58"/>
      <c r="CO635" s="58"/>
      <c r="CP635" s="58"/>
      <c r="CQ635" s="58"/>
      <c r="CR635" s="58"/>
    </row>
    <row r="636" spans="1:96" ht="13">
      <c r="A636" s="35"/>
      <c r="B636" s="12" t="s">
        <v>630</v>
      </c>
      <c r="G636" s="1123" t="s">
        <v>1771</v>
      </c>
      <c r="H636" s="1097"/>
      <c r="I636" s="1097"/>
      <c r="J636" s="1097"/>
      <c r="K636" s="1097"/>
      <c r="L636" s="1097"/>
      <c r="M636" s="1097"/>
      <c r="N636" s="1097"/>
      <c r="O636" s="1097"/>
      <c r="P636" s="1097"/>
      <c r="Q636" s="1097"/>
      <c r="R636" s="1097"/>
      <c r="S636" s="88"/>
      <c r="T636" s="35"/>
      <c r="U636" s="12" t="s">
        <v>630</v>
      </c>
      <c r="Z636" s="1096" t="str">
        <f>Z561</f>
        <v>San Jose, CA 95113</v>
      </c>
      <c r="AA636" s="1096"/>
      <c r="AB636" s="1096"/>
      <c r="AC636" s="1096"/>
      <c r="AD636" s="1096"/>
      <c r="AE636" s="1096"/>
      <c r="AF636" s="1096"/>
      <c r="AG636" s="1096"/>
      <c r="AH636" s="1096"/>
      <c r="AI636" s="1096"/>
      <c r="AJ636" s="1096"/>
      <c r="AK636" s="109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123" t="s">
        <v>1772</v>
      </c>
      <c r="H637" s="1097"/>
      <c r="I637" s="1097"/>
      <c r="J637" s="1097"/>
      <c r="K637" s="1097"/>
      <c r="L637" s="1097"/>
      <c r="M637" s="1097"/>
      <c r="N637" s="1097"/>
      <c r="O637" s="1097"/>
      <c r="P637" s="1097"/>
      <c r="Q637" s="1097"/>
      <c r="R637" s="1097"/>
      <c r="S637" s="14"/>
      <c r="T637" s="35"/>
      <c r="U637" s="12" t="s">
        <v>19</v>
      </c>
      <c r="Z637" s="1096" t="str">
        <f>Z562</f>
        <v>Gay Oliveros</v>
      </c>
      <c r="AA637" s="1096"/>
      <c r="AB637" s="1096"/>
      <c r="AC637" s="1096"/>
      <c r="AD637" s="1096"/>
      <c r="AE637" s="1096"/>
      <c r="AF637" s="1096"/>
      <c r="AG637" s="1096"/>
      <c r="AH637" s="1096"/>
      <c r="AI637" s="1096"/>
      <c r="AJ637" s="1096"/>
      <c r="AK637" s="109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337</v>
      </c>
      <c r="G638" s="1262" t="s">
        <v>1773</v>
      </c>
      <c r="H638" s="1262"/>
      <c r="I638" s="1262"/>
      <c r="J638" s="1262"/>
      <c r="K638" s="1262"/>
      <c r="L638" s="1262"/>
      <c r="O638" s="140" t="s">
        <v>219</v>
      </c>
      <c r="P638" s="1163"/>
      <c r="Q638" s="1163"/>
      <c r="R638" s="1163"/>
      <c r="S638" s="16"/>
      <c r="T638" s="35"/>
      <c r="U638" s="12" t="s">
        <v>337</v>
      </c>
      <c r="Z638" s="1262" t="s">
        <v>1732</v>
      </c>
      <c r="AA638" s="1131"/>
      <c r="AB638" s="1131"/>
      <c r="AC638" s="1131"/>
      <c r="AD638" s="1131"/>
      <c r="AE638" s="1131"/>
      <c r="AH638" s="140" t="s">
        <v>219</v>
      </c>
      <c r="AI638" s="1163"/>
      <c r="AJ638" s="1163"/>
      <c r="AK638" s="116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123" t="s">
        <v>1774</v>
      </c>
      <c r="I639" s="1097"/>
      <c r="J639" s="1097"/>
      <c r="K639" s="1097"/>
      <c r="L639" s="1097"/>
      <c r="M639" s="1097"/>
      <c r="N639" s="1097"/>
      <c r="O639" s="1097"/>
      <c r="P639" s="1097"/>
      <c r="Q639" s="1097"/>
      <c r="R639" s="1097"/>
      <c r="S639" s="14"/>
      <c r="T639" s="35"/>
      <c r="U639" s="12" t="s">
        <v>20</v>
      </c>
      <c r="AA639" s="1097" t="str">
        <f>AA564</f>
        <v>City loan assumption (HOME)</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25" t="s">
        <v>591</v>
      </c>
      <c r="O640" s="1125"/>
      <c r="T640" s="35"/>
      <c r="U640" s="12" t="s">
        <v>22</v>
      </c>
      <c r="AG640" s="1125" t="s">
        <v>591</v>
      </c>
      <c r="AH640" s="112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509</v>
      </c>
      <c r="G642" s="1188" t="str">
        <f>C620</f>
        <v>Seller Carryback - Net Equity (Tax-Ex)</v>
      </c>
      <c r="H642" s="1188"/>
      <c r="I642" s="1188"/>
      <c r="J642" s="1188"/>
      <c r="K642" s="1188"/>
      <c r="L642" s="1188"/>
      <c r="M642" s="1188"/>
      <c r="N642" s="1188"/>
      <c r="O642" s="1188"/>
      <c r="P642" s="1188"/>
      <c r="Q642" s="1188"/>
      <c r="R642" s="1188"/>
      <c r="T642" s="87" t="s">
        <v>631</v>
      </c>
      <c r="U642" s="12" t="s">
        <v>509</v>
      </c>
      <c r="Z642" s="1188" t="str">
        <f>C621</f>
        <v>Seller Carryback - Net Equity (Taxable)</v>
      </c>
      <c r="AA642" s="1188"/>
      <c r="AB642" s="1188"/>
      <c r="AC642" s="1188"/>
      <c r="AD642" s="1188"/>
      <c r="AE642" s="1188"/>
      <c r="AF642" s="1188"/>
      <c r="AG642" s="1188"/>
      <c r="AH642" s="1188"/>
      <c r="AI642" s="1188"/>
      <c r="AJ642" s="1188"/>
      <c r="AK642" s="118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97" t="str">
        <f>G569</f>
        <v>470 S Market St.</v>
      </c>
      <c r="H643" s="1097"/>
      <c r="I643" s="1097"/>
      <c r="J643" s="1097"/>
      <c r="K643" s="1097"/>
      <c r="L643" s="1097"/>
      <c r="M643" s="1097"/>
      <c r="N643" s="1097"/>
      <c r="O643" s="1097"/>
      <c r="P643" s="1097"/>
      <c r="Q643" s="1097"/>
      <c r="R643" s="1097"/>
      <c r="T643" s="35"/>
      <c r="U643" s="12" t="s">
        <v>92</v>
      </c>
      <c r="Z643" s="1097" t="str">
        <f>Z569</f>
        <v>470 S Market St.</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7" t="str">
        <f>G570</f>
        <v>San Jose, CA 95113</v>
      </c>
      <c r="H644" s="1097"/>
      <c r="I644" s="1097"/>
      <c r="J644" s="1097"/>
      <c r="K644" s="1097"/>
      <c r="L644" s="1097"/>
      <c r="M644" s="1097"/>
      <c r="N644" s="1097"/>
      <c r="O644" s="1097"/>
      <c r="P644" s="1097"/>
      <c r="Q644" s="1097"/>
      <c r="R644" s="1097"/>
      <c r="T644" s="35"/>
      <c r="U644" s="12" t="s">
        <v>630</v>
      </c>
      <c r="Z644" s="1097" t="str">
        <f>Z570</f>
        <v>San Jose, CA 95113</v>
      </c>
      <c r="AA644" s="1097"/>
      <c r="AB644" s="1097"/>
      <c r="AC644" s="1097"/>
      <c r="AD644" s="1097"/>
      <c r="AE644" s="1097"/>
      <c r="AF644" s="1097"/>
      <c r="AG644" s="1097"/>
      <c r="AH644" s="1097"/>
      <c r="AI644" s="1097"/>
      <c r="AJ644" s="1097"/>
      <c r="AK644" s="109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7" t="str">
        <f>G571</f>
        <v>Chris Neale</v>
      </c>
      <c r="H645" s="1097"/>
      <c r="I645" s="1097"/>
      <c r="J645" s="1097"/>
      <c r="K645" s="1097"/>
      <c r="L645" s="1097"/>
      <c r="M645" s="1097"/>
      <c r="N645" s="1097"/>
      <c r="O645" s="1097"/>
      <c r="P645" s="1097"/>
      <c r="Q645" s="1097"/>
      <c r="R645" s="1097"/>
      <c r="T645" s="35"/>
      <c r="U645" s="12" t="s">
        <v>19</v>
      </c>
      <c r="Z645" s="1097" t="str">
        <f>Z571</f>
        <v>Chris Neale</v>
      </c>
      <c r="AA645" s="1097"/>
      <c r="AB645" s="1097"/>
      <c r="AC645" s="1097"/>
      <c r="AD645" s="1097"/>
      <c r="AE645" s="1097"/>
      <c r="AF645" s="1097"/>
      <c r="AG645" s="1097"/>
      <c r="AH645" s="1097"/>
      <c r="AI645" s="1097"/>
      <c r="AJ645" s="1097"/>
      <c r="AK645" s="1097"/>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337</v>
      </c>
      <c r="G646" s="1262" t="str">
        <f>G572</f>
        <v>408-292-7841</v>
      </c>
      <c r="H646" s="1262"/>
      <c r="I646" s="1262"/>
      <c r="J646" s="1262"/>
      <c r="K646" s="1262"/>
      <c r="L646" s="1262"/>
      <c r="O646" s="140" t="s">
        <v>219</v>
      </c>
      <c r="P646" s="1163">
        <v>16</v>
      </c>
      <c r="Q646" s="1163"/>
      <c r="R646" s="1163"/>
      <c r="T646" s="35"/>
      <c r="U646" s="12" t="s">
        <v>337</v>
      </c>
      <c r="Z646" s="1262" t="str">
        <f>Z572</f>
        <v>408-292-7841</v>
      </c>
      <c r="AA646" s="1262"/>
      <c r="AB646" s="1262"/>
      <c r="AC646" s="1262"/>
      <c r="AD646" s="1262"/>
      <c r="AE646" s="1262"/>
      <c r="AH646" s="140" t="s">
        <v>219</v>
      </c>
      <c r="AI646" s="1095">
        <f>AI572</f>
        <v>16</v>
      </c>
      <c r="AJ646" s="1095"/>
      <c r="AK646" s="1095"/>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7" t="str">
        <f>H573</f>
        <v>Seller Carryback - Tax Exempt</v>
      </c>
      <c r="I647" s="1097"/>
      <c r="J647" s="1097"/>
      <c r="K647" s="1097"/>
      <c r="L647" s="1097"/>
      <c r="M647" s="1097"/>
      <c r="N647" s="1097"/>
      <c r="O647" s="1097"/>
      <c r="P647" s="1097"/>
      <c r="Q647" s="1097"/>
      <c r="R647" s="1097"/>
      <c r="T647" s="35"/>
      <c r="U647" s="12" t="s">
        <v>20</v>
      </c>
      <c r="AA647" s="1097" t="str">
        <f>AA573</f>
        <v>Seller Carryback - Taxable</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25" t="s">
        <v>591</v>
      </c>
      <c r="O648" s="1125"/>
      <c r="T648" s="35"/>
      <c r="U648" s="12" t="s">
        <v>22</v>
      </c>
      <c r="AG648" s="1125" t="s">
        <v>591</v>
      </c>
      <c r="AH648" s="112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4">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841</v>
      </c>
      <c r="B650" s="12" t="s">
        <v>509</v>
      </c>
      <c r="G650" s="1188" t="str">
        <f>C622</f>
        <v>Seller Carryback - Existing</v>
      </c>
      <c r="H650" s="1188"/>
      <c r="I650" s="1188"/>
      <c r="J650" s="1188"/>
      <c r="K650" s="1188"/>
      <c r="L650" s="1188"/>
      <c r="M650" s="1188"/>
      <c r="N650" s="1188"/>
      <c r="O650" s="1188"/>
      <c r="P650" s="1188"/>
      <c r="Q650" s="1188"/>
      <c r="R650" s="1188"/>
      <c r="T650" s="87" t="s">
        <v>634</v>
      </c>
      <c r="U650" s="12" t="s">
        <v>509</v>
      </c>
      <c r="Z650" s="1188" t="str">
        <f>C623</f>
        <v>Existing Reserves - xfer from Seller</v>
      </c>
      <c r="AA650" s="1188"/>
      <c r="AB650" s="1188"/>
      <c r="AC650" s="1188"/>
      <c r="AD650" s="1188"/>
      <c r="AE650" s="1188"/>
      <c r="AF650" s="1188"/>
      <c r="AG650" s="1188"/>
      <c r="AH650" s="1188"/>
      <c r="AI650" s="1188"/>
      <c r="AJ650" s="1188"/>
      <c r="AK650" s="1188"/>
      <c r="AM650" s="58"/>
      <c r="AN650" s="463">
        <f t="shared" si="24"/>
        <v>2764</v>
      </c>
      <c r="AO650" s="58"/>
      <c r="AP650" s="58"/>
      <c r="AQ650" s="58"/>
      <c r="AR650" s="58"/>
      <c r="AS650" s="399"/>
      <c r="AT650" s="473">
        <f t="shared" ref="AT650:AT674" si="25">G709</f>
        <v>30</v>
      </c>
      <c r="AU650" s="477">
        <f>AT650/$AT$675</f>
        <v>0.19867549668874171</v>
      </c>
      <c r="AV650" s="478">
        <f t="shared" ref="AV650:AV674" si="26">IF(AU650=0," ",AU650*AD709)</f>
        <v>5.9602649006622509E-2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97" t="str">
        <f>G577</f>
        <v>470 S Market St.</v>
      </c>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4"/>
        <v>2764</v>
      </c>
      <c r="AO651" s="58"/>
      <c r="AP651" s="58"/>
      <c r="AQ651" s="58"/>
      <c r="AR651" s="58"/>
      <c r="AS651" s="399"/>
      <c r="AT651" s="474">
        <f t="shared" si="25"/>
        <v>45</v>
      </c>
      <c r="AU651" s="477">
        <f t="shared" ref="AU651:AU674" si="27">AT651/$AT$675</f>
        <v>0.29801324503311261</v>
      </c>
      <c r="AV651" s="478">
        <f t="shared" si="26"/>
        <v>8.9403973509933773E-2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630</v>
      </c>
      <c r="G652" s="1097" t="str">
        <f>G578</f>
        <v>San Jose, CA 95113</v>
      </c>
      <c r="H652" s="1097"/>
      <c r="I652" s="1097"/>
      <c r="J652" s="1097"/>
      <c r="K652" s="1097"/>
      <c r="L652" s="1097"/>
      <c r="M652" s="1097"/>
      <c r="N652" s="1097"/>
      <c r="O652" s="1097"/>
      <c r="P652" s="1097"/>
      <c r="Q652" s="1097"/>
      <c r="R652" s="1097"/>
      <c r="T652" s="35"/>
      <c r="U652" s="12" t="s">
        <v>630</v>
      </c>
      <c r="Z652" s="1096"/>
      <c r="AA652" s="1096"/>
      <c r="AB652" s="1096"/>
      <c r="AC652" s="1096"/>
      <c r="AD652" s="1096"/>
      <c r="AE652" s="1096"/>
      <c r="AF652" s="1096"/>
      <c r="AG652" s="1096"/>
      <c r="AH652" s="1096"/>
      <c r="AI652" s="1096"/>
      <c r="AJ652" s="1096"/>
      <c r="AK652" s="1096"/>
      <c r="AM652" s="58"/>
      <c r="AN652" s="463">
        <f t="shared" si="24"/>
        <v>2764</v>
      </c>
      <c r="AO652" s="58"/>
      <c r="AP652" s="58"/>
      <c r="AQ652" s="58"/>
      <c r="AR652" s="58"/>
      <c r="AS652" s="399"/>
      <c r="AT652" s="474">
        <f t="shared" si="25"/>
        <v>20</v>
      </c>
      <c r="AU652" s="477">
        <f t="shared" si="27"/>
        <v>0.13245033112582782</v>
      </c>
      <c r="AV652" s="478">
        <f t="shared" si="26"/>
        <v>4.6357615894039736E-2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097" t="str">
        <f>G579</f>
        <v>Chris Neale</v>
      </c>
      <c r="H653" s="1097"/>
      <c r="I653" s="1097"/>
      <c r="J653" s="1097"/>
      <c r="K653" s="1097"/>
      <c r="L653" s="1097"/>
      <c r="M653" s="1097"/>
      <c r="N653" s="1097"/>
      <c r="O653" s="1097"/>
      <c r="P653" s="1097"/>
      <c r="Q653" s="1097"/>
      <c r="R653" s="1097"/>
      <c r="T653" s="35"/>
      <c r="U653" s="12" t="s">
        <v>19</v>
      </c>
      <c r="Z653" s="1096"/>
      <c r="AA653" s="1096"/>
      <c r="AB653" s="1096"/>
      <c r="AC653" s="1096"/>
      <c r="AD653" s="1096"/>
      <c r="AE653" s="1096"/>
      <c r="AF653" s="1096"/>
      <c r="AG653" s="1096"/>
      <c r="AH653" s="1096"/>
      <c r="AI653" s="1096"/>
      <c r="AJ653" s="1096"/>
      <c r="AK653" s="1096"/>
      <c r="AM653" s="58"/>
      <c r="AN653" s="463">
        <f t="shared" si="24"/>
        <v>3554</v>
      </c>
      <c r="AO653" s="58"/>
      <c r="AP653" s="58"/>
      <c r="AQ653" s="58"/>
      <c r="AR653" s="58"/>
      <c r="AS653" s="399"/>
      <c r="AT653" s="474">
        <f t="shared" si="25"/>
        <v>54</v>
      </c>
      <c r="AU653" s="477">
        <f t="shared" si="27"/>
        <v>0.35761589403973509</v>
      </c>
      <c r="AV653" s="478">
        <f t="shared" si="26"/>
        <v>0.12516556291390726</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337</v>
      </c>
      <c r="G654" s="1262" t="str">
        <f>G580</f>
        <v>408-292-7841</v>
      </c>
      <c r="H654" s="1262"/>
      <c r="I654" s="1262"/>
      <c r="J654" s="1262"/>
      <c r="K654" s="1262"/>
      <c r="L654" s="1262"/>
      <c r="O654" s="140" t="s">
        <v>219</v>
      </c>
      <c r="P654" s="1163"/>
      <c r="Q654" s="1163"/>
      <c r="R654" s="1163"/>
      <c r="T654" s="35"/>
      <c r="U654" s="12" t="s">
        <v>337</v>
      </c>
      <c r="Z654" s="1131"/>
      <c r="AA654" s="1131"/>
      <c r="AB654" s="1131"/>
      <c r="AC654" s="1131"/>
      <c r="AD654" s="1131"/>
      <c r="AE654" s="1131"/>
      <c r="AH654" s="140" t="s">
        <v>219</v>
      </c>
      <c r="AI654" s="1163"/>
      <c r="AJ654" s="1163"/>
      <c r="AK654" s="1163"/>
      <c r="AM654" s="58"/>
      <c r="AN654" s="463">
        <f t="shared" si="24"/>
        <v>3554</v>
      </c>
      <c r="AO654" s="58"/>
      <c r="AP654" s="58"/>
      <c r="AQ654" s="58"/>
      <c r="AR654" s="58"/>
      <c r="AS654" s="399"/>
      <c r="AT654" s="474">
        <f t="shared" si="25"/>
        <v>1</v>
      </c>
      <c r="AU654" s="477">
        <f t="shared" si="27"/>
        <v>6.6225165562913907E-3</v>
      </c>
      <c r="AV654" s="478">
        <f t="shared" si="26"/>
        <v>1.9867549668874172E-3</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97" t="str">
        <f>H581</f>
        <v>Seller Carryback - Assumed Debt</v>
      </c>
      <c r="I655" s="1097"/>
      <c r="J655" s="1097"/>
      <c r="K655" s="1097"/>
      <c r="L655" s="1097"/>
      <c r="M655" s="1097"/>
      <c r="N655" s="1097"/>
      <c r="O655" s="1097"/>
      <c r="P655" s="1097"/>
      <c r="Q655" s="1097"/>
      <c r="R655" s="1097"/>
      <c r="T655" s="35"/>
      <c r="U655" s="12" t="s">
        <v>20</v>
      </c>
      <c r="AA655" s="1123" t="s">
        <v>1797</v>
      </c>
      <c r="AB655" s="1097"/>
      <c r="AC655" s="1097"/>
      <c r="AD655" s="1097"/>
      <c r="AE655" s="1097"/>
      <c r="AF655" s="1097"/>
      <c r="AG655" s="1097"/>
      <c r="AH655" s="1097"/>
      <c r="AI655" s="1097"/>
      <c r="AJ655" s="1097"/>
      <c r="AK655" s="1097"/>
      <c r="AM655" s="58"/>
      <c r="AN655" s="463" t="str">
        <f t="shared" si="24"/>
        <v>N/A</v>
      </c>
      <c r="AO655" s="58"/>
      <c r="AP655" s="58"/>
      <c r="AQ655" s="58"/>
      <c r="AR655" s="58"/>
      <c r="AS655" s="399"/>
      <c r="AT655" s="474">
        <f t="shared" si="25"/>
        <v>1</v>
      </c>
      <c r="AU655" s="477">
        <f t="shared" si="27"/>
        <v>6.6225165562913907E-3</v>
      </c>
      <c r="AV655" s="478">
        <f t="shared" si="26"/>
        <v>2.3178807947019865E-3</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25" t="s">
        <v>591</v>
      </c>
      <c r="O656" s="1125"/>
      <c r="T656" s="35"/>
      <c r="U656" s="12" t="s">
        <v>22</v>
      </c>
      <c r="AG656" s="1125" t="s">
        <v>591</v>
      </c>
      <c r="AH656" s="1125"/>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500</v>
      </c>
      <c r="B658" s="12" t="s">
        <v>509</v>
      </c>
      <c r="G658" s="1188" t="str">
        <f>C624</f>
        <v>CORE Affordable Housing</v>
      </c>
      <c r="H658" s="1188"/>
      <c r="I658" s="1188"/>
      <c r="J658" s="1188"/>
      <c r="K658" s="1188"/>
      <c r="L658" s="1188"/>
      <c r="M658" s="1188"/>
      <c r="N658" s="1188"/>
      <c r="O658" s="1188"/>
      <c r="P658" s="1188"/>
      <c r="Q658" s="1188"/>
      <c r="R658" s="1188"/>
      <c r="T658" s="87" t="s">
        <v>501</v>
      </c>
      <c r="U658" s="12" t="s">
        <v>509</v>
      </c>
      <c r="Z658" s="1188" t="str">
        <f>C625</f>
        <v>CORE Affordable Housing</v>
      </c>
      <c r="AA658" s="1188"/>
      <c r="AB658" s="1188"/>
      <c r="AC658" s="1188"/>
      <c r="AD658" s="1188"/>
      <c r="AE658" s="1188"/>
      <c r="AF658" s="1188"/>
      <c r="AG658" s="1188"/>
      <c r="AH658" s="1188"/>
      <c r="AI658" s="1188"/>
      <c r="AJ658" s="1188"/>
      <c r="AK658" s="1188"/>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123" t="s">
        <v>1794</v>
      </c>
      <c r="H659" s="1097"/>
      <c r="I659" s="1097"/>
      <c r="J659" s="1097"/>
      <c r="K659" s="1097"/>
      <c r="L659" s="1097"/>
      <c r="M659" s="1097"/>
      <c r="N659" s="1097"/>
      <c r="O659" s="1097"/>
      <c r="P659" s="1097"/>
      <c r="Q659" s="1097"/>
      <c r="R659" s="1097"/>
      <c r="T659" s="35"/>
      <c r="U659" s="12" t="s">
        <v>92</v>
      </c>
      <c r="Z659" s="1123" t="s">
        <v>1794</v>
      </c>
      <c r="AA659" s="1097"/>
      <c r="AB659" s="1097"/>
      <c r="AC659" s="1097"/>
      <c r="AD659" s="1097"/>
      <c r="AE659" s="1097"/>
      <c r="AF659" s="1097"/>
      <c r="AG659" s="1097"/>
      <c r="AH659" s="1097"/>
      <c r="AI659" s="1097"/>
      <c r="AJ659" s="1097"/>
      <c r="AK659" s="1097"/>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630</v>
      </c>
      <c r="G660" s="1123" t="s">
        <v>1685</v>
      </c>
      <c r="H660" s="1097"/>
      <c r="I660" s="1097"/>
      <c r="J660" s="1097"/>
      <c r="K660" s="1097"/>
      <c r="L660" s="1097"/>
      <c r="M660" s="1097"/>
      <c r="N660" s="1097"/>
      <c r="O660" s="1097"/>
      <c r="P660" s="1097"/>
      <c r="Q660" s="1097"/>
      <c r="R660" s="1097"/>
      <c r="T660" s="35"/>
      <c r="U660" s="12" t="s">
        <v>630</v>
      </c>
      <c r="Z660" s="1095" t="s">
        <v>1685</v>
      </c>
      <c r="AA660" s="1096"/>
      <c r="AB660" s="1096"/>
      <c r="AC660" s="1096"/>
      <c r="AD660" s="1096"/>
      <c r="AE660" s="1096"/>
      <c r="AF660" s="1096"/>
      <c r="AG660" s="1096"/>
      <c r="AH660" s="1096"/>
      <c r="AI660" s="1096"/>
      <c r="AJ660" s="1096"/>
      <c r="AK660" s="1096"/>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23" t="s">
        <v>1672</v>
      </c>
      <c r="H661" s="1097"/>
      <c r="I661" s="1097"/>
      <c r="J661" s="1097"/>
      <c r="K661" s="1097"/>
      <c r="L661" s="1097"/>
      <c r="M661" s="1097"/>
      <c r="N661" s="1097"/>
      <c r="O661" s="1097"/>
      <c r="P661" s="1097"/>
      <c r="Q661" s="1097"/>
      <c r="R661" s="1097"/>
      <c r="T661" s="35"/>
      <c r="U661" s="12" t="s">
        <v>19</v>
      </c>
      <c r="Z661" s="1095" t="s">
        <v>1672</v>
      </c>
      <c r="AA661" s="1096"/>
      <c r="AB661" s="1096"/>
      <c r="AC661" s="1096"/>
      <c r="AD661" s="1096"/>
      <c r="AE661" s="1096"/>
      <c r="AF661" s="1096"/>
      <c r="AG661" s="1096"/>
      <c r="AH661" s="1096"/>
      <c r="AI661" s="1096"/>
      <c r="AJ661" s="1096"/>
      <c r="AK661" s="1096"/>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337</v>
      </c>
      <c r="G662" s="1262" t="s">
        <v>1673</v>
      </c>
      <c r="H662" s="1131"/>
      <c r="I662" s="1131"/>
      <c r="J662" s="1131"/>
      <c r="K662" s="1131"/>
      <c r="L662" s="1131"/>
      <c r="O662" s="140" t="s">
        <v>219</v>
      </c>
      <c r="P662" s="1163">
        <v>16</v>
      </c>
      <c r="Q662" s="1163"/>
      <c r="R662" s="1163"/>
      <c r="T662" s="35"/>
      <c r="U662" s="12" t="s">
        <v>337</v>
      </c>
      <c r="Z662" s="1262" t="s">
        <v>1673</v>
      </c>
      <c r="AA662" s="1131"/>
      <c r="AB662" s="1131"/>
      <c r="AC662" s="1131"/>
      <c r="AD662" s="1131"/>
      <c r="AE662" s="1131"/>
      <c r="AH662" s="140" t="s">
        <v>219</v>
      </c>
      <c r="AI662" s="1163">
        <v>16</v>
      </c>
      <c r="AJ662" s="1163"/>
      <c r="AK662" s="1163"/>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123" t="s">
        <v>1793</v>
      </c>
      <c r="I663" s="1097"/>
      <c r="J663" s="1097"/>
      <c r="K663" s="1097"/>
      <c r="L663" s="1097"/>
      <c r="M663" s="1097"/>
      <c r="N663" s="1097"/>
      <c r="O663" s="1097"/>
      <c r="P663" s="1097"/>
      <c r="Q663" s="1097"/>
      <c r="R663" s="1097"/>
      <c r="T663" s="35"/>
      <c r="U663" s="12" t="s">
        <v>20</v>
      </c>
      <c r="AA663" s="1123" t="s">
        <v>1803</v>
      </c>
      <c r="AB663" s="1097"/>
      <c r="AC663" s="1097"/>
      <c r="AD663" s="1097"/>
      <c r="AE663" s="1097"/>
      <c r="AF663" s="1097"/>
      <c r="AG663" s="1097"/>
      <c r="AH663" s="1097"/>
      <c r="AI663" s="1097"/>
      <c r="AJ663" s="1097"/>
      <c r="AK663" s="1097"/>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25" t="s">
        <v>591</v>
      </c>
      <c r="O664" s="1125"/>
      <c r="T664" s="35"/>
      <c r="U664" s="12" t="s">
        <v>22</v>
      </c>
      <c r="AG664" s="1125" t="s">
        <v>591</v>
      </c>
      <c r="AH664" s="1125"/>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507</v>
      </c>
      <c r="B666" s="12" t="s">
        <v>509</v>
      </c>
      <c r="G666" s="1188">
        <f>C626</f>
        <v>0</v>
      </c>
      <c r="H666" s="1188"/>
      <c r="I666" s="1188"/>
      <c r="J666" s="1188"/>
      <c r="K666" s="1188"/>
      <c r="L666" s="1188"/>
      <c r="M666" s="1188"/>
      <c r="N666" s="1188"/>
      <c r="O666" s="1188"/>
      <c r="P666" s="1188"/>
      <c r="Q666" s="1188"/>
      <c r="R666" s="1188"/>
      <c r="T666" s="87" t="s">
        <v>696</v>
      </c>
      <c r="U666" s="12" t="s">
        <v>509</v>
      </c>
      <c r="Z666" s="1188">
        <f>C627</f>
        <v>0</v>
      </c>
      <c r="AA666" s="1188"/>
      <c r="AB666" s="1188"/>
      <c r="AC666" s="1188"/>
      <c r="AD666" s="1188"/>
      <c r="AE666" s="1188"/>
      <c r="AF666" s="1188"/>
      <c r="AG666" s="1188"/>
      <c r="AH666" s="1188"/>
      <c r="AI666" s="1188"/>
      <c r="AJ666" s="1188"/>
      <c r="AK666" s="1188"/>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630</v>
      </c>
      <c r="G668" s="1097"/>
      <c r="H668" s="1097"/>
      <c r="I668" s="1097"/>
      <c r="J668" s="1097"/>
      <c r="K668" s="1097"/>
      <c r="L668" s="1097"/>
      <c r="M668" s="1097"/>
      <c r="N668" s="1097"/>
      <c r="O668" s="1097"/>
      <c r="P668" s="1097"/>
      <c r="Q668" s="1097"/>
      <c r="R668" s="1097"/>
      <c r="T668" s="35"/>
      <c r="U668" s="12" t="s">
        <v>630</v>
      </c>
      <c r="Z668" s="1096"/>
      <c r="AA668" s="1096"/>
      <c r="AB668" s="1096"/>
      <c r="AC668" s="1096"/>
      <c r="AD668" s="1096"/>
      <c r="AE668" s="1096"/>
      <c r="AF668" s="1096"/>
      <c r="AG668" s="1096"/>
      <c r="AH668" s="1096"/>
      <c r="AI668" s="1096"/>
      <c r="AJ668" s="1096"/>
      <c r="AK668" s="1096"/>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97"/>
      <c r="H669" s="1097"/>
      <c r="I669" s="1097"/>
      <c r="J669" s="1097"/>
      <c r="K669" s="1097"/>
      <c r="L669" s="1097"/>
      <c r="M669" s="1097"/>
      <c r="N669" s="1097"/>
      <c r="O669" s="1097"/>
      <c r="P669" s="1097"/>
      <c r="Q669" s="1097"/>
      <c r="R669" s="1097"/>
      <c r="T669" s="35"/>
      <c r="U669" s="12" t="s">
        <v>19</v>
      </c>
      <c r="Z669" s="1096"/>
      <c r="AA669" s="1096"/>
      <c r="AB669" s="1096"/>
      <c r="AC669" s="1096"/>
      <c r="AD669" s="1096"/>
      <c r="AE669" s="1096"/>
      <c r="AF669" s="1096"/>
      <c r="AG669" s="1096"/>
      <c r="AH669" s="1096"/>
      <c r="AI669" s="1096"/>
      <c r="AJ669" s="1096"/>
      <c r="AK669" s="1096"/>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337</v>
      </c>
      <c r="G670" s="1131"/>
      <c r="H670" s="1131"/>
      <c r="I670" s="1131"/>
      <c r="J670" s="1131"/>
      <c r="K670" s="1131"/>
      <c r="L670" s="1131"/>
      <c r="O670" s="140" t="s">
        <v>219</v>
      </c>
      <c r="P670" s="1163"/>
      <c r="Q670" s="1163"/>
      <c r="R670" s="1163"/>
      <c r="T670" s="35"/>
      <c r="U670" s="12" t="s">
        <v>337</v>
      </c>
      <c r="Z670" s="1131"/>
      <c r="AA670" s="1131"/>
      <c r="AB670" s="1131"/>
      <c r="AC670" s="1131"/>
      <c r="AD670" s="1131"/>
      <c r="AE670" s="1131"/>
      <c r="AH670" s="140" t="s">
        <v>219</v>
      </c>
      <c r="AI670" s="1163"/>
      <c r="AJ670" s="1163"/>
      <c r="AK670" s="1163"/>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25" t="s">
        <v>722</v>
      </c>
      <c r="O672" s="1125"/>
      <c r="T672" s="35"/>
      <c r="U672" s="12" t="s">
        <v>22</v>
      </c>
      <c r="AG672" s="1125" t="s">
        <v>722</v>
      </c>
      <c r="AH672" s="1125"/>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385</v>
      </c>
      <c r="B674" s="12" t="s">
        <v>509</v>
      </c>
      <c r="G674" s="1188">
        <f>C628</f>
        <v>0</v>
      </c>
      <c r="H674" s="1188"/>
      <c r="I674" s="1188"/>
      <c r="J674" s="1188"/>
      <c r="K674" s="1188"/>
      <c r="L674" s="1188"/>
      <c r="M674" s="1188"/>
      <c r="N674" s="1188"/>
      <c r="O674" s="1188"/>
      <c r="P674" s="1188"/>
      <c r="Q674" s="1188"/>
      <c r="R674" s="1188"/>
      <c r="T674" s="87" t="s">
        <v>386</v>
      </c>
      <c r="U674" s="12" t="s">
        <v>509</v>
      </c>
      <c r="Z674" s="1188">
        <f>C629</f>
        <v>0</v>
      </c>
      <c r="AA674" s="1188"/>
      <c r="AB674" s="1188"/>
      <c r="AC674" s="1188"/>
      <c r="AD674" s="1188"/>
      <c r="AE674" s="1188"/>
      <c r="AF674" s="1188"/>
      <c r="AG674" s="1188"/>
      <c r="AH674" s="1188"/>
      <c r="AI674" s="1188"/>
      <c r="AJ674" s="1188"/>
      <c r="AK674" s="1188"/>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151</v>
      </c>
      <c r="AU675" s="480">
        <f>SUM(AU650:AU674)</f>
        <v>1</v>
      </c>
      <c r="AV675" s="480">
        <f>SUM(AV650:AV674)</f>
        <v>0.32483443708609266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630</v>
      </c>
      <c r="G676" s="1097"/>
      <c r="H676" s="1097"/>
      <c r="I676" s="1097"/>
      <c r="J676" s="1097"/>
      <c r="K676" s="1097"/>
      <c r="L676" s="1097"/>
      <c r="M676" s="1097"/>
      <c r="N676" s="1097"/>
      <c r="O676" s="1097"/>
      <c r="P676" s="1097"/>
      <c r="Q676" s="1097"/>
      <c r="R676" s="1097"/>
      <c r="U676" s="12" t="s">
        <v>630</v>
      </c>
      <c r="Z676" s="1096"/>
      <c r="AA676" s="1096"/>
      <c r="AB676" s="1096"/>
      <c r="AC676" s="1096"/>
      <c r="AD676" s="1096"/>
      <c r="AE676" s="1096"/>
      <c r="AF676" s="1096"/>
      <c r="AG676" s="1096"/>
      <c r="AH676" s="1096"/>
      <c r="AI676" s="1096"/>
      <c r="AJ676" s="1096"/>
      <c r="AK676" s="109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97"/>
      <c r="H677" s="1097"/>
      <c r="I677" s="1097"/>
      <c r="J677" s="1097"/>
      <c r="K677" s="1097"/>
      <c r="L677" s="1097"/>
      <c r="M677" s="1097"/>
      <c r="N677" s="1097"/>
      <c r="O677" s="1097"/>
      <c r="P677" s="1097"/>
      <c r="Q677" s="1097"/>
      <c r="R677" s="1097"/>
      <c r="U677" s="12" t="s">
        <v>19</v>
      </c>
      <c r="Z677" s="1096"/>
      <c r="AA677" s="1096"/>
      <c r="AB677" s="1096"/>
      <c r="AC677" s="1096"/>
      <c r="AD677" s="1096"/>
      <c r="AE677" s="1096"/>
      <c r="AF677" s="1096"/>
      <c r="AG677" s="1096"/>
      <c r="AH677" s="1096"/>
      <c r="AI677" s="1096"/>
      <c r="AJ677" s="1096"/>
      <c r="AK677" s="109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337</v>
      </c>
      <c r="G678" s="1131"/>
      <c r="H678" s="1131"/>
      <c r="I678" s="1131"/>
      <c r="J678" s="1131"/>
      <c r="K678" s="1131"/>
      <c r="L678" s="1131"/>
      <c r="O678" s="140" t="s">
        <v>219</v>
      </c>
      <c r="P678" s="1163"/>
      <c r="Q678" s="1163"/>
      <c r="R678" s="1163"/>
      <c r="U678" s="12" t="s">
        <v>337</v>
      </c>
      <c r="Z678" s="1131"/>
      <c r="AA678" s="1131"/>
      <c r="AB678" s="1131"/>
      <c r="AC678" s="1131"/>
      <c r="AD678" s="1131"/>
      <c r="AE678" s="1131"/>
      <c r="AH678" s="140" t="s">
        <v>219</v>
      </c>
      <c r="AI678" s="1163"/>
      <c r="AJ678" s="1163"/>
      <c r="AK678" s="116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25" t="s">
        <v>722</v>
      </c>
      <c r="O680" s="1125"/>
      <c r="U680" s="12" t="s">
        <v>22</v>
      </c>
      <c r="AG680" s="1125" t="s">
        <v>722</v>
      </c>
      <c r="AH680" s="112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5" t="s">
        <v>591</v>
      </c>
      <c r="AF684" s="112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5" t="s">
        <v>722</v>
      </c>
      <c r="AF685" s="112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7">
        <v>43966</v>
      </c>
      <c r="AF686" s="1337"/>
      <c r="AG686" s="1337"/>
      <c r="AH686" s="1337"/>
      <c r="AI686" s="1337"/>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1">
        <v>44062</v>
      </c>
      <c r="AF687" s="1391"/>
      <c r="AG687" s="1391"/>
      <c r="AH687" s="1391"/>
      <c r="AI687" s="1391"/>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7">
        <v>44119</v>
      </c>
      <c r="AF689" s="1337"/>
      <c r="AG689" s="1337"/>
      <c r="AH689" s="1337"/>
      <c r="AI689" s="133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92">
        <v>0.53990000000000005</v>
      </c>
      <c r="AF690" s="1392"/>
      <c r="AG690" s="1392"/>
      <c r="AH690" s="1392"/>
      <c r="AI690" s="139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8" t="str">
        <f>H330</f>
        <v xml:space="preserve">City of San Jose										
200 E. Santa Clara St., 12th Fl										
San Jose, CA 										
Orlando Reyes-Rodas										</v>
      </c>
      <c r="X691" s="1188"/>
      <c r="Y691" s="1188"/>
      <c r="Z691" s="1188"/>
      <c r="AA691" s="1188"/>
      <c r="AB691" s="1188"/>
      <c r="AC691" s="1188"/>
      <c r="AD691" s="1188"/>
      <c r="AE691" s="1188"/>
      <c r="AF691" s="1188"/>
      <c r="AG691" s="1188"/>
      <c r="AH691" s="1188"/>
      <c r="AI691" s="1188"/>
      <c r="AJ691" s="1188"/>
      <c r="AK691" s="1188"/>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5" t="s">
        <v>722</v>
      </c>
      <c r="AF693" s="112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31"/>
      <c r="K696" s="1131"/>
      <c r="L696" s="1131"/>
      <c r="M696" s="1131"/>
      <c r="N696" s="1131"/>
      <c r="O696" s="1131"/>
      <c r="P696" s="7" t="s">
        <v>219</v>
      </c>
      <c r="Q696" s="7"/>
      <c r="R696" s="1163"/>
      <c r="S696" s="1163"/>
      <c r="T696" s="1163"/>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097" t="s">
        <v>328</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7" t="s">
        <v>356</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314" t="s">
        <v>102</v>
      </c>
      <c r="B700" s="1314"/>
      <c r="C700" s="1314"/>
      <c r="D700" s="1314"/>
      <c r="E700" s="1314"/>
      <c r="F700" s="1314"/>
      <c r="G700" s="1314"/>
      <c r="H700" s="1314"/>
      <c r="I700" s="1314"/>
      <c r="J700" s="1314"/>
      <c r="K700" s="1314"/>
      <c r="L700" s="1314"/>
      <c r="M700" s="1314"/>
      <c r="N700" s="1314"/>
      <c r="O700" s="1314"/>
      <c r="P700" s="1314"/>
      <c r="Q700" s="1314"/>
      <c r="R700" s="1314"/>
      <c r="S700" s="1314"/>
      <c r="T700" s="1314"/>
      <c r="U700" s="1314"/>
      <c r="V700" s="1314"/>
      <c r="W700" s="1314"/>
      <c r="X700" s="1314"/>
      <c r="Y700" s="1314"/>
      <c r="Z700" s="1314"/>
      <c r="AA700" s="1314"/>
      <c r="AB700" s="1314"/>
      <c r="AC700" s="1314"/>
      <c r="AD700" s="1314"/>
      <c r="AE700" s="1314"/>
      <c r="AF700" s="1314"/>
      <c r="AG700" s="1314"/>
      <c r="AH700" s="1314"/>
      <c r="AI700" s="1314"/>
      <c r="AJ700" s="1314"/>
      <c r="AK700" s="1314"/>
      <c r="AL700" s="1314"/>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79"/>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404" t="s">
        <v>420</v>
      </c>
      <c r="C705" s="1405"/>
      <c r="D705" s="1405"/>
      <c r="E705" s="1405"/>
      <c r="F705" s="1406"/>
      <c r="G705" s="1404" t="s">
        <v>301</v>
      </c>
      <c r="H705" s="1405"/>
      <c r="I705" s="1405"/>
      <c r="J705" s="1406"/>
      <c r="K705" s="1404" t="s">
        <v>491</v>
      </c>
      <c r="L705" s="1405"/>
      <c r="M705" s="1405"/>
      <c r="N705" s="1405"/>
      <c r="O705" s="1406"/>
      <c r="P705" s="1404" t="s">
        <v>302</v>
      </c>
      <c r="Q705" s="1405"/>
      <c r="R705" s="1405"/>
      <c r="S705" s="1405"/>
      <c r="T705" s="1406"/>
      <c r="U705" s="1404" t="s">
        <v>303</v>
      </c>
      <c r="V705" s="1405"/>
      <c r="W705" s="1405"/>
      <c r="X705" s="1406"/>
      <c r="Y705" s="1404" t="s">
        <v>304</v>
      </c>
      <c r="Z705" s="1405"/>
      <c r="AA705" s="1405"/>
      <c r="AB705" s="1405"/>
      <c r="AC705" s="1406"/>
      <c r="AD705" s="1404" t="s">
        <v>421</v>
      </c>
      <c r="AE705" s="1405"/>
      <c r="AF705" s="1405"/>
      <c r="AG705" s="1405"/>
      <c r="AH705" s="1406"/>
      <c r="AI705" s="1404" t="s">
        <v>697</v>
      </c>
      <c r="AJ705" s="1405"/>
      <c r="AK705" s="1406"/>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407"/>
      <c r="C706" s="1408"/>
      <c r="D706" s="1408"/>
      <c r="E706" s="1408"/>
      <c r="F706" s="1409"/>
      <c r="G706" s="1407"/>
      <c r="H706" s="1408"/>
      <c r="I706" s="1408"/>
      <c r="J706" s="1409"/>
      <c r="K706" s="1407"/>
      <c r="L706" s="1408"/>
      <c r="M706" s="1408"/>
      <c r="N706" s="1408"/>
      <c r="O706" s="1409"/>
      <c r="P706" s="1407"/>
      <c r="Q706" s="1408"/>
      <c r="R706" s="1408"/>
      <c r="S706" s="1408"/>
      <c r="T706" s="1409"/>
      <c r="U706" s="1407"/>
      <c r="V706" s="1408"/>
      <c r="W706" s="1408"/>
      <c r="X706" s="1409"/>
      <c r="Y706" s="1407"/>
      <c r="Z706" s="1408"/>
      <c r="AA706" s="1408"/>
      <c r="AB706" s="1408"/>
      <c r="AC706" s="1409"/>
      <c r="AD706" s="1407"/>
      <c r="AE706" s="1408"/>
      <c r="AF706" s="1408"/>
      <c r="AG706" s="1408"/>
      <c r="AH706" s="1409"/>
      <c r="AI706" s="1407"/>
      <c r="AJ706" s="1408"/>
      <c r="AK706" s="1409"/>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407"/>
      <c r="C707" s="1408"/>
      <c r="D707" s="1408"/>
      <c r="E707" s="1408"/>
      <c r="F707" s="1409"/>
      <c r="G707" s="1407"/>
      <c r="H707" s="1408"/>
      <c r="I707" s="1408"/>
      <c r="J707" s="1409"/>
      <c r="K707" s="1407"/>
      <c r="L707" s="1408"/>
      <c r="M707" s="1408"/>
      <c r="N707" s="1408"/>
      <c r="O707" s="1409"/>
      <c r="P707" s="1407"/>
      <c r="Q707" s="1408"/>
      <c r="R707" s="1408"/>
      <c r="S707" s="1408"/>
      <c r="T707" s="1409"/>
      <c r="U707" s="1407"/>
      <c r="V707" s="1408"/>
      <c r="W707" s="1408"/>
      <c r="X707" s="1409"/>
      <c r="Y707" s="1407"/>
      <c r="Z707" s="1408"/>
      <c r="AA707" s="1408"/>
      <c r="AB707" s="1408"/>
      <c r="AC707" s="1409"/>
      <c r="AD707" s="1407"/>
      <c r="AE707" s="1408"/>
      <c r="AF707" s="1408"/>
      <c r="AG707" s="1408"/>
      <c r="AH707" s="1409"/>
      <c r="AI707" s="1407"/>
      <c r="AJ707" s="1408"/>
      <c r="AK707" s="14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410"/>
      <c r="C708" s="1411"/>
      <c r="D708" s="1411"/>
      <c r="E708" s="1411"/>
      <c r="F708" s="1412"/>
      <c r="G708" s="1410"/>
      <c r="H708" s="1411"/>
      <c r="I708" s="1411"/>
      <c r="J708" s="1412"/>
      <c r="K708" s="1410"/>
      <c r="L708" s="1411"/>
      <c r="M708" s="1411"/>
      <c r="N708" s="1411"/>
      <c r="O708" s="1412"/>
      <c r="P708" s="1410"/>
      <c r="Q708" s="1411"/>
      <c r="R708" s="1411"/>
      <c r="S708" s="1411"/>
      <c r="T708" s="1412"/>
      <c r="U708" s="1410"/>
      <c r="V708" s="1411"/>
      <c r="W708" s="1411"/>
      <c r="X708" s="1412"/>
      <c r="Y708" s="1410"/>
      <c r="Z708" s="1411"/>
      <c r="AA708" s="1411"/>
      <c r="AB708" s="1411"/>
      <c r="AC708" s="1412"/>
      <c r="AD708" s="1410"/>
      <c r="AE708" s="1411"/>
      <c r="AF708" s="1411"/>
      <c r="AG708" s="1411"/>
      <c r="AH708" s="1412"/>
      <c r="AI708" s="1410"/>
      <c r="AJ708" s="1411"/>
      <c r="AK708" s="14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275" t="s">
        <v>346</v>
      </c>
      <c r="C709" s="1136"/>
      <c r="D709" s="1136"/>
      <c r="E709" s="1136"/>
      <c r="F709" s="1403"/>
      <c r="G709" s="1388">
        <v>30</v>
      </c>
      <c r="H709" s="1389"/>
      <c r="I709" s="1389"/>
      <c r="J709" s="1390"/>
      <c r="K709" s="1554">
        <f>699-U709</f>
        <v>660</v>
      </c>
      <c r="L709" s="1555"/>
      <c r="M709" s="1555"/>
      <c r="N709" s="1555"/>
      <c r="O709" s="1556"/>
      <c r="P709" s="1397">
        <f t="shared" ref="P709:P733" si="28">G709*K709</f>
        <v>19800</v>
      </c>
      <c r="Q709" s="1398"/>
      <c r="R709" s="1398"/>
      <c r="S709" s="1398"/>
      <c r="T709" s="1399"/>
      <c r="U709" s="1554">
        <f>M812</f>
        <v>39</v>
      </c>
      <c r="V709" s="1555"/>
      <c r="W709" s="1555"/>
      <c r="X709" s="1556"/>
      <c r="Y709" s="1397">
        <f>K709+U709</f>
        <v>699</v>
      </c>
      <c r="Z709" s="1398"/>
      <c r="AA709" s="1398"/>
      <c r="AB709" s="1398"/>
      <c r="AC709" s="1399"/>
      <c r="AD709" s="1413">
        <v>0.3</v>
      </c>
      <c r="AE709" s="1414"/>
      <c r="AF709" s="1414"/>
      <c r="AG709" s="1414"/>
      <c r="AH709" s="1415"/>
      <c r="AI709" s="1284">
        <f t="shared" ref="AI709:AI733" si="29">IF($AD709&gt;0,($Y709/$AN649), " ")</f>
        <v>0.25289435600578869</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275" t="s">
        <v>346</v>
      </c>
      <c r="C710" s="1136"/>
      <c r="D710" s="1136"/>
      <c r="E710" s="1136"/>
      <c r="F710" s="1403"/>
      <c r="G710" s="1388">
        <f>75-G709</f>
        <v>45</v>
      </c>
      <c r="H710" s="1389"/>
      <c r="I710" s="1389"/>
      <c r="J710" s="1390"/>
      <c r="K710" s="1554">
        <f>K709</f>
        <v>660</v>
      </c>
      <c r="L710" s="1555"/>
      <c r="M710" s="1555"/>
      <c r="N710" s="1555"/>
      <c r="O710" s="1556"/>
      <c r="P710" s="1397">
        <f t="shared" si="28"/>
        <v>29700</v>
      </c>
      <c r="Q710" s="1398"/>
      <c r="R710" s="1398"/>
      <c r="S710" s="1398"/>
      <c r="T710" s="1399"/>
      <c r="U710" s="1554">
        <f>U709</f>
        <v>39</v>
      </c>
      <c r="V710" s="1555"/>
      <c r="W710" s="1555"/>
      <c r="X710" s="1556"/>
      <c r="Y710" s="1397">
        <f t="shared" ref="Y710:Y733" si="30">K710+U710</f>
        <v>699</v>
      </c>
      <c r="Z710" s="1398"/>
      <c r="AA710" s="1398"/>
      <c r="AB710" s="1398"/>
      <c r="AC710" s="1399"/>
      <c r="AD710" s="1413">
        <v>0.3</v>
      </c>
      <c r="AE710" s="1414"/>
      <c r="AF710" s="1414"/>
      <c r="AG710" s="1414"/>
      <c r="AH710" s="1415"/>
      <c r="AI710" s="1284">
        <f t="shared" si="29"/>
        <v>0.25289435600578869</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275" t="s">
        <v>346</v>
      </c>
      <c r="C711" s="1136"/>
      <c r="D711" s="1136"/>
      <c r="E711" s="1136"/>
      <c r="F711" s="1403"/>
      <c r="G711" s="1388">
        <v>20</v>
      </c>
      <c r="H711" s="1389"/>
      <c r="I711" s="1389"/>
      <c r="J711" s="1390"/>
      <c r="K711" s="1554">
        <f>K709</f>
        <v>660</v>
      </c>
      <c r="L711" s="1555"/>
      <c r="M711" s="1555"/>
      <c r="N711" s="1555"/>
      <c r="O711" s="1556"/>
      <c r="P711" s="1397">
        <f t="shared" si="28"/>
        <v>13200</v>
      </c>
      <c r="Q711" s="1398"/>
      <c r="R711" s="1398"/>
      <c r="S711" s="1398"/>
      <c r="T711" s="1399"/>
      <c r="U711" s="1554">
        <f>U709</f>
        <v>39</v>
      </c>
      <c r="V711" s="1555"/>
      <c r="W711" s="1555"/>
      <c r="X711" s="1556"/>
      <c r="Y711" s="1397">
        <f t="shared" si="30"/>
        <v>699</v>
      </c>
      <c r="Z711" s="1398"/>
      <c r="AA711" s="1398"/>
      <c r="AB711" s="1398"/>
      <c r="AC711" s="1399"/>
      <c r="AD711" s="1413">
        <v>0.35</v>
      </c>
      <c r="AE711" s="1414"/>
      <c r="AF711" s="1414"/>
      <c r="AG711" s="1414"/>
      <c r="AH711" s="1415"/>
      <c r="AI711" s="1284">
        <f t="shared" si="29"/>
        <v>0.25289435600578869</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275" t="s">
        <v>346</v>
      </c>
      <c r="C712" s="1136"/>
      <c r="D712" s="1136"/>
      <c r="E712" s="1136"/>
      <c r="F712" s="1403"/>
      <c r="G712" s="1388">
        <f>74-G711</f>
        <v>54</v>
      </c>
      <c r="H712" s="1389"/>
      <c r="I712" s="1389"/>
      <c r="J712" s="1390"/>
      <c r="K712" s="1578">
        <f>K709</f>
        <v>660</v>
      </c>
      <c r="L712" s="1578"/>
      <c r="M712" s="1578"/>
      <c r="N712" s="1578"/>
      <c r="O712" s="1578"/>
      <c r="P712" s="1126">
        <f t="shared" si="28"/>
        <v>35640</v>
      </c>
      <c r="Q712" s="1126"/>
      <c r="R712" s="1126"/>
      <c r="S712" s="1126"/>
      <c r="T712" s="1126"/>
      <c r="U712" s="1554">
        <f>U709</f>
        <v>39</v>
      </c>
      <c r="V712" s="1555"/>
      <c r="W712" s="1555"/>
      <c r="X712" s="1556"/>
      <c r="Y712" s="1126">
        <f t="shared" si="30"/>
        <v>699</v>
      </c>
      <c r="Z712" s="1126"/>
      <c r="AA712" s="1126"/>
      <c r="AB712" s="1126"/>
      <c r="AC712" s="1126"/>
      <c r="AD712" s="1413">
        <v>0.35</v>
      </c>
      <c r="AE712" s="1414"/>
      <c r="AF712" s="1414"/>
      <c r="AG712" s="1414"/>
      <c r="AH712" s="1415"/>
      <c r="AI712" s="1284">
        <f t="shared" si="29"/>
        <v>0.25289435600578869</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275" t="s">
        <v>170</v>
      </c>
      <c r="C713" s="1136"/>
      <c r="D713" s="1136"/>
      <c r="E713" s="1136"/>
      <c r="F713" s="1403"/>
      <c r="G713" s="1388">
        <v>1</v>
      </c>
      <c r="H713" s="1389"/>
      <c r="I713" s="1389"/>
      <c r="J713" s="1390"/>
      <c r="K713" s="1578">
        <v>809</v>
      </c>
      <c r="L713" s="1578"/>
      <c r="M713" s="1578"/>
      <c r="N713" s="1578"/>
      <c r="O713" s="1578"/>
      <c r="P713" s="1126">
        <f t="shared" si="28"/>
        <v>809</v>
      </c>
      <c r="Q713" s="1126"/>
      <c r="R713" s="1126"/>
      <c r="S713" s="1126"/>
      <c r="T713" s="1126"/>
      <c r="U713" s="1554">
        <f>U812</f>
        <v>71</v>
      </c>
      <c r="V713" s="1555"/>
      <c r="W713" s="1555"/>
      <c r="X713" s="1556"/>
      <c r="Y713" s="1126">
        <f t="shared" si="30"/>
        <v>880</v>
      </c>
      <c r="Z713" s="1126"/>
      <c r="AA713" s="1126"/>
      <c r="AB713" s="1126"/>
      <c r="AC713" s="1126"/>
      <c r="AD713" s="1413">
        <v>0.3</v>
      </c>
      <c r="AE713" s="1414"/>
      <c r="AF713" s="1414"/>
      <c r="AG713" s="1414"/>
      <c r="AH713" s="1415"/>
      <c r="AI713" s="1284">
        <f t="shared" si="29"/>
        <v>0.24760832864378166</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275" t="s">
        <v>170</v>
      </c>
      <c r="C714" s="1136"/>
      <c r="D714" s="1136"/>
      <c r="E714" s="1136"/>
      <c r="F714" s="1403"/>
      <c r="G714" s="1388">
        <v>1</v>
      </c>
      <c r="H714" s="1389"/>
      <c r="I714" s="1389"/>
      <c r="J714" s="1390"/>
      <c r="K714" s="1578">
        <f>K713</f>
        <v>809</v>
      </c>
      <c r="L714" s="1578"/>
      <c r="M714" s="1578"/>
      <c r="N714" s="1578"/>
      <c r="O714" s="1578"/>
      <c r="P714" s="1126">
        <f t="shared" si="28"/>
        <v>809</v>
      </c>
      <c r="Q714" s="1126"/>
      <c r="R714" s="1126"/>
      <c r="S714" s="1126"/>
      <c r="T714" s="1126"/>
      <c r="U714" s="1554">
        <f>U713</f>
        <v>71</v>
      </c>
      <c r="V714" s="1555"/>
      <c r="W714" s="1555"/>
      <c r="X714" s="1556"/>
      <c r="Y714" s="1126">
        <f t="shared" si="30"/>
        <v>880</v>
      </c>
      <c r="Z714" s="1126"/>
      <c r="AA714" s="1126"/>
      <c r="AB714" s="1126"/>
      <c r="AC714" s="1126"/>
      <c r="AD714" s="1413">
        <v>0.35</v>
      </c>
      <c r="AE714" s="1414"/>
      <c r="AF714" s="1414"/>
      <c r="AG714" s="1414"/>
      <c r="AH714" s="1415"/>
      <c r="AI714" s="1284">
        <f t="shared" si="29"/>
        <v>0.24760832864378166</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394"/>
      <c r="C715" s="1395"/>
      <c r="D715" s="1395"/>
      <c r="E715" s="1395"/>
      <c r="F715" s="1396"/>
      <c r="G715" s="1417"/>
      <c r="H715" s="1418"/>
      <c r="I715" s="1418"/>
      <c r="J715" s="1419"/>
      <c r="K715" s="1416"/>
      <c r="L715" s="1416"/>
      <c r="M715" s="1416"/>
      <c r="N715" s="1416"/>
      <c r="O715" s="1416"/>
      <c r="P715" s="1126">
        <f t="shared" si="28"/>
        <v>0</v>
      </c>
      <c r="Q715" s="1126"/>
      <c r="R715" s="1126"/>
      <c r="S715" s="1126"/>
      <c r="T715" s="1126"/>
      <c r="U715" s="1400"/>
      <c r="V715" s="1401"/>
      <c r="W715" s="1401"/>
      <c r="X715" s="1402"/>
      <c r="Y715" s="1126">
        <f t="shared" si="30"/>
        <v>0</v>
      </c>
      <c r="Z715" s="1126"/>
      <c r="AA715" s="1126"/>
      <c r="AB715" s="1126"/>
      <c r="AC715" s="1126"/>
      <c r="AD715" s="1191"/>
      <c r="AE715" s="1192"/>
      <c r="AF715" s="1192"/>
      <c r="AG715" s="1192"/>
      <c r="AH715" s="1193"/>
      <c r="AI715" s="1284" t="str">
        <f t="shared" si="29"/>
        <v xml:space="preserve"> </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394"/>
      <c r="C716" s="1395"/>
      <c r="D716" s="1395"/>
      <c r="E716" s="1395"/>
      <c r="F716" s="1396"/>
      <c r="G716" s="1417"/>
      <c r="H716" s="1418"/>
      <c r="I716" s="1418"/>
      <c r="J716" s="1419"/>
      <c r="K716" s="1416"/>
      <c r="L716" s="1416"/>
      <c r="M716" s="1416"/>
      <c r="N716" s="1416"/>
      <c r="O716" s="1416"/>
      <c r="P716" s="1126">
        <f t="shared" si="28"/>
        <v>0</v>
      </c>
      <c r="Q716" s="1126"/>
      <c r="R716" s="1126"/>
      <c r="S716" s="1126"/>
      <c r="T716" s="1126"/>
      <c r="U716" s="1400"/>
      <c r="V716" s="1401"/>
      <c r="W716" s="1401"/>
      <c r="X716" s="1402"/>
      <c r="Y716" s="1126">
        <f t="shared" si="30"/>
        <v>0</v>
      </c>
      <c r="Z716" s="1126"/>
      <c r="AA716" s="1126"/>
      <c r="AB716" s="1126"/>
      <c r="AC716" s="1126"/>
      <c r="AD716" s="1191"/>
      <c r="AE716" s="1192"/>
      <c r="AF716" s="1192"/>
      <c r="AG716" s="1192"/>
      <c r="AH716" s="1193"/>
      <c r="AI716" s="1284" t="str">
        <f t="shared" si="29"/>
        <v xml:space="preserve"> </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394"/>
      <c r="C717" s="1395"/>
      <c r="D717" s="1395"/>
      <c r="E717" s="1395"/>
      <c r="F717" s="1396"/>
      <c r="G717" s="1417"/>
      <c r="H717" s="1418"/>
      <c r="I717" s="1418"/>
      <c r="J717" s="1419"/>
      <c r="K717" s="1416"/>
      <c r="L717" s="1416"/>
      <c r="M717" s="1416"/>
      <c r="N717" s="1416"/>
      <c r="O717" s="1416"/>
      <c r="P717" s="1126">
        <f t="shared" si="28"/>
        <v>0</v>
      </c>
      <c r="Q717" s="1126"/>
      <c r="R717" s="1126"/>
      <c r="S717" s="1126"/>
      <c r="T717" s="1126"/>
      <c r="U717" s="1400"/>
      <c r="V717" s="1401"/>
      <c r="W717" s="1401"/>
      <c r="X717" s="1402"/>
      <c r="Y717" s="1126">
        <f t="shared" si="30"/>
        <v>0</v>
      </c>
      <c r="Z717" s="1126"/>
      <c r="AA717" s="1126"/>
      <c r="AB717" s="1126"/>
      <c r="AC717" s="1126"/>
      <c r="AD717" s="1191"/>
      <c r="AE717" s="1192"/>
      <c r="AF717" s="1192"/>
      <c r="AG717" s="1192"/>
      <c r="AH717" s="1193"/>
      <c r="AI717" s="1284" t="str">
        <f t="shared" si="29"/>
        <v xml:space="preserve"> </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394"/>
      <c r="C718" s="1395"/>
      <c r="D718" s="1395"/>
      <c r="E718" s="1395"/>
      <c r="F718" s="1396"/>
      <c r="G718" s="1417"/>
      <c r="H718" s="1418"/>
      <c r="I718" s="1418"/>
      <c r="J718" s="1419"/>
      <c r="K718" s="1579"/>
      <c r="L718" s="1579"/>
      <c r="M718" s="1579"/>
      <c r="N718" s="1579"/>
      <c r="O718" s="1579"/>
      <c r="P718" s="1580">
        <f t="shared" si="28"/>
        <v>0</v>
      </c>
      <c r="Q718" s="1580"/>
      <c r="R718" s="1580"/>
      <c r="S718" s="1580"/>
      <c r="T718" s="1580"/>
      <c r="U718" s="1400"/>
      <c r="V718" s="1401"/>
      <c r="W718" s="1401"/>
      <c r="X718" s="1402"/>
      <c r="Y718" s="1580">
        <f t="shared" si="30"/>
        <v>0</v>
      </c>
      <c r="Z718" s="1580"/>
      <c r="AA718" s="1580"/>
      <c r="AB718" s="1580"/>
      <c r="AC718" s="1580"/>
      <c r="AD718" s="1191"/>
      <c r="AE718" s="1192"/>
      <c r="AF718" s="1192"/>
      <c r="AG718" s="1192"/>
      <c r="AH718" s="1193"/>
      <c r="AI718" s="1284" t="str">
        <f t="shared" si="29"/>
        <v xml:space="preserve"> </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394"/>
      <c r="C719" s="1395"/>
      <c r="D719" s="1395"/>
      <c r="E719" s="1395"/>
      <c r="F719" s="1396"/>
      <c r="G719" s="1417"/>
      <c r="H719" s="1418"/>
      <c r="I719" s="1418"/>
      <c r="J719" s="1419"/>
      <c r="K719" s="1416"/>
      <c r="L719" s="1416"/>
      <c r="M719" s="1416"/>
      <c r="N719" s="1416"/>
      <c r="O719" s="1416"/>
      <c r="P719" s="1126">
        <f t="shared" si="28"/>
        <v>0</v>
      </c>
      <c r="Q719" s="1126"/>
      <c r="R719" s="1126"/>
      <c r="S719" s="1126"/>
      <c r="T719" s="1126"/>
      <c r="U719" s="1400"/>
      <c r="V719" s="1401"/>
      <c r="W719" s="1401"/>
      <c r="X719" s="1402"/>
      <c r="Y719" s="1126">
        <f t="shared" si="30"/>
        <v>0</v>
      </c>
      <c r="Z719" s="1126"/>
      <c r="AA719" s="1126"/>
      <c r="AB719" s="1126"/>
      <c r="AC719" s="1126"/>
      <c r="AD719" s="1191"/>
      <c r="AE719" s="1192"/>
      <c r="AF719" s="1192"/>
      <c r="AG719" s="1192"/>
      <c r="AH719" s="1193"/>
      <c r="AI719" s="1284" t="str">
        <f t="shared" si="29"/>
        <v xml:space="preserve"> </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394"/>
      <c r="C720" s="1395"/>
      <c r="D720" s="1395"/>
      <c r="E720" s="1395"/>
      <c r="F720" s="1396"/>
      <c r="G720" s="1417"/>
      <c r="H720" s="1418"/>
      <c r="I720" s="1418"/>
      <c r="J720" s="1419"/>
      <c r="K720" s="1416"/>
      <c r="L720" s="1416"/>
      <c r="M720" s="1416"/>
      <c r="N720" s="1416"/>
      <c r="O720" s="1416"/>
      <c r="P720" s="1126">
        <f t="shared" si="28"/>
        <v>0</v>
      </c>
      <c r="Q720" s="1126"/>
      <c r="R720" s="1126"/>
      <c r="S720" s="1126"/>
      <c r="T720" s="1126"/>
      <c r="U720" s="1400">
        <v>0</v>
      </c>
      <c r="V720" s="1401"/>
      <c r="W720" s="1401"/>
      <c r="X720" s="1402"/>
      <c r="Y720" s="1126">
        <f t="shared" si="30"/>
        <v>0</v>
      </c>
      <c r="Z720" s="1126"/>
      <c r="AA720" s="1126"/>
      <c r="AB720" s="1126"/>
      <c r="AC720" s="1126"/>
      <c r="AD720" s="1191">
        <v>0</v>
      </c>
      <c r="AE720" s="1192"/>
      <c r="AF720" s="1192"/>
      <c r="AG720" s="1192"/>
      <c r="AH720" s="1193"/>
      <c r="AI720" s="1284" t="str">
        <f t="shared" si="29"/>
        <v xml:space="preserve"> </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394"/>
      <c r="C721" s="1395"/>
      <c r="D721" s="1395"/>
      <c r="E721" s="1395"/>
      <c r="F721" s="1396"/>
      <c r="G721" s="1417"/>
      <c r="H721" s="1418"/>
      <c r="I721" s="1418"/>
      <c r="J721" s="1419"/>
      <c r="K721" s="1416"/>
      <c r="L721" s="1416"/>
      <c r="M721" s="1416"/>
      <c r="N721" s="1416"/>
      <c r="O721" s="1416"/>
      <c r="P721" s="1126">
        <f t="shared" si="28"/>
        <v>0</v>
      </c>
      <c r="Q721" s="1126"/>
      <c r="R721" s="1126"/>
      <c r="S721" s="1126"/>
      <c r="T721" s="1126"/>
      <c r="U721" s="1400">
        <v>0</v>
      </c>
      <c r="V721" s="1401"/>
      <c r="W721" s="1401"/>
      <c r="X721" s="1402"/>
      <c r="Y721" s="1126">
        <f t="shared" si="30"/>
        <v>0</v>
      </c>
      <c r="Z721" s="1126"/>
      <c r="AA721" s="1126"/>
      <c r="AB721" s="1126"/>
      <c r="AC721" s="1126"/>
      <c r="AD721" s="1191">
        <v>0</v>
      </c>
      <c r="AE721" s="1192"/>
      <c r="AF721" s="1192"/>
      <c r="AG721" s="1192"/>
      <c r="AH721" s="1193"/>
      <c r="AI721" s="1284" t="str">
        <f t="shared" si="29"/>
        <v xml:space="preserve"> </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394"/>
      <c r="C722" s="1395"/>
      <c r="D722" s="1395"/>
      <c r="E722" s="1395"/>
      <c r="F722" s="1396"/>
      <c r="G722" s="1417"/>
      <c r="H722" s="1418"/>
      <c r="I722" s="1418"/>
      <c r="J722" s="1419"/>
      <c r="K722" s="1416"/>
      <c r="L722" s="1416"/>
      <c r="M722" s="1416"/>
      <c r="N722" s="1416"/>
      <c r="O722" s="1416"/>
      <c r="P722" s="1126">
        <f t="shared" si="28"/>
        <v>0</v>
      </c>
      <c r="Q722" s="1126"/>
      <c r="R722" s="1126"/>
      <c r="S722" s="1126"/>
      <c r="T722" s="1126"/>
      <c r="U722" s="1400">
        <v>0</v>
      </c>
      <c r="V722" s="1401"/>
      <c r="W722" s="1401"/>
      <c r="X722" s="1402"/>
      <c r="Y722" s="1126">
        <f t="shared" si="30"/>
        <v>0</v>
      </c>
      <c r="Z722" s="1126"/>
      <c r="AA722" s="1126"/>
      <c r="AB722" s="1126"/>
      <c r="AC722" s="1126"/>
      <c r="AD722" s="1191">
        <v>0</v>
      </c>
      <c r="AE722" s="1192"/>
      <c r="AF722" s="1192"/>
      <c r="AG722" s="1192"/>
      <c r="AH722" s="1193"/>
      <c r="AI722" s="1284" t="str">
        <f t="shared" si="29"/>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394"/>
      <c r="C723" s="1395"/>
      <c r="D723" s="1395"/>
      <c r="E723" s="1395"/>
      <c r="F723" s="1396"/>
      <c r="G723" s="1417"/>
      <c r="H723" s="1418"/>
      <c r="I723" s="1418"/>
      <c r="J723" s="1419"/>
      <c r="K723" s="1416"/>
      <c r="L723" s="1416"/>
      <c r="M723" s="1416"/>
      <c r="N723" s="1416"/>
      <c r="O723" s="1416"/>
      <c r="P723" s="1126">
        <f t="shared" si="28"/>
        <v>0</v>
      </c>
      <c r="Q723" s="1126"/>
      <c r="R723" s="1126"/>
      <c r="S723" s="1126"/>
      <c r="T723" s="1126"/>
      <c r="U723" s="1400">
        <v>0</v>
      </c>
      <c r="V723" s="1401"/>
      <c r="W723" s="1401"/>
      <c r="X723" s="1402"/>
      <c r="Y723" s="1126">
        <f t="shared" si="30"/>
        <v>0</v>
      </c>
      <c r="Z723" s="1126"/>
      <c r="AA723" s="1126"/>
      <c r="AB723" s="1126"/>
      <c r="AC723" s="1126"/>
      <c r="AD723" s="1191">
        <v>0</v>
      </c>
      <c r="AE723" s="1192"/>
      <c r="AF723" s="1192"/>
      <c r="AG723" s="1192"/>
      <c r="AH723" s="1193"/>
      <c r="AI723" s="1284" t="str">
        <f t="shared" si="29"/>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394"/>
      <c r="C724" s="1395"/>
      <c r="D724" s="1395"/>
      <c r="E724" s="1395"/>
      <c r="F724" s="1396"/>
      <c r="G724" s="1417"/>
      <c r="H724" s="1418"/>
      <c r="I724" s="1418"/>
      <c r="J724" s="1419"/>
      <c r="K724" s="1416"/>
      <c r="L724" s="1416"/>
      <c r="M724" s="1416"/>
      <c r="N724" s="1416"/>
      <c r="O724" s="1416"/>
      <c r="P724" s="1126">
        <f t="shared" si="28"/>
        <v>0</v>
      </c>
      <c r="Q724" s="1126"/>
      <c r="R724" s="1126"/>
      <c r="S724" s="1126"/>
      <c r="T724" s="1126"/>
      <c r="U724" s="1400">
        <v>0</v>
      </c>
      <c r="V724" s="1401"/>
      <c r="W724" s="1401"/>
      <c r="X724" s="1402"/>
      <c r="Y724" s="1126">
        <f>K724+U724</f>
        <v>0</v>
      </c>
      <c r="Z724" s="1126"/>
      <c r="AA724" s="1126"/>
      <c r="AB724" s="1126"/>
      <c r="AC724" s="1126"/>
      <c r="AD724" s="1191">
        <v>0</v>
      </c>
      <c r="AE724" s="1192"/>
      <c r="AF724" s="1192"/>
      <c r="AG724" s="1192"/>
      <c r="AH724" s="1193"/>
      <c r="AI724" s="1284" t="str">
        <f t="shared" si="29"/>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394"/>
      <c r="C725" s="1395"/>
      <c r="D725" s="1395"/>
      <c r="E725" s="1395"/>
      <c r="F725" s="1396"/>
      <c r="G725" s="1417"/>
      <c r="H725" s="1418"/>
      <c r="I725" s="1418"/>
      <c r="J725" s="1419"/>
      <c r="K725" s="1416"/>
      <c r="L725" s="1416"/>
      <c r="M725" s="1416"/>
      <c r="N725" s="1416"/>
      <c r="O725" s="1416"/>
      <c r="P725" s="1126">
        <f t="shared" si="28"/>
        <v>0</v>
      </c>
      <c r="Q725" s="1126"/>
      <c r="R725" s="1126"/>
      <c r="S725" s="1126"/>
      <c r="T725" s="1126"/>
      <c r="U725" s="1400">
        <v>0</v>
      </c>
      <c r="V725" s="1401"/>
      <c r="W725" s="1401"/>
      <c r="X725" s="1402"/>
      <c r="Y725" s="1126">
        <f>K725+U725</f>
        <v>0</v>
      </c>
      <c r="Z725" s="1126"/>
      <c r="AA725" s="1126"/>
      <c r="AB725" s="1126"/>
      <c r="AC725" s="1126"/>
      <c r="AD725" s="1191">
        <v>0</v>
      </c>
      <c r="AE725" s="1192"/>
      <c r="AF725" s="1192"/>
      <c r="AG725" s="1192"/>
      <c r="AH725" s="1193"/>
      <c r="AI725" s="1284" t="str">
        <f t="shared" si="29"/>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394"/>
      <c r="C726" s="1395"/>
      <c r="D726" s="1395"/>
      <c r="E726" s="1395"/>
      <c r="F726" s="1396"/>
      <c r="G726" s="1417"/>
      <c r="H726" s="1418"/>
      <c r="I726" s="1418"/>
      <c r="J726" s="1419"/>
      <c r="K726" s="1416"/>
      <c r="L726" s="1416"/>
      <c r="M726" s="1416"/>
      <c r="N726" s="1416"/>
      <c r="O726" s="1416"/>
      <c r="P726" s="1126">
        <f t="shared" si="28"/>
        <v>0</v>
      </c>
      <c r="Q726" s="1126"/>
      <c r="R726" s="1126"/>
      <c r="S726" s="1126"/>
      <c r="T726" s="1126"/>
      <c r="U726" s="1400">
        <v>0</v>
      </c>
      <c r="V726" s="1401"/>
      <c r="W726" s="1401"/>
      <c r="X726" s="1402"/>
      <c r="Y726" s="1126">
        <f>K726+U726</f>
        <v>0</v>
      </c>
      <c r="Z726" s="1126"/>
      <c r="AA726" s="1126"/>
      <c r="AB726" s="1126"/>
      <c r="AC726" s="1126"/>
      <c r="AD726" s="1191">
        <v>0</v>
      </c>
      <c r="AE726" s="1192"/>
      <c r="AF726" s="1192"/>
      <c r="AG726" s="1192"/>
      <c r="AH726" s="1193"/>
      <c r="AI726" s="1284" t="str">
        <f t="shared" si="29"/>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394"/>
      <c r="C727" s="1395"/>
      <c r="D727" s="1395"/>
      <c r="E727" s="1395"/>
      <c r="F727" s="1396"/>
      <c r="G727" s="1417"/>
      <c r="H727" s="1418"/>
      <c r="I727" s="1418"/>
      <c r="J727" s="1419"/>
      <c r="K727" s="1416"/>
      <c r="L727" s="1416"/>
      <c r="M727" s="1416"/>
      <c r="N727" s="1416"/>
      <c r="O727" s="1416"/>
      <c r="P727" s="1126">
        <f t="shared" si="28"/>
        <v>0</v>
      </c>
      <c r="Q727" s="1126"/>
      <c r="R727" s="1126"/>
      <c r="S727" s="1126"/>
      <c r="T727" s="1126"/>
      <c r="U727" s="1400">
        <v>0</v>
      </c>
      <c r="V727" s="1401"/>
      <c r="W727" s="1401"/>
      <c r="X727" s="1402"/>
      <c r="Y727" s="1126">
        <f>K727+U727</f>
        <v>0</v>
      </c>
      <c r="Z727" s="1126"/>
      <c r="AA727" s="1126"/>
      <c r="AB727" s="1126"/>
      <c r="AC727" s="1126"/>
      <c r="AD727" s="1191">
        <v>0</v>
      </c>
      <c r="AE727" s="1192"/>
      <c r="AF727" s="1192"/>
      <c r="AG727" s="1192"/>
      <c r="AH727" s="1193"/>
      <c r="AI727" s="1284" t="str">
        <f t="shared" si="29"/>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394"/>
      <c r="C728" s="1395"/>
      <c r="D728" s="1395"/>
      <c r="E728" s="1395"/>
      <c r="F728" s="1396"/>
      <c r="G728" s="1417"/>
      <c r="H728" s="1418"/>
      <c r="I728" s="1418"/>
      <c r="J728" s="1419"/>
      <c r="K728" s="1416"/>
      <c r="L728" s="1416"/>
      <c r="M728" s="1416"/>
      <c r="N728" s="1416"/>
      <c r="O728" s="1416"/>
      <c r="P728" s="1126">
        <f t="shared" si="28"/>
        <v>0</v>
      </c>
      <c r="Q728" s="1126"/>
      <c r="R728" s="1126"/>
      <c r="S728" s="1126"/>
      <c r="T728" s="1126"/>
      <c r="U728" s="1400">
        <v>0</v>
      </c>
      <c r="V728" s="1401"/>
      <c r="W728" s="1401"/>
      <c r="X728" s="1402"/>
      <c r="Y728" s="1126">
        <f>K728+U728</f>
        <v>0</v>
      </c>
      <c r="Z728" s="1126"/>
      <c r="AA728" s="1126"/>
      <c r="AB728" s="1126"/>
      <c r="AC728" s="1126"/>
      <c r="AD728" s="1191">
        <v>0</v>
      </c>
      <c r="AE728" s="1192"/>
      <c r="AF728" s="1192"/>
      <c r="AG728" s="1192"/>
      <c r="AH728" s="1193"/>
      <c r="AI728" s="1284" t="str">
        <f t="shared" si="29"/>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94"/>
      <c r="C729" s="1395"/>
      <c r="D729" s="1395"/>
      <c r="E729" s="1395"/>
      <c r="F729" s="1396"/>
      <c r="G729" s="1417"/>
      <c r="H729" s="1418"/>
      <c r="I729" s="1418"/>
      <c r="J729" s="1419"/>
      <c r="K729" s="1416"/>
      <c r="L729" s="1416"/>
      <c r="M729" s="1416"/>
      <c r="N729" s="1416"/>
      <c r="O729" s="1416"/>
      <c r="P729" s="1126">
        <f t="shared" si="28"/>
        <v>0</v>
      </c>
      <c r="Q729" s="1126"/>
      <c r="R729" s="1126"/>
      <c r="S729" s="1126"/>
      <c r="T729" s="1126"/>
      <c r="U729" s="1400">
        <v>0</v>
      </c>
      <c r="V729" s="1401"/>
      <c r="W729" s="1401"/>
      <c r="X729" s="1402"/>
      <c r="Y729" s="1126">
        <f t="shared" si="30"/>
        <v>0</v>
      </c>
      <c r="Z729" s="1126"/>
      <c r="AA729" s="1126"/>
      <c r="AB729" s="1126"/>
      <c r="AC729" s="1126"/>
      <c r="AD729" s="1191">
        <v>0</v>
      </c>
      <c r="AE729" s="1192"/>
      <c r="AF729" s="1192"/>
      <c r="AG729" s="1192"/>
      <c r="AH729" s="1193"/>
      <c r="AI729" s="1284" t="str">
        <f t="shared" si="29"/>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394"/>
      <c r="C730" s="1395"/>
      <c r="D730" s="1395"/>
      <c r="E730" s="1395"/>
      <c r="F730" s="1396"/>
      <c r="G730" s="1417"/>
      <c r="H730" s="1418"/>
      <c r="I730" s="1418"/>
      <c r="J730" s="1419"/>
      <c r="K730" s="1416"/>
      <c r="L730" s="1416"/>
      <c r="M730" s="1416"/>
      <c r="N730" s="1416"/>
      <c r="O730" s="1416"/>
      <c r="P730" s="1126">
        <f t="shared" si="28"/>
        <v>0</v>
      </c>
      <c r="Q730" s="1126"/>
      <c r="R730" s="1126"/>
      <c r="S730" s="1126"/>
      <c r="T730" s="1126"/>
      <c r="U730" s="1400">
        <v>0</v>
      </c>
      <c r="V730" s="1401"/>
      <c r="W730" s="1401"/>
      <c r="X730" s="1402"/>
      <c r="Y730" s="1126">
        <f t="shared" si="30"/>
        <v>0</v>
      </c>
      <c r="Z730" s="1126"/>
      <c r="AA730" s="1126"/>
      <c r="AB730" s="1126"/>
      <c r="AC730" s="1126"/>
      <c r="AD730" s="1191">
        <v>0</v>
      </c>
      <c r="AE730" s="1192"/>
      <c r="AF730" s="1192"/>
      <c r="AG730" s="1192"/>
      <c r="AH730" s="1193"/>
      <c r="AI730" s="1284" t="str">
        <f t="shared" si="29"/>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394"/>
      <c r="C731" s="1395"/>
      <c r="D731" s="1395"/>
      <c r="E731" s="1395"/>
      <c r="F731" s="1396"/>
      <c r="G731" s="1417"/>
      <c r="H731" s="1418"/>
      <c r="I731" s="1418"/>
      <c r="J731" s="1419"/>
      <c r="K731" s="1416"/>
      <c r="L731" s="1416"/>
      <c r="M731" s="1416"/>
      <c r="N731" s="1416"/>
      <c r="O731" s="1416"/>
      <c r="P731" s="1126">
        <f t="shared" si="28"/>
        <v>0</v>
      </c>
      <c r="Q731" s="1126"/>
      <c r="R731" s="1126"/>
      <c r="S731" s="1126"/>
      <c r="T731" s="1126"/>
      <c r="U731" s="1400">
        <v>0</v>
      </c>
      <c r="V731" s="1401"/>
      <c r="W731" s="1401"/>
      <c r="X731" s="1402"/>
      <c r="Y731" s="1126">
        <f t="shared" si="30"/>
        <v>0</v>
      </c>
      <c r="Z731" s="1126"/>
      <c r="AA731" s="1126"/>
      <c r="AB731" s="1126"/>
      <c r="AC731" s="1126"/>
      <c r="AD731" s="1191">
        <v>0</v>
      </c>
      <c r="AE731" s="1192"/>
      <c r="AF731" s="1192"/>
      <c r="AG731" s="1192"/>
      <c r="AH731" s="1193"/>
      <c r="AI731" s="1284" t="str">
        <f t="shared" si="29"/>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394"/>
      <c r="C732" s="1395"/>
      <c r="D732" s="1395"/>
      <c r="E732" s="1395"/>
      <c r="F732" s="1396"/>
      <c r="G732" s="1417"/>
      <c r="H732" s="1418"/>
      <c r="I732" s="1418"/>
      <c r="J732" s="1419"/>
      <c r="K732" s="1416"/>
      <c r="L732" s="1416"/>
      <c r="M732" s="1416"/>
      <c r="N732" s="1416"/>
      <c r="O732" s="1416"/>
      <c r="P732" s="1126">
        <f t="shared" si="28"/>
        <v>0</v>
      </c>
      <c r="Q732" s="1126"/>
      <c r="R732" s="1126"/>
      <c r="S732" s="1126"/>
      <c r="T732" s="1126"/>
      <c r="U732" s="1400">
        <v>0</v>
      </c>
      <c r="V732" s="1401"/>
      <c r="W732" s="1401"/>
      <c r="X732" s="1402"/>
      <c r="Y732" s="1126">
        <f t="shared" si="30"/>
        <v>0</v>
      </c>
      <c r="Z732" s="1126"/>
      <c r="AA732" s="1126"/>
      <c r="AB732" s="1126"/>
      <c r="AC732" s="1126"/>
      <c r="AD732" s="1191">
        <v>0</v>
      </c>
      <c r="AE732" s="1192"/>
      <c r="AF732" s="1192"/>
      <c r="AG732" s="1192"/>
      <c r="AH732" s="1193"/>
      <c r="AI732" s="1284" t="str">
        <f t="shared" si="29"/>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394"/>
      <c r="C733" s="1395"/>
      <c r="D733" s="1395"/>
      <c r="E733" s="1395"/>
      <c r="F733" s="1396"/>
      <c r="G733" s="1417"/>
      <c r="H733" s="1418"/>
      <c r="I733" s="1418"/>
      <c r="J733" s="1419"/>
      <c r="K733" s="1416"/>
      <c r="L733" s="1416"/>
      <c r="M733" s="1416"/>
      <c r="N733" s="1416"/>
      <c r="O733" s="1416"/>
      <c r="P733" s="1126">
        <f t="shared" si="28"/>
        <v>0</v>
      </c>
      <c r="Q733" s="1126"/>
      <c r="R733" s="1126"/>
      <c r="S733" s="1126"/>
      <c r="T733" s="1126"/>
      <c r="U733" s="1400">
        <v>0</v>
      </c>
      <c r="V733" s="1401"/>
      <c r="W733" s="1401"/>
      <c r="X733" s="1402"/>
      <c r="Y733" s="1126">
        <f t="shared" si="30"/>
        <v>0</v>
      </c>
      <c r="Z733" s="1126"/>
      <c r="AA733" s="1126"/>
      <c r="AB733" s="1126"/>
      <c r="AC733" s="1126"/>
      <c r="AD733" s="1191">
        <v>0</v>
      </c>
      <c r="AE733" s="1192"/>
      <c r="AF733" s="1192"/>
      <c r="AG733" s="1192"/>
      <c r="AH733" s="1193"/>
      <c r="AI733" s="1281" t="str">
        <f t="shared" si="29"/>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276" t="s">
        <v>132</v>
      </c>
      <c r="C734" s="1277"/>
      <c r="D734" s="1277"/>
      <c r="E734" s="1277"/>
      <c r="F734" s="1278"/>
      <c r="G734" s="1581">
        <f>SUM(G709:J733)</f>
        <v>151</v>
      </c>
      <c r="H734" s="1582"/>
      <c r="I734" s="1582"/>
      <c r="J734" s="1583"/>
      <c r="K734" s="1276" t="s">
        <v>131</v>
      </c>
      <c r="L734" s="1277"/>
      <c r="M734" s="1277"/>
      <c r="N734" s="1277"/>
      <c r="O734" s="1278"/>
      <c r="P734" s="1397">
        <f>SUM(P709:T733)</f>
        <v>99958</v>
      </c>
      <c r="Q734" s="1398"/>
      <c r="R734" s="1398"/>
      <c r="S734" s="1398"/>
      <c r="T734" s="1399"/>
      <c r="Y734" s="1589" t="s">
        <v>998</v>
      </c>
      <c r="Z734" s="1590"/>
      <c r="AA734" s="1590"/>
      <c r="AB734" s="1590"/>
      <c r="AC734" s="1591"/>
      <c r="AD734" s="1150">
        <f>AV675</f>
        <v>0.32483443708609266</v>
      </c>
      <c r="AE734" s="1151"/>
      <c r="AF734" s="1151"/>
      <c r="AG734" s="1151"/>
      <c r="AH734" s="115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8" t="s">
        <v>641</v>
      </c>
      <c r="AG736" s="1238"/>
      <c r="AH736" s="123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4" t="s">
        <v>420</v>
      </c>
      <c r="K750" s="1405"/>
      <c r="L750" s="1405"/>
      <c r="M750" s="1405"/>
      <c r="N750" s="1406"/>
      <c r="O750" s="1421" t="s">
        <v>301</v>
      </c>
      <c r="P750" s="1421"/>
      <c r="Q750" s="1421"/>
      <c r="R750" s="1421"/>
      <c r="S750" s="1421"/>
      <c r="T750" s="1421" t="s">
        <v>491</v>
      </c>
      <c r="U750" s="1421"/>
      <c r="V750" s="1421"/>
      <c r="W750" s="1421"/>
      <c r="X750" s="1421"/>
      <c r="Y750" s="1421" t="s">
        <v>302</v>
      </c>
      <c r="Z750" s="1421"/>
      <c r="AA750" s="1421"/>
      <c r="AB750" s="1421"/>
      <c r="AC750" s="142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7"/>
      <c r="K751" s="1408"/>
      <c r="L751" s="1408"/>
      <c r="M751" s="1408"/>
      <c r="N751" s="1409"/>
      <c r="O751" s="1421"/>
      <c r="P751" s="1421"/>
      <c r="Q751" s="1421"/>
      <c r="R751" s="1421"/>
      <c r="S751" s="1421"/>
      <c r="T751" s="1421"/>
      <c r="U751" s="1421"/>
      <c r="V751" s="1421"/>
      <c r="W751" s="1421"/>
      <c r="X751" s="1421"/>
      <c r="Y751" s="1421"/>
      <c r="Z751" s="1421"/>
      <c r="AA751" s="1421"/>
      <c r="AB751" s="1421"/>
      <c r="AC751" s="142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7"/>
      <c r="K752" s="1408"/>
      <c r="L752" s="1408"/>
      <c r="M752" s="1408"/>
      <c r="N752" s="1409"/>
      <c r="O752" s="1421"/>
      <c r="P752" s="1421"/>
      <c r="Q752" s="1421"/>
      <c r="R752" s="1421"/>
      <c r="S752" s="1421"/>
      <c r="T752" s="1421"/>
      <c r="U752" s="1421"/>
      <c r="V752" s="1421"/>
      <c r="W752" s="1421"/>
      <c r="X752" s="1421"/>
      <c r="Y752" s="1421"/>
      <c r="Z752" s="1421"/>
      <c r="AA752" s="1421"/>
      <c r="AB752" s="1421"/>
      <c r="AC752" s="142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0"/>
      <c r="K753" s="1411"/>
      <c r="L753" s="1411"/>
      <c r="M753" s="1411"/>
      <c r="N753" s="1412"/>
      <c r="O753" s="1421"/>
      <c r="P753" s="1421"/>
      <c r="Q753" s="1421"/>
      <c r="R753" s="1421"/>
      <c r="S753" s="1421"/>
      <c r="T753" s="1421"/>
      <c r="U753" s="1421"/>
      <c r="V753" s="1421"/>
      <c r="W753" s="1421"/>
      <c r="X753" s="1421"/>
      <c r="Y753" s="1421"/>
      <c r="Z753" s="1421"/>
      <c r="AA753" s="1421"/>
      <c r="AB753" s="1421"/>
      <c r="AC753" s="142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94" t="s">
        <v>170</v>
      </c>
      <c r="K754" s="1395"/>
      <c r="L754" s="1395"/>
      <c r="M754" s="1395"/>
      <c r="N754" s="1396"/>
      <c r="O754" s="1422">
        <v>1</v>
      </c>
      <c r="P754" s="1422"/>
      <c r="Q754" s="1422"/>
      <c r="R754" s="1422"/>
      <c r="S754" s="1422"/>
      <c r="T754" s="1416"/>
      <c r="U754" s="1416"/>
      <c r="V754" s="1416"/>
      <c r="W754" s="1416"/>
      <c r="X754" s="1416"/>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94"/>
      <c r="K755" s="1395"/>
      <c r="L755" s="1395"/>
      <c r="M755" s="1395"/>
      <c r="N755" s="1396"/>
      <c r="O755" s="1422"/>
      <c r="P755" s="1422"/>
      <c r="Q755" s="1422"/>
      <c r="R755" s="1422"/>
      <c r="S755" s="1422"/>
      <c r="T755" s="1416"/>
      <c r="U755" s="1416"/>
      <c r="V755" s="1416"/>
      <c r="W755" s="1416"/>
      <c r="X755" s="1416"/>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94"/>
      <c r="K756" s="1395"/>
      <c r="L756" s="1395"/>
      <c r="M756" s="1395"/>
      <c r="N756" s="1396"/>
      <c r="O756" s="1422"/>
      <c r="P756" s="1422"/>
      <c r="Q756" s="1422"/>
      <c r="R756" s="1422"/>
      <c r="S756" s="1422"/>
      <c r="T756" s="1416"/>
      <c r="U756" s="1416"/>
      <c r="V756" s="1416"/>
      <c r="W756" s="1416"/>
      <c r="X756" s="1416"/>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94"/>
      <c r="K757" s="1395"/>
      <c r="L757" s="1395"/>
      <c r="M757" s="1395"/>
      <c r="N757" s="1396"/>
      <c r="O757" s="1422"/>
      <c r="P757" s="1422"/>
      <c r="Q757" s="1422"/>
      <c r="R757" s="1422"/>
      <c r="S757" s="1422"/>
      <c r="T757" s="1416"/>
      <c r="U757" s="1416"/>
      <c r="V757" s="1416"/>
      <c r="W757" s="1416"/>
      <c r="X757" s="1416"/>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6" t="s">
        <v>132</v>
      </c>
      <c r="K758" s="1277"/>
      <c r="L758" s="1277"/>
      <c r="M758" s="1277"/>
      <c r="N758" s="1278"/>
      <c r="O758" s="1423">
        <f>SUM(O754:S757)</f>
        <v>1</v>
      </c>
      <c r="P758" s="1424"/>
      <c r="Q758" s="1424"/>
      <c r="R758" s="1424"/>
      <c r="S758" s="1425"/>
      <c r="T758" s="1426" t="s">
        <v>131</v>
      </c>
      <c r="U758" s="1427"/>
      <c r="V758" s="1427"/>
      <c r="W758" s="1427"/>
      <c r="X758" s="1428"/>
      <c r="Y758" s="1397">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6" t="s">
        <v>722</v>
      </c>
      <c r="K760" s="1146"/>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4" t="s">
        <v>420</v>
      </c>
      <c r="K764" s="1405"/>
      <c r="L764" s="1405"/>
      <c r="M764" s="1405"/>
      <c r="N764" s="1406"/>
      <c r="O764" s="1421" t="s">
        <v>301</v>
      </c>
      <c r="P764" s="1421"/>
      <c r="Q764" s="1421"/>
      <c r="R764" s="1421"/>
      <c r="S764" s="1421"/>
      <c r="T764" s="1421" t="s">
        <v>491</v>
      </c>
      <c r="U764" s="1421"/>
      <c r="V764" s="1421"/>
      <c r="W764" s="1421"/>
      <c r="X764" s="1421"/>
      <c r="Y764" s="1421" t="s">
        <v>302</v>
      </c>
      <c r="Z764" s="1421"/>
      <c r="AA764" s="1421"/>
      <c r="AB764" s="1421"/>
      <c r="AC764" s="142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7"/>
      <c r="K765" s="1408"/>
      <c r="L765" s="1408"/>
      <c r="M765" s="1408"/>
      <c r="N765" s="1409"/>
      <c r="O765" s="1421"/>
      <c r="P765" s="1421"/>
      <c r="Q765" s="1421"/>
      <c r="R765" s="1421"/>
      <c r="S765" s="1421"/>
      <c r="T765" s="1421"/>
      <c r="U765" s="1421"/>
      <c r="V765" s="1421"/>
      <c r="W765" s="1421"/>
      <c r="X765" s="1421"/>
      <c r="Y765" s="1421"/>
      <c r="Z765" s="1421"/>
      <c r="AA765" s="1421"/>
      <c r="AB765" s="1421"/>
      <c r="AC765" s="142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7"/>
      <c r="K766" s="1408"/>
      <c r="L766" s="1408"/>
      <c r="M766" s="1408"/>
      <c r="N766" s="1409"/>
      <c r="O766" s="1421"/>
      <c r="P766" s="1421"/>
      <c r="Q766" s="1421"/>
      <c r="R766" s="1421"/>
      <c r="S766" s="1421"/>
      <c r="T766" s="1421"/>
      <c r="U766" s="1421"/>
      <c r="V766" s="1421"/>
      <c r="W766" s="1421"/>
      <c r="X766" s="1421"/>
      <c r="Y766" s="1421"/>
      <c r="Z766" s="1421"/>
      <c r="AA766" s="1421"/>
      <c r="AB766" s="1421"/>
      <c r="AC766" s="142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0"/>
      <c r="K767" s="1411"/>
      <c r="L767" s="1411"/>
      <c r="M767" s="1411"/>
      <c r="N767" s="1412"/>
      <c r="O767" s="1421"/>
      <c r="P767" s="1421"/>
      <c r="Q767" s="1421"/>
      <c r="R767" s="1421"/>
      <c r="S767" s="1421"/>
      <c r="T767" s="1421"/>
      <c r="U767" s="1421"/>
      <c r="V767" s="1421"/>
      <c r="W767" s="1421"/>
      <c r="X767" s="1421"/>
      <c r="Y767" s="1421"/>
      <c r="Z767" s="1421"/>
      <c r="AA767" s="1421"/>
      <c r="AB767" s="1421"/>
      <c r="AC767" s="142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94"/>
      <c r="K768" s="1395"/>
      <c r="L768" s="1395"/>
      <c r="M768" s="1395"/>
      <c r="N768" s="1396"/>
      <c r="O768" s="1422"/>
      <c r="P768" s="1422"/>
      <c r="Q768" s="1422"/>
      <c r="R768" s="1422"/>
      <c r="S768" s="1422"/>
      <c r="T768" s="1416"/>
      <c r="U768" s="1416"/>
      <c r="V768" s="1416"/>
      <c r="W768" s="1416"/>
      <c r="X768" s="1416"/>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94"/>
      <c r="K769" s="1395"/>
      <c r="L769" s="1395"/>
      <c r="M769" s="1395"/>
      <c r="N769" s="1396"/>
      <c r="O769" s="1422"/>
      <c r="P769" s="1422"/>
      <c r="Q769" s="1422"/>
      <c r="R769" s="1422"/>
      <c r="S769" s="1422"/>
      <c r="T769" s="1416"/>
      <c r="U769" s="1416"/>
      <c r="V769" s="1416"/>
      <c r="W769" s="1416"/>
      <c r="X769" s="1416"/>
      <c r="Y769" s="1126">
        <f t="shared" ref="Y769:Y777" si="31">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94"/>
      <c r="K770" s="1395"/>
      <c r="L770" s="1395"/>
      <c r="M770" s="1395"/>
      <c r="N770" s="1396"/>
      <c r="O770" s="1422"/>
      <c r="P770" s="1422"/>
      <c r="Q770" s="1422"/>
      <c r="R770" s="1422"/>
      <c r="S770" s="1422"/>
      <c r="T770" s="1416"/>
      <c r="U770" s="1416"/>
      <c r="V770" s="1416"/>
      <c r="W770" s="1416"/>
      <c r="X770" s="1416"/>
      <c r="Y770" s="1126">
        <f t="shared" si="31"/>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94"/>
      <c r="K771" s="1395"/>
      <c r="L771" s="1395"/>
      <c r="M771" s="1395"/>
      <c r="N771" s="1396"/>
      <c r="O771" s="1422"/>
      <c r="P771" s="1422"/>
      <c r="Q771" s="1422"/>
      <c r="R771" s="1422"/>
      <c r="S771" s="1422"/>
      <c r="T771" s="1416"/>
      <c r="U771" s="1416"/>
      <c r="V771" s="1416"/>
      <c r="W771" s="1416"/>
      <c r="X771" s="1416"/>
      <c r="Y771" s="1126">
        <f t="shared" si="31"/>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94"/>
      <c r="K772" s="1395"/>
      <c r="L772" s="1395"/>
      <c r="M772" s="1395"/>
      <c r="N772" s="1396"/>
      <c r="O772" s="1422"/>
      <c r="P772" s="1422"/>
      <c r="Q772" s="1422"/>
      <c r="R772" s="1422"/>
      <c r="S772" s="1422"/>
      <c r="T772" s="1416"/>
      <c r="U772" s="1416"/>
      <c r="V772" s="1416"/>
      <c r="W772" s="1416"/>
      <c r="X772" s="1416"/>
      <c r="Y772" s="1126">
        <f t="shared" si="31"/>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94"/>
      <c r="K773" s="1395"/>
      <c r="L773" s="1395"/>
      <c r="M773" s="1395"/>
      <c r="N773" s="1396"/>
      <c r="O773" s="1422"/>
      <c r="P773" s="1422"/>
      <c r="Q773" s="1422"/>
      <c r="R773" s="1422"/>
      <c r="S773" s="1422"/>
      <c r="T773" s="1416"/>
      <c r="U773" s="1416"/>
      <c r="V773" s="1416"/>
      <c r="W773" s="1416"/>
      <c r="X773" s="1416"/>
      <c r="Y773" s="1126">
        <f t="shared" si="31"/>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94"/>
      <c r="K774" s="1395"/>
      <c r="L774" s="1395"/>
      <c r="M774" s="1395"/>
      <c r="N774" s="1396"/>
      <c r="O774" s="1422"/>
      <c r="P774" s="1422"/>
      <c r="Q774" s="1422"/>
      <c r="R774" s="1422"/>
      <c r="S774" s="1422"/>
      <c r="T774" s="1416"/>
      <c r="U774" s="1416"/>
      <c r="V774" s="1416"/>
      <c r="W774" s="1416"/>
      <c r="X774" s="1416"/>
      <c r="Y774" s="1126">
        <f t="shared" si="31"/>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94"/>
      <c r="K775" s="1395"/>
      <c r="L775" s="1395"/>
      <c r="M775" s="1395"/>
      <c r="N775" s="1396"/>
      <c r="O775" s="1422"/>
      <c r="P775" s="1422"/>
      <c r="Q775" s="1422"/>
      <c r="R775" s="1422"/>
      <c r="S775" s="1422"/>
      <c r="T775" s="1416"/>
      <c r="U775" s="1416"/>
      <c r="V775" s="1416"/>
      <c r="W775" s="1416"/>
      <c r="X775" s="1416"/>
      <c r="Y775" s="1126">
        <f t="shared" si="31"/>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94"/>
      <c r="K776" s="1395"/>
      <c r="L776" s="1395"/>
      <c r="M776" s="1395"/>
      <c r="N776" s="1396"/>
      <c r="O776" s="1422"/>
      <c r="P776" s="1422"/>
      <c r="Q776" s="1422"/>
      <c r="R776" s="1422"/>
      <c r="S776" s="1422"/>
      <c r="T776" s="1416"/>
      <c r="U776" s="1416"/>
      <c r="V776" s="1416"/>
      <c r="W776" s="1416"/>
      <c r="X776" s="1416"/>
      <c r="Y776" s="1126">
        <f t="shared" si="31"/>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94"/>
      <c r="K777" s="1395"/>
      <c r="L777" s="1395"/>
      <c r="M777" s="1395"/>
      <c r="N777" s="1396"/>
      <c r="O777" s="1422"/>
      <c r="P777" s="1422"/>
      <c r="Q777" s="1422"/>
      <c r="R777" s="1422"/>
      <c r="S777" s="1422"/>
      <c r="T777" s="1416"/>
      <c r="U777" s="1416"/>
      <c r="V777" s="1416"/>
      <c r="W777" s="1416"/>
      <c r="X777" s="1416"/>
      <c r="Y777" s="1126">
        <f t="shared" si="31"/>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6" t="s">
        <v>132</v>
      </c>
      <c r="K778" s="1277"/>
      <c r="L778" s="1277"/>
      <c r="M778" s="1277"/>
      <c r="N778" s="1278"/>
      <c r="O778" s="1437">
        <f>SUM(O768:S777)</f>
        <v>0</v>
      </c>
      <c r="P778" s="1437"/>
      <c r="Q778" s="1437"/>
      <c r="R778" s="1437"/>
      <c r="S778" s="1437"/>
      <c r="T778" s="1426" t="s">
        <v>131</v>
      </c>
      <c r="U778" s="1427"/>
      <c r="V778" s="1427"/>
      <c r="W778" s="1427"/>
      <c r="X778" s="1428"/>
      <c r="Y778" s="1397">
        <f>SUM(Y768:AC777)</f>
        <v>0</v>
      </c>
      <c r="Z778" s="1398"/>
      <c r="AA778" s="1398"/>
      <c r="AB778" s="1398"/>
      <c r="AC778" s="139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87" t="s">
        <v>515</v>
      </c>
      <c r="BB779" s="1588"/>
      <c r="BC779" s="58"/>
      <c r="BD779" s="58"/>
      <c r="BE779" s="58"/>
      <c r="BF779" s="51" t="s">
        <v>684</v>
      </c>
      <c r="BG779" s="51"/>
      <c r="BH779" s="51"/>
      <c r="BI779" s="51"/>
      <c r="BJ779" s="51"/>
      <c r="BK779" s="51"/>
      <c r="BL779" s="51"/>
      <c r="BM779" s="51"/>
      <c r="BN779" s="51"/>
      <c r="BO779" s="1584" t="str">
        <f>T191</f>
        <v>Santa Clara</v>
      </c>
      <c r="BP779" s="1585"/>
      <c r="BQ779" s="1585"/>
      <c r="BR779" s="1585"/>
      <c r="BS779" s="1585"/>
      <c r="BT779" s="1585"/>
      <c r="BU779" s="158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16">
        <f>P734+Y758+Y778</f>
        <v>99958</v>
      </c>
      <c r="Z780" s="1216"/>
      <c r="AA780" s="1216"/>
      <c r="AB780" s="1216"/>
      <c r="AC780" s="121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6">
        <f>(P734+Y758+Y778)*12</f>
        <v>1199496</v>
      </c>
      <c r="Z781" s="1216"/>
      <c r="AA781" s="1216"/>
      <c r="AB781" s="1216"/>
      <c r="AC781" s="121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73">
        <v>20</v>
      </c>
      <c r="AA786" s="1474"/>
      <c r="AB786" s="1474"/>
      <c r="AC786" s="1474"/>
      <c r="AD786" s="1474"/>
      <c r="AE786" s="147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611">
        <v>20</v>
      </c>
      <c r="AA787" s="1474"/>
      <c r="AB787" s="1474"/>
      <c r="AC787" s="1474"/>
      <c r="AD787" s="1474"/>
      <c r="AE787" s="147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8">
        <v>0</v>
      </c>
      <c r="AA788" s="1439"/>
      <c r="AB788" s="1439"/>
      <c r="AC788" s="1439"/>
      <c r="AD788" s="1439"/>
      <c r="AE788" s="144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271440</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3">
        <v>24162</v>
      </c>
      <c r="AA793" s="1214"/>
      <c r="AB793" s="1214"/>
      <c r="AC793" s="1214"/>
      <c r="AD793" s="1214"/>
      <c r="AE793" s="1215"/>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3"/>
      <c r="AA794" s="1214"/>
      <c r="AB794" s="1214"/>
      <c r="AC794" s="1214"/>
      <c r="AD794" s="1214"/>
      <c r="AE794" s="1215"/>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3"/>
      <c r="AA795" s="1214"/>
      <c r="AB795" s="1214"/>
      <c r="AC795" s="1214"/>
      <c r="AD795" s="1214"/>
      <c r="AE795" s="1215"/>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14" t="s">
        <v>356</v>
      </c>
      <c r="Q796" s="1615"/>
      <c r="R796" s="1615"/>
      <c r="S796" s="1615"/>
      <c r="T796" s="1615"/>
      <c r="U796" s="1615"/>
      <c r="V796" s="1615"/>
      <c r="W796" s="1615"/>
      <c r="X796" s="1615"/>
      <c r="Y796" s="1616"/>
      <c r="Z796" s="1213"/>
      <c r="AA796" s="1214"/>
      <c r="AB796" s="1214"/>
      <c r="AC796" s="1214"/>
      <c r="AD796" s="1214"/>
      <c r="AE796" s="1215"/>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24162</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5">
        <f>Z797+Y781+Z789</f>
        <v>1495098</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602" t="s">
        <v>133</v>
      </c>
      <c r="N803" s="1602"/>
      <c r="O803" s="1602"/>
      <c r="P803" s="1603"/>
      <c r="Q803" s="1592" t="s">
        <v>308</v>
      </c>
      <c r="R803" s="1592"/>
      <c r="S803" s="1592"/>
      <c r="T803" s="1592"/>
      <c r="U803" s="1592" t="s">
        <v>309</v>
      </c>
      <c r="V803" s="1592"/>
      <c r="W803" s="1592"/>
      <c r="X803" s="1592"/>
      <c r="Y803" s="1592" t="s">
        <v>310</v>
      </c>
      <c r="Z803" s="1592"/>
      <c r="AA803" s="1592"/>
      <c r="AB803" s="1592"/>
      <c r="AC803" s="1592" t="s">
        <v>384</v>
      </c>
      <c r="AD803" s="1592"/>
      <c r="AE803" s="1592"/>
      <c r="AF803" s="1592"/>
      <c r="AG803" s="1487" t="s">
        <v>357</v>
      </c>
      <c r="AH803" s="1487"/>
      <c r="AI803" s="1487"/>
      <c r="AJ803" s="1487"/>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4"/>
      <c r="N804" s="1604"/>
      <c r="O804" s="1604"/>
      <c r="P804" s="1605"/>
      <c r="Q804" s="1592"/>
      <c r="R804" s="1592"/>
      <c r="S804" s="1592"/>
      <c r="T804" s="1592"/>
      <c r="U804" s="1592"/>
      <c r="V804" s="1592"/>
      <c r="W804" s="1592"/>
      <c r="X804" s="1592"/>
      <c r="Y804" s="1592"/>
      <c r="Z804" s="1592"/>
      <c r="AA804" s="1592"/>
      <c r="AB804" s="1592"/>
      <c r="AC804" s="1592"/>
      <c r="AD804" s="1592"/>
      <c r="AE804" s="1592"/>
      <c r="AF804" s="1592"/>
      <c r="AG804" s="1487"/>
      <c r="AH804" s="1487"/>
      <c r="AI804" s="1487"/>
      <c r="AJ804" s="1487"/>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1" t="s">
        <v>45</v>
      </c>
      <c r="D805" s="1442"/>
      <c r="E805" s="1442"/>
      <c r="F805" s="1442"/>
      <c r="G805" s="1442"/>
      <c r="H805" s="1442"/>
      <c r="I805" s="80"/>
      <c r="J805" s="80"/>
      <c r="K805" s="80"/>
      <c r="L805" s="81"/>
      <c r="M805" s="1431">
        <v>12</v>
      </c>
      <c r="N805" s="1431"/>
      <c r="O805" s="1431"/>
      <c r="P805" s="1431"/>
      <c r="Q805" s="1431"/>
      <c r="R805" s="1431"/>
      <c r="S805" s="1431"/>
      <c r="T805" s="1431"/>
      <c r="U805" s="1431">
        <v>21</v>
      </c>
      <c r="V805" s="1431"/>
      <c r="W805" s="1431"/>
      <c r="X805" s="1431"/>
      <c r="Y805" s="1431"/>
      <c r="Z805" s="1431"/>
      <c r="AA805" s="1431"/>
      <c r="AB805" s="1431"/>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66"/>
      <c r="E806" s="1166"/>
      <c r="F806" s="1166"/>
      <c r="G806" s="1166"/>
      <c r="H806" s="1166"/>
      <c r="I806" s="77"/>
      <c r="J806" s="77"/>
      <c r="K806" s="77"/>
      <c r="L806" s="78"/>
      <c r="M806" s="1431"/>
      <c r="N806" s="1431"/>
      <c r="O806" s="1431"/>
      <c r="P806" s="1431"/>
      <c r="Q806" s="1431"/>
      <c r="R806" s="1431"/>
      <c r="S806" s="1431"/>
      <c r="T806" s="1431"/>
      <c r="U806" s="1431"/>
      <c r="V806" s="1431"/>
      <c r="W806" s="1431"/>
      <c r="X806" s="1431"/>
      <c r="Y806" s="1431"/>
      <c r="Z806" s="1431"/>
      <c r="AA806" s="1431"/>
      <c r="AB806" s="1431"/>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66"/>
      <c r="E807" s="1166"/>
      <c r="F807" s="1166"/>
      <c r="G807" s="1166"/>
      <c r="H807" s="1166"/>
      <c r="I807" s="96"/>
      <c r="J807" s="96"/>
      <c r="K807" s="96"/>
      <c r="L807" s="97"/>
      <c r="M807" s="1431">
        <v>7</v>
      </c>
      <c r="N807" s="1431"/>
      <c r="O807" s="1431"/>
      <c r="P807" s="1431"/>
      <c r="Q807" s="1431"/>
      <c r="R807" s="1431"/>
      <c r="S807" s="1431"/>
      <c r="T807" s="1431"/>
      <c r="U807" s="1431">
        <v>11</v>
      </c>
      <c r="V807" s="1431"/>
      <c r="W807" s="1431"/>
      <c r="X807" s="1431"/>
      <c r="Y807" s="1431"/>
      <c r="Z807" s="1431"/>
      <c r="AA807" s="1431"/>
      <c r="AB807" s="1431"/>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840</v>
      </c>
      <c r="D808" s="1166"/>
      <c r="E808" s="1166"/>
      <c r="F808" s="1166"/>
      <c r="G808" s="1166"/>
      <c r="H808" s="1166"/>
      <c r="I808" s="96"/>
      <c r="J808" s="96"/>
      <c r="K808" s="96"/>
      <c r="L808" s="97"/>
      <c r="M808" s="1431"/>
      <c r="N808" s="1431"/>
      <c r="O808" s="1431"/>
      <c r="P808" s="1431"/>
      <c r="Q808" s="1431"/>
      <c r="R808" s="1431"/>
      <c r="S808" s="1431"/>
      <c r="T808" s="1431"/>
      <c r="U808" s="1431"/>
      <c r="V808" s="1431"/>
      <c r="W808" s="1431"/>
      <c r="X808" s="1431"/>
      <c r="Y808" s="1431"/>
      <c r="Z808" s="1431"/>
      <c r="AA808" s="1431"/>
      <c r="AB808" s="1431"/>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505</v>
      </c>
      <c r="D809" s="1166"/>
      <c r="E809" s="1166"/>
      <c r="F809" s="1166"/>
      <c r="G809" s="1166"/>
      <c r="H809" s="1166"/>
      <c r="I809" s="96"/>
      <c r="J809" s="96"/>
      <c r="K809" s="96"/>
      <c r="L809" s="97"/>
      <c r="M809" s="1431">
        <v>20</v>
      </c>
      <c r="N809" s="1431"/>
      <c r="O809" s="1431"/>
      <c r="P809" s="1431"/>
      <c r="Q809" s="1431"/>
      <c r="R809" s="1431"/>
      <c r="S809" s="1431"/>
      <c r="T809" s="1431"/>
      <c r="U809" s="1431">
        <v>39</v>
      </c>
      <c r="V809" s="1431"/>
      <c r="W809" s="1431"/>
      <c r="X809" s="1431"/>
      <c r="Y809" s="1431"/>
      <c r="Z809" s="1431"/>
      <c r="AA809" s="1431"/>
      <c r="AB809" s="1431"/>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864</v>
      </c>
      <c r="D810" s="1166"/>
      <c r="E810" s="1166"/>
      <c r="F810" s="1166"/>
      <c r="G810" s="1166"/>
      <c r="H810" s="1166"/>
      <c r="I810" s="96"/>
      <c r="J810" s="96"/>
      <c r="K810" s="96"/>
      <c r="L810" s="97"/>
      <c r="M810" s="1431"/>
      <c r="N810" s="1431"/>
      <c r="O810" s="1431"/>
      <c r="P810" s="1431"/>
      <c r="Q810" s="1431"/>
      <c r="R810" s="1431"/>
      <c r="S810" s="1431"/>
      <c r="T810" s="1431"/>
      <c r="U810" s="1431"/>
      <c r="V810" s="1431"/>
      <c r="W810" s="1431"/>
      <c r="X810" s="1431"/>
      <c r="Y810" s="1431"/>
      <c r="Z810" s="1431"/>
      <c r="AA810" s="1431"/>
      <c r="AB810" s="1431"/>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204"/>
      <c r="G811" s="1205"/>
      <c r="H811" s="1205"/>
      <c r="I811" s="1205"/>
      <c r="J811" s="1205"/>
      <c r="K811" s="1205"/>
      <c r="L811" s="1206"/>
      <c r="M811" s="1431"/>
      <c r="N811" s="1431"/>
      <c r="O811" s="1431"/>
      <c r="P811" s="1431"/>
      <c r="Q811" s="1431"/>
      <c r="R811" s="1431"/>
      <c r="S811" s="1431"/>
      <c r="T811" s="1431"/>
      <c r="U811" s="1431"/>
      <c r="V811" s="1431"/>
      <c r="W811" s="1431"/>
      <c r="X811" s="1431"/>
      <c r="Y811" s="1431"/>
      <c r="Z811" s="1431"/>
      <c r="AA811" s="1431"/>
      <c r="AB811" s="1431"/>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6" t="s">
        <v>131</v>
      </c>
      <c r="D812" s="1277"/>
      <c r="E812" s="1277"/>
      <c r="F812" s="1277"/>
      <c r="G812" s="1277"/>
      <c r="H812" s="1277"/>
      <c r="I812" s="1277"/>
      <c r="J812" s="1277"/>
      <c r="K812" s="1277"/>
      <c r="L812" s="1278"/>
      <c r="M812" s="1432">
        <f>SUM(M805:P811)</f>
        <v>39</v>
      </c>
      <c r="N812" s="1432"/>
      <c r="O812" s="1432"/>
      <c r="P812" s="1432"/>
      <c r="Q812" s="1432">
        <f>SUM(Q805:T811)</f>
        <v>0</v>
      </c>
      <c r="R812" s="1432"/>
      <c r="S812" s="1432"/>
      <c r="T812" s="1432"/>
      <c r="U812" s="1432">
        <f>SUM(U805:X811)</f>
        <v>71</v>
      </c>
      <c r="V812" s="1432"/>
      <c r="W812" s="1432"/>
      <c r="X812" s="1432"/>
      <c r="Y812" s="1432">
        <f>SUM(Y805:AB811)</f>
        <v>0</v>
      </c>
      <c r="Z812" s="1432"/>
      <c r="AA812" s="1432"/>
      <c r="AB812" s="1432"/>
      <c r="AC812" s="1432">
        <f>SUM(AC805:AF811)</f>
        <v>0</v>
      </c>
      <c r="AD812" s="1432"/>
      <c r="AE812" s="1432"/>
      <c r="AF812" s="1432"/>
      <c r="AG812" s="1432">
        <f>SUM(AG805:AJ811)</f>
        <v>0</v>
      </c>
      <c r="AH812" s="1432"/>
      <c r="AI812" s="1432"/>
      <c r="AJ812" s="1432"/>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3" t="s">
        <v>1775</v>
      </c>
      <c r="D817" s="1534"/>
      <c r="E817" s="1534"/>
      <c r="F817" s="1534"/>
      <c r="G817" s="1534"/>
      <c r="H817" s="1534"/>
      <c r="I817" s="1534"/>
      <c r="J817" s="1534"/>
      <c r="K817" s="1534"/>
      <c r="L817" s="1534"/>
      <c r="M817" s="1534"/>
      <c r="N817" s="1534"/>
      <c r="O817" s="1534"/>
      <c r="P817" s="1534"/>
      <c r="Q817" s="1534"/>
      <c r="R817" s="1534"/>
      <c r="S817" s="1534"/>
      <c r="T817" s="1534"/>
      <c r="U817" s="1534"/>
      <c r="V817" s="1534"/>
      <c r="W817" s="1534"/>
      <c r="X817" s="1534"/>
      <c r="Y817" s="1534"/>
      <c r="Z817" s="1534"/>
      <c r="AA817" s="1534"/>
      <c r="AB817" s="1534"/>
      <c r="AC817" s="1534"/>
      <c r="AD817" s="1534"/>
      <c r="AE817" s="1534"/>
      <c r="AF817" s="1534"/>
      <c r="AG817" s="1534"/>
      <c r="AH817" s="1534"/>
      <c r="AI817" s="1534"/>
      <c r="AJ817" s="1535"/>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53">
        <v>850</v>
      </c>
      <c r="X822" s="1153"/>
      <c r="Y822" s="1153"/>
      <c r="Z822" s="1153"/>
      <c r="AA822" s="1153"/>
      <c r="AB822" s="1153"/>
      <c r="AC822" s="115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53">
        <v>9900</v>
      </c>
      <c r="X823" s="1153"/>
      <c r="Y823" s="1153"/>
      <c r="Z823" s="1153"/>
      <c r="AA823" s="1153"/>
      <c r="AB823" s="1153"/>
      <c r="AC823" s="115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53">
        <v>29556</v>
      </c>
      <c r="X824" s="1153"/>
      <c r="Y824" s="1153"/>
      <c r="Z824" s="1153"/>
      <c r="AA824" s="1153"/>
      <c r="AB824" s="1153"/>
      <c r="AC824" s="1153"/>
      <c r="AD824" s="12"/>
      <c r="AE824" s="12"/>
      <c r="AF824" s="12"/>
      <c r="AG824" s="12"/>
      <c r="AH824" s="12"/>
      <c r="AI824" s="12"/>
      <c r="AJ824" s="12"/>
      <c r="AK824" s="12"/>
      <c r="AL824" s="12"/>
      <c r="AS824" s="21"/>
      <c r="AT824" s="56"/>
      <c r="AV824" s="1612">
        <f>ROUNDDOWN(AP908*2,2)</f>
        <v>0</v>
      </c>
      <c r="AW824" s="1612"/>
      <c r="AX824" s="1612"/>
      <c r="AY824" s="1612"/>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53">
        <v>177328</v>
      </c>
      <c r="X825" s="1153"/>
      <c r="Y825" s="1153"/>
      <c r="Z825" s="1153"/>
      <c r="AA825" s="1153"/>
      <c r="AB825" s="1153"/>
      <c r="AC825" s="115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176</v>
      </c>
      <c r="K826" s="77"/>
      <c r="L826" s="77"/>
      <c r="M826" s="1204" t="s">
        <v>1658</v>
      </c>
      <c r="N826" s="1205"/>
      <c r="O826" s="1205"/>
      <c r="P826" s="1205"/>
      <c r="Q826" s="1205"/>
      <c r="R826" s="1205"/>
      <c r="S826" s="1205"/>
      <c r="T826" s="1205"/>
      <c r="U826" s="1205"/>
      <c r="V826" s="1206"/>
      <c r="W826" s="1153">
        <v>46898</v>
      </c>
      <c r="X826" s="1153"/>
      <c r="Y826" s="1153"/>
      <c r="Z826" s="1153"/>
      <c r="AA826" s="1153"/>
      <c r="AB826" s="1153"/>
      <c r="AC826" s="115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25">
        <f>SUM(W822:AC826)</f>
        <v>264532</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6" t="s">
        <v>368</v>
      </c>
      <c r="K829" s="1277"/>
      <c r="L829" s="1277"/>
      <c r="M829" s="1277"/>
      <c r="N829" s="1277"/>
      <c r="O829" s="1277"/>
      <c r="P829" s="1277"/>
      <c r="Q829" s="1277"/>
      <c r="R829" s="1277"/>
      <c r="S829" s="1277"/>
      <c r="T829" s="1277"/>
      <c r="U829" s="1277"/>
      <c r="V829" s="1278"/>
      <c r="W829" s="1213">
        <v>100946</v>
      </c>
      <c r="X829" s="1214"/>
      <c r="Y829" s="1214"/>
      <c r="Z829" s="1214"/>
      <c r="AA829" s="1214"/>
      <c r="AB829" s="1214"/>
      <c r="AC829" s="121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44"/>
      <c r="X831" s="1444"/>
      <c r="Y831" s="1444"/>
      <c r="Z831" s="1444"/>
      <c r="AA831" s="1444"/>
      <c r="AB831" s="1444"/>
      <c r="AC831" s="1444"/>
      <c r="AD831" s="12"/>
      <c r="AE831" s="12"/>
      <c r="AF831" s="12"/>
      <c r="AG831" s="12"/>
      <c r="AH831" s="12"/>
      <c r="AI831" s="12"/>
      <c r="AJ831" s="12"/>
      <c r="AK831" s="12"/>
      <c r="AL831" s="12"/>
      <c r="AM831" s="130"/>
      <c r="AN831" s="130"/>
      <c r="AO831" s="21"/>
      <c r="AP831" s="21"/>
      <c r="AQ831" s="21"/>
      <c r="AR831" s="21"/>
      <c r="AS831" s="21"/>
      <c r="AT831" s="1482"/>
      <c r="AU831" s="1482"/>
      <c r="AV831" s="1482"/>
      <c r="AW831" s="1482"/>
      <c r="AX831" s="1482"/>
      <c r="AY831" s="1482"/>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44">
        <v>19668</v>
      </c>
      <c r="X832" s="1444"/>
      <c r="Y832" s="1444"/>
      <c r="Z832" s="1444"/>
      <c r="AA832" s="1444"/>
      <c r="AB832" s="1444"/>
      <c r="AC832" s="144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44">
        <v>20873</v>
      </c>
      <c r="X833" s="1444"/>
      <c r="Y833" s="1444"/>
      <c r="Z833" s="1444"/>
      <c r="AA833" s="1444"/>
      <c r="AB833" s="1444"/>
      <c r="AC833" s="144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44">
        <v>123156</v>
      </c>
      <c r="X834" s="1444"/>
      <c r="Y834" s="1444"/>
      <c r="Z834" s="1444"/>
      <c r="AA834" s="1444"/>
      <c r="AB834" s="1444"/>
      <c r="AC834" s="1444"/>
      <c r="AD834" s="12"/>
      <c r="AE834" s="12"/>
      <c r="AF834" s="12"/>
      <c r="AG834" s="12"/>
      <c r="AH834" s="12"/>
      <c r="AI834" s="12"/>
      <c r="AJ834" s="12"/>
      <c r="AK834" s="12"/>
      <c r="AL834" s="12"/>
      <c r="AM834" s="1449">
        <f>SUM(AM801:AM829)</f>
        <v>7.5000000000000011E-2</v>
      </c>
      <c r="AN834" s="144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45">
        <f>SUM(W831:AC834)</f>
        <v>163697</v>
      </c>
      <c r="X835" s="1445"/>
      <c r="Y835" s="1445"/>
      <c r="Z835" s="1445"/>
      <c r="AA835" s="1445"/>
      <c r="AB835" s="1445"/>
      <c r="AC835" s="1445"/>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228">
        <f>274343-W838</f>
        <v>149343</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228">
        <v>125000</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33" t="s">
        <v>356</v>
      </c>
      <c r="N839" s="1205"/>
      <c r="O839" s="1205"/>
      <c r="P839" s="1205"/>
      <c r="Q839" s="1205"/>
      <c r="R839" s="1205"/>
      <c r="S839" s="1205"/>
      <c r="T839" s="1205"/>
      <c r="U839" s="1205"/>
      <c r="V839" s="1206"/>
      <c r="W839" s="1228"/>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97">
        <f>SUM(W837:AC839)</f>
        <v>274343</v>
      </c>
      <c r="X840" s="1498"/>
      <c r="Y840" s="1498"/>
      <c r="Z840" s="1498"/>
      <c r="AA840" s="1498"/>
      <c r="AB840" s="1498"/>
      <c r="AC840" s="149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31">
        <v>48924</v>
      </c>
      <c r="X841" s="1229"/>
      <c r="Y841" s="1229"/>
      <c r="Z841" s="1229"/>
      <c r="AA841" s="1229"/>
      <c r="AB841" s="1229"/>
      <c r="AC841" s="123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539" t="s">
        <v>1776</v>
      </c>
      <c r="X843" s="1153"/>
      <c r="Y843" s="1153"/>
      <c r="Z843" s="1153"/>
      <c r="AA843" s="1153"/>
      <c r="AB843" s="1153"/>
      <c r="AC843" s="115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53">
        <f>65067+40006</f>
        <v>105073</v>
      </c>
      <c r="X844" s="1153"/>
      <c r="Y844" s="1153"/>
      <c r="Z844" s="1153"/>
      <c r="AA844" s="1153"/>
      <c r="AB844" s="1153"/>
      <c r="AC844" s="115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53">
        <v>26280</v>
      </c>
      <c r="X845" s="1153"/>
      <c r="Y845" s="1153"/>
      <c r="Z845" s="1153"/>
      <c r="AA845" s="1153"/>
      <c r="AB845" s="1153"/>
      <c r="AC845" s="115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53"/>
      <c r="X846" s="1153"/>
      <c r="Y846" s="1153"/>
      <c r="Z846" s="1153"/>
      <c r="AA846" s="1153"/>
      <c r="AB846" s="1153"/>
      <c r="AC846" s="1153"/>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53"/>
      <c r="X847" s="1153"/>
      <c r="Y847" s="1153"/>
      <c r="Z847" s="1153"/>
      <c r="AA847" s="1153"/>
      <c r="AB847" s="1153"/>
      <c r="AC847" s="115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53"/>
      <c r="X848" s="1153"/>
      <c r="Y848" s="1153"/>
      <c r="Z848" s="1153"/>
      <c r="AA848" s="1153"/>
      <c r="AB848" s="1153"/>
      <c r="AC848" s="115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33" t="s">
        <v>356</v>
      </c>
      <c r="N849" s="1205"/>
      <c r="O849" s="1205"/>
      <c r="P849" s="1205"/>
      <c r="Q849" s="1205"/>
      <c r="R849" s="1205"/>
      <c r="S849" s="1205"/>
      <c r="T849" s="1205"/>
      <c r="U849" s="1205"/>
      <c r="V849" s="1206"/>
      <c r="W849" s="1153"/>
      <c r="X849" s="1153"/>
      <c r="Y849" s="1153"/>
      <c r="Z849" s="1153"/>
      <c r="AA849" s="1153"/>
      <c r="AB849" s="1153"/>
      <c r="AC849" s="115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16">
        <f>SUM(W843:AC849)</f>
        <v>131353</v>
      </c>
      <c r="X850" s="1216"/>
      <c r="Y850" s="1216"/>
      <c r="Z850" s="1216"/>
      <c r="AA850" s="1216"/>
      <c r="AB850" s="1216"/>
      <c r="AC850" s="121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204" t="s">
        <v>1777</v>
      </c>
      <c r="N852" s="1446"/>
      <c r="O852" s="1446"/>
      <c r="P852" s="1446"/>
      <c r="Q852" s="1446"/>
      <c r="R852" s="1446"/>
      <c r="S852" s="1446"/>
      <c r="T852" s="1446"/>
      <c r="U852" s="1446"/>
      <c r="V852" s="1447"/>
      <c r="W852" s="1213">
        <v>13548</v>
      </c>
      <c r="X852" s="1214"/>
      <c r="Y852" s="1214"/>
      <c r="Z852" s="1214"/>
      <c r="AA852" s="1214"/>
      <c r="AB852" s="1214"/>
      <c r="AC852" s="121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33" t="s">
        <v>356</v>
      </c>
      <c r="N853" s="1205"/>
      <c r="O853" s="1205"/>
      <c r="P853" s="1205"/>
      <c r="Q853" s="1205"/>
      <c r="R853" s="1205"/>
      <c r="S853" s="1205"/>
      <c r="T853" s="1205"/>
      <c r="U853" s="1205"/>
      <c r="V853" s="1206"/>
      <c r="W853" s="1213"/>
      <c r="X853" s="1214"/>
      <c r="Y853" s="1214"/>
      <c r="Z853" s="1214"/>
      <c r="AA853" s="1214"/>
      <c r="AB853" s="1214"/>
      <c r="AC853" s="121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33" t="s">
        <v>356</v>
      </c>
      <c r="N854" s="1205"/>
      <c r="O854" s="1205"/>
      <c r="P854" s="1205"/>
      <c r="Q854" s="1205"/>
      <c r="R854" s="1205"/>
      <c r="S854" s="1205"/>
      <c r="T854" s="1205"/>
      <c r="U854" s="1205"/>
      <c r="V854" s="1206"/>
      <c r="W854" s="1213"/>
      <c r="X854" s="1214"/>
      <c r="Y854" s="1214"/>
      <c r="Z854" s="1214"/>
      <c r="AA854" s="1214"/>
      <c r="AB854" s="1214"/>
      <c r="AC854" s="121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33" t="s">
        <v>356</v>
      </c>
      <c r="N855" s="1205"/>
      <c r="O855" s="1205"/>
      <c r="P855" s="1205"/>
      <c r="Q855" s="1205"/>
      <c r="R855" s="1205"/>
      <c r="S855" s="1205"/>
      <c r="T855" s="1205"/>
      <c r="U855" s="1205"/>
      <c r="V855" s="1206"/>
      <c r="W855" s="1213"/>
      <c r="X855" s="1214"/>
      <c r="Y855" s="1214"/>
      <c r="Z855" s="1214"/>
      <c r="AA855" s="1214"/>
      <c r="AB855" s="1214"/>
      <c r="AC855" s="121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33" t="s">
        <v>356</v>
      </c>
      <c r="N856" s="1205"/>
      <c r="O856" s="1205"/>
      <c r="P856" s="1205"/>
      <c r="Q856" s="1205"/>
      <c r="R856" s="1205"/>
      <c r="S856" s="1205"/>
      <c r="T856" s="1205"/>
      <c r="U856" s="1205"/>
      <c r="V856" s="1206"/>
      <c r="W856" s="1213"/>
      <c r="X856" s="1214"/>
      <c r="Y856" s="1214"/>
      <c r="Z856" s="1214"/>
      <c r="AA856" s="1214"/>
      <c r="AB856" s="1214"/>
      <c r="AC856" s="121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25">
        <f>SUM(W852:AC856)</f>
        <v>13548</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25">
        <f>W827+W835+W840+W841+W850+W857+W829</f>
        <v>997343</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7">
        <f>O778+O758+G734</f>
        <v>152</v>
      </c>
      <c r="AD862" s="1218"/>
      <c r="AE862" s="1218"/>
      <c r="AF862" s="1218"/>
      <c r="AG862" s="1218"/>
      <c r="AH862" s="121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6" t="s">
        <v>35</v>
      </c>
      <c r="F863" s="1537"/>
      <c r="G863" s="1537"/>
      <c r="H863" s="1537"/>
      <c r="I863" s="1537"/>
      <c r="J863" s="1537"/>
      <c r="K863" s="1537"/>
      <c r="L863" s="1537"/>
      <c r="M863" s="1537"/>
      <c r="N863" s="1537"/>
      <c r="O863" s="1537"/>
      <c r="P863" s="1537"/>
      <c r="Q863" s="1537"/>
      <c r="R863" s="1537"/>
      <c r="S863" s="1537"/>
      <c r="T863" s="1537"/>
      <c r="U863" s="1537"/>
      <c r="V863" s="1537"/>
      <c r="W863" s="1537"/>
      <c r="X863" s="1537"/>
      <c r="Y863" s="1537"/>
      <c r="Z863" s="1537"/>
      <c r="AA863" s="1537"/>
      <c r="AB863" s="1538"/>
      <c r="AC863" s="1223">
        <f>IF(ISERROR((ROUNDDOWN(AC861/AC862,0))),0,(ROUNDDOWN(AC861/AC862,0)))</f>
        <v>6561</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3">
        <f>(AC861+AC866+AC867+AC868+AB618)/4</f>
        <v>296342.75</v>
      </c>
      <c r="AD864" s="1448"/>
      <c r="AE864" s="1448"/>
      <c r="AF864" s="1448"/>
      <c r="AG864" s="1448"/>
      <c r="AH864" s="144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15"/>
      <c r="AD865" s="1153"/>
      <c r="AE865" s="1153"/>
      <c r="AF865" s="1153"/>
      <c r="AG865" s="1153"/>
      <c r="AH865" s="115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3">
        <v>131636</v>
      </c>
      <c r="AD866" s="1214"/>
      <c r="AE866" s="1214"/>
      <c r="AF866" s="1214"/>
      <c r="AG866" s="1214"/>
      <c r="AH866" s="121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3">
        <v>53200</v>
      </c>
      <c r="AD867" s="1214"/>
      <c r="AE867" s="1214"/>
      <c r="AF867" s="1214"/>
      <c r="AG867" s="1214"/>
      <c r="AH867" s="121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3">
        <v>3192</v>
      </c>
      <c r="AD868" s="1214"/>
      <c r="AE868" s="1214"/>
      <c r="AF868" s="1214"/>
      <c r="AG868" s="1214"/>
      <c r="AH868" s="121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4" t="s">
        <v>1800</v>
      </c>
      <c r="F869" s="1435"/>
      <c r="G869" s="1435"/>
      <c r="H869" s="1435"/>
      <c r="I869" s="1435"/>
      <c r="J869" s="1435"/>
      <c r="K869" s="1435"/>
      <c r="L869" s="1435"/>
      <c r="M869" s="1435"/>
      <c r="N869" s="1435"/>
      <c r="O869" s="1435"/>
      <c r="P869" s="1435"/>
      <c r="Q869" s="1435"/>
      <c r="R869" s="1435"/>
      <c r="S869" s="1435"/>
      <c r="T869" s="1435"/>
      <c r="U869" s="1435"/>
      <c r="V869" s="1435"/>
      <c r="W869" s="1435"/>
      <c r="X869" s="1435"/>
      <c r="Y869" s="1435"/>
      <c r="Z869" s="1435"/>
      <c r="AA869" s="1435"/>
      <c r="AB869" s="1436"/>
      <c r="AC869" s="1153">
        <v>15100</v>
      </c>
      <c r="AD869" s="1153"/>
      <c r="AE869" s="1153"/>
      <c r="AF869" s="1153"/>
      <c r="AG869" s="1153"/>
      <c r="AH869" s="115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4" t="s">
        <v>1801</v>
      </c>
      <c r="F870" s="1435"/>
      <c r="G870" s="1435"/>
      <c r="H870" s="1435"/>
      <c r="I870" s="1435"/>
      <c r="J870" s="1435"/>
      <c r="K870" s="1435"/>
      <c r="L870" s="1435"/>
      <c r="M870" s="1435"/>
      <c r="N870" s="1435"/>
      <c r="O870" s="1435"/>
      <c r="P870" s="1435"/>
      <c r="Q870" s="1435"/>
      <c r="R870" s="1435"/>
      <c r="S870" s="1435"/>
      <c r="T870" s="1435"/>
      <c r="U870" s="1435"/>
      <c r="V870" s="1435"/>
      <c r="W870" s="1435"/>
      <c r="X870" s="1435"/>
      <c r="Y870" s="1435"/>
      <c r="Z870" s="1435"/>
      <c r="AA870" s="1435"/>
      <c r="AB870" s="1436"/>
      <c r="AC870" s="1153">
        <v>43030</v>
      </c>
      <c r="AD870" s="1153"/>
      <c r="AE870" s="1153"/>
      <c r="AF870" s="1153"/>
      <c r="AG870" s="1153"/>
      <c r="AH870" s="115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3"/>
      <c r="AA874" s="1214"/>
      <c r="AB874" s="1214"/>
      <c r="AC874" s="1214"/>
      <c r="AD874" s="1214"/>
      <c r="AE874" s="121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13"/>
      <c r="AA875" s="1214"/>
      <c r="AB875" s="1214"/>
      <c r="AC875" s="1214"/>
      <c r="AD875" s="1214"/>
      <c r="AE875" s="121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13"/>
      <c r="AA876" s="1214"/>
      <c r="AB876" s="1214"/>
      <c r="AC876" s="1214"/>
      <c r="AD876" s="1214"/>
      <c r="AE876" s="121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25">
        <f>Z874-(Z875+Z876)</f>
        <v>0</v>
      </c>
      <c r="AA877" s="1226"/>
      <c r="AB877" s="1226"/>
      <c r="AC877" s="1226"/>
      <c r="AD877" s="1226"/>
      <c r="AE877" s="1227"/>
      <c r="AM877" s="61"/>
      <c r="AO877" s="52" t="s">
        <v>179</v>
      </c>
      <c r="AP877" s="177">
        <v>20</v>
      </c>
      <c r="AQ877" s="1486">
        <f>IF(AD955&gt;0,0.2,0)</f>
        <v>0.2</v>
      </c>
      <c r="AR877" s="148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3">
        <f>IF(AD958&gt;0,0.05,0)</f>
        <v>0</v>
      </c>
      <c r="AR878" s="144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69">
        <f>IF(AD965&gt;0,0.07,0)</f>
        <v>0</v>
      </c>
      <c r="AR879" s="146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69">
        <f>IF(AD969&gt;0,0.02,0)</f>
        <v>0</v>
      </c>
      <c r="AR880" s="146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69">
        <f>IF(AD971&gt;0,0.02,0)</f>
        <v>0</v>
      </c>
      <c r="AR881" s="146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86">
        <f>AN891</f>
        <v>0</v>
      </c>
      <c r="AR882" s="146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13"/>
      <c r="AR883" s="1613"/>
      <c r="AS883" s="161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76"/>
      <c r="AR884" s="1476"/>
      <c r="AS884" s="147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60" t="s">
        <v>103</v>
      </c>
      <c r="B885" s="1160"/>
      <c r="C885" s="1160"/>
      <c r="D885" s="1160"/>
      <c r="E885" s="1160"/>
      <c r="F885" s="1160"/>
      <c r="G885" s="1160"/>
      <c r="H885" s="1160"/>
      <c r="I885" s="1160"/>
      <c r="J885" s="1160"/>
      <c r="K885" s="1160"/>
      <c r="L885" s="1160"/>
      <c r="M885" s="1160"/>
      <c r="N885" s="1160"/>
      <c r="O885" s="1160"/>
      <c r="P885" s="1160"/>
      <c r="Q885" s="1160"/>
      <c r="R885" s="1160"/>
      <c r="S885" s="1160"/>
      <c r="T885" s="1160"/>
      <c r="U885" s="1160"/>
      <c r="V885" s="1160"/>
      <c r="W885" s="1160"/>
      <c r="X885" s="1160"/>
      <c r="Y885" s="1160"/>
      <c r="Z885" s="1160"/>
      <c r="AA885" s="1160"/>
      <c r="AB885" s="1160"/>
      <c r="AC885" s="1160"/>
      <c r="AD885" s="1160"/>
      <c r="AE885" s="1160"/>
      <c r="AF885" s="1160"/>
      <c r="AG885" s="1160"/>
      <c r="AH885" s="1160"/>
      <c r="AI885" s="1160"/>
      <c r="AJ885" s="1160"/>
      <c r="AK885" s="1160"/>
      <c r="AL885" s="1160"/>
      <c r="AM885" s="61"/>
      <c r="AO885" s="52" t="s">
        <v>322</v>
      </c>
      <c r="AP885" s="177">
        <v>10</v>
      </c>
      <c r="AQ885" s="1469">
        <f>IF(AD988&gt;0,0.1,0)</f>
        <v>0.1</v>
      </c>
      <c r="AR885" s="146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1"/>
      <c r="B886" s="1161"/>
      <c r="C886" s="1161"/>
      <c r="D886" s="1161"/>
      <c r="E886" s="1161"/>
      <c r="F886" s="1161"/>
      <c r="G886" s="1161"/>
      <c r="H886" s="1161"/>
      <c r="I886" s="1161"/>
      <c r="J886" s="1161"/>
      <c r="K886" s="1161"/>
      <c r="L886" s="1161"/>
      <c r="M886" s="1161"/>
      <c r="N886" s="1161"/>
      <c r="O886" s="1161"/>
      <c r="P886" s="1161"/>
      <c r="Q886" s="1161"/>
      <c r="R886" s="1161"/>
      <c r="S886" s="1161"/>
      <c r="T886" s="1161"/>
      <c r="U886" s="1161"/>
      <c r="V886" s="1161"/>
      <c r="W886" s="1161"/>
      <c r="X886" s="1161"/>
      <c r="Y886" s="1161"/>
      <c r="Z886" s="1161"/>
      <c r="AA886" s="1161"/>
      <c r="AB886" s="1161"/>
      <c r="AC886" s="1161"/>
      <c r="AD886" s="1161"/>
      <c r="AE886" s="1161"/>
      <c r="AF886" s="1161"/>
      <c r="AG886" s="1161"/>
      <c r="AH886" s="1161"/>
      <c r="AI886" s="1161"/>
      <c r="AJ886" s="1161"/>
      <c r="AK886" s="1161"/>
      <c r="AL886" s="1161"/>
      <c r="AM886" s="61"/>
      <c r="AO886" s="52"/>
      <c r="AP886" s="177"/>
      <c r="AQ886" s="1486">
        <f>SUM(AQ877:AQ885)</f>
        <v>0.30000000000000004</v>
      </c>
      <c r="AR886" s="146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6">
        <f>SUM(AQ877:AR881)+AQ885</f>
        <v>0.30000000000000004</v>
      </c>
      <c r="AR888" s="146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0" t="s">
        <v>873</v>
      </c>
      <c r="G890" s="1501"/>
      <c r="H890" s="1501"/>
      <c r="I890" s="1501"/>
      <c r="J890" s="1501"/>
      <c r="K890" s="1501"/>
      <c r="L890" s="1501"/>
      <c r="M890" s="1501"/>
      <c r="N890" s="1501"/>
      <c r="O890" s="1501"/>
      <c r="P890" s="1501"/>
      <c r="Q890" s="1501"/>
      <c r="R890" s="1501"/>
      <c r="S890" s="1501"/>
      <c r="T890" s="1502"/>
      <c r="U890" s="1542" t="s">
        <v>34</v>
      </c>
      <c r="V890" s="1543"/>
      <c r="W890" s="1543"/>
      <c r="X890" s="1543"/>
      <c r="Y890" s="1543"/>
      <c r="Z890" s="15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7" t="s">
        <v>902</v>
      </c>
      <c r="G891" s="1208"/>
      <c r="H891" s="1208"/>
      <c r="I891" s="1208"/>
      <c r="J891" s="1208"/>
      <c r="K891" s="1208"/>
      <c r="L891" s="1208"/>
      <c r="M891" s="1208"/>
      <c r="N891" s="1208"/>
      <c r="O891" s="1208"/>
      <c r="P891" s="1208"/>
      <c r="Q891" s="1208"/>
      <c r="R891" s="1208"/>
      <c r="S891" s="1208"/>
      <c r="T891" s="1209"/>
      <c r="U891" s="1207"/>
      <c r="V891" s="1208"/>
      <c r="W891" s="1208"/>
      <c r="X891" s="1208"/>
      <c r="Y891" s="1208"/>
      <c r="Z891" s="120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0"/>
      <c r="G892" s="1211"/>
      <c r="H892" s="1211"/>
      <c r="I892" s="1211"/>
      <c r="J892" s="1211"/>
      <c r="K892" s="1211"/>
      <c r="L892" s="1211"/>
      <c r="M892" s="1211"/>
      <c r="N892" s="1211"/>
      <c r="O892" s="1211"/>
      <c r="P892" s="1211"/>
      <c r="Q892" s="1211"/>
      <c r="R892" s="1211"/>
      <c r="S892" s="1211"/>
      <c r="T892" s="1212"/>
      <c r="U892" s="1210"/>
      <c r="V892" s="1211"/>
      <c r="W892" s="1211"/>
      <c r="X892" s="1211"/>
      <c r="Y892" s="1211"/>
      <c r="Z892" s="1211"/>
      <c r="AA892" s="168"/>
      <c r="AB892" s="1598" t="s">
        <v>423</v>
      </c>
      <c r="AC892" s="1598"/>
      <c r="AD892" s="1598"/>
      <c r="AE892" s="159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27" t="s">
        <v>591</v>
      </c>
      <c r="V893" s="1128"/>
      <c r="W893" s="1128"/>
      <c r="X893" s="1128"/>
      <c r="Y893" s="1128"/>
      <c r="Z893" s="1129"/>
      <c r="AA893" s="1202">
        <v>25000000</v>
      </c>
      <c r="AB893" s="1165"/>
      <c r="AC893" s="1165"/>
      <c r="AD893" s="1165"/>
      <c r="AE893" s="1165"/>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27" t="s">
        <v>641</v>
      </c>
      <c r="V894" s="1128"/>
      <c r="W894" s="1128"/>
      <c r="X894" s="1128"/>
      <c r="Y894" s="1128"/>
      <c r="Z894" s="1129"/>
      <c r="AA894" s="1202"/>
      <c r="AB894" s="1165"/>
      <c r="AC894" s="1165"/>
      <c r="AD894" s="1165"/>
      <c r="AE894" s="1165"/>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27" t="s">
        <v>591</v>
      </c>
      <c r="V895" s="1128"/>
      <c r="W895" s="1128"/>
      <c r="X895" s="1128"/>
      <c r="Y895" s="1128"/>
      <c r="Z895" s="1129"/>
      <c r="AA895" s="1202">
        <f>AG619</f>
        <v>5324505</v>
      </c>
      <c r="AB895" s="1165"/>
      <c r="AC895" s="1165"/>
      <c r="AD895" s="1165"/>
      <c r="AE895" s="1165"/>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27" t="s">
        <v>641</v>
      </c>
      <c r="V896" s="1128"/>
      <c r="W896" s="1128"/>
      <c r="X896" s="1128"/>
      <c r="Y896" s="1128"/>
      <c r="Z896" s="1129"/>
      <c r="AA896" s="1202"/>
      <c r="AB896" s="1165"/>
      <c r="AC896" s="1165"/>
      <c r="AD896" s="1165"/>
      <c r="AE896" s="1165"/>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27" t="s">
        <v>641</v>
      </c>
      <c r="V897" s="1128"/>
      <c r="W897" s="1128"/>
      <c r="X897" s="1128"/>
      <c r="Y897" s="1128"/>
      <c r="Z897" s="1129"/>
      <c r="AA897" s="1202"/>
      <c r="AB897" s="1165"/>
      <c r="AC897" s="1165"/>
      <c r="AD897" s="1165"/>
      <c r="AE897" s="1165"/>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27" t="s">
        <v>641</v>
      </c>
      <c r="V898" s="1128"/>
      <c r="W898" s="1128"/>
      <c r="X898" s="1128"/>
      <c r="Y898" s="1128"/>
      <c r="Z898" s="1129"/>
      <c r="AA898" s="1202"/>
      <c r="AB898" s="1165"/>
      <c r="AC898" s="1165"/>
      <c r="AD898" s="1165"/>
      <c r="AE898" s="1165"/>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27" t="s">
        <v>641</v>
      </c>
      <c r="V899" s="1128"/>
      <c r="W899" s="1128"/>
      <c r="X899" s="1128"/>
      <c r="Y899" s="1128"/>
      <c r="Z899" s="1129"/>
      <c r="AA899" s="1202"/>
      <c r="AB899" s="1165"/>
      <c r="AC899" s="1165"/>
      <c r="AD899" s="1165"/>
      <c r="AE899" s="1165"/>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27" t="s">
        <v>641</v>
      </c>
      <c r="V900" s="1128"/>
      <c r="W900" s="1128"/>
      <c r="X900" s="1128"/>
      <c r="Y900" s="1128"/>
      <c r="Z900" s="1129"/>
      <c r="AA900" s="1202"/>
      <c r="AB900" s="1165"/>
      <c r="AC900" s="1165"/>
      <c r="AD900" s="1165"/>
      <c r="AE900" s="1165"/>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27" t="s">
        <v>641</v>
      </c>
      <c r="V901" s="1128"/>
      <c r="W901" s="1128"/>
      <c r="X901" s="1128"/>
      <c r="Y901" s="1128"/>
      <c r="Z901" s="1129"/>
      <c r="AA901" s="1202"/>
      <c r="AB901" s="1165"/>
      <c r="AC901" s="1165"/>
      <c r="AD901" s="1165"/>
      <c r="AE901" s="1165"/>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27" t="s">
        <v>641</v>
      </c>
      <c r="V902" s="1128"/>
      <c r="W902" s="1128"/>
      <c r="X902" s="1128"/>
      <c r="Y902" s="1128"/>
      <c r="Z902" s="1129"/>
      <c r="AA902" s="1202"/>
      <c r="AB902" s="1165"/>
      <c r="AC902" s="1165"/>
      <c r="AD902" s="1165"/>
      <c r="AE902" s="1165"/>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7" t="s">
        <v>641</v>
      </c>
      <c r="V903" s="1128"/>
      <c r="W903" s="1128"/>
      <c r="X903" s="1128"/>
      <c r="Y903" s="1128"/>
      <c r="Z903" s="1129"/>
      <c r="AA903" s="1202"/>
      <c r="AB903" s="1165"/>
      <c r="AC903" s="1165"/>
      <c r="AD903" s="1165"/>
      <c r="AE903" s="1165"/>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27" t="s">
        <v>641</v>
      </c>
      <c r="V904" s="1128"/>
      <c r="W904" s="1128"/>
      <c r="X904" s="1128"/>
      <c r="Y904" s="1128"/>
      <c r="Z904" s="1129"/>
      <c r="AA904" s="1202"/>
      <c r="AB904" s="1165"/>
      <c r="AC904" s="1165"/>
      <c r="AD904" s="1165"/>
      <c r="AE904" s="1165"/>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27" t="s">
        <v>641</v>
      </c>
      <c r="V905" s="1128"/>
      <c r="W905" s="1128"/>
      <c r="X905" s="1128"/>
      <c r="Y905" s="1128"/>
      <c r="Z905" s="1129"/>
      <c r="AA905" s="1202"/>
      <c r="AB905" s="1165"/>
      <c r="AC905" s="1165"/>
      <c r="AD905" s="1165"/>
      <c r="AE905" s="1165"/>
      <c r="AF905" s="1203"/>
      <c r="AM905" s="1477">
        <f>G734+O778</f>
        <v>151</v>
      </c>
      <c r="AN905" s="147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7" t="s">
        <v>641</v>
      </c>
      <c r="V906" s="1128"/>
      <c r="W906" s="1128"/>
      <c r="X906" s="1128"/>
      <c r="Y906" s="1128"/>
      <c r="Z906" s="1129"/>
      <c r="AA906" s="1202"/>
      <c r="AB906" s="1165"/>
      <c r="AC906" s="1165"/>
      <c r="AD906" s="1165"/>
      <c r="AE906" s="1165"/>
      <c r="AF906" s="1203"/>
      <c r="AM906" s="52"/>
      <c r="AN906" s="21"/>
      <c r="AO906" s="1488">
        <f>ROUNDDOWN(X999/I999,2)</f>
        <v>0</v>
      </c>
      <c r="AP906" s="1489"/>
      <c r="AQ906" s="1489"/>
      <c r="AR906" s="149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7" t="s">
        <v>641</v>
      </c>
      <c r="V907" s="1128"/>
      <c r="W907" s="1128"/>
      <c r="X907" s="1128"/>
      <c r="Y907" s="1128"/>
      <c r="Z907" s="1129"/>
      <c r="AA907" s="1202"/>
      <c r="AB907" s="1165"/>
      <c r="AC907" s="1165"/>
      <c r="AD907" s="1165"/>
      <c r="AE907" s="1165"/>
      <c r="AF907" s="1203"/>
      <c r="AM907" s="52"/>
      <c r="AN907" s="52"/>
      <c r="AO907" s="1509">
        <f>ROUNDDOWN(X1003/I1003,2)</f>
        <v>1</v>
      </c>
      <c r="AP907" s="1510"/>
      <c r="AQ907" s="1510"/>
      <c r="AR907" s="151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27" t="s">
        <v>722</v>
      </c>
      <c r="Q908" s="1128"/>
      <c r="R908" s="1128"/>
      <c r="S908" s="1128"/>
      <c r="T908" s="1129"/>
      <c r="U908" s="1127" t="s">
        <v>641</v>
      </c>
      <c r="V908" s="1128"/>
      <c r="W908" s="1128"/>
      <c r="X908" s="1128"/>
      <c r="Y908" s="1128"/>
      <c r="Z908" s="1129"/>
      <c r="AA908" s="1202"/>
      <c r="AB908" s="1165"/>
      <c r="AC908" s="1165"/>
      <c r="AD908" s="1165"/>
      <c r="AE908" s="1165"/>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4"/>
      <c r="J909" s="1495"/>
      <c r="K909" s="1495"/>
      <c r="L909" s="1495"/>
      <c r="M909" s="1495"/>
      <c r="N909" s="1495"/>
      <c r="O909" s="1495"/>
      <c r="P909" s="1495"/>
      <c r="Q909" s="1495"/>
      <c r="R909" s="1495"/>
      <c r="S909" s="1495"/>
      <c r="T909" s="1496"/>
      <c r="U909" s="1127" t="s">
        <v>641</v>
      </c>
      <c r="V909" s="1128"/>
      <c r="W909" s="1128"/>
      <c r="X909" s="1128"/>
      <c r="Y909" s="1128"/>
      <c r="Z909" s="1129"/>
      <c r="AA909" s="1202"/>
      <c r="AB909" s="1165"/>
      <c r="AC909" s="1165"/>
      <c r="AD909" s="1165"/>
      <c r="AE909" s="1165"/>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4" t="s">
        <v>1769</v>
      </c>
      <c r="J910" s="1495"/>
      <c r="K910" s="1495"/>
      <c r="L910" s="1495"/>
      <c r="M910" s="1495"/>
      <c r="N910" s="1495"/>
      <c r="O910" s="1495"/>
      <c r="P910" s="1495"/>
      <c r="Q910" s="1495"/>
      <c r="R910" s="1495"/>
      <c r="S910" s="1495"/>
      <c r="T910" s="1496"/>
      <c r="U910" s="1127" t="s">
        <v>591</v>
      </c>
      <c r="V910" s="1128"/>
      <c r="W910" s="1128"/>
      <c r="X910" s="1128"/>
      <c r="Y910" s="1128"/>
      <c r="Z910" s="1129"/>
      <c r="AA910" s="1202">
        <f>AG618</f>
        <v>5900000</v>
      </c>
      <c r="AB910" s="1165"/>
      <c r="AC910" s="1165"/>
      <c r="AD910" s="1165"/>
      <c r="AE910" s="1165"/>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94" t="s">
        <v>1778</v>
      </c>
      <c r="J911" s="1495"/>
      <c r="K911" s="1495"/>
      <c r="L911" s="1495"/>
      <c r="M911" s="1495"/>
      <c r="N911" s="1495"/>
      <c r="O911" s="1495"/>
      <c r="P911" s="1495"/>
      <c r="Q911" s="1495"/>
      <c r="R911" s="1495"/>
      <c r="S911" s="1495"/>
      <c r="T911" s="1496"/>
      <c r="U911" s="1127" t="s">
        <v>591</v>
      </c>
      <c r="V911" s="1128"/>
      <c r="W911" s="1128"/>
      <c r="X911" s="1128"/>
      <c r="Y911" s="1128"/>
      <c r="Z911" s="1129"/>
      <c r="AA911" s="1202">
        <f>AG621</f>
        <v>13818967</v>
      </c>
      <c r="AB911" s="1165"/>
      <c r="AC911" s="1165"/>
      <c r="AD911" s="1165"/>
      <c r="AE911" s="1165"/>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94" t="s">
        <v>1779</v>
      </c>
      <c r="J912" s="1495"/>
      <c r="K912" s="1495"/>
      <c r="L912" s="1495"/>
      <c r="M912" s="1495"/>
      <c r="N912" s="1495"/>
      <c r="O912" s="1495"/>
      <c r="P912" s="1495"/>
      <c r="Q912" s="1495"/>
      <c r="R912" s="1495"/>
      <c r="S912" s="1495"/>
      <c r="T912" s="1496"/>
      <c r="U912" s="1127" t="s">
        <v>591</v>
      </c>
      <c r="V912" s="1128"/>
      <c r="W912" s="1128"/>
      <c r="X912" s="1128"/>
      <c r="Y912" s="1128"/>
      <c r="Z912" s="1129"/>
      <c r="AA912" s="1202">
        <f>AG622</f>
        <v>1668521</v>
      </c>
      <c r="AB912" s="1165"/>
      <c r="AC912" s="1165"/>
      <c r="AD912" s="1165"/>
      <c r="AE912" s="1165"/>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8">
        <v>43920</v>
      </c>
      <c r="N917" s="1439"/>
      <c r="O917" s="1439"/>
      <c r="P917" s="1439"/>
      <c r="Q917" s="1439"/>
      <c r="R917" s="1439"/>
      <c r="S917" s="1440"/>
      <c r="U917" s="103" t="s">
        <v>11</v>
      </c>
      <c r="V917" s="77"/>
      <c r="W917" s="77"/>
      <c r="X917" s="77"/>
      <c r="Y917" s="77"/>
      <c r="Z917" s="77"/>
      <c r="AA917" s="77"/>
      <c r="AB917" s="77"/>
      <c r="AC917" s="77"/>
      <c r="AD917" s="78"/>
      <c r="AE917" s="1518"/>
      <c r="AF917" s="1439"/>
      <c r="AG917" s="1439"/>
      <c r="AH917" s="1439"/>
      <c r="AI917" s="1439"/>
      <c r="AJ917" s="1439"/>
      <c r="AK917" s="144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3" t="s">
        <v>1780</v>
      </c>
      <c r="N918" s="1484"/>
      <c r="O918" s="1484"/>
      <c r="P918" s="1484"/>
      <c r="Q918" s="1484"/>
      <c r="R918" s="1484"/>
      <c r="S918" s="1485"/>
      <c r="U918" s="103" t="s">
        <v>12</v>
      </c>
      <c r="V918" s="77"/>
      <c r="W918" s="77"/>
      <c r="X918" s="77"/>
      <c r="Y918" s="77"/>
      <c r="Z918" s="77"/>
      <c r="AA918" s="77"/>
      <c r="AB918" s="77"/>
      <c r="AC918" s="77"/>
      <c r="AD918" s="78"/>
      <c r="AE918" s="1483"/>
      <c r="AF918" s="1484"/>
      <c r="AG918" s="1484"/>
      <c r="AH918" s="1484"/>
      <c r="AI918" s="1484"/>
      <c r="AJ918" s="1484"/>
      <c r="AK918" s="148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7" t="s">
        <v>1659</v>
      </c>
      <c r="K919" s="1528"/>
      <c r="L919" s="1528"/>
      <c r="M919" s="1528"/>
      <c r="N919" s="1528"/>
      <c r="O919" s="1528"/>
      <c r="P919" s="1528"/>
      <c r="Q919" s="1528"/>
      <c r="R919" s="1528"/>
      <c r="S919" s="1529"/>
      <c r="U919" s="103" t="s">
        <v>974</v>
      </c>
      <c r="V919" s="77"/>
      <c r="W919" s="77"/>
      <c r="AB919" s="1527" t="s">
        <v>328</v>
      </c>
      <c r="AC919" s="1528"/>
      <c r="AD919" s="1528"/>
      <c r="AE919" s="1528"/>
      <c r="AF919" s="1528"/>
      <c r="AG919" s="1528"/>
      <c r="AH919" s="1528"/>
      <c r="AI919" s="1528"/>
      <c r="AJ919" s="1528"/>
      <c r="AK919" s="152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1">
        <f>M921/G734</f>
        <v>0.13245033112582782</v>
      </c>
      <c r="N920" s="1513"/>
      <c r="O920" s="1513"/>
      <c r="P920" s="1513"/>
      <c r="Q920" s="1513"/>
      <c r="R920" s="1513"/>
      <c r="S920" s="1514"/>
      <c r="U920" s="103" t="s">
        <v>13</v>
      </c>
      <c r="V920" s="77"/>
      <c r="W920" s="77"/>
      <c r="X920" s="77"/>
      <c r="Y920" s="77"/>
      <c r="Z920" s="77"/>
      <c r="AA920" s="77"/>
      <c r="AB920" s="77"/>
      <c r="AC920" s="77"/>
      <c r="AD920" s="78"/>
      <c r="AE920" s="1512"/>
      <c r="AF920" s="1513"/>
      <c r="AG920" s="1513"/>
      <c r="AH920" s="1513"/>
      <c r="AI920" s="1513"/>
      <c r="AJ920" s="1513"/>
      <c r="AK920" s="151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3">
        <f>G711</f>
        <v>20</v>
      </c>
      <c r="N921" s="1474"/>
      <c r="O921" s="1474"/>
      <c r="P921" s="1474"/>
      <c r="Q921" s="1474"/>
      <c r="R921" s="1474"/>
      <c r="S921" s="1475"/>
      <c r="U921" s="103" t="s">
        <v>14</v>
      </c>
      <c r="V921" s="77"/>
      <c r="W921" s="77"/>
      <c r="X921" s="77"/>
      <c r="Y921" s="77"/>
      <c r="Z921" s="77"/>
      <c r="AA921" s="77"/>
      <c r="AB921" s="77"/>
      <c r="AC921" s="77"/>
      <c r="AD921" s="78"/>
      <c r="AE921" s="1473"/>
      <c r="AF921" s="1474"/>
      <c r="AG921" s="1474"/>
      <c r="AH921" s="1474"/>
      <c r="AI921" s="1474"/>
      <c r="AJ921" s="1474"/>
      <c r="AK921" s="147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2">
        <f>'Subsidy Contract Calculation'!I30</f>
        <v>271440</v>
      </c>
      <c r="N922" s="1165"/>
      <c r="O922" s="1165"/>
      <c r="P922" s="1165"/>
      <c r="Q922" s="1165"/>
      <c r="R922" s="1165"/>
      <c r="S922" s="1203"/>
      <c r="U922" s="103" t="s">
        <v>15</v>
      </c>
      <c r="V922" s="77"/>
      <c r="W922" s="77"/>
      <c r="X922" s="77"/>
      <c r="Y922" s="77"/>
      <c r="Z922" s="77"/>
      <c r="AA922" s="77"/>
      <c r="AB922" s="77"/>
      <c r="AC922" s="77"/>
      <c r="AD922" s="78"/>
      <c r="AE922" s="1202"/>
      <c r="AF922" s="1165"/>
      <c r="AG922" s="1165"/>
      <c r="AH922" s="1165"/>
      <c r="AI922" s="1165"/>
      <c r="AJ922" s="1165"/>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2">
        <f>M922*M924</f>
        <v>5428800</v>
      </c>
      <c r="N923" s="1165"/>
      <c r="O923" s="1165"/>
      <c r="P923" s="1165"/>
      <c r="Q923" s="1165"/>
      <c r="R923" s="1165"/>
      <c r="S923" s="1203"/>
      <c r="U923" s="103" t="s">
        <v>16</v>
      </c>
      <c r="V923" s="77"/>
      <c r="W923" s="77"/>
      <c r="X923" s="77"/>
      <c r="Y923" s="77"/>
      <c r="Z923" s="77"/>
      <c r="AA923" s="77"/>
      <c r="AB923" s="77"/>
      <c r="AC923" s="77"/>
      <c r="AD923" s="78"/>
      <c r="AE923" s="1202"/>
      <c r="AF923" s="1165"/>
      <c r="AG923" s="1165"/>
      <c r="AH923" s="1165"/>
      <c r="AI923" s="1165"/>
      <c r="AJ923" s="1165"/>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547">
        <v>20</v>
      </c>
      <c r="N924" s="1548"/>
      <c r="O924" s="1548"/>
      <c r="P924" s="1548"/>
      <c r="Q924" s="1548"/>
      <c r="R924" s="1548"/>
      <c r="S924" s="1549"/>
      <c r="U924" s="103" t="s">
        <v>620</v>
      </c>
      <c r="V924" s="77"/>
      <c r="W924" s="77"/>
      <c r="X924" s="77"/>
      <c r="Y924" s="77"/>
      <c r="Z924" s="77"/>
      <c r="AA924" s="77"/>
      <c r="AB924" s="77"/>
      <c r="AC924" s="77"/>
      <c r="AD924" s="78"/>
      <c r="AE924" s="1479"/>
      <c r="AF924" s="1480"/>
      <c r="AG924" s="1480"/>
      <c r="AH924" s="1480"/>
      <c r="AI924" s="1480"/>
      <c r="AJ924" s="1480"/>
      <c r="AK924" s="148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52"/>
      <c r="N929" s="1453"/>
      <c r="O929" s="1453"/>
      <c r="P929" s="1453"/>
      <c r="Q929" s="1453"/>
      <c r="R929" s="1453"/>
      <c r="S929" s="1454"/>
      <c r="T929" s="103" t="s">
        <v>871</v>
      </c>
      <c r="U929" s="77"/>
      <c r="V929" s="77"/>
      <c r="W929" s="77"/>
      <c r="X929" s="77"/>
      <c r="Y929" s="77"/>
      <c r="Z929" s="78"/>
      <c r="AA929" s="1452"/>
      <c r="AB929" s="1453"/>
      <c r="AC929" s="1453"/>
      <c r="AD929" s="1453"/>
      <c r="AE929" s="1453"/>
      <c r="AF929" s="1453"/>
      <c r="AG929" s="145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52"/>
      <c r="N930" s="1453"/>
      <c r="O930" s="1453"/>
      <c r="P930" s="1453"/>
      <c r="Q930" s="1453"/>
      <c r="R930" s="1453"/>
      <c r="S930" s="1454"/>
      <c r="T930" s="103" t="s">
        <v>870</v>
      </c>
      <c r="U930" s="77"/>
      <c r="V930" s="77"/>
      <c r="W930" s="77"/>
      <c r="X930" s="77"/>
      <c r="Y930" s="77"/>
      <c r="Z930" s="78"/>
      <c r="AA930" s="1452"/>
      <c r="AB930" s="1453"/>
      <c r="AC930" s="1453"/>
      <c r="AD930" s="1453"/>
      <c r="AE930" s="1453"/>
      <c r="AF930" s="1453"/>
      <c r="AG930" s="145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22" t="s">
        <v>641</v>
      </c>
      <c r="N931" s="1523"/>
      <c r="O931" s="1523"/>
      <c r="P931" s="1523"/>
      <c r="Q931" s="1523"/>
      <c r="R931" s="1523"/>
      <c r="S931" s="1524"/>
      <c r="T931" s="76" t="s">
        <v>359</v>
      </c>
      <c r="U931" s="77"/>
      <c r="V931" s="77"/>
      <c r="W931" s="77"/>
      <c r="X931" s="77"/>
      <c r="Y931" s="77"/>
      <c r="Z931" s="78"/>
      <c r="AA931" s="1452"/>
      <c r="AB931" s="1453"/>
      <c r="AC931" s="1453"/>
      <c r="AD931" s="1453"/>
      <c r="AE931" s="1453"/>
      <c r="AF931" s="1453"/>
      <c r="AG931" s="145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52"/>
      <c r="N932" s="1453"/>
      <c r="O932" s="1453"/>
      <c r="P932" s="1453"/>
      <c r="Q932" s="1453"/>
      <c r="R932" s="1453"/>
      <c r="S932" s="1454"/>
      <c r="T932" s="76" t="s">
        <v>360</v>
      </c>
      <c r="U932" s="77"/>
      <c r="V932" s="77"/>
      <c r="W932" s="77"/>
      <c r="X932" s="77"/>
      <c r="Y932" s="77"/>
      <c r="Z932" s="78"/>
      <c r="AA932" s="1452"/>
      <c r="AB932" s="1453"/>
      <c r="AC932" s="1453"/>
      <c r="AD932" s="1453"/>
      <c r="AE932" s="1453"/>
      <c r="AF932" s="1453"/>
      <c r="AG932" s="145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52"/>
      <c r="N933" s="1453"/>
      <c r="O933" s="1453"/>
      <c r="P933" s="1453"/>
      <c r="Q933" s="1453"/>
      <c r="R933" s="1453"/>
      <c r="S933" s="1454"/>
      <c r="T933" s="76" t="s">
        <v>407</v>
      </c>
      <c r="U933" s="77"/>
      <c r="V933" s="77"/>
      <c r="W933" s="77"/>
      <c r="X933" s="77"/>
      <c r="Y933" s="77"/>
      <c r="Z933" s="78"/>
      <c r="AA933" s="1452"/>
      <c r="AB933" s="1453"/>
      <c r="AC933" s="1453"/>
      <c r="AD933" s="1453"/>
      <c r="AE933" s="1453"/>
      <c r="AF933" s="1453"/>
      <c r="AG933" s="145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06" t="s">
        <v>328</v>
      </c>
      <c r="N934" s="1507"/>
      <c r="O934" s="1507"/>
      <c r="P934" s="1507"/>
      <c r="Q934" s="1507"/>
      <c r="R934" s="1507"/>
      <c r="S934" s="1508"/>
      <c r="T934" s="1491"/>
      <c r="U934" s="1492"/>
      <c r="V934" s="1492"/>
      <c r="W934" s="1492"/>
      <c r="X934" s="1492"/>
      <c r="Y934" s="1492"/>
      <c r="Z934" s="1493"/>
      <c r="AA934" s="1452"/>
      <c r="AB934" s="1453"/>
      <c r="AC934" s="1453"/>
      <c r="AD934" s="1453"/>
      <c r="AE934" s="1453"/>
      <c r="AF934" s="1453"/>
      <c r="AG934" s="145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52"/>
      <c r="N935" s="1453"/>
      <c r="O935" s="1453"/>
      <c r="P935" s="1453"/>
      <c r="Q935" s="1453"/>
      <c r="R935" s="1453"/>
      <c r="S935" s="1454"/>
      <c r="T935" s="1491"/>
      <c r="U935" s="1492"/>
      <c r="V935" s="1492"/>
      <c r="W935" s="1492"/>
      <c r="X935" s="1492"/>
      <c r="Y935" s="1492"/>
      <c r="Z935" s="1493"/>
      <c r="AA935" s="1452"/>
      <c r="AB935" s="1453"/>
      <c r="AC935" s="1453"/>
      <c r="AD935" s="1453"/>
      <c r="AE935" s="1453"/>
      <c r="AF935" s="1453"/>
      <c r="AG935" s="145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77" t="s">
        <v>722</v>
      </c>
      <c r="P936" s="1174"/>
      <c r="Q936" s="142"/>
      <c r="R936" s="142"/>
      <c r="S936" s="143"/>
      <c r="T936" s="71" t="s">
        <v>176</v>
      </c>
      <c r="U936" s="72"/>
      <c r="V936" s="72"/>
      <c r="W936" s="1433" t="s">
        <v>356</v>
      </c>
      <c r="X936" s="1205"/>
      <c r="Y936" s="1205"/>
      <c r="Z936" s="1205"/>
      <c r="AA936" s="1205"/>
      <c r="AB936" s="1205"/>
      <c r="AC936" s="1205"/>
      <c r="AD936" s="1205"/>
      <c r="AE936" s="1205"/>
      <c r="AF936" s="1205"/>
      <c r="AG936" s="120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1" t="s">
        <v>36</v>
      </c>
      <c r="G937" s="1442"/>
      <c r="H937" s="1442"/>
      <c r="I937" s="1442"/>
      <c r="J937" s="1442"/>
      <c r="K937" s="1442"/>
      <c r="L937" s="1442"/>
      <c r="M937" s="1452"/>
      <c r="N937" s="1453"/>
      <c r="O937" s="1453"/>
      <c r="P937" s="1453"/>
      <c r="Q937" s="1453"/>
      <c r="R937" s="1453"/>
      <c r="S937" s="1454"/>
      <c r="T937" s="79"/>
      <c r="U937" s="80"/>
      <c r="V937" s="80"/>
      <c r="W937" s="80"/>
      <c r="X937" s="80"/>
      <c r="Y937" s="80"/>
      <c r="Z937" s="196" t="s">
        <v>141</v>
      </c>
      <c r="AA937" s="1470"/>
      <c r="AB937" s="1471"/>
      <c r="AC937" s="1471"/>
      <c r="AD937" s="1471"/>
      <c r="AE937" s="1471"/>
      <c r="AF937" s="1471"/>
      <c r="AG937" s="147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160" t="s">
        <v>594</v>
      </c>
      <c r="B941" s="1160"/>
      <c r="C941" s="1160"/>
      <c r="D941" s="1160"/>
      <c r="E941" s="1160"/>
      <c r="F941" s="1160"/>
      <c r="G941" s="1160"/>
      <c r="H941" s="1160"/>
      <c r="I941" s="1160"/>
      <c r="J941" s="1160"/>
      <c r="K941" s="1160"/>
      <c r="L941" s="1160"/>
      <c r="M941" s="1160"/>
      <c r="N941" s="1160"/>
      <c r="O941" s="1160"/>
      <c r="P941" s="1160"/>
      <c r="Q941" s="1160"/>
      <c r="R941" s="1160"/>
      <c r="S941" s="1160"/>
      <c r="T941" s="1160"/>
      <c r="U941" s="1160"/>
      <c r="V941" s="1160"/>
      <c r="W941" s="1160"/>
      <c r="X941" s="1160"/>
      <c r="Y941" s="1160"/>
      <c r="Z941" s="1160"/>
      <c r="AA941" s="1160"/>
      <c r="AB941" s="1160"/>
      <c r="AC941" s="1160"/>
      <c r="AD941" s="1160"/>
      <c r="AE941" s="1160"/>
      <c r="AF941" s="1160"/>
      <c r="AG941" s="1160"/>
      <c r="AH941" s="1160"/>
      <c r="AI941" s="1160"/>
      <c r="AJ941" s="1160"/>
      <c r="AK941" s="1160"/>
      <c r="AL941" s="1160"/>
      <c r="AM941" s="52"/>
      <c r="AN941" s="52"/>
      <c r="AO941" s="21"/>
      <c r="AP941" s="21"/>
      <c r="AQ941" s="21"/>
      <c r="AR941" s="21"/>
      <c r="AS941" s="21"/>
      <c r="AT941" s="1482"/>
      <c r="AU941" s="1482"/>
      <c r="AV941" s="1482"/>
      <c r="AW941" s="1482"/>
      <c r="AX941" s="1482"/>
      <c r="AY941" s="148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161"/>
      <c r="B942" s="1161"/>
      <c r="C942" s="1161"/>
      <c r="D942" s="1161"/>
      <c r="E942" s="1161"/>
      <c r="F942" s="1161"/>
      <c r="G942" s="1161"/>
      <c r="H942" s="1161"/>
      <c r="I942" s="1161"/>
      <c r="J942" s="1161"/>
      <c r="K942" s="1161"/>
      <c r="L942" s="1161"/>
      <c r="M942" s="1161"/>
      <c r="N942" s="1161"/>
      <c r="O942" s="1161"/>
      <c r="P942" s="1161"/>
      <c r="Q942" s="1161"/>
      <c r="R942" s="1161"/>
      <c r="S942" s="1161"/>
      <c r="T942" s="1161"/>
      <c r="U942" s="1161"/>
      <c r="V942" s="1161"/>
      <c r="W942" s="1161"/>
      <c r="X942" s="1161"/>
      <c r="Y942" s="1161"/>
      <c r="Z942" s="1161"/>
      <c r="AA942" s="1161"/>
      <c r="AB942" s="1161"/>
      <c r="AC942" s="1161"/>
      <c r="AD942" s="1161"/>
      <c r="AE942" s="1161"/>
      <c r="AF942" s="1161"/>
      <c r="AG942" s="1161"/>
      <c r="AH942" s="1161"/>
      <c r="AI942" s="1161"/>
      <c r="AJ942" s="1161"/>
      <c r="AK942" s="1161"/>
      <c r="AL942" s="11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465" t="s">
        <v>688</v>
      </c>
      <c r="C946" s="1465"/>
      <c r="D946" s="1465"/>
      <c r="E946" s="1465"/>
      <c r="F946" s="1465"/>
      <c r="G946" s="1465"/>
      <c r="H946" s="1465"/>
      <c r="I946" s="1465"/>
      <c r="J946" s="1465"/>
      <c r="K946" s="1465"/>
      <c r="L946" s="1465" t="s">
        <v>689</v>
      </c>
      <c r="M946" s="1465"/>
      <c r="N946" s="1465"/>
      <c r="O946" s="1465"/>
      <c r="P946" s="1465"/>
      <c r="Q946" s="1465"/>
      <c r="R946" s="1465"/>
      <c r="S946" s="1465"/>
      <c r="T946" s="1465"/>
      <c r="U946" s="1465"/>
      <c r="V946" s="1465" t="s">
        <v>690</v>
      </c>
      <c r="W946" s="1465"/>
      <c r="X946" s="1465"/>
      <c r="Y946" s="1465"/>
      <c r="Z946" s="1465"/>
      <c r="AA946" s="1465"/>
      <c r="AB946" s="1465"/>
      <c r="AC946" s="1465"/>
      <c r="AD946" s="1530" t="s">
        <v>691</v>
      </c>
      <c r="AE946" s="1531"/>
      <c r="AF946" s="1531"/>
      <c r="AG946" s="1531"/>
      <c r="AH946" s="1531"/>
      <c r="AI946" s="1531"/>
      <c r="AJ946" s="1531"/>
      <c r="AK946" s="153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683</v>
      </c>
      <c r="C947" s="1601"/>
      <c r="D947" s="1601"/>
      <c r="E947" s="1601"/>
      <c r="F947" s="1601"/>
      <c r="G947" s="1601"/>
      <c r="H947" s="1601"/>
      <c r="I947" s="1601"/>
      <c r="J947" s="1601"/>
      <c r="K947" s="1601"/>
      <c r="L947" s="1466">
        <f>IF(ISNA(IF($BA$779="4%",(INDEX($BC$789:$BG$846,MATCH($BO$779,$BB$789:$BB$846,0),MATCH(B947,$BC$788:$BG$788,0))),(INDEX($BJ$789:$BN$846,MATCH($BO$779,$BI$789:$BI$846,0),MATCH(B947,$BJ$788:$BN$788,0))))),0,IF($BA$779="4%",(INDEX($BC$789:$BG$846,MATCH($BO$779,$BB$789:$BB$846,0),MATCH(B947,$BC$788:$BG$788,0))),(INDEX($BJ$789:$BN$846,MATCH($BO$779,$BI$789:$BI$846,0),MATCH(B947,$BJ$788:$BN$788,0)))))</f>
        <v>319811</v>
      </c>
      <c r="M947" s="1467"/>
      <c r="N947" s="1467"/>
      <c r="O947" s="1467"/>
      <c r="P947" s="1467"/>
      <c r="Q947" s="1467"/>
      <c r="R947" s="1467"/>
      <c r="S947" s="1467"/>
      <c r="T947" s="1467"/>
      <c r="U947" s="1468"/>
      <c r="V947" s="1259">
        <f>BA635</f>
        <v>149</v>
      </c>
      <c r="W947" s="1259"/>
      <c r="X947" s="1259"/>
      <c r="Y947" s="1259"/>
      <c r="Z947" s="1259"/>
      <c r="AA947" s="1259"/>
      <c r="AB947" s="1259"/>
      <c r="AC947" s="1259"/>
      <c r="AD947" s="1220">
        <f>IF(ISERROR((L947*V947)),0,(L947*V947))</f>
        <v>47651839</v>
      </c>
      <c r="AE947" s="1221"/>
      <c r="AF947" s="1221"/>
      <c r="AG947" s="1221"/>
      <c r="AH947" s="1221"/>
      <c r="AI947" s="1221"/>
      <c r="AJ947" s="1221"/>
      <c r="AK947" s="12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307" t="s">
        <v>347</v>
      </c>
      <c r="C948" s="1307"/>
      <c r="D948" s="1307"/>
      <c r="E948" s="1307"/>
      <c r="F948" s="1307"/>
      <c r="G948" s="1307"/>
      <c r="H948" s="1307"/>
      <c r="I948" s="1307"/>
      <c r="J948" s="1307"/>
      <c r="K948" s="1307"/>
      <c r="L948" s="1466">
        <f>IF(ISNA(IF($BA$779="4%",(INDEX($BC$789:$BG$846,MATCH($BO$779,$BB$789:$BB$846,0),MATCH(B948,$BC$788:$BG$788,0))),(INDEX($BJ$789:$BN$846,MATCH($BO$779,$BI$789:$BI$846,0),MATCH(B948,$BJ$788:$BN$788,0))))),0,IF($BA$779="4%",(INDEX($BC$789:$BG$846,MATCH($BO$779,$BB$789:$BB$846,0),MATCH(B948,$BC$788:$BG$788,0))),(INDEX($BJ$789:$BN$846,MATCH($BO$779,$BI$789:$BI$846,0),MATCH(B948,$BJ$788:$BN$788,0)))))</f>
        <v>368739</v>
      </c>
      <c r="M948" s="1467"/>
      <c r="N948" s="1467"/>
      <c r="O948" s="1467"/>
      <c r="P948" s="1467"/>
      <c r="Q948" s="1467"/>
      <c r="R948" s="1467"/>
      <c r="S948" s="1467"/>
      <c r="T948" s="1467"/>
      <c r="U948" s="1468"/>
      <c r="V948" s="1259">
        <f>BF635</f>
        <v>0</v>
      </c>
      <c r="W948" s="1259"/>
      <c r="X948" s="1259"/>
      <c r="Y948" s="1259"/>
      <c r="Z948" s="1259"/>
      <c r="AA948" s="1259"/>
      <c r="AB948" s="1259"/>
      <c r="AC948" s="1259"/>
      <c r="AD948" s="1220">
        <f>IF(ISERROR((L948*V948)),0,(L948*V948))</f>
        <v>0</v>
      </c>
      <c r="AE948" s="1221"/>
      <c r="AF948" s="1221"/>
      <c r="AG948" s="1221"/>
      <c r="AH948" s="1221"/>
      <c r="AI948" s="1221"/>
      <c r="AJ948" s="1221"/>
      <c r="AK948" s="12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66">
        <f>IF(ISNA(IF($BA$779="4%",(INDEX($BC$789:$BG$846,MATCH($BO$779,$BB$789:$BB$846,0),MATCH(B949,$BC$788:$BG$788,0))),(INDEX($BJ$789:$BN$846,MATCH($BO$779,$BI$789:$BI$846,0),MATCH(B949,$BJ$788:$BN$788,0))))),0,IF($BA$779="4%",(INDEX($BC$789:$BG$846,MATCH($BO$779,$BB$789:$BB$846,0),MATCH(B949,$BC$788:$BG$788,0))),(INDEX($BJ$789:$BN$846,MATCH($BO$779,$BI$789:$BI$846,0),MATCH(B949,$BJ$788:$BN$788,0)))))</f>
        <v>444800</v>
      </c>
      <c r="M949" s="1467"/>
      <c r="N949" s="1467"/>
      <c r="O949" s="1467"/>
      <c r="P949" s="1467"/>
      <c r="Q949" s="1467"/>
      <c r="R949" s="1467"/>
      <c r="S949" s="1467"/>
      <c r="T949" s="1467"/>
      <c r="U949" s="1468"/>
      <c r="V949" s="1259">
        <f>BK635</f>
        <v>3</v>
      </c>
      <c r="W949" s="1259"/>
      <c r="X949" s="1259"/>
      <c r="Y949" s="1259"/>
      <c r="Z949" s="1259"/>
      <c r="AA949" s="1259"/>
      <c r="AB949" s="1259"/>
      <c r="AC949" s="1259"/>
      <c r="AD949" s="1220">
        <f>IF(ISERROR((L949*V949)),0,(L949*V949))</f>
        <v>1334400</v>
      </c>
      <c r="AE949" s="1221"/>
      <c r="AF949" s="1221"/>
      <c r="AG949" s="1221"/>
      <c r="AH949" s="1221"/>
      <c r="AI949" s="1221"/>
      <c r="AJ949" s="1221"/>
      <c r="AK949" s="12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66">
        <f>IF(ISNA(IF($BA$779="4%",(INDEX($BC$789:$BG$846,MATCH($BO$779,$BB$789:$BB$846,0),MATCH(B950,$BC$788:$BG$788,0))),(INDEX($BJ$789:$BN$846,MATCH($BO$779,$BI$789:$BI$846,0),MATCH(B950,$BJ$788:$BN$788,0))))),0,IF($BA$779="4%",(INDEX($BC$789:$BG$846,MATCH($BO$779,$BB$789:$BB$846,0),MATCH(B950,$BC$788:$BG$788,0))),(INDEX($BJ$789:$BN$846,MATCH($BO$779,$BI$789:$BI$846,0),MATCH(B950,$BJ$788:$BN$788,0)))))</f>
        <v>569344</v>
      </c>
      <c r="M950" s="1467"/>
      <c r="N950" s="1467"/>
      <c r="O950" s="1467"/>
      <c r="P950" s="1467"/>
      <c r="Q950" s="1467"/>
      <c r="R950" s="1467"/>
      <c r="S950" s="1467"/>
      <c r="T950" s="1467"/>
      <c r="U950" s="1468"/>
      <c r="V950" s="1259">
        <f>BP635</f>
        <v>0</v>
      </c>
      <c r="W950" s="1259"/>
      <c r="X950" s="1259"/>
      <c r="Y950" s="1259"/>
      <c r="Z950" s="1259"/>
      <c r="AA950" s="1259"/>
      <c r="AB950" s="1259"/>
      <c r="AC950" s="1259"/>
      <c r="AD950" s="1220">
        <f>IF(ISERROR((L950*V950)),0,(L950*V950))</f>
        <v>0</v>
      </c>
      <c r="AE950" s="1221"/>
      <c r="AF950" s="1221"/>
      <c r="AG950" s="1221"/>
      <c r="AH950" s="1221"/>
      <c r="AI950" s="1221"/>
      <c r="AJ950" s="1221"/>
      <c r="AK950" s="12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307" t="s">
        <v>506</v>
      </c>
      <c r="C951" s="1307"/>
      <c r="D951" s="1307"/>
      <c r="E951" s="1307"/>
      <c r="F951" s="1307"/>
      <c r="G951" s="1307"/>
      <c r="H951" s="1307"/>
      <c r="I951" s="1307"/>
      <c r="J951" s="1307"/>
      <c r="K951" s="1307"/>
      <c r="L951" s="1466">
        <f>IF(ISNA(IF($BA$779="4%",(INDEX($BC$789:$BG$846,MATCH($BO$779,$BB$789:$BB$846,0),MATCH(B951,$BC$788:$BG$788,0))),(INDEX($BJ$789:$BN$846,MATCH($BO$779,$BI$789:$BI$846,0),MATCH(B951,$BJ$788:$BN$788,0))))),0,IF($BA$779="4%",(INDEX($BC$789:$BG$846,MATCH($BO$779,$BB$789:$BB$846,0),MATCH(B951,$BC$788:$BG$788,0))),(INDEX($BJ$789:$BN$846,MATCH($BO$779,$BI$789:$BI$846,0),MATCH(B951,$BJ$788:$BN$788,0)))))</f>
        <v>634285</v>
      </c>
      <c r="M951" s="1467"/>
      <c r="N951" s="1467"/>
      <c r="O951" s="1467"/>
      <c r="P951" s="1467"/>
      <c r="Q951" s="1467"/>
      <c r="R951" s="1467"/>
      <c r="S951" s="1467"/>
      <c r="T951" s="1467"/>
      <c r="U951" s="1468"/>
      <c r="V951" s="1259">
        <f>BZ635+BU635</f>
        <v>0</v>
      </c>
      <c r="W951" s="1259"/>
      <c r="X951" s="1259"/>
      <c r="Y951" s="1259"/>
      <c r="Z951" s="1259"/>
      <c r="AA951" s="1259"/>
      <c r="AB951" s="1259"/>
      <c r="AC951" s="1259"/>
      <c r="AD951" s="1220">
        <f>IF(ISERROR((L951*V951)),0,(L951*V951))</f>
        <v>0</v>
      </c>
      <c r="AE951" s="1221"/>
      <c r="AF951" s="1221"/>
      <c r="AG951" s="1221"/>
      <c r="AH951" s="1221"/>
      <c r="AI951" s="1221"/>
      <c r="AJ951" s="1221"/>
      <c r="AK951" s="12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6" t="s">
        <v>872</v>
      </c>
      <c r="C952" s="1607"/>
      <c r="D952" s="1607"/>
      <c r="E952" s="1607"/>
      <c r="F952" s="1607"/>
      <c r="G952" s="1607"/>
      <c r="H952" s="1607"/>
      <c r="I952" s="1607"/>
      <c r="J952" s="1607"/>
      <c r="K952" s="1607"/>
      <c r="L952" s="1607"/>
      <c r="M952" s="1607"/>
      <c r="N952" s="1607"/>
      <c r="O952" s="1607"/>
      <c r="P952" s="1607"/>
      <c r="Q952" s="1607"/>
      <c r="R952" s="1607"/>
      <c r="S952" s="1607"/>
      <c r="T952" s="1607"/>
      <c r="U952" s="1608"/>
      <c r="V952" s="1457">
        <f>SUM(V947:AC951)</f>
        <v>152</v>
      </c>
      <c r="W952" s="1458"/>
      <c r="X952" s="1458"/>
      <c r="Y952" s="1458"/>
      <c r="Z952" s="1458"/>
      <c r="AA952" s="1458"/>
      <c r="AB952" s="1458"/>
      <c r="AC952" s="1459"/>
      <c r="AD952" s="1220"/>
      <c r="AE952" s="1221"/>
      <c r="AF952" s="1221"/>
      <c r="AG952" s="1221"/>
      <c r="AH952" s="1221"/>
      <c r="AI952" s="1221"/>
      <c r="AJ952" s="1221"/>
      <c r="AK952" s="12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4" t="s">
        <v>558</v>
      </c>
      <c r="C953" s="1545"/>
      <c r="D953" s="1545"/>
      <c r="E953" s="1545"/>
      <c r="F953" s="1545"/>
      <c r="G953" s="1545"/>
      <c r="H953" s="1545"/>
      <c r="I953" s="1545"/>
      <c r="J953" s="1545"/>
      <c r="K953" s="1545"/>
      <c r="L953" s="1545"/>
      <c r="M953" s="1545"/>
      <c r="N953" s="1545"/>
      <c r="O953" s="1545"/>
      <c r="P953" s="1545"/>
      <c r="Q953" s="1545"/>
      <c r="R953" s="1545"/>
      <c r="S953" s="1545"/>
      <c r="T953" s="1545"/>
      <c r="U953" s="1545"/>
      <c r="V953" s="1545"/>
      <c r="W953" s="1545"/>
      <c r="X953" s="1545"/>
      <c r="Y953" s="1545"/>
      <c r="Z953" s="1545"/>
      <c r="AA953" s="1545"/>
      <c r="AB953" s="1545"/>
      <c r="AC953" s="1546"/>
      <c r="AD953" s="1460">
        <f>SUM(AD947:AK951)</f>
        <v>48986239</v>
      </c>
      <c r="AE953" s="1461"/>
      <c r="AF953" s="1461"/>
      <c r="AG953" s="1461"/>
      <c r="AH953" s="1461"/>
      <c r="AI953" s="1461"/>
      <c r="AJ953" s="1461"/>
      <c r="AK953" s="146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6" t="s">
        <v>719</v>
      </c>
      <c r="AA954" s="1257"/>
      <c r="AB954" s="1257"/>
      <c r="AC954" s="125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721</v>
      </c>
      <c r="D955" s="1101" t="s">
        <v>1481</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3"/>
      <c r="Z955" s="115"/>
      <c r="AA955" s="1525" t="s">
        <v>591</v>
      </c>
      <c r="AB955" s="1526"/>
      <c r="AC955" s="128"/>
      <c r="AD955" s="1198">
        <f>ROUND(IF(AND(AA955="yes",D957&gt;0),AD953*0.2,0),0)</f>
        <v>9797248</v>
      </c>
      <c r="AE955" s="1198"/>
      <c r="AF955" s="1198"/>
      <c r="AG955" s="1198"/>
      <c r="AH955" s="1198"/>
      <c r="AI955" s="1198"/>
      <c r="AJ955" s="1198"/>
      <c r="AK955" s="119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114" t="s">
        <v>1482</v>
      </c>
      <c r="E956" s="1133"/>
      <c r="F956" s="1133"/>
      <c r="G956" s="1133"/>
      <c r="H956" s="1133"/>
      <c r="I956" s="1133"/>
      <c r="J956" s="1133"/>
      <c r="K956" s="1133"/>
      <c r="L956" s="1133"/>
      <c r="M956" s="1133"/>
      <c r="N956" s="1133"/>
      <c r="O956" s="1133"/>
      <c r="P956" s="1133"/>
      <c r="Q956" s="1133"/>
      <c r="R956" s="1133"/>
      <c r="S956" s="1133"/>
      <c r="T956" s="1133"/>
      <c r="U956" s="1133"/>
      <c r="V956" s="1133"/>
      <c r="W956" s="1133"/>
      <c r="X956" s="1133"/>
      <c r="Y956" s="1134"/>
      <c r="Z956" s="115"/>
      <c r="AA956" s="115"/>
      <c r="AB956" s="115"/>
      <c r="AC956" s="124"/>
      <c r="AD956" s="1200"/>
      <c r="AE956" s="1200"/>
      <c r="AF956" s="1200"/>
      <c r="AG956" s="1200"/>
      <c r="AH956" s="1200"/>
      <c r="AI956" s="1200"/>
      <c r="AJ956" s="1200"/>
      <c r="AK956" s="1201"/>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503" t="s">
        <v>1798</v>
      </c>
      <c r="E957" s="1504"/>
      <c r="F957" s="1504"/>
      <c r="G957" s="1504"/>
      <c r="H957" s="1504"/>
      <c r="I957" s="1504"/>
      <c r="J957" s="1504"/>
      <c r="K957" s="1504"/>
      <c r="L957" s="1504"/>
      <c r="M957" s="1504"/>
      <c r="N957" s="1504"/>
      <c r="O957" s="1504"/>
      <c r="P957" s="1504"/>
      <c r="Q957" s="1504"/>
      <c r="R957" s="1504"/>
      <c r="S957" s="1504"/>
      <c r="T957" s="1504"/>
      <c r="U957" s="1504"/>
      <c r="V957" s="1504"/>
      <c r="W957" s="1504"/>
      <c r="X957" s="1504"/>
      <c r="Y957" s="1505"/>
      <c r="Z957" s="115"/>
      <c r="AA957" s="115"/>
      <c r="AB957" s="115"/>
      <c r="AC957" s="124"/>
      <c r="AD957" s="1200"/>
      <c r="AE957" s="1200"/>
      <c r="AF957" s="1200"/>
      <c r="AG957" s="1200"/>
      <c r="AH957" s="1200"/>
      <c r="AI957" s="1200"/>
      <c r="AJ957" s="1200"/>
      <c r="AK957" s="120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1" t="s">
        <v>1607</v>
      </c>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3"/>
      <c r="Z958" s="127"/>
      <c r="AA958" s="1455" t="s">
        <v>722</v>
      </c>
      <c r="AB958" s="1456"/>
      <c r="AC958" s="128"/>
      <c r="AD958" s="1463">
        <f>ROUND(IF(AA958="yes",AD953*0.05,0),0)</f>
        <v>0</v>
      </c>
      <c r="AE958" s="1198"/>
      <c r="AF958" s="1198"/>
      <c r="AG958" s="1198"/>
      <c r="AH958" s="1198"/>
      <c r="AI958" s="1198"/>
      <c r="AJ958" s="1198"/>
      <c r="AK958" s="119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1" t="s">
        <v>1604</v>
      </c>
      <c r="E959" s="1112"/>
      <c r="F959" s="1112"/>
      <c r="G959" s="1112"/>
      <c r="H959" s="1112"/>
      <c r="I959" s="1112"/>
      <c r="J959" s="1112"/>
      <c r="K959" s="1112"/>
      <c r="L959" s="1112"/>
      <c r="M959" s="1112"/>
      <c r="N959" s="1112"/>
      <c r="O959" s="1112"/>
      <c r="P959" s="1112"/>
      <c r="Q959" s="1112"/>
      <c r="R959" s="1112"/>
      <c r="S959" s="1112"/>
      <c r="T959" s="1112"/>
      <c r="U959" s="1112"/>
      <c r="V959" s="1112"/>
      <c r="W959" s="1112"/>
      <c r="X959" s="1112"/>
      <c r="Y959" s="1113"/>
      <c r="Z959" s="115"/>
      <c r="AA959" s="115"/>
      <c r="AB959" s="115"/>
      <c r="AC959" s="124"/>
      <c r="AD959" s="1464"/>
      <c r="AE959" s="1200"/>
      <c r="AF959" s="1200"/>
      <c r="AG959" s="1200"/>
      <c r="AH959" s="1200"/>
      <c r="AI959" s="1200"/>
      <c r="AJ959" s="1200"/>
      <c r="AK959" s="120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1"/>
      <c r="E960" s="1112"/>
      <c r="F960" s="1112"/>
      <c r="G960" s="1112"/>
      <c r="H960" s="1112"/>
      <c r="I960" s="1112"/>
      <c r="J960" s="1112"/>
      <c r="K960" s="1112"/>
      <c r="L960" s="1112"/>
      <c r="M960" s="1112"/>
      <c r="N960" s="1112"/>
      <c r="O960" s="1112"/>
      <c r="P960" s="1112"/>
      <c r="Q960" s="1112"/>
      <c r="R960" s="1112"/>
      <c r="S960" s="1112"/>
      <c r="T960" s="1112"/>
      <c r="U960" s="1112"/>
      <c r="V960" s="1112"/>
      <c r="W960" s="1112"/>
      <c r="X960" s="1112"/>
      <c r="Y960" s="1113"/>
      <c r="Z960" s="115"/>
      <c r="AA960" s="115"/>
      <c r="AB960" s="115"/>
      <c r="AC960" s="124"/>
      <c r="AD960" s="1464"/>
      <c r="AE960" s="1200"/>
      <c r="AF960" s="1200"/>
      <c r="AG960" s="1200"/>
      <c r="AH960" s="1200"/>
      <c r="AI960" s="1200"/>
      <c r="AJ960" s="1200"/>
      <c r="AK960" s="120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1"/>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15"/>
      <c r="AA961" s="115"/>
      <c r="AB961" s="115"/>
      <c r="AC961" s="124"/>
      <c r="AD961" s="1464"/>
      <c r="AE961" s="1200"/>
      <c r="AF961" s="1200"/>
      <c r="AG961" s="1200"/>
      <c r="AH961" s="1200"/>
      <c r="AI961" s="1200"/>
      <c r="AJ961" s="1200"/>
      <c r="AK961" s="120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1"/>
      <c r="E962" s="1112"/>
      <c r="F962" s="1112"/>
      <c r="G962" s="1112"/>
      <c r="H962" s="1112"/>
      <c r="I962" s="1112"/>
      <c r="J962" s="1112"/>
      <c r="K962" s="1112"/>
      <c r="L962" s="1112"/>
      <c r="M962" s="1112"/>
      <c r="N962" s="1112"/>
      <c r="O962" s="1112"/>
      <c r="P962" s="1112"/>
      <c r="Q962" s="1112"/>
      <c r="R962" s="1112"/>
      <c r="S962" s="1112"/>
      <c r="T962" s="1112"/>
      <c r="U962" s="1112"/>
      <c r="V962" s="1112"/>
      <c r="W962" s="1112"/>
      <c r="X962" s="1112"/>
      <c r="Y962" s="1113"/>
      <c r="Z962" s="115"/>
      <c r="AA962" s="115"/>
      <c r="AB962" s="115"/>
      <c r="AC962" s="124"/>
      <c r="AD962" s="1464"/>
      <c r="AE962" s="1200"/>
      <c r="AF962" s="1200"/>
      <c r="AG962" s="1200"/>
      <c r="AH962" s="1200"/>
      <c r="AI962" s="1200"/>
      <c r="AJ962" s="1200"/>
      <c r="AK962" s="120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1"/>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3"/>
      <c r="Z963" s="115"/>
      <c r="AA963" s="115"/>
      <c r="AB963" s="115"/>
      <c r="AC963" s="124"/>
      <c r="AD963" s="1464"/>
      <c r="AE963" s="1200"/>
      <c r="AF963" s="1200"/>
      <c r="AG963" s="1200"/>
      <c r="AH963" s="1200"/>
      <c r="AI963" s="1200"/>
      <c r="AJ963" s="1200"/>
      <c r="AK963" s="120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6"/>
      <c r="Z964" s="11"/>
      <c r="AA964" s="11"/>
      <c r="AB964" s="11"/>
      <c r="AC964" s="119"/>
      <c r="AD964" s="1515"/>
      <c r="AE964" s="1516"/>
      <c r="AF964" s="1516"/>
      <c r="AG964" s="1516"/>
      <c r="AH964" s="1516"/>
      <c r="AI964" s="1516"/>
      <c r="AJ964" s="1516"/>
      <c r="AK964" s="151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01" t="s">
        <v>1606</v>
      </c>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3"/>
      <c r="Z965" s="127"/>
      <c r="AA965" s="1455" t="s">
        <v>722</v>
      </c>
      <c r="AB965" s="1456"/>
      <c r="AC965" s="128"/>
      <c r="AD965" s="1198">
        <f>ROUND(IF(AA965="yes",AD953*0.07,0),0)</f>
        <v>0</v>
      </c>
      <c r="AE965" s="1198"/>
      <c r="AF965" s="1198"/>
      <c r="AG965" s="1198"/>
      <c r="AH965" s="1198"/>
      <c r="AI965" s="1198"/>
      <c r="AJ965" s="1198"/>
      <c r="AK965" s="119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4" t="s">
        <v>1605</v>
      </c>
      <c r="E966" s="1105"/>
      <c r="F966" s="1105"/>
      <c r="G966" s="1105"/>
      <c r="H966" s="1105"/>
      <c r="I966" s="1105"/>
      <c r="J966" s="1105"/>
      <c r="K966" s="1105"/>
      <c r="L966" s="1105"/>
      <c r="M966" s="1105"/>
      <c r="N966" s="1105"/>
      <c r="O966" s="1105"/>
      <c r="P966" s="1105"/>
      <c r="Q966" s="1105"/>
      <c r="R966" s="1105"/>
      <c r="S966" s="1105"/>
      <c r="T966" s="1105"/>
      <c r="U966" s="1105"/>
      <c r="V966" s="1105"/>
      <c r="W966" s="1105"/>
      <c r="X966" s="1105"/>
      <c r="Y966" s="1106"/>
      <c r="Z966" s="115"/>
      <c r="AA966" s="25"/>
      <c r="AB966" s="25"/>
      <c r="AC966" s="124"/>
      <c r="AD966" s="1200"/>
      <c r="AE966" s="1200"/>
      <c r="AF966" s="1200"/>
      <c r="AG966" s="1200"/>
      <c r="AH966" s="1200"/>
      <c r="AI966" s="1200"/>
      <c r="AJ966" s="1200"/>
      <c r="AK966" s="120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4"/>
      <c r="E967" s="1105"/>
      <c r="F967" s="1105"/>
      <c r="G967" s="1105"/>
      <c r="H967" s="1105"/>
      <c r="I967" s="1105"/>
      <c r="J967" s="1105"/>
      <c r="K967" s="1105"/>
      <c r="L967" s="1105"/>
      <c r="M967" s="1105"/>
      <c r="N967" s="1105"/>
      <c r="O967" s="1105"/>
      <c r="P967" s="1105"/>
      <c r="Q967" s="1105"/>
      <c r="R967" s="1105"/>
      <c r="S967" s="1105"/>
      <c r="T967" s="1105"/>
      <c r="U967" s="1105"/>
      <c r="V967" s="1105"/>
      <c r="W967" s="1105"/>
      <c r="X967" s="1105"/>
      <c r="Y967" s="1106"/>
      <c r="Z967" s="115"/>
      <c r="AA967" s="115"/>
      <c r="AB967" s="115"/>
      <c r="AC967" s="124"/>
      <c r="AD967" s="1200"/>
      <c r="AE967" s="1200"/>
      <c r="AF967" s="1200"/>
      <c r="AG967" s="1200"/>
      <c r="AH967" s="1200"/>
      <c r="AI967" s="1200"/>
      <c r="AJ967" s="1200"/>
      <c r="AK967" s="120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7"/>
      <c r="E968" s="1108"/>
      <c r="F968" s="1108"/>
      <c r="G968" s="1108"/>
      <c r="H968" s="1108"/>
      <c r="I968" s="1108"/>
      <c r="J968" s="1108"/>
      <c r="K968" s="1108"/>
      <c r="L968" s="1108"/>
      <c r="M968" s="1108"/>
      <c r="N968" s="1108"/>
      <c r="O968" s="1108"/>
      <c r="P968" s="1108"/>
      <c r="Q968" s="1108"/>
      <c r="R968" s="1108"/>
      <c r="S968" s="1108"/>
      <c r="T968" s="1108"/>
      <c r="U968" s="1108"/>
      <c r="V968" s="1108"/>
      <c r="W968" s="1108"/>
      <c r="X968" s="1108"/>
      <c r="Y968" s="1109"/>
      <c r="Z968" s="11"/>
      <c r="AA968" s="11"/>
      <c r="AB968" s="11"/>
      <c r="AC968" s="119"/>
      <c r="AD968" s="1516"/>
      <c r="AE968" s="1516"/>
      <c r="AF968" s="1516"/>
      <c r="AG968" s="1516"/>
      <c r="AH968" s="1516"/>
      <c r="AI968" s="1516"/>
      <c r="AJ968" s="1516"/>
      <c r="AK968" s="1517"/>
      <c r="AL968" s="105"/>
      <c r="AO968" s="61"/>
      <c r="AP968" s="61"/>
      <c r="AQ968" s="61"/>
      <c r="AR968" s="61"/>
      <c r="AS968" s="61"/>
    </row>
    <row r="969" spans="1:96" ht="12.75" customHeight="1">
      <c r="A969" s="51"/>
      <c r="B969" s="120"/>
      <c r="C969" s="121" t="s">
        <v>226</v>
      </c>
      <c r="D969" s="1101" t="s">
        <v>1608</v>
      </c>
      <c r="E969" s="1102"/>
      <c r="F969" s="1102"/>
      <c r="G969" s="1102"/>
      <c r="H969" s="1102"/>
      <c r="I969" s="1102"/>
      <c r="J969" s="1102"/>
      <c r="K969" s="1102"/>
      <c r="L969" s="1102"/>
      <c r="M969" s="1102"/>
      <c r="N969" s="1102"/>
      <c r="O969" s="1102"/>
      <c r="P969" s="1102"/>
      <c r="Q969" s="1102"/>
      <c r="R969" s="1102"/>
      <c r="S969" s="1102"/>
      <c r="T969" s="1102"/>
      <c r="U969" s="1102"/>
      <c r="V969" s="1102"/>
      <c r="W969" s="1102"/>
      <c r="X969" s="1102"/>
      <c r="Y969" s="1103"/>
      <c r="Z969" s="113"/>
      <c r="AA969" s="1519" t="s">
        <v>722</v>
      </c>
      <c r="AB969" s="1520"/>
      <c r="AC969" s="51"/>
      <c r="AD969" s="1463">
        <f>ROUND(IF(AA969="yes",AD953*0.02,0),0)</f>
        <v>0</v>
      </c>
      <c r="AE969" s="1198"/>
      <c r="AF969" s="1198"/>
      <c r="AG969" s="1198"/>
      <c r="AH969" s="1198"/>
      <c r="AI969" s="1198"/>
      <c r="AJ969" s="1198"/>
      <c r="AK969" s="1199"/>
      <c r="AL969" s="105"/>
      <c r="AO969" s="32"/>
      <c r="AP969" s="32"/>
      <c r="AQ969" s="32"/>
      <c r="AR969" s="32"/>
      <c r="AS969" s="32"/>
    </row>
    <row r="970" spans="1:96" s="743" customFormat="1" ht="12.75" customHeight="1">
      <c r="A970" s="51"/>
      <c r="B970" s="113"/>
      <c r="C970" s="114"/>
      <c r="D970" s="1107" t="s">
        <v>1609</v>
      </c>
      <c r="E970" s="1108"/>
      <c r="F970" s="1108"/>
      <c r="G970" s="1108"/>
      <c r="H970" s="1108"/>
      <c r="I970" s="1108"/>
      <c r="J970" s="1108"/>
      <c r="K970" s="1108"/>
      <c r="L970" s="1108"/>
      <c r="M970" s="1108"/>
      <c r="N970" s="1108"/>
      <c r="O970" s="1108"/>
      <c r="P970" s="1108"/>
      <c r="Q970" s="1108"/>
      <c r="R970" s="1108"/>
      <c r="S970" s="1108"/>
      <c r="T970" s="1108"/>
      <c r="U970" s="1108"/>
      <c r="V970" s="1108"/>
      <c r="W970" s="1108"/>
      <c r="X970" s="1108"/>
      <c r="Y970" s="1109"/>
      <c r="Z970" s="113"/>
      <c r="AA970" s="51"/>
      <c r="AB970" s="51"/>
      <c r="AC970" s="51"/>
      <c r="AD970" s="1464"/>
      <c r="AE970" s="1200"/>
      <c r="AF970" s="1200"/>
      <c r="AG970" s="1200"/>
      <c r="AH970" s="1200"/>
      <c r="AI970" s="1200"/>
      <c r="AJ970" s="1200"/>
      <c r="AK970" s="1201"/>
      <c r="AL970" s="105"/>
      <c r="AO970" s="945"/>
      <c r="AP970" s="945"/>
      <c r="AQ970" s="945"/>
      <c r="AR970" s="945"/>
      <c r="AS970" s="945"/>
    </row>
    <row r="971" spans="1:96" ht="12.75" customHeight="1">
      <c r="A971" s="51"/>
      <c r="B971" s="120"/>
      <c r="C971" s="121" t="s">
        <v>229</v>
      </c>
      <c r="D971" s="1101" t="s">
        <v>1610</v>
      </c>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3"/>
      <c r="Z971" s="120"/>
      <c r="AA971" s="1455" t="s">
        <v>722</v>
      </c>
      <c r="AB971" s="1456"/>
      <c r="AC971" s="120"/>
      <c r="AD971" s="1463">
        <f>ROUND(IF(AA971="yes",AD953*0.02,0),0)</f>
        <v>0</v>
      </c>
      <c r="AE971" s="1198"/>
      <c r="AF971" s="1198"/>
      <c r="AG971" s="1198"/>
      <c r="AH971" s="1198"/>
      <c r="AI971" s="1198"/>
      <c r="AJ971" s="1198"/>
      <c r="AK971" s="1199"/>
      <c r="AL971" s="105"/>
    </row>
    <row r="972" spans="1:96" s="743" customFormat="1" ht="12.75" customHeight="1">
      <c r="A972" s="51"/>
      <c r="B972" s="113"/>
      <c r="C972" s="114"/>
      <c r="D972" s="1104" t="s">
        <v>1611</v>
      </c>
      <c r="E972" s="1105"/>
      <c r="F972" s="1105"/>
      <c r="G972" s="1105"/>
      <c r="H972" s="1105"/>
      <c r="I972" s="1105"/>
      <c r="J972" s="1105"/>
      <c r="K972" s="1105"/>
      <c r="L972" s="1105"/>
      <c r="M972" s="1105"/>
      <c r="N972" s="1105"/>
      <c r="O972" s="1105"/>
      <c r="P972" s="1105"/>
      <c r="Q972" s="1105"/>
      <c r="R972" s="1105"/>
      <c r="S972" s="1105"/>
      <c r="T972" s="1105"/>
      <c r="U972" s="1105"/>
      <c r="V972" s="1105"/>
      <c r="W972" s="1105"/>
      <c r="X972" s="1105"/>
      <c r="Y972" s="1106"/>
      <c r="Z972" s="113"/>
      <c r="AA972" s="25"/>
      <c r="AB972" s="25"/>
      <c r="AC972" s="115"/>
      <c r="AD972" s="1464"/>
      <c r="AE972" s="1200"/>
      <c r="AF972" s="1200"/>
      <c r="AG972" s="1200"/>
      <c r="AH972" s="1200"/>
      <c r="AI972" s="1200"/>
      <c r="AJ972" s="1200"/>
      <c r="AK972" s="1201"/>
      <c r="AL972" s="105"/>
    </row>
    <row r="973" spans="1:96" ht="12.75" customHeight="1">
      <c r="A973" s="51"/>
      <c r="B973" s="116"/>
      <c r="C973" s="117"/>
      <c r="D973" s="1107"/>
      <c r="E973" s="1108"/>
      <c r="F973" s="1108"/>
      <c r="G973" s="1108"/>
      <c r="H973" s="1108"/>
      <c r="I973" s="1108"/>
      <c r="J973" s="1108"/>
      <c r="K973" s="1108"/>
      <c r="L973" s="1108"/>
      <c r="M973" s="1108"/>
      <c r="N973" s="1108"/>
      <c r="O973" s="1108"/>
      <c r="P973" s="1108"/>
      <c r="Q973" s="1108"/>
      <c r="R973" s="1108"/>
      <c r="S973" s="1108"/>
      <c r="T973" s="1108"/>
      <c r="U973" s="1108"/>
      <c r="V973" s="1108"/>
      <c r="W973" s="1108"/>
      <c r="X973" s="1108"/>
      <c r="Y973" s="1109"/>
      <c r="Z973" s="118"/>
      <c r="AA973" s="11"/>
      <c r="AB973" s="11"/>
      <c r="AC973" s="119"/>
      <c r="AD973" s="1515"/>
      <c r="AE973" s="1516"/>
      <c r="AF973" s="1516"/>
      <c r="AG973" s="1516"/>
      <c r="AH973" s="1516"/>
      <c r="AI973" s="1516"/>
      <c r="AJ973" s="1516"/>
      <c r="AK973" s="1517"/>
      <c r="AL973" s="105"/>
    </row>
    <row r="974" spans="1:96" ht="12.75" customHeight="1">
      <c r="A974" s="51"/>
      <c r="B974" s="120"/>
      <c r="C974" s="121" t="s">
        <v>232</v>
      </c>
      <c r="D974" s="1101" t="s">
        <v>1612</v>
      </c>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3"/>
      <c r="Z974" s="120"/>
      <c r="AA974" s="1455" t="s">
        <v>722</v>
      </c>
      <c r="AB974" s="1456"/>
      <c r="AC974" s="128"/>
      <c r="AD974" s="1463">
        <f>IF(AA974="yes",AD953*AN891,0)</f>
        <v>0</v>
      </c>
      <c r="AE974" s="1198"/>
      <c r="AF974" s="1198"/>
      <c r="AG974" s="1198"/>
      <c r="AH974" s="1198"/>
      <c r="AI974" s="1198"/>
      <c r="AJ974" s="1198"/>
      <c r="AK974" s="1199"/>
      <c r="AL974" s="105"/>
    </row>
    <row r="975" spans="1:96" ht="15" customHeight="1">
      <c r="A975" s="51"/>
      <c r="B975" s="113"/>
      <c r="C975" s="114"/>
      <c r="D975" s="1104" t="s">
        <v>1613</v>
      </c>
      <c r="E975" s="1105"/>
      <c r="F975" s="1105"/>
      <c r="G975" s="1105"/>
      <c r="H975" s="1105"/>
      <c r="I975" s="1105"/>
      <c r="J975" s="1105"/>
      <c r="K975" s="1105"/>
      <c r="L975" s="1105"/>
      <c r="M975" s="1105"/>
      <c r="N975" s="1105"/>
      <c r="O975" s="1105"/>
      <c r="P975" s="1105"/>
      <c r="Q975" s="1105"/>
      <c r="R975" s="1105"/>
      <c r="S975" s="1105"/>
      <c r="T975" s="1105"/>
      <c r="U975" s="1105"/>
      <c r="V975" s="1105"/>
      <c r="W975" s="1105"/>
      <c r="X975" s="1105"/>
      <c r="Y975" s="1106"/>
      <c r="Z975" s="113"/>
      <c r="AA975" s="115"/>
      <c r="AB975" s="115"/>
      <c r="AC975" s="124"/>
      <c r="AD975" s="1464"/>
      <c r="AE975" s="1200"/>
      <c r="AF975" s="1200"/>
      <c r="AG975" s="1200"/>
      <c r="AH975" s="1200"/>
      <c r="AI975" s="1200"/>
      <c r="AJ975" s="1200"/>
      <c r="AK975" s="1201"/>
      <c r="AL975" s="105"/>
    </row>
    <row r="976" spans="1:96" s="743" customFormat="1" ht="15" customHeight="1">
      <c r="A976" s="51"/>
      <c r="B976" s="113"/>
      <c r="C976" s="114"/>
      <c r="D976" s="1104"/>
      <c r="E976" s="1105"/>
      <c r="F976" s="1105"/>
      <c r="G976" s="1105"/>
      <c r="H976" s="1105"/>
      <c r="I976" s="1105"/>
      <c r="J976" s="1105"/>
      <c r="K976" s="1105"/>
      <c r="L976" s="1105"/>
      <c r="M976" s="1105"/>
      <c r="N976" s="1105"/>
      <c r="O976" s="1105"/>
      <c r="P976" s="1105"/>
      <c r="Q976" s="1105"/>
      <c r="R976" s="1105"/>
      <c r="S976" s="1105"/>
      <c r="T976" s="1105"/>
      <c r="U976" s="1105"/>
      <c r="V976" s="1105"/>
      <c r="W976" s="1105"/>
      <c r="X976" s="1105"/>
      <c r="Y976" s="1106"/>
      <c r="Z976" s="113"/>
      <c r="AA976" s="115"/>
      <c r="AB976" s="115"/>
      <c r="AC976" s="124"/>
      <c r="AD976" s="1464"/>
      <c r="AE976" s="1200"/>
      <c r="AF976" s="1200"/>
      <c r="AG976" s="1200"/>
      <c r="AH976" s="1200"/>
      <c r="AI976" s="1200"/>
      <c r="AJ976" s="1200"/>
      <c r="AK976" s="1201"/>
      <c r="AL976" s="105"/>
    </row>
    <row r="977" spans="1:38" ht="13">
      <c r="A977" s="51"/>
      <c r="B977" s="122"/>
      <c r="C977" s="123"/>
      <c r="D977" s="1104"/>
      <c r="E977" s="1105"/>
      <c r="F977" s="1105"/>
      <c r="G977" s="1105"/>
      <c r="H977" s="1105"/>
      <c r="I977" s="1105"/>
      <c r="J977" s="1105"/>
      <c r="K977" s="1105"/>
      <c r="L977" s="1105"/>
      <c r="M977" s="1105"/>
      <c r="N977" s="1105"/>
      <c r="O977" s="1105"/>
      <c r="P977" s="1105"/>
      <c r="Q977" s="1105"/>
      <c r="R977" s="1105"/>
      <c r="S977" s="1105"/>
      <c r="T977" s="1105"/>
      <c r="U977" s="1105"/>
      <c r="V977" s="1105"/>
      <c r="W977" s="1105"/>
      <c r="X977" s="1105"/>
      <c r="Y977" s="1106"/>
      <c r="Z977" s="118"/>
      <c r="AA977" s="11"/>
      <c r="AB977" s="11"/>
      <c r="AC977" s="119"/>
      <c r="AD977" s="1515"/>
      <c r="AE977" s="1516"/>
      <c r="AF977" s="1516"/>
      <c r="AG977" s="1516"/>
      <c r="AH977" s="1516"/>
      <c r="AI977" s="1516"/>
      <c r="AJ977" s="1516"/>
      <c r="AK977" s="1517"/>
      <c r="AL977" s="105"/>
    </row>
    <row r="978" spans="1:38" ht="12.75" customHeight="1">
      <c r="A978" s="51"/>
      <c r="B978" s="120"/>
      <c r="C978" s="121" t="s">
        <v>237</v>
      </c>
      <c r="D978" s="1117" t="s">
        <v>1614</v>
      </c>
      <c r="E978" s="1118"/>
      <c r="F978" s="1118"/>
      <c r="G978" s="1118"/>
      <c r="H978" s="1118"/>
      <c r="I978" s="1118"/>
      <c r="J978" s="1118"/>
      <c r="K978" s="1118"/>
      <c r="L978" s="1118"/>
      <c r="M978" s="1118"/>
      <c r="N978" s="1118"/>
      <c r="O978" s="1118"/>
      <c r="P978" s="1118"/>
      <c r="Q978" s="1118"/>
      <c r="R978" s="1118"/>
      <c r="S978" s="1118"/>
      <c r="T978" s="1118"/>
      <c r="U978" s="1118"/>
      <c r="V978" s="1118"/>
      <c r="W978" s="1118"/>
      <c r="X978" s="1118"/>
      <c r="Y978" s="1119"/>
      <c r="Z978" s="115"/>
      <c r="AA978" s="1519" t="s">
        <v>722</v>
      </c>
      <c r="AB978" s="1520"/>
      <c r="AC978" s="51"/>
      <c r="AD978" s="1559"/>
      <c r="AE978" s="1560"/>
      <c r="AF978" s="1560"/>
      <c r="AG978" s="1560"/>
      <c r="AH978" s="1560"/>
      <c r="AI978" s="1560"/>
      <c r="AJ978" s="1560"/>
      <c r="AK978" s="1561"/>
      <c r="AL978" s="105"/>
    </row>
    <row r="979" spans="1:38" ht="12.75" customHeight="1">
      <c r="A979" s="51"/>
      <c r="B979" s="122"/>
      <c r="C979" s="125"/>
      <c r="D979" s="1120"/>
      <c r="E979" s="1121"/>
      <c r="F979" s="1121"/>
      <c r="G979" s="1121"/>
      <c r="H979" s="1121"/>
      <c r="I979" s="1121"/>
      <c r="J979" s="1121"/>
      <c r="K979" s="1121"/>
      <c r="L979" s="1121"/>
      <c r="M979" s="1121"/>
      <c r="N979" s="1121"/>
      <c r="O979" s="1121"/>
      <c r="P979" s="1121"/>
      <c r="Q979" s="1121"/>
      <c r="R979" s="1121"/>
      <c r="S979" s="1121"/>
      <c r="T979" s="1121"/>
      <c r="U979" s="1121"/>
      <c r="V979" s="1121"/>
      <c r="W979" s="1121"/>
      <c r="X979" s="1121"/>
      <c r="Y979" s="1122"/>
      <c r="Z979" s="1233">
        <f>IF(AA978="yes","Please Select Type and Enter Amount:",0)</f>
        <v>0</v>
      </c>
      <c r="AA979" s="1233"/>
      <c r="AB979" s="1233"/>
      <c r="AC979" s="1234"/>
      <c r="AD979" s="1562"/>
      <c r="AE979" s="1563"/>
      <c r="AF979" s="1563"/>
      <c r="AG979" s="1563"/>
      <c r="AH979" s="1563"/>
      <c r="AI979" s="1563"/>
      <c r="AJ979" s="1563"/>
      <c r="AK979" s="1564"/>
      <c r="AL979" s="105"/>
    </row>
    <row r="980" spans="1:38" ht="12.75" customHeight="1">
      <c r="A980" s="51"/>
      <c r="B980" s="122"/>
      <c r="C980" s="125"/>
      <c r="D980" s="1104" t="s">
        <v>1615</v>
      </c>
      <c r="E980" s="1105"/>
      <c r="F980" s="1105"/>
      <c r="G980" s="1105"/>
      <c r="H980" s="1105"/>
      <c r="I980" s="1105"/>
      <c r="J980" s="1105"/>
      <c r="K980" s="1105"/>
      <c r="L980" s="1105"/>
      <c r="M980" s="1105"/>
      <c r="N980" s="1105"/>
      <c r="O980" s="1105"/>
      <c r="P980" s="1105"/>
      <c r="Q980" s="1105"/>
      <c r="R980" s="1105"/>
      <c r="S980" s="1105"/>
      <c r="T980" s="1105"/>
      <c r="U980" s="1105"/>
      <c r="V980" s="1105"/>
      <c r="W980" s="1105"/>
      <c r="X980" s="1105"/>
      <c r="Y980" s="1106"/>
      <c r="Z980" s="1232"/>
      <c r="AA980" s="1233"/>
      <c r="AB980" s="1233"/>
      <c r="AC980" s="1234"/>
      <c r="AD980" s="1562"/>
      <c r="AE980" s="1563"/>
      <c r="AF980" s="1563"/>
      <c r="AG980" s="1563"/>
      <c r="AH980" s="1563"/>
      <c r="AI980" s="1563"/>
      <c r="AJ980" s="1563"/>
      <c r="AK980" s="1564"/>
      <c r="AL980" s="105"/>
    </row>
    <row r="981" spans="1:38" s="743" customFormat="1" ht="13">
      <c r="A981" s="51"/>
      <c r="B981" s="122"/>
      <c r="C981" s="125"/>
      <c r="D981" s="1104"/>
      <c r="E981" s="1105"/>
      <c r="F981" s="1105"/>
      <c r="G981" s="1105"/>
      <c r="H981" s="1105"/>
      <c r="I981" s="1105"/>
      <c r="J981" s="1105"/>
      <c r="K981" s="1105"/>
      <c r="L981" s="1105"/>
      <c r="M981" s="1105"/>
      <c r="N981" s="1105"/>
      <c r="O981" s="1105"/>
      <c r="P981" s="1105"/>
      <c r="Q981" s="1105"/>
      <c r="R981" s="1105"/>
      <c r="S981" s="1105"/>
      <c r="T981" s="1105"/>
      <c r="U981" s="1105"/>
      <c r="V981" s="1105"/>
      <c r="W981" s="1105"/>
      <c r="X981" s="1105"/>
      <c r="Y981" s="1106"/>
      <c r="Z981" s="1232"/>
      <c r="AA981" s="1233"/>
      <c r="AB981" s="1233"/>
      <c r="AC981" s="1234"/>
      <c r="AD981" s="1562"/>
      <c r="AE981" s="1563"/>
      <c r="AF981" s="1563"/>
      <c r="AG981" s="1563"/>
      <c r="AH981" s="1563"/>
      <c r="AI981" s="1563"/>
      <c r="AJ981" s="1563"/>
      <c r="AK981" s="1564"/>
      <c r="AL981" s="105"/>
    </row>
    <row r="982" spans="1:38" ht="12.75" customHeight="1">
      <c r="A982" s="51"/>
      <c r="B982" s="122"/>
      <c r="C982" s="125"/>
      <c r="D982" s="1104"/>
      <c r="E982" s="1105"/>
      <c r="F982" s="1105"/>
      <c r="G982" s="1105"/>
      <c r="H982" s="1105"/>
      <c r="I982" s="1105"/>
      <c r="J982" s="1105"/>
      <c r="K982" s="1105"/>
      <c r="L982" s="1105"/>
      <c r="M982" s="1105"/>
      <c r="N982" s="1105"/>
      <c r="O982" s="1105"/>
      <c r="P982" s="1105"/>
      <c r="Q982" s="1105"/>
      <c r="R982" s="1105"/>
      <c r="S982" s="1105"/>
      <c r="T982" s="1105"/>
      <c r="U982" s="1105"/>
      <c r="V982" s="1105"/>
      <c r="W982" s="1105"/>
      <c r="X982" s="1105"/>
      <c r="Y982" s="1106"/>
      <c r="Z982" s="1232"/>
      <c r="AA982" s="1233"/>
      <c r="AB982" s="1233"/>
      <c r="AC982" s="1234"/>
      <c r="AD982" s="1562"/>
      <c r="AE982" s="1563"/>
      <c r="AF982" s="1563"/>
      <c r="AG982" s="1563"/>
      <c r="AH982" s="1563"/>
      <c r="AI982" s="1563"/>
      <c r="AJ982" s="1563"/>
      <c r="AK982" s="1564"/>
      <c r="AL982" s="105"/>
    </row>
    <row r="983" spans="1:38" ht="12.75" customHeight="1">
      <c r="A983" s="51"/>
      <c r="B983" s="122"/>
      <c r="C983" s="125"/>
      <c r="D983" s="949" t="s">
        <v>382</v>
      </c>
      <c r="E983" s="136"/>
      <c r="F983" s="136"/>
      <c r="G983" s="163"/>
      <c r="H983" s="7"/>
      <c r="J983" s="1568" t="s">
        <v>641</v>
      </c>
      <c r="K983" s="1569"/>
      <c r="L983" s="1569"/>
      <c r="M983" s="1569"/>
      <c r="N983" s="1569"/>
      <c r="O983" s="1569"/>
      <c r="P983" s="1569"/>
      <c r="Q983" s="1570"/>
      <c r="R983" s="7"/>
      <c r="S983" s="7"/>
      <c r="T983" s="164"/>
      <c r="U983" s="7"/>
      <c r="V983" s="1550" t="str">
        <f>IF(AA978="yes",(AD953*0.15),"")</f>
        <v/>
      </c>
      <c r="W983" s="1550"/>
      <c r="X983" s="1550"/>
      <c r="Y983" s="1551"/>
      <c r="Z983" s="1235"/>
      <c r="AA983" s="1236"/>
      <c r="AB983" s="1236"/>
      <c r="AC983" s="1237"/>
      <c r="AD983" s="1565"/>
      <c r="AE983" s="1566"/>
      <c r="AF983" s="1566"/>
      <c r="AG983" s="1566"/>
      <c r="AH983" s="1566"/>
      <c r="AI983" s="1566"/>
      <c r="AJ983" s="1566"/>
      <c r="AK983" s="1567"/>
      <c r="AL983" s="105"/>
    </row>
    <row r="984" spans="1:38" ht="12.75" customHeight="1">
      <c r="A984" s="51"/>
      <c r="B984" s="120"/>
      <c r="C984" s="121" t="s">
        <v>243</v>
      </c>
      <c r="D984" s="1101" t="s">
        <v>1616</v>
      </c>
      <c r="E984" s="1102"/>
      <c r="F984" s="1102"/>
      <c r="G984" s="1102"/>
      <c r="H984" s="1102"/>
      <c r="I984" s="1102"/>
      <c r="J984" s="1102"/>
      <c r="K984" s="1102"/>
      <c r="L984" s="1102"/>
      <c r="M984" s="1102"/>
      <c r="N984" s="1102"/>
      <c r="O984" s="1102"/>
      <c r="P984" s="1102"/>
      <c r="Q984" s="1102"/>
      <c r="R984" s="1102"/>
      <c r="S984" s="1102"/>
      <c r="T984" s="1102"/>
      <c r="U984" s="1102"/>
      <c r="V984" s="1102"/>
      <c r="W984" s="1102"/>
      <c r="X984" s="1102"/>
      <c r="Y984" s="1103"/>
      <c r="Z984" s="113"/>
      <c r="AA984" s="1519" t="s">
        <v>722</v>
      </c>
      <c r="AB984" s="1520"/>
      <c r="AC984" s="51"/>
      <c r="AD984" s="1559"/>
      <c r="AE984" s="1560"/>
      <c r="AF984" s="1560"/>
      <c r="AG984" s="1560"/>
      <c r="AH984" s="1560"/>
      <c r="AI984" s="1560"/>
      <c r="AJ984" s="1560"/>
      <c r="AK984" s="1561"/>
      <c r="AL984" s="105"/>
    </row>
    <row r="985" spans="1:38" ht="12.75" customHeight="1">
      <c r="A985" s="51"/>
      <c r="B985" s="113"/>
      <c r="C985" s="114"/>
      <c r="D985" s="1104" t="s">
        <v>1617</v>
      </c>
      <c r="E985" s="1105"/>
      <c r="F985" s="1105"/>
      <c r="G985" s="1105"/>
      <c r="H985" s="1105"/>
      <c r="I985" s="1105"/>
      <c r="J985" s="1105"/>
      <c r="K985" s="1105"/>
      <c r="L985" s="1105"/>
      <c r="M985" s="1105"/>
      <c r="N985" s="1105"/>
      <c r="O985" s="1105"/>
      <c r="P985" s="1105"/>
      <c r="Q985" s="1105"/>
      <c r="R985" s="1105"/>
      <c r="S985" s="1105"/>
      <c r="T985" s="1105"/>
      <c r="U985" s="1105"/>
      <c r="V985" s="1105"/>
      <c r="W985" s="1105"/>
      <c r="X985" s="1105"/>
      <c r="Y985" s="1106"/>
      <c r="Z985" s="1557">
        <f>IF(AA984="yes","Please Enter Amount:",0)</f>
        <v>0</v>
      </c>
      <c r="AA985" s="1558"/>
      <c r="AB985" s="1558"/>
      <c r="AC985" s="1558"/>
      <c r="AD985" s="1562"/>
      <c r="AE985" s="1563"/>
      <c r="AF985" s="1563"/>
      <c r="AG985" s="1563"/>
      <c r="AH985" s="1563"/>
      <c r="AI985" s="1563"/>
      <c r="AJ985" s="1563"/>
      <c r="AK985" s="1564"/>
      <c r="AL985" s="105"/>
    </row>
    <row r="986" spans="1:38" s="743" customFormat="1" ht="12.75" customHeight="1">
      <c r="A986" s="51"/>
      <c r="B986" s="113"/>
      <c r="C986" s="114"/>
      <c r="D986" s="1104"/>
      <c r="E986" s="1105"/>
      <c r="F986" s="1105"/>
      <c r="G986" s="1105"/>
      <c r="H986" s="1105"/>
      <c r="I986" s="1105"/>
      <c r="J986" s="1105"/>
      <c r="K986" s="1105"/>
      <c r="L986" s="1105"/>
      <c r="M986" s="1105"/>
      <c r="N986" s="1105"/>
      <c r="O986" s="1105"/>
      <c r="P986" s="1105"/>
      <c r="Q986" s="1105"/>
      <c r="R986" s="1105"/>
      <c r="S986" s="1105"/>
      <c r="T986" s="1105"/>
      <c r="U986" s="1105"/>
      <c r="V986" s="1105"/>
      <c r="W986" s="1105"/>
      <c r="X986" s="1105"/>
      <c r="Y986" s="1106"/>
      <c r="Z986" s="1557"/>
      <c r="AA986" s="1558"/>
      <c r="AB986" s="1558"/>
      <c r="AC986" s="1558"/>
      <c r="AD986" s="1562"/>
      <c r="AE986" s="1563"/>
      <c r="AF986" s="1563"/>
      <c r="AG986" s="1563"/>
      <c r="AH986" s="1563"/>
      <c r="AI986" s="1563"/>
      <c r="AJ986" s="1563"/>
      <c r="AK986" s="1564"/>
      <c r="AL986" s="105"/>
    </row>
    <row r="987" spans="1:38" ht="12.75" customHeight="1">
      <c r="A987" s="51"/>
      <c r="B987" s="126"/>
      <c r="C987" s="125"/>
      <c r="D987" s="1107"/>
      <c r="E987" s="1108"/>
      <c r="F987" s="1108"/>
      <c r="G987" s="1108"/>
      <c r="H987" s="1108"/>
      <c r="I987" s="1108"/>
      <c r="J987" s="1108"/>
      <c r="K987" s="1108"/>
      <c r="L987" s="1108"/>
      <c r="M987" s="1108"/>
      <c r="N987" s="1108"/>
      <c r="O987" s="1108"/>
      <c r="P987" s="1108"/>
      <c r="Q987" s="1108"/>
      <c r="R987" s="1108"/>
      <c r="S987" s="1108"/>
      <c r="T987" s="1108"/>
      <c r="U987" s="1108"/>
      <c r="V987" s="1108"/>
      <c r="W987" s="1108"/>
      <c r="X987" s="1108"/>
      <c r="Y987" s="1109"/>
      <c r="Z987" s="1557"/>
      <c r="AA987" s="1558"/>
      <c r="AB987" s="1558"/>
      <c r="AC987" s="1558"/>
      <c r="AD987" s="1565"/>
      <c r="AE987" s="1566"/>
      <c r="AF987" s="1566"/>
      <c r="AG987" s="1566"/>
      <c r="AH987" s="1566"/>
      <c r="AI987" s="1566"/>
      <c r="AJ987" s="1566"/>
      <c r="AK987" s="1567"/>
      <c r="AL987" s="105"/>
    </row>
    <row r="988" spans="1:38" ht="12.75" customHeight="1">
      <c r="A988" s="51"/>
      <c r="B988" s="120"/>
      <c r="C988" s="121" t="s">
        <v>248</v>
      </c>
      <c r="D988" s="1101" t="s">
        <v>1618</v>
      </c>
      <c r="E988" s="1102"/>
      <c r="F988" s="1102"/>
      <c r="G988" s="1102"/>
      <c r="H988" s="1102"/>
      <c r="I988" s="1102"/>
      <c r="J988" s="1102"/>
      <c r="K988" s="1102"/>
      <c r="L988" s="1102"/>
      <c r="M988" s="1102"/>
      <c r="N988" s="1102"/>
      <c r="O988" s="1102"/>
      <c r="P988" s="1102"/>
      <c r="Q988" s="1102"/>
      <c r="R988" s="1102"/>
      <c r="S988" s="1102"/>
      <c r="T988" s="1102"/>
      <c r="U988" s="1102"/>
      <c r="V988" s="1102"/>
      <c r="W988" s="1102"/>
      <c r="X988" s="1102"/>
      <c r="Y988" s="1103"/>
      <c r="Z988" s="120"/>
      <c r="AA988" s="1455" t="s">
        <v>591</v>
      </c>
      <c r="AB988" s="1456"/>
      <c r="AC988" s="127"/>
      <c r="AD988" s="1463">
        <f>ROUND(IF(AA988="yes",(AD953*0.1),0),0)</f>
        <v>4898624</v>
      </c>
      <c r="AE988" s="1198"/>
      <c r="AF988" s="1198"/>
      <c r="AG988" s="1198"/>
      <c r="AH988" s="1198"/>
      <c r="AI988" s="1198"/>
      <c r="AJ988" s="1198"/>
      <c r="AK988" s="1199"/>
      <c r="AL988" s="105"/>
    </row>
    <row r="989" spans="1:38" s="743" customFormat="1" ht="12.75" customHeight="1">
      <c r="A989" s="51"/>
      <c r="B989" s="113"/>
      <c r="C989" s="114"/>
      <c r="D989" s="1104" t="s">
        <v>1619</v>
      </c>
      <c r="E989" s="1105"/>
      <c r="F989" s="1105"/>
      <c r="G989" s="1105"/>
      <c r="H989" s="1105"/>
      <c r="I989" s="1105"/>
      <c r="J989" s="1105"/>
      <c r="K989" s="1105"/>
      <c r="L989" s="1105"/>
      <c r="M989" s="1105"/>
      <c r="N989" s="1105"/>
      <c r="O989" s="1105"/>
      <c r="P989" s="1105"/>
      <c r="Q989" s="1105"/>
      <c r="R989" s="1105"/>
      <c r="S989" s="1105"/>
      <c r="T989" s="1105"/>
      <c r="U989" s="1105"/>
      <c r="V989" s="1105"/>
      <c r="W989" s="1105"/>
      <c r="X989" s="1105"/>
      <c r="Y989" s="1106"/>
      <c r="Z989" s="113"/>
      <c r="AA989" s="115"/>
      <c r="AB989" s="115"/>
      <c r="AC989" s="115"/>
      <c r="AD989" s="1464"/>
      <c r="AE989" s="1200"/>
      <c r="AF989" s="1200"/>
      <c r="AG989" s="1200"/>
      <c r="AH989" s="1200"/>
      <c r="AI989" s="1200"/>
      <c r="AJ989" s="1200"/>
      <c r="AK989" s="1201"/>
      <c r="AL989" s="105"/>
    </row>
    <row r="990" spans="1:38" ht="13">
      <c r="A990" s="51"/>
      <c r="B990" s="113"/>
      <c r="C990" s="114"/>
      <c r="D990" s="1107"/>
      <c r="E990" s="1108"/>
      <c r="F990" s="1108"/>
      <c r="G990" s="1108"/>
      <c r="H990" s="1108"/>
      <c r="I990" s="1108"/>
      <c r="J990" s="1108"/>
      <c r="K990" s="1108"/>
      <c r="L990" s="1108"/>
      <c r="M990" s="1108"/>
      <c r="N990" s="1108"/>
      <c r="O990" s="1108"/>
      <c r="P990" s="1108"/>
      <c r="Q990" s="1108"/>
      <c r="R990" s="1108"/>
      <c r="S990" s="1108"/>
      <c r="T990" s="1108"/>
      <c r="U990" s="1108"/>
      <c r="V990" s="1108"/>
      <c r="W990" s="1108"/>
      <c r="X990" s="1108"/>
      <c r="Y990" s="1109"/>
      <c r="Z990" s="113"/>
      <c r="AA990" s="115"/>
      <c r="AB990" s="115"/>
      <c r="AC990" s="115"/>
      <c r="AD990" s="1464"/>
      <c r="AE990" s="1200"/>
      <c r="AF990" s="1200"/>
      <c r="AG990" s="1200"/>
      <c r="AH990" s="1200"/>
      <c r="AI990" s="1200"/>
      <c r="AJ990" s="1200"/>
      <c r="AK990" s="1201"/>
      <c r="AL990" s="105"/>
    </row>
    <row r="991" spans="1:38" ht="12.75" customHeight="1">
      <c r="A991" s="51"/>
      <c r="B991" s="120"/>
      <c r="C991" s="555" t="s">
        <v>741</v>
      </c>
      <c r="D991" s="1101" t="s">
        <v>1620</v>
      </c>
      <c r="E991" s="1102"/>
      <c r="F991" s="1102"/>
      <c r="G991" s="1102"/>
      <c r="H991" s="1102"/>
      <c r="I991" s="1102"/>
      <c r="J991" s="1102"/>
      <c r="K991" s="1102"/>
      <c r="L991" s="1102"/>
      <c r="M991" s="1102"/>
      <c r="N991" s="1102"/>
      <c r="O991" s="1102"/>
      <c r="P991" s="1102"/>
      <c r="Q991" s="1102"/>
      <c r="R991" s="1102"/>
      <c r="S991" s="1102"/>
      <c r="T991" s="1102"/>
      <c r="U991" s="1102"/>
      <c r="V991" s="1102"/>
      <c r="W991" s="1102"/>
      <c r="X991" s="1102"/>
      <c r="Y991" s="1103"/>
      <c r="Z991" s="120"/>
      <c r="AA991" s="1455" t="s">
        <v>722</v>
      </c>
      <c r="AB991" s="1456"/>
      <c r="AC991" s="127"/>
      <c r="AD991" s="1463">
        <f>ROUND(IF(AA991="yes",(AD953*0.1),0),0)</f>
        <v>0</v>
      </c>
      <c r="AE991" s="1198"/>
      <c r="AF991" s="1198"/>
      <c r="AG991" s="1198"/>
      <c r="AH991" s="1198"/>
      <c r="AI991" s="1198"/>
      <c r="AJ991" s="1198"/>
      <c r="AK991" s="1199"/>
      <c r="AL991" s="105"/>
    </row>
    <row r="992" spans="1:38" s="706" customFormat="1" ht="12.75" customHeight="1">
      <c r="A992" s="51"/>
      <c r="B992" s="113"/>
      <c r="C992" s="114"/>
      <c r="D992" s="1104" t="s">
        <v>1621</v>
      </c>
      <c r="E992" s="1105"/>
      <c r="F992" s="1105"/>
      <c r="G992" s="1105"/>
      <c r="H992" s="1105"/>
      <c r="I992" s="1105"/>
      <c r="J992" s="1105"/>
      <c r="K992" s="1105"/>
      <c r="L992" s="1105"/>
      <c r="M992" s="1105"/>
      <c r="N992" s="1105"/>
      <c r="O992" s="1105"/>
      <c r="P992" s="1105"/>
      <c r="Q992" s="1105"/>
      <c r="R992" s="1105"/>
      <c r="S992" s="1105"/>
      <c r="T992" s="1105"/>
      <c r="U992" s="1105"/>
      <c r="V992" s="1105"/>
      <c r="W992" s="1105"/>
      <c r="X992" s="1105"/>
      <c r="Y992" s="1106"/>
      <c r="Z992" s="113"/>
      <c r="AA992" s="115"/>
      <c r="AB992" s="115"/>
      <c r="AC992" s="115"/>
      <c r="AD992" s="1464"/>
      <c r="AE992" s="1200"/>
      <c r="AF992" s="1200"/>
      <c r="AG992" s="1200"/>
      <c r="AH992" s="1200"/>
      <c r="AI992" s="1200"/>
      <c r="AJ992" s="1200"/>
      <c r="AK992" s="1201"/>
      <c r="AL992" s="105"/>
    </row>
    <row r="993" spans="1:38" ht="12.75" customHeight="1">
      <c r="A993" s="51"/>
      <c r="B993" s="113"/>
      <c r="C993" s="114"/>
      <c r="D993" s="1104"/>
      <c r="E993" s="1105"/>
      <c r="F993" s="1105"/>
      <c r="G993" s="1105"/>
      <c r="H993" s="1105"/>
      <c r="I993" s="1105"/>
      <c r="J993" s="1105"/>
      <c r="K993" s="1105"/>
      <c r="L993" s="1105"/>
      <c r="M993" s="1105"/>
      <c r="N993" s="1105"/>
      <c r="O993" s="1105"/>
      <c r="P993" s="1105"/>
      <c r="Q993" s="1105"/>
      <c r="R993" s="1105"/>
      <c r="S993" s="1105"/>
      <c r="T993" s="1105"/>
      <c r="U993" s="1105"/>
      <c r="V993" s="1105"/>
      <c r="W993" s="1105"/>
      <c r="X993" s="1105"/>
      <c r="Y993" s="1106"/>
      <c r="Z993" s="113"/>
      <c r="AA993" s="115"/>
      <c r="AB993" s="115"/>
      <c r="AC993" s="115"/>
      <c r="AD993" s="552"/>
      <c r="AE993" s="553"/>
      <c r="AF993" s="553"/>
      <c r="AG993" s="553"/>
      <c r="AH993" s="553"/>
      <c r="AI993" s="553"/>
      <c r="AJ993" s="553"/>
      <c r="AK993" s="554"/>
      <c r="AL993" s="105"/>
    </row>
    <row r="994" spans="1:38" ht="12.75" customHeight="1">
      <c r="A994" s="51"/>
      <c r="B994" s="113"/>
      <c r="C994" s="114"/>
      <c r="D994" s="1104"/>
      <c r="E994" s="1105"/>
      <c r="F994" s="1105"/>
      <c r="G994" s="1105"/>
      <c r="H994" s="1105"/>
      <c r="I994" s="1105"/>
      <c r="J994" s="1105"/>
      <c r="K994" s="1105"/>
      <c r="L994" s="1105"/>
      <c r="M994" s="1105"/>
      <c r="N994" s="1105"/>
      <c r="O994" s="1105"/>
      <c r="P994" s="1105"/>
      <c r="Q994" s="1105"/>
      <c r="R994" s="1105"/>
      <c r="S994" s="1105"/>
      <c r="T994" s="1105"/>
      <c r="U994" s="1105"/>
      <c r="V994" s="1105"/>
      <c r="W994" s="1105"/>
      <c r="X994" s="1105"/>
      <c r="Y994" s="1106"/>
      <c r="Z994" s="113"/>
      <c r="AA994" s="115"/>
      <c r="AB994" s="115"/>
      <c r="AC994" s="115"/>
      <c r="AD994" s="552"/>
      <c r="AE994" s="553"/>
      <c r="AF994" s="553"/>
      <c r="AG994" s="553"/>
      <c r="AH994" s="553"/>
      <c r="AI994" s="553"/>
      <c r="AJ994" s="553"/>
      <c r="AK994" s="554"/>
      <c r="AL994" s="105"/>
    </row>
    <row r="995" spans="1:38" ht="12.75" customHeight="1">
      <c r="A995" s="51"/>
      <c r="B995" s="113"/>
      <c r="C995" s="114"/>
      <c r="D995" s="1107"/>
      <c r="E995" s="1108"/>
      <c r="F995" s="1108"/>
      <c r="G995" s="1108"/>
      <c r="H995" s="1108"/>
      <c r="I995" s="1108"/>
      <c r="J995" s="1108"/>
      <c r="K995" s="1108"/>
      <c r="L995" s="1108"/>
      <c r="M995" s="1108"/>
      <c r="N995" s="1108"/>
      <c r="O995" s="1108"/>
      <c r="P995" s="1108"/>
      <c r="Q995" s="1108"/>
      <c r="R995" s="1108"/>
      <c r="S995" s="1108"/>
      <c r="T995" s="1108"/>
      <c r="U995" s="1108"/>
      <c r="V995" s="1108"/>
      <c r="W995" s="1108"/>
      <c r="X995" s="1108"/>
      <c r="Y995" s="110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01" t="s">
        <v>1625</v>
      </c>
      <c r="E996" s="1102"/>
      <c r="F996" s="1102"/>
      <c r="G996" s="1102"/>
      <c r="H996" s="1102"/>
      <c r="I996" s="1102"/>
      <c r="J996" s="1102"/>
      <c r="K996" s="1102"/>
      <c r="L996" s="1102"/>
      <c r="M996" s="1102"/>
      <c r="N996" s="1102"/>
      <c r="O996" s="1102"/>
      <c r="P996" s="1102"/>
      <c r="Q996" s="1102"/>
      <c r="R996" s="1102"/>
      <c r="S996" s="1102"/>
      <c r="T996" s="1102"/>
      <c r="U996" s="1102"/>
      <c r="V996" s="1102"/>
      <c r="W996" s="1102"/>
      <c r="X996" s="1102"/>
      <c r="Y996" s="1103"/>
      <c r="Z996" s="120"/>
      <c r="AA996" s="1245" t="str">
        <f>IF(X999&gt;0,"Yes","No")</f>
        <v>No</v>
      </c>
      <c r="AB996" s="1246"/>
      <c r="AC996" s="128"/>
      <c r="AD996" s="1247" t="str">
        <f>IF((X999=0),"",AO906*AD953)</f>
        <v/>
      </c>
      <c r="AE996" s="1248"/>
      <c r="AF996" s="1248"/>
      <c r="AG996" s="1248"/>
      <c r="AH996" s="1248"/>
      <c r="AI996" s="1248"/>
      <c r="AJ996" s="1248"/>
      <c r="AK996" s="1249"/>
      <c r="AL996" s="105"/>
    </row>
    <row r="997" spans="1:38" s="743" customFormat="1" ht="12.75" customHeight="1">
      <c r="A997" s="51"/>
      <c r="B997" s="113"/>
      <c r="C997" s="726"/>
      <c r="D997" s="1104" t="s">
        <v>1624</v>
      </c>
      <c r="E997" s="1105"/>
      <c r="F997" s="1105"/>
      <c r="G997" s="1105"/>
      <c r="H997" s="1105"/>
      <c r="I997" s="1105"/>
      <c r="J997" s="1105"/>
      <c r="K997" s="1105"/>
      <c r="L997" s="1105"/>
      <c r="M997" s="1105"/>
      <c r="N997" s="1105"/>
      <c r="O997" s="1105"/>
      <c r="P997" s="1105"/>
      <c r="Q997" s="1105"/>
      <c r="R997" s="1105"/>
      <c r="S997" s="1105"/>
      <c r="T997" s="1105"/>
      <c r="U997" s="1105"/>
      <c r="V997" s="1105"/>
      <c r="W997" s="1105"/>
      <c r="X997" s="1105"/>
      <c r="Y997" s="1106"/>
      <c r="Z997" s="113"/>
      <c r="AA997" s="727"/>
      <c r="AB997" s="727"/>
      <c r="AC997" s="124"/>
      <c r="AD997" s="1250"/>
      <c r="AE997" s="1251"/>
      <c r="AF997" s="1251"/>
      <c r="AG997" s="1251"/>
      <c r="AH997" s="1251"/>
      <c r="AI997" s="1251"/>
      <c r="AJ997" s="1251"/>
      <c r="AK997" s="1252"/>
      <c r="AL997" s="105"/>
    </row>
    <row r="998" spans="1:38" ht="12.75" customHeight="1">
      <c r="A998" s="51"/>
      <c r="B998" s="113"/>
      <c r="C998" s="726"/>
      <c r="D998" s="1104"/>
      <c r="E998" s="1105"/>
      <c r="F998" s="1105"/>
      <c r="G998" s="1105"/>
      <c r="H998" s="1105"/>
      <c r="I998" s="1105"/>
      <c r="J998" s="1105"/>
      <c r="K998" s="1105"/>
      <c r="L998" s="1105"/>
      <c r="M998" s="1105"/>
      <c r="N998" s="1105"/>
      <c r="O998" s="1105"/>
      <c r="P998" s="1105"/>
      <c r="Q998" s="1105"/>
      <c r="R998" s="1105"/>
      <c r="S998" s="1105"/>
      <c r="T998" s="1105"/>
      <c r="U998" s="1105"/>
      <c r="V998" s="1105"/>
      <c r="W998" s="1105"/>
      <c r="X998" s="1105"/>
      <c r="Y998" s="1106"/>
      <c r="Z998" s="113"/>
      <c r="AA998" s="727"/>
      <c r="AB998" s="727"/>
      <c r="AC998" s="124"/>
      <c r="AD998" s="1250"/>
      <c r="AE998" s="1251"/>
      <c r="AF998" s="1251"/>
      <c r="AG998" s="1251"/>
      <c r="AH998" s="1251"/>
      <c r="AI998" s="1251"/>
      <c r="AJ998" s="1251"/>
      <c r="AK998" s="1252"/>
      <c r="AL998" s="105"/>
    </row>
    <row r="999" spans="1:38" ht="12.75" customHeight="1">
      <c r="A999" s="51"/>
      <c r="B999" s="118"/>
      <c r="C999" s="119"/>
      <c r="D999" s="207" t="s">
        <v>1079</v>
      </c>
      <c r="E999" s="208"/>
      <c r="F999" s="208"/>
      <c r="G999" s="208"/>
      <c r="H999" s="104"/>
      <c r="I999" s="1552">
        <f>AM905</f>
        <v>151</v>
      </c>
      <c r="J999" s="1553"/>
      <c r="K999" s="51"/>
      <c r="L999" s="104"/>
      <c r="M999" s="208"/>
      <c r="N999" s="208"/>
      <c r="O999" s="208"/>
      <c r="P999" s="208"/>
      <c r="Q999" s="208"/>
      <c r="R999" s="208"/>
      <c r="S999" s="208"/>
      <c r="T999" s="208"/>
      <c r="U999" s="208"/>
      <c r="V999" s="104"/>
      <c r="W999" s="209" t="s">
        <v>1080</v>
      </c>
      <c r="X999" s="1450">
        <f>AT614</f>
        <v>0</v>
      </c>
      <c r="Y999" s="1451"/>
      <c r="Z999" s="1235"/>
      <c r="AA999" s="1236"/>
      <c r="AB999" s="1236"/>
      <c r="AC999" s="1237"/>
      <c r="AD999" s="1253"/>
      <c r="AE999" s="1254"/>
      <c r="AF999" s="1254"/>
      <c r="AG999" s="1254"/>
      <c r="AH999" s="1254"/>
      <c r="AI999" s="1254"/>
      <c r="AJ999" s="1254"/>
      <c r="AK999" s="1255"/>
      <c r="AL999" s="105"/>
    </row>
    <row r="1000" spans="1:38" ht="12.75" customHeight="1">
      <c r="A1000" s="51"/>
      <c r="B1000" s="120"/>
      <c r="C1000" s="206" t="s">
        <v>1153</v>
      </c>
      <c r="D1000" s="1101" t="s">
        <v>1623</v>
      </c>
      <c r="E1000" s="1102"/>
      <c r="F1000" s="1102"/>
      <c r="G1000" s="1102"/>
      <c r="H1000" s="1102"/>
      <c r="I1000" s="1102"/>
      <c r="J1000" s="1102"/>
      <c r="K1000" s="1102"/>
      <c r="L1000" s="1102"/>
      <c r="M1000" s="1102"/>
      <c r="N1000" s="1102"/>
      <c r="O1000" s="1102"/>
      <c r="P1000" s="1102"/>
      <c r="Q1000" s="1102"/>
      <c r="R1000" s="1102"/>
      <c r="S1000" s="1102"/>
      <c r="T1000" s="1102"/>
      <c r="U1000" s="1102"/>
      <c r="V1000" s="1102"/>
      <c r="W1000" s="1102"/>
      <c r="X1000" s="1102"/>
      <c r="Y1000" s="1103"/>
      <c r="Z1000" s="113"/>
      <c r="AA1000" s="1245" t="str">
        <f>IF(X1003&gt;0,"Yes","No")</f>
        <v>Yes</v>
      </c>
      <c r="AB1000" s="1246"/>
      <c r="AC1000" s="124"/>
      <c r="AD1000" s="1247">
        <f>IF((X1003=0)," ",(2*AO907)*AD953)</f>
        <v>97972478</v>
      </c>
      <c r="AE1000" s="1248"/>
      <c r="AF1000" s="1248"/>
      <c r="AG1000" s="1248"/>
      <c r="AH1000" s="1248"/>
      <c r="AI1000" s="1248"/>
      <c r="AJ1000" s="1248"/>
      <c r="AK1000" s="1249"/>
      <c r="AL1000" s="105"/>
    </row>
    <row r="1001" spans="1:38" s="743" customFormat="1" ht="12.75" customHeight="1">
      <c r="A1001" s="51"/>
      <c r="B1001" s="113"/>
      <c r="C1001" s="726"/>
      <c r="D1001" s="1104" t="s">
        <v>1622</v>
      </c>
      <c r="E1001" s="1105"/>
      <c r="F1001" s="1105"/>
      <c r="G1001" s="1105"/>
      <c r="H1001" s="1105"/>
      <c r="I1001" s="1105"/>
      <c r="J1001" s="1105"/>
      <c r="K1001" s="1105"/>
      <c r="L1001" s="1105"/>
      <c r="M1001" s="1105"/>
      <c r="N1001" s="1105"/>
      <c r="O1001" s="1105"/>
      <c r="P1001" s="1105"/>
      <c r="Q1001" s="1105"/>
      <c r="R1001" s="1105"/>
      <c r="S1001" s="1105"/>
      <c r="T1001" s="1105"/>
      <c r="U1001" s="1105"/>
      <c r="V1001" s="1105"/>
      <c r="W1001" s="1105"/>
      <c r="X1001" s="1105"/>
      <c r="Y1001" s="1106"/>
      <c r="Z1001" s="113"/>
      <c r="AA1001" s="727"/>
      <c r="AB1001" s="727"/>
      <c r="AC1001" s="124"/>
      <c r="AD1001" s="1250"/>
      <c r="AE1001" s="1251"/>
      <c r="AF1001" s="1251"/>
      <c r="AG1001" s="1251"/>
      <c r="AH1001" s="1251"/>
      <c r="AI1001" s="1251"/>
      <c r="AJ1001" s="1251"/>
      <c r="AK1001" s="1252"/>
      <c r="AL1001" s="105"/>
    </row>
    <row r="1002" spans="1:38" ht="12.75" customHeight="1">
      <c r="A1002" s="51"/>
      <c r="B1002" s="113"/>
      <c r="C1002" s="124"/>
      <c r="D1002" s="1104"/>
      <c r="E1002" s="1105"/>
      <c r="F1002" s="1105"/>
      <c r="G1002" s="1105"/>
      <c r="H1002" s="1105"/>
      <c r="I1002" s="1105"/>
      <c r="J1002" s="1105"/>
      <c r="K1002" s="1105"/>
      <c r="L1002" s="1105"/>
      <c r="M1002" s="1105"/>
      <c r="N1002" s="1105"/>
      <c r="O1002" s="1105"/>
      <c r="P1002" s="1105"/>
      <c r="Q1002" s="1105"/>
      <c r="R1002" s="1105"/>
      <c r="S1002" s="1105"/>
      <c r="T1002" s="1105"/>
      <c r="U1002" s="1105"/>
      <c r="V1002" s="1105"/>
      <c r="W1002" s="1105"/>
      <c r="X1002" s="1105"/>
      <c r="Y1002" s="1106"/>
      <c r="Z1002" s="1232"/>
      <c r="AA1002" s="1233"/>
      <c r="AB1002" s="1233"/>
      <c r="AC1002" s="1234"/>
      <c r="AD1002" s="1250"/>
      <c r="AE1002" s="1251"/>
      <c r="AF1002" s="1251"/>
      <c r="AG1002" s="1251"/>
      <c r="AH1002" s="1251"/>
      <c r="AI1002" s="1251"/>
      <c r="AJ1002" s="1251"/>
      <c r="AK1002" s="1252"/>
      <c r="AL1002" s="105"/>
    </row>
    <row r="1003" spans="1:38" ht="12.75" customHeight="1">
      <c r="A1003" s="51"/>
      <c r="B1003" s="118"/>
      <c r="C1003" s="119"/>
      <c r="D1003" s="207" t="s">
        <v>1079</v>
      </c>
      <c r="E1003" s="208"/>
      <c r="F1003" s="208"/>
      <c r="G1003" s="208"/>
      <c r="H1003" s="208"/>
      <c r="I1003" s="1552">
        <f>AM905</f>
        <v>151</v>
      </c>
      <c r="J1003" s="1553"/>
      <c r="K1003" s="51"/>
      <c r="L1003" s="208"/>
      <c r="M1003" s="208"/>
      <c r="N1003" s="208"/>
      <c r="O1003" s="208"/>
      <c r="P1003" s="208"/>
      <c r="Q1003" s="208"/>
      <c r="R1003" s="208"/>
      <c r="S1003" s="208"/>
      <c r="T1003" s="208"/>
      <c r="U1003" s="208"/>
      <c r="V1003" s="208"/>
      <c r="W1003" s="209" t="s">
        <v>1081</v>
      </c>
      <c r="X1003" s="1450">
        <f>AX614</f>
        <v>151</v>
      </c>
      <c r="Y1003" s="1451"/>
      <c r="Z1003" s="1235"/>
      <c r="AA1003" s="1236"/>
      <c r="AB1003" s="1236"/>
      <c r="AC1003" s="1237"/>
      <c r="AD1003" s="1253"/>
      <c r="AE1003" s="1254"/>
      <c r="AF1003" s="1254"/>
      <c r="AG1003" s="1254"/>
      <c r="AH1003" s="1254"/>
      <c r="AI1003" s="1254"/>
      <c r="AJ1003" s="1254"/>
      <c r="AK1003" s="1255"/>
      <c r="AL1003" s="105"/>
    </row>
    <row r="1004" spans="1:38" ht="12.75" customHeight="1">
      <c r="A1004" s="51"/>
      <c r="B1004" s="161"/>
      <c r="C1004" s="162"/>
      <c r="D1004" s="1540" t="s">
        <v>559</v>
      </c>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1"/>
      <c r="AD1004" s="1460">
        <f>SUM(AD953:AK1003)</f>
        <v>161654589</v>
      </c>
      <c r="AE1004" s="1461"/>
      <c r="AF1004" s="1461"/>
      <c r="AG1004" s="1461"/>
      <c r="AH1004" s="1461"/>
      <c r="AI1004" s="1461"/>
      <c r="AJ1004" s="1461"/>
      <c r="AK1004" s="146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9"/>
      <c r="Y1007" s="1599"/>
      <c r="Z1007" s="1599"/>
      <c r="AA1007" s="1599"/>
      <c r="AB1007" s="1599"/>
      <c r="AC1007" s="15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00"/>
      <c r="Y1008" s="1600"/>
      <c r="Z1008" s="1600"/>
      <c r="AA1008" s="1600"/>
      <c r="AB1008" s="1600"/>
      <c r="AC1008" s="1600"/>
      <c r="AD1008" s="345"/>
      <c r="AE1008" s="345"/>
      <c r="AF1008" s="345"/>
      <c r="AG1008" s="345"/>
      <c r="AH1008" s="345"/>
      <c r="AI1008" s="345"/>
      <c r="AJ1008" s="345"/>
      <c r="AK1008" s="345"/>
      <c r="AL1008" s="105"/>
    </row>
    <row r="1009" spans="1:38" ht="12.75" customHeight="1">
      <c r="A1009" s="51"/>
      <c r="B1009" s="115"/>
      <c r="C1009" s="348"/>
      <c r="D1009" s="1194"/>
      <c r="E1009" s="1194"/>
      <c r="F1009" s="1194"/>
      <c r="G1009" s="1194"/>
      <c r="H1009" s="1194"/>
      <c r="I1009" s="1194"/>
      <c r="J1009" s="1194"/>
      <c r="K1009" s="1194"/>
      <c r="L1009" s="1194"/>
      <c r="M1009" s="1194"/>
      <c r="N1009" s="1194"/>
      <c r="O1009" s="1194"/>
      <c r="P1009" s="1194"/>
      <c r="Q1009" s="1194"/>
      <c r="R1009" s="1194"/>
      <c r="S1009" s="1194"/>
      <c r="T1009" s="1194"/>
      <c r="U1009" s="1194"/>
      <c r="V1009" s="1194"/>
      <c r="W1009" s="1194"/>
      <c r="X1009" s="1194"/>
      <c r="Y1009" s="1194"/>
      <c r="Z1009" s="1194"/>
      <c r="AA1009" s="1194"/>
      <c r="AB1009" s="1194"/>
      <c r="AC1009" s="1194"/>
      <c r="AD1009" s="1194"/>
      <c r="AE1009" s="1194"/>
      <c r="AF1009" s="1194"/>
      <c r="AG1009" s="1194"/>
      <c r="AH1009" s="1194"/>
      <c r="AI1009" s="1194"/>
      <c r="AJ1009" s="1194"/>
      <c r="AK1009" s="1194"/>
      <c r="AL1009" s="105"/>
    </row>
    <row r="1010" spans="1:38" ht="12.75" customHeight="1">
      <c r="A1010" s="51"/>
      <c r="B1010" s="115"/>
      <c r="C1010" s="348"/>
      <c r="D1010" s="1194"/>
      <c r="E1010" s="1194"/>
      <c r="F1010" s="1194"/>
      <c r="G1010" s="1194"/>
      <c r="H1010" s="1194"/>
      <c r="I1010" s="1194"/>
      <c r="J1010" s="1194"/>
      <c r="K1010" s="1194"/>
      <c r="L1010" s="1194"/>
      <c r="M1010" s="1194"/>
      <c r="N1010" s="1194"/>
      <c r="O1010" s="1194"/>
      <c r="P1010" s="1194"/>
      <c r="Q1010" s="1194"/>
      <c r="R1010" s="1194"/>
      <c r="S1010" s="1194"/>
      <c r="T1010" s="1194"/>
      <c r="U1010" s="1194"/>
      <c r="V1010" s="1194"/>
      <c r="W1010" s="1194"/>
      <c r="X1010" s="1194"/>
      <c r="Y1010" s="1194"/>
      <c r="Z1010" s="1194"/>
      <c r="AA1010" s="1194"/>
      <c r="AB1010" s="1194"/>
      <c r="AC1010" s="1194"/>
      <c r="AD1010" s="1194"/>
      <c r="AE1010" s="1194"/>
      <c r="AF1010" s="1194"/>
      <c r="AG1010" s="1194"/>
      <c r="AH1010" s="1194"/>
      <c r="AI1010" s="1194"/>
      <c r="AJ1010" s="1194"/>
      <c r="AK1010" s="1194"/>
      <c r="AL1010" s="105"/>
    </row>
    <row r="1011" spans="1:38" ht="12.75" customHeight="1">
      <c r="A1011" s="51"/>
      <c r="B1011" s="115"/>
      <c r="C1011" s="348"/>
      <c r="D1011" s="1194"/>
      <c r="E1011" s="1194"/>
      <c r="F1011" s="1194"/>
      <c r="G1011" s="1194"/>
      <c r="H1011" s="1194"/>
      <c r="I1011" s="1194"/>
      <c r="J1011" s="1194"/>
      <c r="K1011" s="1194"/>
      <c r="L1011" s="1194"/>
      <c r="M1011" s="1194"/>
      <c r="N1011" s="1194"/>
      <c r="O1011" s="1194"/>
      <c r="P1011" s="1194"/>
      <c r="Q1011" s="1194"/>
      <c r="R1011" s="1194"/>
      <c r="S1011" s="1194"/>
      <c r="T1011" s="1194"/>
      <c r="U1011" s="1194"/>
      <c r="V1011" s="1194"/>
      <c r="W1011" s="1194"/>
      <c r="X1011" s="1194"/>
      <c r="Y1011" s="1194"/>
      <c r="Z1011" s="1194"/>
      <c r="AA1011" s="1194"/>
      <c r="AB1011" s="1194"/>
      <c r="AC1011" s="1194"/>
      <c r="AD1011" s="1194"/>
      <c r="AE1011" s="1194"/>
      <c r="AF1011" s="1194"/>
      <c r="AG1011" s="1194"/>
      <c r="AH1011" s="1194"/>
      <c r="AI1011" s="1194"/>
      <c r="AJ1011" s="1194"/>
      <c r="AK1011" s="1194"/>
      <c r="AL1011" s="105"/>
    </row>
    <row r="1012" spans="1:38" ht="12.5" customHeight="1">
      <c r="A1012" s="51"/>
      <c r="B1012" s="161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10"/>
      <c r="D1012" s="1610"/>
      <c r="E1012" s="1610"/>
      <c r="F1012" s="1610"/>
      <c r="G1012" s="1610"/>
      <c r="H1012" s="1610"/>
      <c r="I1012" s="1610"/>
      <c r="J1012" s="1610"/>
      <c r="K1012" s="1610"/>
      <c r="L1012" s="1610"/>
      <c r="M1012" s="1610"/>
      <c r="N1012" s="1610"/>
      <c r="O1012" s="1610"/>
      <c r="P1012" s="1610"/>
      <c r="Q1012" s="1610"/>
      <c r="R1012" s="1610"/>
      <c r="S1012" s="1610"/>
      <c r="T1012" s="1610"/>
      <c r="U1012" s="1610"/>
      <c r="V1012" s="1610"/>
      <c r="W1012" s="1610"/>
      <c r="X1012" s="1610"/>
      <c r="Y1012" s="1610"/>
      <c r="Z1012" s="1610"/>
      <c r="AA1012" s="1610"/>
      <c r="AB1012" s="1610"/>
      <c r="AC1012" s="1610"/>
      <c r="AD1012" s="1610"/>
      <c r="AE1012" s="1610"/>
      <c r="AF1012" s="1610"/>
      <c r="AG1012" s="1610"/>
      <c r="AH1012" s="1610"/>
      <c r="AI1012" s="1610"/>
      <c r="AJ1012" s="1610"/>
      <c r="AK1012" s="1610"/>
      <c r="AL1012" s="105"/>
    </row>
    <row r="1013" spans="1:38" ht="12.5" customHeight="1">
      <c r="A1013" s="131"/>
      <c r="B1013" s="1610"/>
      <c r="C1013" s="1610"/>
      <c r="D1013" s="1610"/>
      <c r="E1013" s="1610"/>
      <c r="F1013" s="1610"/>
      <c r="G1013" s="1610"/>
      <c r="H1013" s="1610"/>
      <c r="I1013" s="1610"/>
      <c r="J1013" s="1610"/>
      <c r="K1013" s="1610"/>
      <c r="L1013" s="1610"/>
      <c r="M1013" s="1610"/>
      <c r="N1013" s="1610"/>
      <c r="O1013" s="1610"/>
      <c r="P1013" s="1610"/>
      <c r="Q1013" s="1610"/>
      <c r="R1013" s="1610"/>
      <c r="S1013" s="1610"/>
      <c r="T1013" s="1610"/>
      <c r="U1013" s="1610"/>
      <c r="V1013" s="1610"/>
      <c r="W1013" s="1610"/>
      <c r="X1013" s="1610"/>
      <c r="Y1013" s="1610"/>
      <c r="Z1013" s="1610"/>
      <c r="AA1013" s="1610"/>
      <c r="AB1013" s="1610"/>
      <c r="AC1013" s="1610"/>
      <c r="AD1013" s="1610"/>
      <c r="AE1013" s="1610"/>
      <c r="AF1013" s="1610"/>
      <c r="AG1013" s="1610"/>
      <c r="AH1013" s="1610"/>
      <c r="AI1013" s="1610"/>
      <c r="AJ1013" s="1610"/>
      <c r="AK1013" s="1610"/>
      <c r="AL1013" s="105"/>
    </row>
    <row r="1014" spans="1:38" ht="12.5" customHeight="1">
      <c r="A1014" s="131"/>
      <c r="B1014" s="1609">
        <f>IF(ISNA(IF((AD978&gt;(AD953*0.15)),"(f) cannot be greater than 15% of unadjusted eligible basis.",0)),"",(IF((AD978&gt;(AD953*0.15)),"(f) cannot be greater than 15% of unadjusted eligible basis.",0)))</f>
        <v>0</v>
      </c>
      <c r="C1014" s="1609"/>
      <c r="D1014" s="1609"/>
      <c r="E1014" s="1609"/>
      <c r="F1014" s="1609"/>
      <c r="G1014" s="1609"/>
      <c r="H1014" s="1609"/>
      <c r="I1014" s="1609"/>
      <c r="J1014" s="1609"/>
      <c r="K1014" s="1609"/>
      <c r="L1014" s="1609"/>
      <c r="M1014" s="1609"/>
      <c r="N1014" s="1609"/>
      <c r="O1014" s="1609"/>
      <c r="P1014" s="1609"/>
      <c r="Q1014" s="1609"/>
      <c r="R1014" s="1609"/>
      <c r="S1014" s="1609"/>
      <c r="T1014" s="1609"/>
      <c r="U1014" s="1609"/>
      <c r="V1014" s="1609"/>
      <c r="W1014" s="1609"/>
      <c r="X1014" s="1609"/>
      <c r="Y1014" s="1609"/>
      <c r="Z1014" s="1609"/>
      <c r="AA1014" s="1609"/>
      <c r="AB1014" s="1609"/>
      <c r="AC1014" s="1609"/>
      <c r="AD1014" s="1609"/>
      <c r="AE1014" s="1609"/>
      <c r="AF1014" s="1609"/>
      <c r="AG1014" s="1609"/>
      <c r="AH1014" s="1609"/>
      <c r="AI1014" s="1609"/>
      <c r="AJ1014" s="1609"/>
      <c r="AK1014" s="1609"/>
      <c r="AL1014" s="105"/>
    </row>
    <row r="1015" spans="1:38" ht="12.5" customHeight="1" thickBot="1">
      <c r="A1015" s="1576" t="s">
        <v>875</v>
      </c>
      <c r="B1015" s="1576"/>
      <c r="C1015" s="1576"/>
      <c r="D1015" s="1576"/>
      <c r="E1015" s="1576"/>
      <c r="F1015" s="1576"/>
      <c r="G1015" s="1576"/>
      <c r="H1015" s="1576"/>
      <c r="I1015" s="1576"/>
      <c r="J1015" s="1576"/>
      <c r="K1015" s="1576"/>
      <c r="L1015" s="1576"/>
      <c r="M1015" s="1576"/>
      <c r="N1015" s="1576"/>
      <c r="O1015" s="1576"/>
      <c r="P1015" s="1576"/>
      <c r="Q1015" s="1576"/>
      <c r="R1015" s="1576"/>
      <c r="S1015" s="1576"/>
      <c r="T1015" s="1576"/>
      <c r="U1015" s="1576"/>
      <c r="V1015" s="1576"/>
      <c r="W1015" s="1576"/>
      <c r="X1015" s="1576"/>
      <c r="Y1015" s="1576"/>
      <c r="Z1015" s="1576"/>
      <c r="AA1015" s="1576"/>
      <c r="AB1015" s="1576"/>
      <c r="AC1015" s="1576"/>
      <c r="AD1015" s="1576"/>
      <c r="AE1015" s="1576"/>
      <c r="AF1015" s="1576"/>
      <c r="AG1015" s="1576"/>
      <c r="AH1015" s="1576"/>
      <c r="AI1015" s="1576"/>
      <c r="AJ1015" s="1576"/>
      <c r="AK1015" s="1576"/>
      <c r="AL1015" s="1576"/>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25" t="s">
        <v>641</v>
      </c>
      <c r="B1019" s="1125"/>
      <c r="C1019" s="13">
        <v>1</v>
      </c>
      <c r="D1019" s="989" t="s">
        <v>1261</v>
      </c>
      <c r="E1019" s="989"/>
      <c r="F1019" s="989"/>
      <c r="G1019" s="989"/>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134"/>
    </row>
    <row r="1020" spans="1:38" ht="12.5" customHeight="1">
      <c r="A1020" s="243"/>
      <c r="B1020" s="243"/>
      <c r="C1020" s="13"/>
      <c r="D1020" s="989"/>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134"/>
    </row>
    <row r="1021" spans="1:38" ht="12.5" customHeight="1">
      <c r="A1021" s="243"/>
      <c r="B1021" s="243"/>
      <c r="C1021" s="13"/>
      <c r="D1021" s="989"/>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105"/>
    </row>
    <row r="1022" spans="1:38" ht="12.5" customHeight="1">
      <c r="A1022" s="243"/>
      <c r="B1022" s="243"/>
      <c r="C1022" s="13"/>
      <c r="D1022" s="989"/>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105"/>
    </row>
    <row r="1023" spans="1:38" ht="12.5" customHeight="1">
      <c r="A1023" s="243"/>
      <c r="B1023" s="243"/>
      <c r="C1023" s="13"/>
      <c r="D1023" s="989"/>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105"/>
    </row>
    <row r="1024" spans="1:38" ht="12.5" customHeight="1">
      <c r="A1024" s="37"/>
      <c r="B1024" s="66"/>
      <c r="C1024" s="13"/>
      <c r="D1024" s="989"/>
      <c r="E1024" s="989"/>
      <c r="F1024" s="989"/>
      <c r="G1024" s="989"/>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105"/>
    </row>
    <row r="1025" spans="1:38" ht="12.5" customHeight="1">
      <c r="A1025" s="1125" t="s">
        <v>641</v>
      </c>
      <c r="B1025" s="1125"/>
      <c r="C1025" s="13">
        <v>2</v>
      </c>
      <c r="D1025" s="989" t="s">
        <v>1260</v>
      </c>
      <c r="E1025" s="989"/>
      <c r="F1025" s="989"/>
      <c r="G1025" s="989"/>
      <c r="H1025" s="989"/>
      <c r="I1025" s="989"/>
      <c r="J1025" s="989"/>
      <c r="K1025" s="989"/>
      <c r="L1025" s="989"/>
      <c r="M1025" s="989"/>
      <c r="N1025" s="989"/>
      <c r="O1025" s="989"/>
      <c r="P1025" s="989"/>
      <c r="Q1025" s="989"/>
      <c r="R1025" s="989"/>
      <c r="S1025" s="989"/>
      <c r="T1025" s="989"/>
      <c r="U1025" s="989"/>
      <c r="V1025" s="989"/>
      <c r="W1025" s="989"/>
      <c r="X1025" s="989"/>
      <c r="Y1025" s="989"/>
      <c r="Z1025" s="989"/>
      <c r="AA1025" s="989"/>
      <c r="AB1025" s="989"/>
      <c r="AC1025" s="989"/>
      <c r="AD1025" s="989"/>
      <c r="AE1025" s="989"/>
      <c r="AF1025" s="989"/>
      <c r="AG1025" s="989"/>
      <c r="AH1025" s="989"/>
      <c r="AI1025" s="989"/>
      <c r="AJ1025" s="989"/>
      <c r="AK1025" s="989"/>
      <c r="AL1025" s="105"/>
    </row>
    <row r="1026" spans="1:38" ht="12.5" customHeight="1">
      <c r="A1026" s="243"/>
      <c r="B1026" s="243"/>
      <c r="C1026" s="13"/>
      <c r="D1026" s="989"/>
      <c r="E1026" s="989"/>
      <c r="F1026" s="989"/>
      <c r="G1026" s="989"/>
      <c r="H1026" s="989"/>
      <c r="I1026" s="989"/>
      <c r="J1026" s="989"/>
      <c r="K1026" s="989"/>
      <c r="L1026" s="989"/>
      <c r="M1026" s="989"/>
      <c r="N1026" s="989"/>
      <c r="O1026" s="989"/>
      <c r="P1026" s="989"/>
      <c r="Q1026" s="989"/>
      <c r="R1026" s="989"/>
      <c r="S1026" s="989"/>
      <c r="T1026" s="989"/>
      <c r="U1026" s="989"/>
      <c r="V1026" s="989"/>
      <c r="W1026" s="989"/>
      <c r="X1026" s="989"/>
      <c r="Y1026" s="989"/>
      <c r="Z1026" s="989"/>
      <c r="AA1026" s="989"/>
      <c r="AB1026" s="989"/>
      <c r="AC1026" s="989"/>
      <c r="AD1026" s="989"/>
      <c r="AE1026" s="989"/>
      <c r="AF1026" s="989"/>
      <c r="AG1026" s="989"/>
      <c r="AH1026" s="989"/>
      <c r="AI1026" s="989"/>
      <c r="AJ1026" s="989"/>
      <c r="AK1026" s="989"/>
      <c r="AL1026" s="105"/>
    </row>
    <row r="1027" spans="1:38" ht="12.5" customHeight="1">
      <c r="A1027" s="243"/>
      <c r="B1027" s="243"/>
      <c r="C1027" s="13"/>
      <c r="D1027" s="989"/>
      <c r="E1027" s="989"/>
      <c r="F1027" s="989"/>
      <c r="G1027" s="989"/>
      <c r="H1027" s="989"/>
      <c r="I1027" s="989"/>
      <c r="J1027" s="989"/>
      <c r="K1027" s="989"/>
      <c r="L1027" s="989"/>
      <c r="M1027" s="989"/>
      <c r="N1027" s="989"/>
      <c r="O1027" s="989"/>
      <c r="P1027" s="989"/>
      <c r="Q1027" s="989"/>
      <c r="R1027" s="989"/>
      <c r="S1027" s="989"/>
      <c r="T1027" s="989"/>
      <c r="U1027" s="989"/>
      <c r="V1027" s="989"/>
      <c r="W1027" s="989"/>
      <c r="X1027" s="989"/>
      <c r="Y1027" s="989"/>
      <c r="Z1027" s="989"/>
      <c r="AA1027" s="989"/>
      <c r="AB1027" s="989"/>
      <c r="AC1027" s="989"/>
      <c r="AD1027" s="989"/>
      <c r="AE1027" s="989"/>
      <c r="AF1027" s="989"/>
      <c r="AG1027" s="989"/>
      <c r="AH1027" s="989"/>
      <c r="AI1027" s="989"/>
      <c r="AJ1027" s="989"/>
      <c r="AK1027" s="989"/>
      <c r="AL1027" s="105"/>
    </row>
    <row r="1028" spans="1:38" ht="12.5" customHeight="1">
      <c r="A1028" s="243"/>
      <c r="B1028" s="243"/>
      <c r="C1028" s="13"/>
      <c r="D1028" s="989"/>
      <c r="E1028" s="989"/>
      <c r="F1028" s="989"/>
      <c r="G1028" s="989"/>
      <c r="H1028" s="989"/>
      <c r="I1028" s="989"/>
      <c r="J1028" s="989"/>
      <c r="K1028" s="989"/>
      <c r="L1028" s="989"/>
      <c r="M1028" s="989"/>
      <c r="N1028" s="989"/>
      <c r="O1028" s="989"/>
      <c r="P1028" s="989"/>
      <c r="Q1028" s="989"/>
      <c r="R1028" s="989"/>
      <c r="S1028" s="989"/>
      <c r="T1028" s="989"/>
      <c r="U1028" s="989"/>
      <c r="V1028" s="989"/>
      <c r="W1028" s="989"/>
      <c r="X1028" s="989"/>
      <c r="Y1028" s="989"/>
      <c r="Z1028" s="989"/>
      <c r="AA1028" s="989"/>
      <c r="AB1028" s="989"/>
      <c r="AC1028" s="989"/>
      <c r="AD1028" s="989"/>
      <c r="AE1028" s="989"/>
      <c r="AF1028" s="989"/>
      <c r="AG1028" s="989"/>
      <c r="AH1028" s="989"/>
      <c r="AI1028" s="989"/>
      <c r="AJ1028" s="989"/>
      <c r="AK1028" s="989"/>
      <c r="AL1028" s="105"/>
    </row>
    <row r="1029" spans="1:38" ht="12.5" customHeight="1">
      <c r="A1029" s="243"/>
      <c r="B1029" s="243"/>
      <c r="C1029" s="13"/>
      <c r="D1029" s="989"/>
      <c r="E1029" s="989"/>
      <c r="F1029" s="989"/>
      <c r="G1029" s="989"/>
      <c r="H1029" s="989"/>
      <c r="I1029" s="989"/>
      <c r="J1029" s="989"/>
      <c r="K1029" s="989"/>
      <c r="L1029" s="989"/>
      <c r="M1029" s="989"/>
      <c r="N1029" s="989"/>
      <c r="O1029" s="989"/>
      <c r="P1029" s="989"/>
      <c r="Q1029" s="989"/>
      <c r="R1029" s="989"/>
      <c r="S1029" s="989"/>
      <c r="T1029" s="989"/>
      <c r="U1029" s="989"/>
      <c r="V1029" s="989"/>
      <c r="W1029" s="989"/>
      <c r="X1029" s="989"/>
      <c r="Y1029" s="989"/>
      <c r="Z1029" s="989"/>
      <c r="AA1029" s="989"/>
      <c r="AB1029" s="989"/>
      <c r="AC1029" s="989"/>
      <c r="AD1029" s="989"/>
      <c r="AE1029" s="989"/>
      <c r="AF1029" s="989"/>
      <c r="AG1029" s="989"/>
      <c r="AH1029" s="989"/>
      <c r="AI1029" s="989"/>
      <c r="AJ1029" s="989"/>
      <c r="AK1029" s="989"/>
      <c r="AL1029" s="105"/>
    </row>
    <row r="1030" spans="1:38" ht="12.5" customHeight="1">
      <c r="A1030" s="243"/>
      <c r="B1030" s="243"/>
      <c r="C1030" s="13"/>
      <c r="D1030" s="989"/>
      <c r="E1030" s="989"/>
      <c r="F1030" s="989"/>
      <c r="G1030" s="989"/>
      <c r="H1030" s="989"/>
      <c r="I1030" s="989"/>
      <c r="J1030" s="989"/>
      <c r="K1030" s="989"/>
      <c r="L1030" s="989"/>
      <c r="M1030" s="989"/>
      <c r="N1030" s="989"/>
      <c r="O1030" s="989"/>
      <c r="P1030" s="989"/>
      <c r="Q1030" s="989"/>
      <c r="R1030" s="989"/>
      <c r="S1030" s="989"/>
      <c r="T1030" s="989"/>
      <c r="U1030" s="989"/>
      <c r="V1030" s="989"/>
      <c r="W1030" s="989"/>
      <c r="X1030" s="989"/>
      <c r="Y1030" s="989"/>
      <c r="Z1030" s="989"/>
      <c r="AA1030" s="989"/>
      <c r="AB1030" s="989"/>
      <c r="AC1030" s="989"/>
      <c r="AD1030" s="989"/>
      <c r="AE1030" s="989"/>
      <c r="AF1030" s="989"/>
      <c r="AG1030" s="989"/>
      <c r="AH1030" s="989"/>
      <c r="AI1030" s="989"/>
      <c r="AJ1030" s="989"/>
      <c r="AK1030" s="989"/>
    </row>
    <row r="1031" spans="1:38" ht="12.5" customHeight="1">
      <c r="A1031" s="1125" t="s">
        <v>641</v>
      </c>
      <c r="B1031" s="1125"/>
      <c r="C1031" s="13">
        <v>3</v>
      </c>
      <c r="D1031" s="989" t="s">
        <v>1603</v>
      </c>
      <c r="E1031" s="989"/>
      <c r="F1031" s="989"/>
      <c r="G1031" s="989"/>
      <c r="H1031" s="989"/>
      <c r="I1031" s="989"/>
      <c r="J1031" s="989"/>
      <c r="K1031" s="989"/>
      <c r="L1031" s="989"/>
      <c r="M1031" s="989"/>
      <c r="N1031" s="989"/>
      <c r="O1031" s="989"/>
      <c r="P1031" s="989"/>
      <c r="Q1031" s="989"/>
      <c r="R1031" s="989"/>
      <c r="S1031" s="989"/>
      <c r="T1031" s="989"/>
      <c r="U1031" s="989"/>
      <c r="V1031" s="989"/>
      <c r="W1031" s="989"/>
      <c r="X1031" s="989"/>
      <c r="Y1031" s="989"/>
      <c r="Z1031" s="989"/>
      <c r="AA1031" s="989"/>
      <c r="AB1031" s="989"/>
      <c r="AC1031" s="989"/>
      <c r="AD1031" s="989"/>
      <c r="AE1031" s="989"/>
      <c r="AF1031" s="989"/>
      <c r="AG1031" s="989"/>
      <c r="AH1031" s="989"/>
      <c r="AI1031" s="989"/>
      <c r="AJ1031" s="989"/>
      <c r="AK1031" s="989"/>
    </row>
    <row r="1032" spans="1:38" s="743" customFormat="1" ht="12.5" customHeight="1">
      <c r="A1032" s="133"/>
      <c r="B1032" s="133"/>
      <c r="C1032" s="13"/>
      <c r="D1032" s="989"/>
      <c r="E1032" s="989"/>
      <c r="F1032" s="989"/>
      <c r="G1032" s="989"/>
      <c r="H1032" s="989"/>
      <c r="I1032" s="989"/>
      <c r="J1032" s="989"/>
      <c r="K1032" s="989"/>
      <c r="L1032" s="989"/>
      <c r="M1032" s="989"/>
      <c r="N1032" s="989"/>
      <c r="O1032" s="989"/>
      <c r="P1032" s="989"/>
      <c r="Q1032" s="989"/>
      <c r="R1032" s="989"/>
      <c r="S1032" s="989"/>
      <c r="T1032" s="989"/>
      <c r="U1032" s="989"/>
      <c r="V1032" s="989"/>
      <c r="W1032" s="989"/>
      <c r="X1032" s="989"/>
      <c r="Y1032" s="989"/>
      <c r="Z1032" s="989"/>
      <c r="AA1032" s="989"/>
      <c r="AB1032" s="989"/>
      <c r="AC1032" s="989"/>
      <c r="AD1032" s="989"/>
      <c r="AE1032" s="989"/>
      <c r="AF1032" s="989"/>
      <c r="AG1032" s="989"/>
      <c r="AH1032" s="989"/>
      <c r="AI1032" s="989"/>
      <c r="AJ1032" s="989"/>
      <c r="AK1032" s="989"/>
    </row>
    <row r="1033" spans="1:38" ht="12.5" customHeight="1">
      <c r="A1033" s="133"/>
      <c r="B1033" s="133"/>
      <c r="C1033" s="13"/>
      <c r="D1033" s="989"/>
      <c r="E1033" s="989"/>
      <c r="F1033" s="989"/>
      <c r="G1033" s="989"/>
      <c r="H1033" s="989"/>
      <c r="I1033" s="989"/>
      <c r="J1033" s="989"/>
      <c r="K1033" s="989"/>
      <c r="L1033" s="989"/>
      <c r="M1033" s="989"/>
      <c r="N1033" s="989"/>
      <c r="O1033" s="989"/>
      <c r="P1033" s="989"/>
      <c r="Q1033" s="989"/>
      <c r="R1033" s="989"/>
      <c r="S1033" s="989"/>
      <c r="T1033" s="989"/>
      <c r="U1033" s="989"/>
      <c r="V1033" s="989"/>
      <c r="W1033" s="989"/>
      <c r="X1033" s="989"/>
      <c r="Y1033" s="989"/>
      <c r="Z1033" s="989"/>
      <c r="AA1033" s="989"/>
      <c r="AB1033" s="989"/>
      <c r="AC1033" s="989"/>
      <c r="AD1033" s="989"/>
      <c r="AE1033" s="989"/>
      <c r="AF1033" s="989"/>
      <c r="AG1033" s="989"/>
      <c r="AH1033" s="989"/>
      <c r="AI1033" s="989"/>
      <c r="AJ1033" s="989"/>
      <c r="AK1033" s="989"/>
    </row>
    <row r="1034" spans="1:38" ht="12.5" customHeight="1">
      <c r="A1034" s="62"/>
      <c r="B1034" s="66"/>
      <c r="C1034" s="13"/>
      <c r="D1034" s="989"/>
      <c r="E1034" s="989"/>
      <c r="F1034" s="989"/>
      <c r="G1034" s="989"/>
      <c r="H1034" s="989"/>
      <c r="I1034" s="989"/>
      <c r="J1034" s="989"/>
      <c r="K1034" s="989"/>
      <c r="L1034" s="989"/>
      <c r="M1034" s="989"/>
      <c r="N1034" s="989"/>
      <c r="O1034" s="989"/>
      <c r="P1034" s="989"/>
      <c r="Q1034" s="989"/>
      <c r="R1034" s="989"/>
      <c r="S1034" s="989"/>
      <c r="T1034" s="989"/>
      <c r="U1034" s="989"/>
      <c r="V1034" s="989"/>
      <c r="W1034" s="989"/>
      <c r="X1034" s="989"/>
      <c r="Y1034" s="989"/>
      <c r="Z1034" s="989"/>
      <c r="AA1034" s="989"/>
      <c r="AB1034" s="989"/>
      <c r="AC1034" s="989"/>
      <c r="AD1034" s="989"/>
      <c r="AE1034" s="989"/>
      <c r="AF1034" s="989"/>
      <c r="AG1034" s="989"/>
      <c r="AH1034" s="989"/>
      <c r="AI1034" s="989"/>
      <c r="AJ1034" s="989"/>
      <c r="AK1034" s="989"/>
    </row>
    <row r="1035" spans="1:38" ht="12.5" customHeight="1">
      <c r="A1035" s="62"/>
      <c r="B1035" s="66"/>
      <c r="C1035" s="13"/>
      <c r="D1035" s="989"/>
      <c r="E1035" s="989"/>
      <c r="F1035" s="989"/>
      <c r="G1035" s="989"/>
      <c r="H1035" s="989"/>
      <c r="I1035" s="989"/>
      <c r="J1035" s="989"/>
      <c r="K1035" s="989"/>
      <c r="L1035" s="989"/>
      <c r="M1035" s="989"/>
      <c r="N1035" s="989"/>
      <c r="O1035" s="989"/>
      <c r="P1035" s="989"/>
      <c r="Q1035" s="989"/>
      <c r="R1035" s="989"/>
      <c r="S1035" s="989"/>
      <c r="T1035" s="989"/>
      <c r="U1035" s="989"/>
      <c r="V1035" s="989"/>
      <c r="W1035" s="989"/>
      <c r="X1035" s="989"/>
      <c r="Y1035" s="989"/>
      <c r="Z1035" s="989"/>
      <c r="AA1035" s="989"/>
      <c r="AB1035" s="989"/>
      <c r="AC1035" s="989"/>
      <c r="AD1035" s="989"/>
      <c r="AE1035" s="989"/>
      <c r="AF1035" s="989"/>
      <c r="AG1035" s="989"/>
      <c r="AH1035" s="989"/>
      <c r="AI1035" s="989"/>
      <c r="AJ1035" s="989"/>
      <c r="AK1035" s="989"/>
    </row>
    <row r="1036" spans="1:38" ht="12.5" customHeight="1">
      <c r="A1036" s="62"/>
      <c r="B1036" s="66"/>
      <c r="C1036" s="13"/>
      <c r="D1036" s="989"/>
      <c r="E1036" s="989"/>
      <c r="F1036" s="989"/>
      <c r="G1036" s="989"/>
      <c r="H1036" s="989"/>
      <c r="I1036" s="989"/>
      <c r="J1036" s="989"/>
      <c r="K1036" s="989"/>
      <c r="L1036" s="989"/>
      <c r="M1036" s="989"/>
      <c r="N1036" s="989"/>
      <c r="O1036" s="989"/>
      <c r="P1036" s="989"/>
      <c r="Q1036" s="989"/>
      <c r="R1036" s="989"/>
      <c r="S1036" s="989"/>
      <c r="T1036" s="989"/>
      <c r="U1036" s="989"/>
      <c r="V1036" s="989"/>
      <c r="W1036" s="989"/>
      <c r="X1036" s="989"/>
      <c r="Y1036" s="989"/>
      <c r="Z1036" s="989"/>
      <c r="AA1036" s="989"/>
      <c r="AB1036" s="989"/>
      <c r="AC1036" s="989"/>
      <c r="AD1036" s="989"/>
      <c r="AE1036" s="989"/>
      <c r="AF1036" s="989"/>
      <c r="AG1036" s="989"/>
      <c r="AH1036" s="989"/>
      <c r="AI1036" s="989"/>
      <c r="AJ1036" s="989"/>
      <c r="AK1036" s="989"/>
    </row>
    <row r="1037" spans="1:38" ht="12.5" customHeight="1">
      <c r="A1037" s="62"/>
      <c r="B1037" s="66"/>
      <c r="C1037" s="13"/>
      <c r="D1037" s="989"/>
      <c r="E1037" s="989"/>
      <c r="F1037" s="989"/>
      <c r="G1037" s="989"/>
      <c r="H1037" s="989"/>
      <c r="I1037" s="989"/>
      <c r="J1037" s="989"/>
      <c r="K1037" s="989"/>
      <c r="L1037" s="989"/>
      <c r="M1037" s="989"/>
      <c r="N1037" s="989"/>
      <c r="O1037" s="989"/>
      <c r="P1037" s="989"/>
      <c r="Q1037" s="989"/>
      <c r="R1037" s="989"/>
      <c r="S1037" s="989"/>
      <c r="T1037" s="989"/>
      <c r="U1037" s="989"/>
      <c r="V1037" s="989"/>
      <c r="W1037" s="989"/>
      <c r="X1037" s="989"/>
      <c r="Y1037" s="989"/>
      <c r="Z1037" s="989"/>
      <c r="AA1037" s="989"/>
      <c r="AB1037" s="989"/>
      <c r="AC1037" s="989"/>
      <c r="AD1037" s="989"/>
      <c r="AE1037" s="989"/>
      <c r="AF1037" s="989"/>
      <c r="AG1037" s="989"/>
      <c r="AH1037" s="989"/>
      <c r="AI1037" s="989"/>
      <c r="AJ1037" s="989"/>
      <c r="AK1037" s="989"/>
    </row>
    <row r="1038" spans="1:38" ht="12.5" customHeight="1">
      <c r="A1038" s="1125" t="s">
        <v>641</v>
      </c>
      <c r="B1038" s="1125"/>
      <c r="C1038" s="13">
        <v>4</v>
      </c>
      <c r="D1038" s="989" t="s">
        <v>1246</v>
      </c>
      <c r="E1038" s="989"/>
      <c r="F1038" s="989"/>
      <c r="G1038" s="989"/>
      <c r="H1038" s="989"/>
      <c r="I1038" s="989"/>
      <c r="J1038" s="989"/>
      <c r="K1038" s="989"/>
      <c r="L1038" s="989"/>
      <c r="M1038" s="989"/>
      <c r="N1038" s="989"/>
      <c r="O1038" s="989"/>
      <c r="P1038" s="989"/>
      <c r="Q1038" s="989"/>
      <c r="R1038" s="989"/>
      <c r="S1038" s="989"/>
      <c r="T1038" s="989"/>
      <c r="U1038" s="989"/>
      <c r="V1038" s="989"/>
      <c r="W1038" s="989"/>
      <c r="X1038" s="989"/>
      <c r="Y1038" s="989"/>
      <c r="Z1038" s="989"/>
      <c r="AA1038" s="989"/>
      <c r="AB1038" s="989"/>
      <c r="AC1038" s="989"/>
      <c r="AD1038" s="989"/>
      <c r="AE1038" s="989"/>
      <c r="AF1038" s="989"/>
      <c r="AG1038" s="989"/>
      <c r="AH1038" s="989"/>
      <c r="AI1038" s="989"/>
      <c r="AJ1038" s="989"/>
      <c r="AK1038" s="989"/>
    </row>
    <row r="1039" spans="1:38" s="706" customFormat="1" ht="12.5" customHeight="1">
      <c r="A1039" s="243"/>
      <c r="B1039" s="243"/>
      <c r="C1039" s="13"/>
      <c r="D1039" s="989"/>
      <c r="E1039" s="989"/>
      <c r="F1039" s="989"/>
      <c r="G1039" s="989"/>
      <c r="H1039" s="989"/>
      <c r="I1039" s="989"/>
      <c r="J1039" s="989"/>
      <c r="K1039" s="989"/>
      <c r="L1039" s="989"/>
      <c r="M1039" s="989"/>
      <c r="N1039" s="989"/>
      <c r="O1039" s="989"/>
      <c r="P1039" s="989"/>
      <c r="Q1039" s="989"/>
      <c r="R1039" s="989"/>
      <c r="S1039" s="989"/>
      <c r="T1039" s="989"/>
      <c r="U1039" s="989"/>
      <c r="V1039" s="989"/>
      <c r="W1039" s="989"/>
      <c r="X1039" s="989"/>
      <c r="Y1039" s="989"/>
      <c r="Z1039" s="989"/>
      <c r="AA1039" s="989"/>
      <c r="AB1039" s="989"/>
      <c r="AC1039" s="989"/>
      <c r="AD1039" s="989"/>
      <c r="AE1039" s="989"/>
      <c r="AF1039" s="989"/>
      <c r="AG1039" s="989"/>
      <c r="AH1039" s="989"/>
      <c r="AI1039" s="989"/>
      <c r="AJ1039" s="989"/>
      <c r="AK1039" s="989"/>
      <c r="AL1039" s="12"/>
    </row>
    <row r="1040" spans="1:38" ht="12.5" customHeight="1">
      <c r="A1040" s="62"/>
      <c r="B1040" s="66"/>
      <c r="C1040" s="13"/>
      <c r="D1040" s="989"/>
      <c r="E1040" s="989"/>
      <c r="F1040" s="989"/>
      <c r="G1040" s="989"/>
      <c r="H1040" s="989"/>
      <c r="I1040" s="989"/>
      <c r="J1040" s="989"/>
      <c r="K1040" s="989"/>
      <c r="L1040" s="989"/>
      <c r="M1040" s="989"/>
      <c r="N1040" s="989"/>
      <c r="O1040" s="989"/>
      <c r="P1040" s="989"/>
      <c r="Q1040" s="989"/>
      <c r="R1040" s="989"/>
      <c r="S1040" s="989"/>
      <c r="T1040" s="989"/>
      <c r="U1040" s="989"/>
      <c r="V1040" s="989"/>
      <c r="W1040" s="989"/>
      <c r="X1040" s="989"/>
      <c r="Y1040" s="989"/>
      <c r="Z1040" s="989"/>
      <c r="AA1040" s="989"/>
      <c r="AB1040" s="989"/>
      <c r="AC1040" s="989"/>
      <c r="AD1040" s="989"/>
      <c r="AE1040" s="989"/>
      <c r="AF1040" s="989"/>
      <c r="AG1040" s="989"/>
      <c r="AH1040" s="989"/>
      <c r="AI1040" s="989"/>
      <c r="AJ1040" s="989"/>
      <c r="AK1040" s="989"/>
    </row>
    <row r="1041" spans="1:38" ht="12.5" customHeight="1">
      <c r="A1041" s="1125" t="s">
        <v>641</v>
      </c>
      <c r="B1041" s="1125"/>
      <c r="C1041" s="13">
        <v>5</v>
      </c>
      <c r="D1041" s="989" t="s">
        <v>1464</v>
      </c>
      <c r="E1041" s="989"/>
      <c r="F1041" s="989"/>
      <c r="G1041" s="989"/>
      <c r="H1041" s="989"/>
      <c r="I1041" s="989"/>
      <c r="J1041" s="989"/>
      <c r="K1041" s="989"/>
      <c r="L1041" s="989"/>
      <c r="M1041" s="989"/>
      <c r="N1041" s="989"/>
      <c r="O1041" s="989"/>
      <c r="P1041" s="989"/>
      <c r="Q1041" s="989"/>
      <c r="R1041" s="989"/>
      <c r="S1041" s="989"/>
      <c r="T1041" s="989"/>
      <c r="U1041" s="989"/>
      <c r="V1041" s="989"/>
      <c r="W1041" s="989"/>
      <c r="X1041" s="989"/>
      <c r="Y1041" s="989"/>
      <c r="Z1041" s="989"/>
      <c r="AA1041" s="989"/>
      <c r="AB1041" s="989"/>
      <c r="AC1041" s="989"/>
      <c r="AD1041" s="989"/>
      <c r="AE1041" s="989"/>
      <c r="AF1041" s="989"/>
      <c r="AG1041" s="989"/>
      <c r="AH1041" s="989"/>
      <c r="AI1041" s="989"/>
      <c r="AJ1041" s="989"/>
      <c r="AK1041" s="989"/>
    </row>
    <row r="1042" spans="1:38" ht="12.5" customHeight="1">
      <c r="A1042" s="243"/>
      <c r="B1042" s="243"/>
      <c r="C1042" s="13"/>
      <c r="D1042" s="989"/>
      <c r="E1042" s="989"/>
      <c r="F1042" s="989"/>
      <c r="G1042" s="989"/>
      <c r="H1042" s="989"/>
      <c r="I1042" s="989"/>
      <c r="J1042" s="989"/>
      <c r="K1042" s="989"/>
      <c r="L1042" s="989"/>
      <c r="M1042" s="989"/>
      <c r="N1042" s="989"/>
      <c r="O1042" s="989"/>
      <c r="P1042" s="989"/>
      <c r="Q1042" s="989"/>
      <c r="R1042" s="989"/>
      <c r="S1042" s="989"/>
      <c r="T1042" s="989"/>
      <c r="U1042" s="989"/>
      <c r="V1042" s="989"/>
      <c r="W1042" s="989"/>
      <c r="X1042" s="989"/>
      <c r="Y1042" s="989"/>
      <c r="Z1042" s="989"/>
      <c r="AA1042" s="989"/>
      <c r="AB1042" s="989"/>
      <c r="AC1042" s="989"/>
      <c r="AD1042" s="989"/>
      <c r="AE1042" s="989"/>
      <c r="AF1042" s="989"/>
      <c r="AG1042" s="989"/>
      <c r="AH1042" s="989"/>
      <c r="AI1042" s="989"/>
      <c r="AJ1042" s="989"/>
      <c r="AK1042" s="989"/>
    </row>
    <row r="1043" spans="1:38" ht="12.5" customHeight="1">
      <c r="A1043" s="243"/>
      <c r="B1043" s="243"/>
      <c r="C1043" s="13"/>
      <c r="D1043" s="989"/>
      <c r="E1043" s="989"/>
      <c r="F1043" s="989"/>
      <c r="G1043" s="989"/>
      <c r="H1043" s="989"/>
      <c r="I1043" s="989"/>
      <c r="J1043" s="989"/>
      <c r="K1043" s="989"/>
      <c r="L1043" s="989"/>
      <c r="M1043" s="989"/>
      <c r="N1043" s="989"/>
      <c r="O1043" s="989"/>
      <c r="P1043" s="989"/>
      <c r="Q1043" s="989"/>
      <c r="R1043" s="989"/>
      <c r="S1043" s="989"/>
      <c r="T1043" s="989"/>
      <c r="U1043" s="989"/>
      <c r="V1043" s="989"/>
      <c r="W1043" s="989"/>
      <c r="X1043" s="989"/>
      <c r="Y1043" s="989"/>
      <c r="Z1043" s="989"/>
      <c r="AA1043" s="989"/>
      <c r="AB1043" s="989"/>
      <c r="AC1043" s="989"/>
      <c r="AD1043" s="989"/>
      <c r="AE1043" s="989"/>
      <c r="AF1043" s="989"/>
      <c r="AG1043" s="989"/>
      <c r="AH1043" s="989"/>
      <c r="AI1043" s="989"/>
      <c r="AJ1043" s="989"/>
      <c r="AK1043" s="989"/>
    </row>
    <row r="1044" spans="1:38" ht="12.5" customHeight="1">
      <c r="A1044" s="243"/>
      <c r="B1044" s="243"/>
      <c r="C1044" s="13"/>
      <c r="D1044" s="989"/>
      <c r="E1044" s="989"/>
      <c r="F1044" s="989"/>
      <c r="G1044" s="989"/>
      <c r="H1044" s="989"/>
      <c r="I1044" s="989"/>
      <c r="J1044" s="989"/>
      <c r="K1044" s="989"/>
      <c r="L1044" s="989"/>
      <c r="M1044" s="989"/>
      <c r="N1044" s="989"/>
      <c r="O1044" s="989"/>
      <c r="P1044" s="989"/>
      <c r="Q1044" s="989"/>
      <c r="R1044" s="989"/>
      <c r="S1044" s="989"/>
      <c r="T1044" s="989"/>
      <c r="U1044" s="989"/>
      <c r="V1044" s="989"/>
      <c r="W1044" s="989"/>
      <c r="X1044" s="989"/>
      <c r="Y1044" s="989"/>
      <c r="Z1044" s="989"/>
      <c r="AA1044" s="989"/>
      <c r="AB1044" s="989"/>
      <c r="AC1044" s="989"/>
      <c r="AD1044" s="989"/>
      <c r="AE1044" s="989"/>
      <c r="AF1044" s="989"/>
      <c r="AG1044" s="989"/>
      <c r="AH1044" s="989"/>
      <c r="AI1044" s="989"/>
      <c r="AJ1044" s="989"/>
      <c r="AK1044" s="989"/>
      <c r="AL1044" s="706"/>
    </row>
    <row r="1045" spans="1:38" ht="12.5" customHeight="1">
      <c r="A1045" s="62"/>
      <c r="B1045" s="66"/>
      <c r="C1045" s="13"/>
      <c r="D1045" s="989"/>
      <c r="E1045" s="989"/>
      <c r="F1045" s="989"/>
      <c r="G1045" s="989"/>
      <c r="H1045" s="989"/>
      <c r="I1045" s="989"/>
      <c r="J1045" s="989"/>
      <c r="K1045" s="989"/>
      <c r="L1045" s="989"/>
      <c r="M1045" s="989"/>
      <c r="N1045" s="989"/>
      <c r="O1045" s="989"/>
      <c r="P1045" s="989"/>
      <c r="Q1045" s="989"/>
      <c r="R1045" s="989"/>
      <c r="S1045" s="989"/>
      <c r="T1045" s="989"/>
      <c r="U1045" s="989"/>
      <c r="V1045" s="989"/>
      <c r="W1045" s="989"/>
      <c r="X1045" s="989"/>
      <c r="Y1045" s="989"/>
      <c r="Z1045" s="989"/>
      <c r="AA1045" s="989"/>
      <c r="AB1045" s="989"/>
      <c r="AC1045" s="989"/>
      <c r="AD1045" s="989"/>
      <c r="AE1045" s="989"/>
      <c r="AF1045" s="989"/>
      <c r="AG1045" s="989"/>
      <c r="AH1045" s="989"/>
      <c r="AI1045" s="989"/>
      <c r="AJ1045" s="989"/>
      <c r="AK1045" s="989"/>
    </row>
    <row r="1046" spans="1:38" ht="12.5" customHeight="1">
      <c r="A1046" s="1125" t="s">
        <v>641</v>
      </c>
      <c r="B1046" s="1125"/>
      <c r="C1046" s="13">
        <v>6</v>
      </c>
      <c r="D1046" s="989" t="s">
        <v>1247</v>
      </c>
      <c r="E1046" s="989"/>
      <c r="F1046" s="989"/>
      <c r="G1046" s="989"/>
      <c r="H1046" s="989"/>
      <c r="I1046" s="989"/>
      <c r="J1046" s="989"/>
      <c r="K1046" s="989"/>
      <c r="L1046" s="989"/>
      <c r="M1046" s="989"/>
      <c r="N1046" s="989"/>
      <c r="O1046" s="989"/>
      <c r="P1046" s="989"/>
      <c r="Q1046" s="989"/>
      <c r="R1046" s="989"/>
      <c r="S1046" s="989"/>
      <c r="T1046" s="989"/>
      <c r="U1046" s="989"/>
      <c r="V1046" s="989"/>
      <c r="W1046" s="989"/>
      <c r="X1046" s="989"/>
      <c r="Y1046" s="989"/>
      <c r="Z1046" s="989"/>
      <c r="AA1046" s="989"/>
      <c r="AB1046" s="989"/>
      <c r="AC1046" s="989"/>
      <c r="AD1046" s="989"/>
      <c r="AE1046" s="989"/>
      <c r="AF1046" s="989"/>
      <c r="AG1046" s="989"/>
      <c r="AH1046" s="989"/>
      <c r="AI1046" s="989"/>
      <c r="AJ1046" s="989"/>
      <c r="AK1046" s="989"/>
    </row>
    <row r="1047" spans="1:38" ht="12.5" customHeight="1">
      <c r="A1047" s="62"/>
      <c r="B1047" s="327"/>
      <c r="C1047" s="13"/>
      <c r="D1047" s="989"/>
      <c r="E1047" s="989"/>
      <c r="F1047" s="989"/>
      <c r="G1047" s="989"/>
      <c r="H1047" s="989"/>
      <c r="I1047" s="989"/>
      <c r="J1047" s="989"/>
      <c r="K1047" s="989"/>
      <c r="L1047" s="989"/>
      <c r="M1047" s="989"/>
      <c r="N1047" s="989"/>
      <c r="O1047" s="989"/>
      <c r="P1047" s="989"/>
      <c r="Q1047" s="989"/>
      <c r="R1047" s="989"/>
      <c r="S1047" s="989"/>
      <c r="T1047" s="989"/>
      <c r="U1047" s="989"/>
      <c r="V1047" s="989"/>
      <c r="W1047" s="989"/>
      <c r="X1047" s="989"/>
      <c r="Y1047" s="989"/>
      <c r="Z1047" s="989"/>
      <c r="AA1047" s="989"/>
      <c r="AB1047" s="989"/>
      <c r="AC1047" s="989"/>
      <c r="AD1047" s="989"/>
      <c r="AE1047" s="989"/>
      <c r="AF1047" s="989"/>
      <c r="AG1047" s="989"/>
      <c r="AH1047" s="989"/>
      <c r="AI1047" s="989"/>
      <c r="AJ1047" s="989"/>
      <c r="AK1047" s="989"/>
    </row>
    <row r="1048" spans="1:38" ht="12.5" customHeight="1">
      <c r="A1048" s="62"/>
      <c r="B1048" s="66"/>
      <c r="C1048" s="13"/>
      <c r="D1048" s="989"/>
      <c r="E1048" s="989"/>
      <c r="F1048" s="989"/>
      <c r="G1048" s="989"/>
      <c r="H1048" s="989"/>
      <c r="I1048" s="989"/>
      <c r="J1048" s="989"/>
      <c r="K1048" s="989"/>
      <c r="L1048" s="989"/>
      <c r="M1048" s="989"/>
      <c r="N1048" s="989"/>
      <c r="O1048" s="989"/>
      <c r="P1048" s="989"/>
      <c r="Q1048" s="989"/>
      <c r="R1048" s="989"/>
      <c r="S1048" s="989"/>
      <c r="T1048" s="989"/>
      <c r="U1048" s="989"/>
      <c r="V1048" s="989"/>
      <c r="W1048" s="989"/>
      <c r="X1048" s="989"/>
      <c r="Y1048" s="989"/>
      <c r="Z1048" s="989"/>
      <c r="AA1048" s="989"/>
      <c r="AB1048" s="989"/>
      <c r="AC1048" s="989"/>
      <c r="AD1048" s="989"/>
      <c r="AE1048" s="989"/>
      <c r="AF1048" s="989"/>
      <c r="AG1048" s="989"/>
      <c r="AH1048" s="989"/>
      <c r="AI1048" s="989"/>
      <c r="AJ1048" s="989"/>
      <c r="AK1048" s="989"/>
    </row>
    <row r="1049" spans="1:38" ht="12.5" customHeight="1">
      <c r="A1049" s="1125" t="s">
        <v>641</v>
      </c>
      <c r="B1049" s="1125"/>
      <c r="C1049" s="328">
        <v>7</v>
      </c>
      <c r="D1049" s="989" t="s">
        <v>1249</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32"/>
    </row>
    <row r="1050" spans="1:38" s="706" customFormat="1" ht="12.5" customHeight="1">
      <c r="A1050" s="243"/>
      <c r="B1050" s="243"/>
      <c r="C1050" s="329"/>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12"/>
    </row>
    <row r="1051" spans="1:38" ht="12.5" customHeight="1">
      <c r="A1051" s="243"/>
      <c r="B1051" s="243"/>
      <c r="C1051" s="329"/>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row>
    <row r="1052" spans="1:38" ht="12.5" customHeight="1">
      <c r="A1052" s="62"/>
      <c r="B1052" s="66"/>
      <c r="C1052" s="328"/>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row>
    <row r="1053" spans="1:38" ht="12.5" customHeight="1">
      <c r="A1053" s="1125" t="s">
        <v>641</v>
      </c>
      <c r="B1053" s="1125"/>
      <c r="C1053" s="328">
        <v>8</v>
      </c>
      <c r="D1053" s="989" t="s">
        <v>1476</v>
      </c>
      <c r="E1053" s="989"/>
      <c r="F1053" s="989"/>
      <c r="G1053" s="989"/>
      <c r="H1053" s="989"/>
      <c r="I1053" s="989"/>
      <c r="J1053" s="989"/>
      <c r="K1053" s="989"/>
      <c r="L1053" s="989"/>
      <c r="M1053" s="989"/>
      <c r="N1053" s="989"/>
      <c r="O1053" s="989"/>
      <c r="P1053" s="989"/>
      <c r="Q1053" s="989"/>
      <c r="R1053" s="989"/>
      <c r="S1053" s="989"/>
      <c r="T1053" s="989"/>
      <c r="U1053" s="989"/>
      <c r="V1053" s="989"/>
      <c r="W1053" s="989"/>
      <c r="X1053" s="989"/>
      <c r="Y1053" s="989"/>
      <c r="Z1053" s="989"/>
      <c r="AA1053" s="989"/>
      <c r="AB1053" s="989"/>
      <c r="AC1053" s="989"/>
      <c r="AD1053" s="989"/>
      <c r="AE1053" s="989"/>
      <c r="AF1053" s="989"/>
      <c r="AG1053" s="989"/>
      <c r="AH1053" s="989"/>
      <c r="AI1053" s="989"/>
      <c r="AJ1053" s="989"/>
      <c r="AK1053" s="989"/>
    </row>
    <row r="1054" spans="1:38" ht="12.5" customHeight="1">
      <c r="A1054" s="243"/>
      <c r="B1054" s="243"/>
      <c r="C1054" s="328"/>
      <c r="D1054" s="989"/>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row>
    <row r="1055" spans="1:38" ht="12.5" customHeight="1">
      <c r="A1055" s="243"/>
      <c r="B1055" s="243"/>
      <c r="C1055" s="328"/>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706"/>
    </row>
    <row r="1056" spans="1:38" ht="15" customHeight="1">
      <c r="A1056" s="62"/>
      <c r="B1056" s="66"/>
      <c r="C1056" s="328"/>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row>
    <row r="1057" spans="1:37" ht="15" customHeight="1">
      <c r="A1057" s="1125" t="s">
        <v>641</v>
      </c>
      <c r="B1057" s="1125"/>
      <c r="C1057" s="328">
        <v>9</v>
      </c>
      <c r="D1057" s="989" t="s">
        <v>1248</v>
      </c>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row>
    <row r="1058" spans="1:37" ht="15" customHeight="1">
      <c r="A1058" s="62"/>
      <c r="B1058" s="66"/>
      <c r="C1058" s="328"/>
      <c r="D1058" s="989"/>
      <c r="E1058" s="989"/>
      <c r="F1058" s="989"/>
      <c r="G1058" s="989"/>
      <c r="H1058" s="989"/>
      <c r="I1058" s="989"/>
      <c r="J1058" s="989"/>
      <c r="K1058" s="989"/>
      <c r="L1058" s="989"/>
      <c r="M1058" s="989"/>
      <c r="N1058" s="989"/>
      <c r="O1058" s="989"/>
      <c r="P1058" s="989"/>
      <c r="Q1058" s="989"/>
      <c r="R1058" s="989"/>
      <c r="S1058" s="989"/>
      <c r="T1058" s="989"/>
      <c r="U1058" s="989"/>
      <c r="V1058" s="989"/>
      <c r="W1058" s="989"/>
      <c r="X1058" s="989"/>
      <c r="Y1058" s="989"/>
      <c r="Z1058" s="989"/>
      <c r="AA1058" s="989"/>
      <c r="AB1058" s="989"/>
      <c r="AC1058" s="989"/>
      <c r="AD1058" s="989"/>
      <c r="AE1058" s="989"/>
      <c r="AF1058" s="989"/>
      <c r="AG1058" s="989"/>
      <c r="AH1058" s="989"/>
      <c r="AI1058" s="989"/>
      <c r="AJ1058" s="989"/>
      <c r="AK1058" s="989"/>
    </row>
    <row r="1059" spans="1:37" ht="15" hidden="1" customHeight="1">
      <c r="D1059" s="989"/>
      <c r="E1059" s="989"/>
      <c r="F1059" s="989"/>
      <c r="G1059" s="989"/>
      <c r="H1059" s="989"/>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0" priority="2" stopIfTrue="1" operator="equal">
      <formula>"Please Enter Amount:"</formula>
    </cfRule>
  </conditionalFormatting>
  <conditionalFormatting sqref="B1012">
    <cfRule type="cellIs" dxfId="129" priority="3" stopIfTrue="1" operator="equal">
      <formula>#N/A</formula>
    </cfRule>
  </conditionalFormatting>
  <conditionalFormatting sqref="AD996:AD998">
    <cfRule type="cellIs" dxfId="128" priority="5" stopIfTrue="1" operator="equal">
      <formula>"#DIV/0!"</formula>
    </cfRule>
  </conditionalFormatting>
  <conditionalFormatting sqref="AG428:AJ428">
    <cfRule type="expression" dxfId="12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A11" zoomScaleNormal="100" zoomScaleSheetLayoutView="100" workbookViewId="0">
      <selection activeCell="C77" sqref="C77"/>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595</v>
      </c>
      <c r="B1" s="197"/>
      <c r="C1" s="197"/>
      <c r="D1" s="197"/>
      <c r="E1" s="198"/>
      <c r="F1" s="1634" t="s">
        <v>671</v>
      </c>
      <c r="G1" s="1635"/>
      <c r="H1" s="1635"/>
      <c r="I1" s="1635"/>
      <c r="J1" s="1635"/>
      <c r="K1" s="1635"/>
      <c r="L1" s="1635"/>
      <c r="M1" s="1635"/>
      <c r="N1" s="1635"/>
      <c r="O1" s="1635"/>
      <c r="P1" s="1635"/>
      <c r="Q1" s="1635"/>
      <c r="R1" s="1636"/>
      <c r="S1" s="172"/>
      <c r="T1" s="171"/>
      <c r="U1" s="173"/>
    </row>
    <row r="2" spans="1:21" s="216" customFormat="1" ht="71.25" customHeight="1">
      <c r="A2" s="215"/>
      <c r="B2" s="216" t="s">
        <v>26</v>
      </c>
      <c r="C2" s="216" t="s">
        <v>405</v>
      </c>
      <c r="D2" s="216" t="s">
        <v>404</v>
      </c>
      <c r="E2" s="216" t="s">
        <v>27</v>
      </c>
      <c r="F2" s="217" t="str">
        <f>Application!B618&amp;Application!C618</f>
        <v>1)County of Santa Clara</v>
      </c>
      <c r="G2" s="217" t="str">
        <f>Application!B619&amp;Application!C619</f>
        <v>2)City of San Jose</v>
      </c>
      <c r="H2" s="217" t="str">
        <f>Application!B620&amp;Application!C620</f>
        <v>3)Seller Carryback - Net Equity (Tax-Ex)</v>
      </c>
      <c r="I2" s="217" t="str">
        <f>Application!B621&amp;Application!C621</f>
        <v>4)Seller Carryback - Net Equity (Taxable)</v>
      </c>
      <c r="J2" s="217" t="str">
        <f>Application!B622&amp;Application!C622</f>
        <v>5)Seller Carryback - Existing</v>
      </c>
      <c r="K2" s="217" t="str">
        <f>Application!B623&amp;Application!C623</f>
        <v>6)Existing Reserves - xfer from Seller</v>
      </c>
      <c r="L2" s="217" t="str">
        <f>Application!B624&amp;Application!C624</f>
        <v>7)CORE Affordable Housing</v>
      </c>
      <c r="M2" s="217" t="str">
        <f>Application!B625&amp;Application!C625</f>
        <v>8)CORE Affordable Housing</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335000</v>
      </c>
      <c r="C4" s="955">
        <v>335000</v>
      </c>
      <c r="D4" s="955"/>
      <c r="E4" s="955">
        <f>C4-SUM(F4:M4)</f>
        <v>0</v>
      </c>
      <c r="F4" s="955"/>
      <c r="G4" s="955"/>
      <c r="H4" s="955"/>
      <c r="I4" s="955">
        <f>C4</f>
        <v>335000</v>
      </c>
      <c r="J4" s="955"/>
      <c r="K4" s="955"/>
      <c r="L4" s="225"/>
      <c r="M4" s="225"/>
      <c r="N4" s="225"/>
      <c r="O4" s="225"/>
      <c r="P4" s="225"/>
      <c r="Q4" s="225"/>
      <c r="R4" s="916">
        <f>SUM(E4:Q4)</f>
        <v>335000</v>
      </c>
      <c r="S4" s="226"/>
      <c r="T4" s="226"/>
      <c r="U4" s="221"/>
    </row>
    <row r="5" spans="1:21" s="222" customFormat="1" ht="13">
      <c r="A5" s="223" t="s">
        <v>31</v>
      </c>
      <c r="B5" s="224">
        <f>SUM(C5+D5)</f>
        <v>0</v>
      </c>
      <c r="C5" s="955"/>
      <c r="D5" s="955"/>
      <c r="E5" s="955">
        <f t="shared" ref="E5:E7" si="0">C5-SUM(F5:M5)</f>
        <v>0</v>
      </c>
      <c r="F5" s="955"/>
      <c r="G5" s="955"/>
      <c r="H5" s="955"/>
      <c r="I5" s="955"/>
      <c r="J5" s="955"/>
      <c r="K5" s="955"/>
      <c r="L5" s="225"/>
      <c r="M5" s="225"/>
      <c r="N5" s="225"/>
      <c r="O5" s="225"/>
      <c r="P5" s="225"/>
      <c r="Q5" s="225"/>
      <c r="R5" s="916">
        <f>SUM(E5:Q5)</f>
        <v>0</v>
      </c>
      <c r="S5" s="226"/>
      <c r="T5" s="226"/>
      <c r="U5" s="221"/>
    </row>
    <row r="6" spans="1:21" s="222" customFormat="1" ht="13">
      <c r="A6" s="223" t="s">
        <v>32</v>
      </c>
      <c r="B6" s="224">
        <f>SUM(C6+D6)</f>
        <v>260000</v>
      </c>
      <c r="C6" s="955">
        <f>125000+135000</f>
        <v>260000</v>
      </c>
      <c r="D6" s="955"/>
      <c r="E6" s="955">
        <f t="shared" si="0"/>
        <v>0</v>
      </c>
      <c r="F6" s="955"/>
      <c r="G6" s="955"/>
      <c r="H6" s="955"/>
      <c r="I6" s="955"/>
      <c r="J6" s="955"/>
      <c r="K6" s="955">
        <f>C6</f>
        <v>260000</v>
      </c>
      <c r="L6" s="225"/>
      <c r="M6" s="225"/>
      <c r="N6" s="225"/>
      <c r="O6" s="225"/>
      <c r="P6" s="225"/>
      <c r="Q6" s="225"/>
      <c r="R6" s="916">
        <f>SUM(E6:Q6)</f>
        <v>260000</v>
      </c>
      <c r="S6" s="226"/>
      <c r="T6" s="226"/>
      <c r="U6" s="221"/>
    </row>
    <row r="7" spans="1:21" s="222" customFormat="1" ht="13">
      <c r="A7" s="223" t="s">
        <v>104</v>
      </c>
      <c r="B7" s="224">
        <f>SUM(C7+D7)</f>
        <v>0</v>
      </c>
      <c r="C7" s="955"/>
      <c r="D7" s="955"/>
      <c r="E7" s="955">
        <f t="shared" si="0"/>
        <v>0</v>
      </c>
      <c r="F7" s="955"/>
      <c r="G7" s="955"/>
      <c r="H7" s="955"/>
      <c r="I7" s="955"/>
      <c r="J7" s="955"/>
      <c r="K7" s="955"/>
      <c r="L7" s="225"/>
      <c r="M7" s="225"/>
      <c r="N7" s="225"/>
      <c r="O7" s="225"/>
      <c r="P7" s="225"/>
      <c r="Q7" s="225"/>
      <c r="R7" s="916">
        <f>SUM(E7:Q7)</f>
        <v>0</v>
      </c>
      <c r="S7" s="226"/>
      <c r="T7" s="226"/>
      <c r="U7" s="221"/>
    </row>
    <row r="8" spans="1:21" s="222" customFormat="1" ht="13">
      <c r="A8" s="227" t="s">
        <v>643</v>
      </c>
      <c r="B8" s="224">
        <f>SUM(C8:D8)</f>
        <v>595000</v>
      </c>
      <c r="C8" s="224">
        <f t="shared" ref="C8:Q8" si="1">SUM(C4:C7)</f>
        <v>595000</v>
      </c>
      <c r="D8" s="224">
        <f t="shared" si="1"/>
        <v>0</v>
      </c>
      <c r="E8" s="224">
        <f t="shared" si="1"/>
        <v>0</v>
      </c>
      <c r="F8" s="224">
        <f t="shared" si="1"/>
        <v>0</v>
      </c>
      <c r="G8" s="224">
        <f t="shared" si="1"/>
        <v>0</v>
      </c>
      <c r="H8" s="224">
        <f t="shared" si="1"/>
        <v>0</v>
      </c>
      <c r="I8" s="224">
        <f t="shared" si="1"/>
        <v>335000</v>
      </c>
      <c r="J8" s="224">
        <f t="shared" si="1"/>
        <v>0</v>
      </c>
      <c r="K8" s="224">
        <f t="shared" si="1"/>
        <v>260000</v>
      </c>
      <c r="L8" s="224">
        <f t="shared" si="1"/>
        <v>0</v>
      </c>
      <c r="M8" s="224">
        <f t="shared" si="1"/>
        <v>0</v>
      </c>
      <c r="N8" s="224">
        <f t="shared" si="1"/>
        <v>0</v>
      </c>
      <c r="O8" s="224">
        <f t="shared" si="1"/>
        <v>0</v>
      </c>
      <c r="P8" s="224"/>
      <c r="Q8" s="224">
        <f t="shared" si="1"/>
        <v>0</v>
      </c>
      <c r="R8" s="558">
        <f>SUM(R4:R7)</f>
        <v>595000</v>
      </c>
      <c r="S8" s="226"/>
      <c r="T8" s="226"/>
      <c r="U8" s="221"/>
    </row>
    <row r="9" spans="1:21" s="222" customFormat="1" ht="13">
      <c r="A9" s="223" t="s">
        <v>644</v>
      </c>
      <c r="B9" s="224">
        <f>SUM(C9+D9)</f>
        <v>26665000</v>
      </c>
      <c r="C9" s="955">
        <v>26665000</v>
      </c>
      <c r="D9" s="955"/>
      <c r="E9" s="955">
        <f t="shared" ref="E9:E10" si="2">C9-SUM(F9:M9)</f>
        <v>188007</v>
      </c>
      <c r="F9" s="955"/>
      <c r="G9" s="955">
        <f>Application!AG619</f>
        <v>5324505</v>
      </c>
      <c r="H9" s="955">
        <f>Application!AG620</f>
        <v>6000000</v>
      </c>
      <c r="I9" s="955">
        <f>Application!AG621-I4</f>
        <v>13483967</v>
      </c>
      <c r="J9" s="955">
        <f>Application!AG622</f>
        <v>1668521</v>
      </c>
      <c r="K9" s="955"/>
      <c r="L9" s="225"/>
      <c r="M9" s="225"/>
      <c r="N9" s="225"/>
      <c r="O9" s="225"/>
      <c r="P9" s="225"/>
      <c r="Q9" s="225"/>
      <c r="R9" s="916">
        <f>SUM(E9:Q9)</f>
        <v>26665000</v>
      </c>
      <c r="S9" s="226"/>
      <c r="T9" s="225">
        <f>C9</f>
        <v>26665000</v>
      </c>
      <c r="U9" s="221"/>
    </row>
    <row r="10" spans="1:21" s="222" customFormat="1" ht="13">
      <c r="A10" s="223" t="s">
        <v>645</v>
      </c>
      <c r="B10" s="224">
        <f>SUM(C10+D10)</f>
        <v>0</v>
      </c>
      <c r="C10" s="955"/>
      <c r="D10" s="955"/>
      <c r="E10" s="955">
        <f t="shared" si="2"/>
        <v>0</v>
      </c>
      <c r="F10" s="955"/>
      <c r="G10" s="955"/>
      <c r="H10" s="955"/>
      <c r="I10" s="955"/>
      <c r="J10" s="955"/>
      <c r="K10" s="955"/>
      <c r="L10" s="225"/>
      <c r="M10" s="225"/>
      <c r="N10" s="225"/>
      <c r="O10" s="225"/>
      <c r="P10" s="225"/>
      <c r="Q10" s="225"/>
      <c r="R10" s="916">
        <f>SUM(E10:Q10)</f>
        <v>0</v>
      </c>
      <c r="S10" s="225"/>
      <c r="T10" s="225"/>
      <c r="U10" s="221"/>
    </row>
    <row r="11" spans="1:21" s="222" customFormat="1" ht="13">
      <c r="A11" s="227" t="s">
        <v>646</v>
      </c>
      <c r="B11" s="224">
        <f>SUM(C11:D11)</f>
        <v>26665000</v>
      </c>
      <c r="C11" s="224">
        <f t="shared" ref="C11:Q11" si="3">SUM(C9:C10)</f>
        <v>26665000</v>
      </c>
      <c r="D11" s="224">
        <f t="shared" si="3"/>
        <v>0</v>
      </c>
      <c r="E11" s="224">
        <f t="shared" si="3"/>
        <v>188007</v>
      </c>
      <c r="F11" s="224">
        <f t="shared" si="3"/>
        <v>0</v>
      </c>
      <c r="G11" s="224">
        <f t="shared" si="3"/>
        <v>5324505</v>
      </c>
      <c r="H11" s="224">
        <f t="shared" si="3"/>
        <v>6000000</v>
      </c>
      <c r="I11" s="224">
        <f t="shared" si="3"/>
        <v>13483967</v>
      </c>
      <c r="J11" s="224">
        <f t="shared" si="3"/>
        <v>1668521</v>
      </c>
      <c r="K11" s="224">
        <f t="shared" si="3"/>
        <v>0</v>
      </c>
      <c r="L11" s="224">
        <f t="shared" si="3"/>
        <v>0</v>
      </c>
      <c r="M11" s="224">
        <f t="shared" si="3"/>
        <v>0</v>
      </c>
      <c r="N11" s="224">
        <f t="shared" si="3"/>
        <v>0</v>
      </c>
      <c r="O11" s="224">
        <f t="shared" si="3"/>
        <v>0</v>
      </c>
      <c r="P11" s="224"/>
      <c r="Q11" s="224">
        <f t="shared" si="3"/>
        <v>0</v>
      </c>
      <c r="R11" s="558">
        <f>SUM(R9:R10)</f>
        <v>26665000</v>
      </c>
      <c r="S11" s="226"/>
      <c r="T11" s="228">
        <f>SUM(T9:T10)</f>
        <v>26665000</v>
      </c>
      <c r="U11" s="221"/>
    </row>
    <row r="12" spans="1:21" s="222" customFormat="1" ht="13">
      <c r="A12" s="227" t="s">
        <v>91</v>
      </c>
      <c r="B12" s="224">
        <f t="shared" ref="B12:Q12" si="4">SUM(B8+B11)</f>
        <v>27260000</v>
      </c>
      <c r="C12" s="224">
        <f t="shared" si="4"/>
        <v>27260000</v>
      </c>
      <c r="D12" s="224">
        <f t="shared" si="4"/>
        <v>0</v>
      </c>
      <c r="E12" s="224">
        <f t="shared" si="4"/>
        <v>188007</v>
      </c>
      <c r="F12" s="224">
        <f t="shared" si="4"/>
        <v>0</v>
      </c>
      <c r="G12" s="224">
        <f t="shared" si="4"/>
        <v>5324505</v>
      </c>
      <c r="H12" s="224">
        <f t="shared" si="4"/>
        <v>6000000</v>
      </c>
      <c r="I12" s="224">
        <f t="shared" si="4"/>
        <v>13818967</v>
      </c>
      <c r="J12" s="224">
        <f t="shared" si="4"/>
        <v>1668521</v>
      </c>
      <c r="K12" s="224">
        <f t="shared" si="4"/>
        <v>260000</v>
      </c>
      <c r="L12" s="224">
        <f t="shared" si="4"/>
        <v>0</v>
      </c>
      <c r="M12" s="224">
        <f t="shared" si="4"/>
        <v>0</v>
      </c>
      <c r="N12" s="224">
        <f t="shared" si="4"/>
        <v>0</v>
      </c>
      <c r="O12" s="224">
        <f t="shared" si="4"/>
        <v>0</v>
      </c>
      <c r="P12" s="224"/>
      <c r="Q12" s="224">
        <f t="shared" si="4"/>
        <v>0</v>
      </c>
      <c r="R12" s="558">
        <f>SUM(R8+R11)</f>
        <v>27260000</v>
      </c>
      <c r="S12" s="226"/>
      <c r="T12" s="226"/>
      <c r="U12" s="221"/>
    </row>
    <row r="13" spans="1:21" s="222" customFormat="1">
      <c r="A13" s="466" t="s">
        <v>1000</v>
      </c>
      <c r="B13" s="224">
        <f>SUM(C13+D13)</f>
        <v>41000</v>
      </c>
      <c r="C13" s="955">
        <f>31000+10000</f>
        <v>41000</v>
      </c>
      <c r="D13" s="955"/>
      <c r="E13" s="955">
        <f t="shared" ref="E13" si="5">C13-SUM(F13:M13)</f>
        <v>0</v>
      </c>
      <c r="F13" s="955"/>
      <c r="G13" s="955"/>
      <c r="H13" s="955"/>
      <c r="I13" s="955"/>
      <c r="J13" s="955"/>
      <c r="K13" s="955">
        <f>C13</f>
        <v>41000</v>
      </c>
      <c r="L13" s="225"/>
      <c r="M13" s="225"/>
      <c r="N13" s="225"/>
      <c r="O13" s="225"/>
      <c r="P13" s="225"/>
      <c r="Q13" s="225"/>
      <c r="R13" s="916">
        <f>SUM(E13:Q13)</f>
        <v>41000</v>
      </c>
      <c r="S13" s="225"/>
      <c r="T13" s="225"/>
      <c r="U13" s="221"/>
    </row>
    <row r="14" spans="1:21" s="222" customFormat="1" ht="26">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648</v>
      </c>
      <c r="B17" s="224">
        <f t="shared" ref="B17:B25" si="6">SUM(C17+D17)</f>
        <v>946178</v>
      </c>
      <c r="C17" s="955">
        <v>946178</v>
      </c>
      <c r="D17" s="955"/>
      <c r="E17" s="955">
        <f t="shared" ref="E17:E24" si="7">C17-SUM(F17:M17)</f>
        <v>946178</v>
      </c>
      <c r="F17" s="955"/>
      <c r="G17" s="225"/>
      <c r="H17" s="225"/>
      <c r="I17" s="225"/>
      <c r="J17" s="225"/>
      <c r="K17" s="225"/>
      <c r="L17" s="225"/>
      <c r="M17" s="225"/>
      <c r="N17" s="225"/>
      <c r="O17" s="225"/>
      <c r="P17" s="225"/>
      <c r="Q17" s="225"/>
      <c r="R17" s="916">
        <f>SUM(E17:Q17)</f>
        <v>946178</v>
      </c>
      <c r="S17" s="225">
        <f>C17</f>
        <v>946178</v>
      </c>
      <c r="T17" s="225"/>
      <c r="U17" s="221"/>
    </row>
    <row r="18" spans="1:21" s="222" customFormat="1" ht="13">
      <c r="A18" s="223" t="s">
        <v>649</v>
      </c>
      <c r="B18" s="224">
        <f t="shared" si="6"/>
        <v>8286608</v>
      </c>
      <c r="C18" s="955">
        <f>9232786-C17</f>
        <v>8286608</v>
      </c>
      <c r="D18" s="955"/>
      <c r="E18" s="955">
        <f t="shared" si="7"/>
        <v>2386608</v>
      </c>
      <c r="F18" s="955">
        <f>Application!AG618</f>
        <v>5900000</v>
      </c>
      <c r="G18" s="225"/>
      <c r="H18" s="225"/>
      <c r="I18" s="225"/>
      <c r="J18" s="225"/>
      <c r="K18" s="225"/>
      <c r="L18" s="225"/>
      <c r="M18" s="225"/>
      <c r="N18" s="225"/>
      <c r="O18" s="225"/>
      <c r="P18" s="225"/>
      <c r="Q18" s="225"/>
      <c r="R18" s="916">
        <f>SUM(E18:Q18)</f>
        <v>8286608</v>
      </c>
      <c r="S18" s="225">
        <f t="shared" ref="S18:S21" si="8">C18</f>
        <v>8286608</v>
      </c>
      <c r="T18" s="225"/>
      <c r="U18" s="221"/>
    </row>
    <row r="19" spans="1:21" s="222" customFormat="1" ht="13">
      <c r="A19" s="223" t="s">
        <v>650</v>
      </c>
      <c r="B19" s="224">
        <f t="shared" si="6"/>
        <v>707299</v>
      </c>
      <c r="C19" s="955">
        <v>707299</v>
      </c>
      <c r="D19" s="955"/>
      <c r="E19" s="955">
        <f t="shared" si="7"/>
        <v>707299</v>
      </c>
      <c r="F19" s="955"/>
      <c r="G19" s="225"/>
      <c r="H19" s="225"/>
      <c r="I19" s="225"/>
      <c r="J19" s="225"/>
      <c r="K19" s="225"/>
      <c r="L19" s="225"/>
      <c r="M19" s="225"/>
      <c r="N19" s="225"/>
      <c r="O19" s="225"/>
      <c r="P19" s="225"/>
      <c r="Q19" s="225"/>
      <c r="R19" s="916">
        <f>SUM(E19:Q19)</f>
        <v>707299</v>
      </c>
      <c r="S19" s="225">
        <f t="shared" si="8"/>
        <v>707299</v>
      </c>
      <c r="T19" s="225"/>
      <c r="U19" s="221"/>
    </row>
    <row r="20" spans="1:21" s="222" customFormat="1" ht="13">
      <c r="A20" s="223" t="s">
        <v>144</v>
      </c>
      <c r="B20" s="224">
        <f t="shared" si="6"/>
        <v>265237</v>
      </c>
      <c r="C20" s="955">
        <f>530474/2</f>
        <v>265237</v>
      </c>
      <c r="D20" s="955"/>
      <c r="E20" s="955">
        <f t="shared" si="7"/>
        <v>265237</v>
      </c>
      <c r="F20" s="955"/>
      <c r="G20" s="225"/>
      <c r="H20" s="225"/>
      <c r="I20" s="225"/>
      <c r="J20" s="225"/>
      <c r="K20" s="225"/>
      <c r="L20" s="225"/>
      <c r="M20" s="225"/>
      <c r="N20" s="225"/>
      <c r="O20" s="225"/>
      <c r="P20" s="225"/>
      <c r="Q20" s="225"/>
      <c r="R20" s="916">
        <f t="shared" ref="R20:R26" si="9">SUM(E20:Q20)</f>
        <v>265237</v>
      </c>
      <c r="S20" s="225">
        <f t="shared" si="8"/>
        <v>265237</v>
      </c>
      <c r="T20" s="225"/>
      <c r="U20" s="221"/>
    </row>
    <row r="21" spans="1:21" s="222" customFormat="1" ht="13">
      <c r="A21" s="223" t="s">
        <v>145</v>
      </c>
      <c r="B21" s="224">
        <f t="shared" si="6"/>
        <v>265237</v>
      </c>
      <c r="C21" s="955">
        <f>C20</f>
        <v>265237</v>
      </c>
      <c r="D21" s="955"/>
      <c r="E21" s="955">
        <f t="shared" si="7"/>
        <v>265237</v>
      </c>
      <c r="F21" s="955"/>
      <c r="G21" s="225"/>
      <c r="H21" s="225"/>
      <c r="I21" s="225"/>
      <c r="J21" s="225"/>
      <c r="K21" s="225"/>
      <c r="L21" s="225"/>
      <c r="M21" s="225"/>
      <c r="N21" s="225"/>
      <c r="O21" s="225"/>
      <c r="P21" s="225"/>
      <c r="Q21" s="225"/>
      <c r="R21" s="916">
        <f t="shared" si="9"/>
        <v>265237</v>
      </c>
      <c r="S21" s="225">
        <f t="shared" si="8"/>
        <v>265237</v>
      </c>
      <c r="T21" s="225"/>
      <c r="U21" s="221"/>
    </row>
    <row r="22" spans="1:21" s="222" customFormat="1" ht="13">
      <c r="A22" s="223" t="s">
        <v>146</v>
      </c>
      <c r="B22" s="224">
        <f t="shared" si="6"/>
        <v>0</v>
      </c>
      <c r="C22" s="955"/>
      <c r="D22" s="955"/>
      <c r="E22" s="955">
        <f t="shared" si="7"/>
        <v>0</v>
      </c>
      <c r="F22" s="955"/>
      <c r="G22" s="225"/>
      <c r="H22" s="225"/>
      <c r="I22" s="225"/>
      <c r="J22" s="225"/>
      <c r="K22" s="225"/>
      <c r="L22" s="225"/>
      <c r="M22" s="225"/>
      <c r="N22" s="225"/>
      <c r="O22" s="225"/>
      <c r="P22" s="225"/>
      <c r="Q22" s="225"/>
      <c r="R22" s="916">
        <f t="shared" si="9"/>
        <v>0</v>
      </c>
      <c r="S22" s="225"/>
      <c r="T22" s="225"/>
      <c r="U22" s="221"/>
    </row>
    <row r="23" spans="1:21" s="222" customFormat="1" ht="13">
      <c r="A23" s="223" t="s">
        <v>147</v>
      </c>
      <c r="B23" s="224">
        <f t="shared" si="6"/>
        <v>44206</v>
      </c>
      <c r="C23" s="955">
        <v>44206</v>
      </c>
      <c r="D23" s="955"/>
      <c r="E23" s="955">
        <f t="shared" si="7"/>
        <v>44206</v>
      </c>
      <c r="F23" s="955"/>
      <c r="G23" s="225"/>
      <c r="H23" s="225"/>
      <c r="I23" s="225"/>
      <c r="J23" s="225"/>
      <c r="K23" s="225"/>
      <c r="L23" s="225"/>
      <c r="M23" s="225"/>
      <c r="N23" s="225"/>
      <c r="O23" s="225"/>
      <c r="P23" s="225"/>
      <c r="Q23" s="225"/>
      <c r="R23" s="916">
        <f t="shared" si="9"/>
        <v>44206</v>
      </c>
      <c r="S23" s="225">
        <f t="shared" ref="S23:S24" si="10">C23</f>
        <v>44206</v>
      </c>
      <c r="T23" s="225"/>
      <c r="U23" s="221"/>
    </row>
    <row r="24" spans="1:21" s="222" customFormat="1" ht="13">
      <c r="A24" s="957" t="s">
        <v>1657</v>
      </c>
      <c r="B24" s="224">
        <f t="shared" si="6"/>
        <v>110686</v>
      </c>
      <c r="C24" s="955">
        <v>110686</v>
      </c>
      <c r="D24" s="955"/>
      <c r="E24" s="955">
        <f t="shared" si="7"/>
        <v>110686</v>
      </c>
      <c r="F24" s="955"/>
      <c r="G24" s="225"/>
      <c r="H24" s="225"/>
      <c r="I24" s="225"/>
      <c r="J24" s="225"/>
      <c r="K24" s="225"/>
      <c r="L24" s="225"/>
      <c r="M24" s="225"/>
      <c r="N24" s="225"/>
      <c r="O24" s="225"/>
      <c r="P24" s="225"/>
      <c r="Q24" s="225"/>
      <c r="R24" s="916">
        <f t="shared" si="9"/>
        <v>110686</v>
      </c>
      <c r="S24" s="225">
        <f t="shared" si="10"/>
        <v>110686</v>
      </c>
      <c r="T24" s="225"/>
      <c r="U24" s="221"/>
    </row>
    <row r="25" spans="1:21" s="222" customFormat="1" ht="13">
      <c r="A25" s="227" t="s">
        <v>140</v>
      </c>
      <c r="B25" s="224">
        <f t="shared" si="6"/>
        <v>10625451</v>
      </c>
      <c r="C25" s="224">
        <f>SUM(C17:C24)</f>
        <v>10625451</v>
      </c>
      <c r="D25" s="224">
        <f t="shared" ref="D25:Q25" si="11">SUM(D17:D24)</f>
        <v>0</v>
      </c>
      <c r="E25" s="224">
        <f t="shared" si="11"/>
        <v>4725451</v>
      </c>
      <c r="F25" s="224">
        <f t="shared" si="11"/>
        <v>5900000</v>
      </c>
      <c r="G25" s="224">
        <f t="shared" si="11"/>
        <v>0</v>
      </c>
      <c r="H25" s="224">
        <f t="shared" si="11"/>
        <v>0</v>
      </c>
      <c r="I25" s="224">
        <f t="shared" si="11"/>
        <v>0</v>
      </c>
      <c r="J25" s="224">
        <f t="shared" si="11"/>
        <v>0</v>
      </c>
      <c r="K25" s="224">
        <f t="shared" si="11"/>
        <v>0</v>
      </c>
      <c r="L25" s="224">
        <f t="shared" si="11"/>
        <v>0</v>
      </c>
      <c r="M25" s="224">
        <f t="shared" si="11"/>
        <v>0</v>
      </c>
      <c r="N25" s="224">
        <f t="shared" si="11"/>
        <v>0</v>
      </c>
      <c r="O25" s="224">
        <f t="shared" si="11"/>
        <v>0</v>
      </c>
      <c r="P25" s="224">
        <f t="shared" si="11"/>
        <v>0</v>
      </c>
      <c r="Q25" s="224">
        <f t="shared" si="11"/>
        <v>0</v>
      </c>
      <c r="R25" s="558">
        <f>SUM(R17:R24)</f>
        <v>10625451</v>
      </c>
      <c r="S25" s="228">
        <f>SUM(S17:S24)</f>
        <v>10625451</v>
      </c>
      <c r="T25" s="228">
        <f>SUM(T17:T24)</f>
        <v>0</v>
      </c>
      <c r="U25" s="221"/>
    </row>
    <row r="26" spans="1:21" s="222" customFormat="1" ht="13">
      <c r="A26" s="227" t="s">
        <v>148</v>
      </c>
      <c r="B26" s="224">
        <f>SUM(C26:D26)</f>
        <v>1850000</v>
      </c>
      <c r="C26" s="955">
        <v>1850000</v>
      </c>
      <c r="D26" s="955"/>
      <c r="E26" s="955">
        <f>C26-SUM(F26:M26)</f>
        <v>1850000</v>
      </c>
      <c r="F26" s="955"/>
      <c r="G26" s="225"/>
      <c r="H26" s="225"/>
      <c r="I26" s="225"/>
      <c r="J26" s="225"/>
      <c r="K26" s="225"/>
      <c r="L26" s="225"/>
      <c r="M26" s="225"/>
      <c r="N26" s="225"/>
      <c r="O26" s="225"/>
      <c r="P26" s="225"/>
      <c r="Q26" s="225"/>
      <c r="R26" s="916">
        <f t="shared" si="9"/>
        <v>1850000</v>
      </c>
      <c r="S26" s="225">
        <f>C26</f>
        <v>1850000</v>
      </c>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648</v>
      </c>
      <c r="B28" s="224">
        <f t="shared" ref="B28:B36" si="12">SUM(C28+D28)</f>
        <v>0</v>
      </c>
      <c r="C28" s="955"/>
      <c r="D28" s="955"/>
      <c r="E28" s="955"/>
      <c r="F28" s="955"/>
      <c r="G28" s="955"/>
      <c r="H28" s="955"/>
      <c r="I28" s="225"/>
      <c r="J28" s="225"/>
      <c r="K28" s="225"/>
      <c r="L28" s="225"/>
      <c r="M28" s="225"/>
      <c r="N28" s="225"/>
      <c r="O28" s="225"/>
      <c r="P28" s="225"/>
      <c r="Q28" s="225"/>
      <c r="R28" s="916">
        <f t="shared" ref="R28:R35" si="13">SUM(E28:Q28)</f>
        <v>0</v>
      </c>
      <c r="S28" s="225">
        <f>C28</f>
        <v>0</v>
      </c>
      <c r="T28" s="225"/>
      <c r="U28" s="221"/>
    </row>
    <row r="29" spans="1:21" s="222" customFormat="1" ht="13">
      <c r="A29" s="223" t="s">
        <v>649</v>
      </c>
      <c r="B29" s="224">
        <f t="shared" si="12"/>
        <v>0</v>
      </c>
      <c r="C29" s="955"/>
      <c r="D29" s="955"/>
      <c r="E29" s="955"/>
      <c r="F29" s="955"/>
      <c r="G29" s="955"/>
      <c r="H29" s="955"/>
      <c r="I29" s="225"/>
      <c r="J29" s="225"/>
      <c r="K29" s="225"/>
      <c r="L29" s="225"/>
      <c r="M29" s="225"/>
      <c r="N29" s="225"/>
      <c r="O29" s="225"/>
      <c r="P29" s="225"/>
      <c r="Q29" s="225"/>
      <c r="R29" s="916">
        <f t="shared" si="13"/>
        <v>0</v>
      </c>
      <c r="S29" s="225">
        <f t="shared" ref="S29:S35" si="14">C29</f>
        <v>0</v>
      </c>
      <c r="T29" s="225"/>
      <c r="U29" s="221"/>
    </row>
    <row r="30" spans="1:21" s="222" customFormat="1" ht="13">
      <c r="A30" s="223" t="s">
        <v>650</v>
      </c>
      <c r="B30" s="224">
        <f t="shared" si="12"/>
        <v>0</v>
      </c>
      <c r="C30" s="955"/>
      <c r="D30" s="955"/>
      <c r="E30" s="955"/>
      <c r="F30" s="955"/>
      <c r="G30" s="955"/>
      <c r="H30" s="955"/>
      <c r="I30" s="225"/>
      <c r="J30" s="225"/>
      <c r="K30" s="225"/>
      <c r="L30" s="225"/>
      <c r="M30" s="225"/>
      <c r="N30" s="225"/>
      <c r="O30" s="225"/>
      <c r="P30" s="225"/>
      <c r="Q30" s="225"/>
      <c r="R30" s="916">
        <f t="shared" si="13"/>
        <v>0</v>
      </c>
      <c r="S30" s="225">
        <f t="shared" si="14"/>
        <v>0</v>
      </c>
      <c r="T30" s="225"/>
      <c r="U30" s="221"/>
    </row>
    <row r="31" spans="1:21" s="222" customFormat="1" ht="13">
      <c r="A31" s="223" t="s">
        <v>144</v>
      </c>
      <c r="B31" s="224">
        <f t="shared" si="12"/>
        <v>0</v>
      </c>
      <c r="C31" s="955"/>
      <c r="D31" s="955"/>
      <c r="E31" s="955"/>
      <c r="F31" s="955"/>
      <c r="G31" s="955"/>
      <c r="H31" s="955"/>
      <c r="I31" s="225"/>
      <c r="J31" s="225"/>
      <c r="K31" s="225"/>
      <c r="L31" s="225"/>
      <c r="M31" s="225"/>
      <c r="N31" s="225"/>
      <c r="O31" s="225"/>
      <c r="P31" s="225"/>
      <c r="Q31" s="225"/>
      <c r="R31" s="916">
        <f t="shared" si="13"/>
        <v>0</v>
      </c>
      <c r="S31" s="225">
        <f t="shared" si="14"/>
        <v>0</v>
      </c>
      <c r="T31" s="225"/>
      <c r="U31" s="221"/>
    </row>
    <row r="32" spans="1:21" s="222" customFormat="1" ht="13">
      <c r="A32" s="223" t="s">
        <v>145</v>
      </c>
      <c r="B32" s="224">
        <f t="shared" si="12"/>
        <v>0</v>
      </c>
      <c r="C32" s="955"/>
      <c r="D32" s="955"/>
      <c r="E32" s="955"/>
      <c r="F32" s="955"/>
      <c r="G32" s="955"/>
      <c r="H32" s="955"/>
      <c r="I32" s="225"/>
      <c r="J32" s="225"/>
      <c r="K32" s="225"/>
      <c r="L32" s="225"/>
      <c r="M32" s="225"/>
      <c r="N32" s="225"/>
      <c r="O32" s="225"/>
      <c r="P32" s="225"/>
      <c r="Q32" s="225"/>
      <c r="R32" s="916">
        <f t="shared" si="13"/>
        <v>0</v>
      </c>
      <c r="S32" s="225">
        <f t="shared" si="14"/>
        <v>0</v>
      </c>
      <c r="T32" s="225"/>
      <c r="U32" s="221"/>
    </row>
    <row r="33" spans="1:21" s="222" customFormat="1" ht="13">
      <c r="A33" s="223" t="s">
        <v>146</v>
      </c>
      <c r="B33" s="224">
        <f t="shared" si="12"/>
        <v>0</v>
      </c>
      <c r="C33" s="955"/>
      <c r="D33" s="955"/>
      <c r="E33" s="955"/>
      <c r="F33" s="955"/>
      <c r="G33" s="955"/>
      <c r="H33" s="955"/>
      <c r="I33" s="225"/>
      <c r="J33" s="225"/>
      <c r="K33" s="225"/>
      <c r="L33" s="225"/>
      <c r="M33" s="225"/>
      <c r="N33" s="225"/>
      <c r="O33" s="225"/>
      <c r="P33" s="225"/>
      <c r="Q33" s="225"/>
      <c r="R33" s="916">
        <f t="shared" si="13"/>
        <v>0</v>
      </c>
      <c r="S33" s="225">
        <f t="shared" si="14"/>
        <v>0</v>
      </c>
      <c r="T33" s="225"/>
      <c r="U33" s="221"/>
    </row>
    <row r="34" spans="1:21" s="222" customFormat="1" ht="13">
      <c r="A34" s="223" t="s">
        <v>147</v>
      </c>
      <c r="B34" s="224">
        <f t="shared" si="12"/>
        <v>0</v>
      </c>
      <c r="C34" s="955"/>
      <c r="D34" s="955"/>
      <c r="E34" s="955"/>
      <c r="F34" s="955"/>
      <c r="G34" s="955"/>
      <c r="H34" s="955"/>
      <c r="I34" s="225"/>
      <c r="J34" s="225"/>
      <c r="K34" s="225"/>
      <c r="L34" s="225"/>
      <c r="M34" s="225"/>
      <c r="N34" s="225"/>
      <c r="O34" s="225"/>
      <c r="P34" s="225"/>
      <c r="Q34" s="225"/>
      <c r="R34" s="916">
        <f t="shared" si="13"/>
        <v>0</v>
      </c>
      <c r="S34" s="225">
        <f t="shared" si="14"/>
        <v>0</v>
      </c>
      <c r="T34" s="225"/>
      <c r="U34" s="221"/>
    </row>
    <row r="35" spans="1:21" s="222" customFormat="1" ht="13">
      <c r="A35" s="230" t="s">
        <v>37</v>
      </c>
      <c r="B35" s="224">
        <f t="shared" si="12"/>
        <v>0</v>
      </c>
      <c r="C35" s="955"/>
      <c r="D35" s="955"/>
      <c r="E35" s="955"/>
      <c r="F35" s="955"/>
      <c r="G35" s="955"/>
      <c r="H35" s="955"/>
      <c r="I35" s="225"/>
      <c r="J35" s="225"/>
      <c r="K35" s="225"/>
      <c r="L35" s="225"/>
      <c r="M35" s="225"/>
      <c r="N35" s="225"/>
      <c r="O35" s="225"/>
      <c r="P35" s="225"/>
      <c r="Q35" s="225"/>
      <c r="R35" s="916">
        <f t="shared" si="13"/>
        <v>0</v>
      </c>
      <c r="S35" s="225">
        <f t="shared" si="14"/>
        <v>0</v>
      </c>
      <c r="T35" s="225"/>
      <c r="U35" s="221"/>
    </row>
    <row r="36" spans="1:21" s="222" customFormat="1" ht="13">
      <c r="A36" s="227" t="s">
        <v>150</v>
      </c>
      <c r="B36" s="224">
        <f t="shared" si="12"/>
        <v>0</v>
      </c>
      <c r="C36" s="224">
        <f>SUM(C28:C35)</f>
        <v>0</v>
      </c>
      <c r="D36" s="224">
        <f t="shared" ref="D36:Q36" si="15">SUM(D28:D35)</f>
        <v>0</v>
      </c>
      <c r="E36" s="224">
        <f t="shared" si="15"/>
        <v>0</v>
      </c>
      <c r="F36" s="224">
        <f t="shared" si="15"/>
        <v>0</v>
      </c>
      <c r="G36" s="224">
        <f t="shared" si="15"/>
        <v>0</v>
      </c>
      <c r="H36" s="224">
        <f t="shared" si="15"/>
        <v>0</v>
      </c>
      <c r="I36" s="224">
        <f t="shared" si="15"/>
        <v>0</v>
      </c>
      <c r="J36" s="224">
        <f t="shared" si="15"/>
        <v>0</v>
      </c>
      <c r="K36" s="224">
        <f t="shared" si="15"/>
        <v>0</v>
      </c>
      <c r="L36" s="224">
        <f t="shared" si="15"/>
        <v>0</v>
      </c>
      <c r="M36" s="224">
        <f t="shared" si="15"/>
        <v>0</v>
      </c>
      <c r="N36" s="224">
        <f t="shared" si="15"/>
        <v>0</v>
      </c>
      <c r="O36" s="224">
        <f t="shared" si="15"/>
        <v>0</v>
      </c>
      <c r="P36" s="224">
        <f t="shared" si="15"/>
        <v>0</v>
      </c>
      <c r="Q36" s="224">
        <f t="shared" si="15"/>
        <v>0</v>
      </c>
      <c r="R36" s="558">
        <f>SUM(R28:R35)</f>
        <v>0</v>
      </c>
      <c r="S36" s="228">
        <f>SUM(S28:S35)</f>
        <v>0</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285000</v>
      </c>
      <c r="C38" s="955">
        <f>375000-C39</f>
        <v>285000</v>
      </c>
      <c r="D38" s="955"/>
      <c r="E38" s="955">
        <f t="shared" ref="E38:E39" si="16">C38-SUM(F38:M38)</f>
        <v>285000</v>
      </c>
      <c r="F38" s="955"/>
      <c r="G38" s="955"/>
      <c r="H38" s="955"/>
      <c r="I38" s="955"/>
      <c r="J38" s="955"/>
      <c r="K38" s="955"/>
      <c r="L38" s="225"/>
      <c r="M38" s="225"/>
      <c r="N38" s="225"/>
      <c r="O38" s="225"/>
      <c r="P38" s="225"/>
      <c r="Q38" s="225"/>
      <c r="R38" s="916">
        <f>SUM(E38:Q38)</f>
        <v>285000</v>
      </c>
      <c r="S38" s="225">
        <f t="shared" ref="S38:S39" si="17">C38</f>
        <v>285000</v>
      </c>
      <c r="T38" s="225"/>
      <c r="U38" s="221"/>
    </row>
    <row r="39" spans="1:21" s="222" customFormat="1" ht="13">
      <c r="A39" s="223" t="s">
        <v>153</v>
      </c>
      <c r="B39" s="224">
        <f>SUM(C39+D39)</f>
        <v>90000</v>
      </c>
      <c r="C39" s="955">
        <v>90000</v>
      </c>
      <c r="D39" s="955"/>
      <c r="E39" s="955">
        <f t="shared" si="16"/>
        <v>90000</v>
      </c>
      <c r="F39" s="955"/>
      <c r="G39" s="955"/>
      <c r="H39" s="955"/>
      <c r="I39" s="955"/>
      <c r="J39" s="955"/>
      <c r="K39" s="955"/>
      <c r="L39" s="225"/>
      <c r="M39" s="225"/>
      <c r="N39" s="225"/>
      <c r="O39" s="225"/>
      <c r="P39" s="225"/>
      <c r="Q39" s="225"/>
      <c r="R39" s="916">
        <f>SUM(E39:Q39)</f>
        <v>90000</v>
      </c>
      <c r="S39" s="225">
        <f t="shared" si="17"/>
        <v>90000</v>
      </c>
      <c r="T39" s="225"/>
      <c r="U39" s="221"/>
    </row>
    <row r="40" spans="1:21" s="222" customFormat="1" ht="13">
      <c r="A40" s="227" t="s">
        <v>154</v>
      </c>
      <c r="B40" s="224">
        <f>SUM(C40:D40)</f>
        <v>375000</v>
      </c>
      <c r="C40" s="224">
        <f>SUM(C37:C39)</f>
        <v>375000</v>
      </c>
      <c r="D40" s="224">
        <f>SUM(D37:D39)</f>
        <v>0</v>
      </c>
      <c r="E40" s="224">
        <f t="shared" ref="E40:T40" si="18">SUM(E38:E39)</f>
        <v>375000</v>
      </c>
      <c r="F40" s="224">
        <f t="shared" si="18"/>
        <v>0</v>
      </c>
      <c r="G40" s="224">
        <f t="shared" si="18"/>
        <v>0</v>
      </c>
      <c r="H40" s="224">
        <f t="shared" si="18"/>
        <v>0</v>
      </c>
      <c r="I40" s="224">
        <f t="shared" si="18"/>
        <v>0</v>
      </c>
      <c r="J40" s="224">
        <f t="shared" si="18"/>
        <v>0</v>
      </c>
      <c r="K40" s="224">
        <f t="shared" si="18"/>
        <v>0</v>
      </c>
      <c r="L40" s="224">
        <f t="shared" si="18"/>
        <v>0</v>
      </c>
      <c r="M40" s="224">
        <f t="shared" si="18"/>
        <v>0</v>
      </c>
      <c r="N40" s="224">
        <f t="shared" si="18"/>
        <v>0</v>
      </c>
      <c r="O40" s="224">
        <f t="shared" si="18"/>
        <v>0</v>
      </c>
      <c r="P40" s="224">
        <f t="shared" si="18"/>
        <v>0</v>
      </c>
      <c r="Q40" s="224">
        <f t="shared" si="18"/>
        <v>0</v>
      </c>
      <c r="R40" s="558">
        <f>SUM(R38:R39)</f>
        <v>375000</v>
      </c>
      <c r="S40" s="228">
        <f t="shared" si="18"/>
        <v>375000</v>
      </c>
      <c r="T40" s="228">
        <f t="shared" si="18"/>
        <v>0</v>
      </c>
      <c r="U40" s="221"/>
    </row>
    <row r="41" spans="1:21" s="222" customFormat="1" ht="13">
      <c r="A41" s="227" t="s">
        <v>155</v>
      </c>
      <c r="B41" s="224">
        <f>SUM(C41:D41)</f>
        <v>234500</v>
      </c>
      <c r="C41" s="955">
        <f>238125-C81</f>
        <v>234500</v>
      </c>
      <c r="D41" s="955"/>
      <c r="E41" s="955">
        <f>C41-SUM(F41:M41)</f>
        <v>234500</v>
      </c>
      <c r="F41" s="955"/>
      <c r="G41" s="955"/>
      <c r="H41" s="955"/>
      <c r="I41" s="955"/>
      <c r="J41" s="955"/>
      <c r="K41" s="955"/>
      <c r="L41" s="225"/>
      <c r="M41" s="225"/>
      <c r="N41" s="225"/>
      <c r="O41" s="225"/>
      <c r="P41" s="225"/>
      <c r="Q41" s="225"/>
      <c r="R41" s="916">
        <f>SUM(E41:Q41)</f>
        <v>234500</v>
      </c>
      <c r="S41" s="225">
        <f>C41</f>
        <v>234500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9">SUM(C43+D43)</f>
        <v>789240</v>
      </c>
      <c r="C43" s="955">
        <f>404370+S43-171715</f>
        <v>789240</v>
      </c>
      <c r="D43" s="955"/>
      <c r="E43" s="955">
        <f t="shared" ref="E43:E52" si="20">C43-SUM(F43:M43)</f>
        <v>789240</v>
      </c>
      <c r="F43" s="955"/>
      <c r="G43" s="955"/>
      <c r="H43" s="955"/>
      <c r="I43" s="955"/>
      <c r="J43" s="955"/>
      <c r="K43" s="955"/>
      <c r="L43" s="955"/>
      <c r="M43" s="955"/>
      <c r="N43" s="225"/>
      <c r="O43" s="225"/>
      <c r="P43" s="225"/>
      <c r="Q43" s="225"/>
      <c r="R43" s="916">
        <f t="shared" ref="R43:R52" si="21">SUM(E43:Q43)</f>
        <v>789240</v>
      </c>
      <c r="S43" s="225">
        <v>556585</v>
      </c>
      <c r="T43" s="225"/>
      <c r="U43" s="221"/>
    </row>
    <row r="44" spans="1:21" s="222" customFormat="1" ht="13">
      <c r="A44" s="223" t="s">
        <v>158</v>
      </c>
      <c r="B44" s="224">
        <f t="shared" si="19"/>
        <v>95000</v>
      </c>
      <c r="C44" s="955">
        <v>95000</v>
      </c>
      <c r="D44" s="955"/>
      <c r="E44" s="955">
        <f t="shared" si="20"/>
        <v>95000</v>
      </c>
      <c r="F44" s="955"/>
      <c r="G44" s="955"/>
      <c r="H44" s="955"/>
      <c r="I44" s="955"/>
      <c r="J44" s="955"/>
      <c r="K44" s="955"/>
      <c r="L44" s="955"/>
      <c r="M44" s="955"/>
      <c r="N44" s="225"/>
      <c r="O44" s="225"/>
      <c r="P44" s="225"/>
      <c r="Q44" s="225"/>
      <c r="R44" s="916">
        <f t="shared" si="21"/>
        <v>95000</v>
      </c>
      <c r="S44" s="225">
        <f t="shared" ref="S44:S45" si="22">C44</f>
        <v>95000</v>
      </c>
      <c r="T44" s="225"/>
      <c r="U44" s="221"/>
    </row>
    <row r="45" spans="1:21" s="222" customFormat="1">
      <c r="A45" s="307" t="s">
        <v>159</v>
      </c>
      <c r="B45" s="224">
        <f t="shared" si="19"/>
        <v>30000</v>
      </c>
      <c r="C45" s="955">
        <f>49625-C87-C89</f>
        <v>30000</v>
      </c>
      <c r="D45" s="955"/>
      <c r="E45" s="955">
        <f t="shared" si="20"/>
        <v>30000</v>
      </c>
      <c r="F45" s="955"/>
      <c r="G45" s="955"/>
      <c r="H45" s="955"/>
      <c r="I45" s="955"/>
      <c r="J45" s="955"/>
      <c r="K45" s="955"/>
      <c r="L45" s="955"/>
      <c r="M45" s="955"/>
      <c r="N45" s="225"/>
      <c r="O45" s="225"/>
      <c r="P45" s="225"/>
      <c r="Q45" s="225"/>
      <c r="R45" s="916">
        <f t="shared" si="21"/>
        <v>30000</v>
      </c>
      <c r="S45" s="225">
        <f t="shared" si="22"/>
        <v>30000</v>
      </c>
      <c r="T45" s="225"/>
      <c r="U45" s="221"/>
    </row>
    <row r="46" spans="1:21" s="222" customFormat="1" ht="13">
      <c r="A46" s="223" t="s">
        <v>160</v>
      </c>
      <c r="B46" s="224">
        <f t="shared" si="19"/>
        <v>0</v>
      </c>
      <c r="C46" s="955"/>
      <c r="D46" s="955"/>
      <c r="E46" s="955">
        <f t="shared" si="20"/>
        <v>0</v>
      </c>
      <c r="F46" s="955"/>
      <c r="G46" s="955"/>
      <c r="H46" s="955"/>
      <c r="I46" s="955"/>
      <c r="J46" s="955"/>
      <c r="K46" s="955"/>
      <c r="L46" s="955"/>
      <c r="M46" s="955"/>
      <c r="N46" s="225"/>
      <c r="O46" s="225"/>
      <c r="P46" s="225"/>
      <c r="Q46" s="225"/>
      <c r="R46" s="916">
        <f t="shared" si="21"/>
        <v>0</v>
      </c>
      <c r="S46" s="225"/>
      <c r="T46" s="225"/>
      <c r="U46" s="221"/>
    </row>
    <row r="47" spans="1:21" s="222" customFormat="1" ht="13">
      <c r="A47" s="223" t="s">
        <v>62</v>
      </c>
      <c r="B47" s="224">
        <f t="shared" si="19"/>
        <v>443602</v>
      </c>
      <c r="C47" s="955">
        <v>443602</v>
      </c>
      <c r="D47" s="955"/>
      <c r="E47" s="955">
        <f t="shared" si="20"/>
        <v>137409</v>
      </c>
      <c r="F47" s="955"/>
      <c r="G47" s="955"/>
      <c r="H47" s="955"/>
      <c r="I47" s="955"/>
      <c r="J47" s="955"/>
      <c r="K47" s="955">
        <v>305993</v>
      </c>
      <c r="L47" s="955">
        <f>Application!AG624</f>
        <v>200</v>
      </c>
      <c r="M47" s="955"/>
      <c r="N47" s="225"/>
      <c r="O47" s="225"/>
      <c r="P47" s="225"/>
      <c r="Q47" s="225"/>
      <c r="R47" s="916">
        <f t="shared" si="21"/>
        <v>443602</v>
      </c>
      <c r="S47" s="225">
        <v>219371</v>
      </c>
      <c r="T47" s="225"/>
      <c r="U47" s="221"/>
    </row>
    <row r="48" spans="1:21" s="222" customFormat="1" ht="13">
      <c r="A48" s="223" t="s">
        <v>163</v>
      </c>
      <c r="B48" s="224">
        <f t="shared" si="19"/>
        <v>55000</v>
      </c>
      <c r="C48" s="955">
        <v>55000</v>
      </c>
      <c r="D48" s="955"/>
      <c r="E48" s="955">
        <f t="shared" si="20"/>
        <v>55000</v>
      </c>
      <c r="F48" s="955"/>
      <c r="G48" s="955"/>
      <c r="H48" s="955"/>
      <c r="I48" s="955"/>
      <c r="J48" s="955"/>
      <c r="K48" s="955"/>
      <c r="L48" s="955"/>
      <c r="M48" s="955"/>
      <c r="N48" s="225"/>
      <c r="O48" s="225"/>
      <c r="P48" s="225"/>
      <c r="Q48" s="225"/>
      <c r="R48" s="916">
        <f t="shared" si="21"/>
        <v>55000</v>
      </c>
      <c r="S48" s="225">
        <f t="shared" ref="S48:S51" si="23">C48</f>
        <v>55000</v>
      </c>
      <c r="T48" s="225"/>
      <c r="U48" s="221"/>
    </row>
    <row r="49" spans="1:21" s="222" customFormat="1" ht="13">
      <c r="A49" s="457" t="s">
        <v>161</v>
      </c>
      <c r="B49" s="224">
        <f t="shared" si="19"/>
        <v>0</v>
      </c>
      <c r="C49" s="955"/>
      <c r="D49" s="955"/>
      <c r="E49" s="955">
        <f t="shared" si="20"/>
        <v>0</v>
      </c>
      <c r="F49" s="955"/>
      <c r="G49" s="955"/>
      <c r="H49" s="955"/>
      <c r="I49" s="955"/>
      <c r="J49" s="955"/>
      <c r="K49" s="955"/>
      <c r="L49" s="955"/>
      <c r="M49" s="955"/>
      <c r="N49" s="225"/>
      <c r="O49" s="225"/>
      <c r="P49" s="225"/>
      <c r="Q49" s="225"/>
      <c r="R49" s="916">
        <f t="shared" si="21"/>
        <v>0</v>
      </c>
      <c r="S49" s="225">
        <f t="shared" si="23"/>
        <v>0</v>
      </c>
      <c r="T49" s="225"/>
      <c r="U49" s="221"/>
    </row>
    <row r="50" spans="1:21" s="222" customFormat="1" ht="13">
      <c r="A50" s="223" t="s">
        <v>162</v>
      </c>
      <c r="B50" s="224">
        <f t="shared" si="19"/>
        <v>125000</v>
      </c>
      <c r="C50" s="955">
        <v>125000</v>
      </c>
      <c r="D50" s="955"/>
      <c r="E50" s="955">
        <f t="shared" si="20"/>
        <v>125000</v>
      </c>
      <c r="F50" s="955"/>
      <c r="G50" s="955"/>
      <c r="H50" s="955"/>
      <c r="I50" s="955"/>
      <c r="J50" s="955"/>
      <c r="K50" s="955"/>
      <c r="L50" s="955"/>
      <c r="M50" s="955"/>
      <c r="N50" s="225"/>
      <c r="O50" s="225"/>
      <c r="P50" s="225"/>
      <c r="Q50" s="225"/>
      <c r="R50" s="916">
        <f t="shared" si="21"/>
        <v>125000</v>
      </c>
      <c r="S50" s="225">
        <f t="shared" si="23"/>
        <v>125000</v>
      </c>
      <c r="T50" s="225"/>
      <c r="U50" s="221"/>
    </row>
    <row r="51" spans="1:21" s="222" customFormat="1" ht="13">
      <c r="A51" s="957" t="s">
        <v>1656</v>
      </c>
      <c r="B51" s="224">
        <f t="shared" si="19"/>
        <v>34800</v>
      </c>
      <c r="C51" s="955">
        <f>16800+18000</f>
        <v>34800</v>
      </c>
      <c r="D51" s="955"/>
      <c r="E51" s="955">
        <f t="shared" si="20"/>
        <v>34800</v>
      </c>
      <c r="F51" s="955"/>
      <c r="G51" s="955"/>
      <c r="H51" s="955"/>
      <c r="I51" s="955"/>
      <c r="J51" s="955"/>
      <c r="K51" s="955"/>
      <c r="L51" s="955"/>
      <c r="M51" s="955"/>
      <c r="N51" s="225"/>
      <c r="O51" s="225"/>
      <c r="P51" s="225"/>
      <c r="Q51" s="225"/>
      <c r="R51" s="916">
        <f t="shared" si="21"/>
        <v>34800</v>
      </c>
      <c r="S51" s="225">
        <f t="shared" si="23"/>
        <v>34800</v>
      </c>
      <c r="T51" s="225"/>
      <c r="U51" s="221"/>
    </row>
    <row r="52" spans="1:21" s="222" customFormat="1" ht="13">
      <c r="A52" s="230" t="s">
        <v>37</v>
      </c>
      <c r="B52" s="224">
        <f t="shared" si="19"/>
        <v>0</v>
      </c>
      <c r="C52" s="955"/>
      <c r="D52" s="955"/>
      <c r="E52" s="955">
        <f t="shared" si="20"/>
        <v>0</v>
      </c>
      <c r="F52" s="955"/>
      <c r="G52" s="955"/>
      <c r="H52" s="955"/>
      <c r="I52" s="955"/>
      <c r="J52" s="955"/>
      <c r="K52" s="955"/>
      <c r="L52" s="955"/>
      <c r="M52" s="955"/>
      <c r="N52" s="225"/>
      <c r="O52" s="225"/>
      <c r="P52" s="225"/>
      <c r="Q52" s="225"/>
      <c r="R52" s="916">
        <f t="shared" si="21"/>
        <v>0</v>
      </c>
      <c r="S52" s="225">
        <f>C52</f>
        <v>0</v>
      </c>
      <c r="T52" s="225"/>
      <c r="U52" s="221"/>
    </row>
    <row r="53" spans="1:21" s="232" customFormat="1" ht="13">
      <c r="A53" s="227" t="s">
        <v>164</v>
      </c>
      <c r="B53" s="228">
        <f>SUM(C53:D53)</f>
        <v>1572642</v>
      </c>
      <c r="C53" s="228">
        <f t="shared" ref="C53:T53" si="24">SUM(C43:C52)</f>
        <v>1572642</v>
      </c>
      <c r="D53" s="228">
        <f t="shared" si="24"/>
        <v>0</v>
      </c>
      <c r="E53" s="228">
        <f t="shared" si="24"/>
        <v>1266449</v>
      </c>
      <c r="F53" s="228">
        <f t="shared" si="24"/>
        <v>0</v>
      </c>
      <c r="G53" s="228">
        <f t="shared" si="24"/>
        <v>0</v>
      </c>
      <c r="H53" s="228">
        <f t="shared" si="24"/>
        <v>0</v>
      </c>
      <c r="I53" s="228">
        <f t="shared" si="24"/>
        <v>0</v>
      </c>
      <c r="J53" s="228">
        <f t="shared" si="24"/>
        <v>0</v>
      </c>
      <c r="K53" s="228">
        <f t="shared" si="24"/>
        <v>305993</v>
      </c>
      <c r="L53" s="228">
        <f t="shared" si="24"/>
        <v>200</v>
      </c>
      <c r="M53" s="228">
        <f t="shared" si="24"/>
        <v>0</v>
      </c>
      <c r="N53" s="228">
        <f t="shared" si="24"/>
        <v>0</v>
      </c>
      <c r="O53" s="228">
        <f t="shared" si="24"/>
        <v>0</v>
      </c>
      <c r="P53" s="228">
        <f t="shared" si="24"/>
        <v>0</v>
      </c>
      <c r="Q53" s="228">
        <f t="shared" si="24"/>
        <v>0</v>
      </c>
      <c r="R53" s="558">
        <f>SUM(R43:R52)</f>
        <v>1572642</v>
      </c>
      <c r="S53" s="228">
        <f t="shared" si="24"/>
        <v>1115756</v>
      </c>
      <c r="T53" s="228">
        <f t="shared" si="24"/>
        <v>0</v>
      </c>
      <c r="U53" s="231"/>
    </row>
    <row r="54" spans="1:21" s="222" customFormat="1" ht="13">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25">SUM(C55+D55)</f>
        <v>75000</v>
      </c>
      <c r="C55" s="955">
        <v>75000</v>
      </c>
      <c r="D55" s="955"/>
      <c r="E55" s="955">
        <f t="shared" ref="E55:E58" si="26">C55-SUM(F55:M55)</f>
        <v>75000</v>
      </c>
      <c r="F55" s="955"/>
      <c r="G55" s="955"/>
      <c r="H55" s="955"/>
      <c r="I55" s="955"/>
      <c r="J55" s="955"/>
      <c r="K55" s="955"/>
      <c r="L55" s="955"/>
      <c r="M55" s="955"/>
      <c r="N55" s="225"/>
      <c r="O55" s="225"/>
      <c r="P55" s="225"/>
      <c r="Q55" s="225"/>
      <c r="R55" s="916">
        <f t="shared" ref="R55:R61" si="27">SUM(E55:Q55)</f>
        <v>75000</v>
      </c>
      <c r="S55" s="226"/>
      <c r="T55" s="226"/>
      <c r="U55" s="221"/>
    </row>
    <row r="56" spans="1:21" s="313" customFormat="1">
      <c r="A56" s="307" t="s">
        <v>159</v>
      </c>
      <c r="B56" s="314">
        <f t="shared" si="25"/>
        <v>0</v>
      </c>
      <c r="C56" s="956"/>
      <c r="D56" s="956"/>
      <c r="E56" s="955">
        <f t="shared" si="26"/>
        <v>0</v>
      </c>
      <c r="F56" s="956"/>
      <c r="G56" s="956"/>
      <c r="H56" s="956"/>
      <c r="I56" s="956"/>
      <c r="J56" s="956"/>
      <c r="K56" s="956"/>
      <c r="L56" s="956"/>
      <c r="M56" s="956"/>
      <c r="N56" s="311"/>
      <c r="O56" s="311"/>
      <c r="P56" s="311"/>
      <c r="Q56" s="311"/>
      <c r="R56" s="916">
        <f t="shared" si="27"/>
        <v>0</v>
      </c>
      <c r="S56" s="315"/>
      <c r="T56" s="315"/>
      <c r="U56" s="312"/>
    </row>
    <row r="57" spans="1:21" s="222" customFormat="1" ht="13">
      <c r="A57" s="223" t="s">
        <v>163</v>
      </c>
      <c r="B57" s="224">
        <f t="shared" si="25"/>
        <v>20000</v>
      </c>
      <c r="C57" s="955">
        <v>20000</v>
      </c>
      <c r="D57" s="955"/>
      <c r="E57" s="955">
        <f t="shared" si="26"/>
        <v>20000</v>
      </c>
      <c r="F57" s="955"/>
      <c r="G57" s="955"/>
      <c r="H57" s="955"/>
      <c r="I57" s="955"/>
      <c r="J57" s="955"/>
      <c r="K57" s="955"/>
      <c r="L57" s="955"/>
      <c r="M57" s="955"/>
      <c r="N57" s="225"/>
      <c r="O57" s="225"/>
      <c r="P57" s="225"/>
      <c r="Q57" s="225"/>
      <c r="R57" s="916">
        <f t="shared" si="27"/>
        <v>20000</v>
      </c>
      <c r="S57" s="226"/>
      <c r="T57" s="226"/>
      <c r="U57" s="221"/>
    </row>
    <row r="58" spans="1:21" s="222" customFormat="1" ht="13">
      <c r="A58" s="457" t="s">
        <v>161</v>
      </c>
      <c r="B58" s="224">
        <f t="shared" si="25"/>
        <v>0</v>
      </c>
      <c r="C58" s="955"/>
      <c r="D58" s="955"/>
      <c r="E58" s="955">
        <f t="shared" si="26"/>
        <v>0</v>
      </c>
      <c r="F58" s="955"/>
      <c r="G58" s="955"/>
      <c r="H58" s="955"/>
      <c r="I58" s="955"/>
      <c r="J58" s="955"/>
      <c r="K58" s="955"/>
      <c r="L58" s="955"/>
      <c r="M58" s="955"/>
      <c r="N58" s="225"/>
      <c r="O58" s="225"/>
      <c r="P58" s="225"/>
      <c r="Q58" s="225"/>
      <c r="R58" s="916">
        <f t="shared" si="27"/>
        <v>0</v>
      </c>
      <c r="S58" s="226"/>
      <c r="T58" s="226"/>
      <c r="U58" s="221"/>
    </row>
    <row r="59" spans="1:21" s="222" customFormat="1" ht="13">
      <c r="A59" s="223" t="s">
        <v>162</v>
      </c>
      <c r="B59" s="224">
        <f t="shared" si="25"/>
        <v>0</v>
      </c>
      <c r="C59" s="225"/>
      <c r="D59" s="225"/>
      <c r="E59" s="225"/>
      <c r="F59" s="225"/>
      <c r="G59" s="225"/>
      <c r="H59" s="225"/>
      <c r="I59" s="225"/>
      <c r="J59" s="225"/>
      <c r="K59" s="225"/>
      <c r="L59" s="225"/>
      <c r="M59" s="225"/>
      <c r="N59" s="225"/>
      <c r="O59" s="225"/>
      <c r="P59" s="225"/>
      <c r="Q59" s="225"/>
      <c r="R59" s="916">
        <f t="shared" si="27"/>
        <v>0</v>
      </c>
      <c r="S59" s="226"/>
      <c r="T59" s="226"/>
      <c r="U59" s="221"/>
    </row>
    <row r="60" spans="1:21" s="222" customFormat="1" ht="13">
      <c r="A60" s="230" t="s">
        <v>37</v>
      </c>
      <c r="B60" s="224">
        <f t="shared" si="25"/>
        <v>0</v>
      </c>
      <c r="C60" s="225"/>
      <c r="D60" s="225"/>
      <c r="E60" s="225"/>
      <c r="F60" s="225"/>
      <c r="G60" s="225"/>
      <c r="H60" s="225"/>
      <c r="I60" s="225"/>
      <c r="J60" s="225"/>
      <c r="K60" s="225"/>
      <c r="L60" s="225"/>
      <c r="M60" s="225"/>
      <c r="N60" s="225"/>
      <c r="O60" s="225"/>
      <c r="P60" s="225"/>
      <c r="Q60" s="225"/>
      <c r="R60" s="916">
        <f t="shared" si="27"/>
        <v>0</v>
      </c>
      <c r="S60" s="226"/>
      <c r="T60" s="226"/>
      <c r="U60" s="221"/>
    </row>
    <row r="61" spans="1:21" s="222" customFormat="1" ht="13">
      <c r="A61" s="230" t="s">
        <v>37</v>
      </c>
      <c r="B61" s="224">
        <f t="shared" si="25"/>
        <v>0</v>
      </c>
      <c r="C61" s="225"/>
      <c r="D61" s="225"/>
      <c r="E61" s="225"/>
      <c r="F61" s="225"/>
      <c r="G61" s="225"/>
      <c r="H61" s="225"/>
      <c r="I61" s="225"/>
      <c r="J61" s="225"/>
      <c r="K61" s="225"/>
      <c r="L61" s="225"/>
      <c r="M61" s="225"/>
      <c r="N61" s="225"/>
      <c r="O61" s="225"/>
      <c r="P61" s="225"/>
      <c r="Q61" s="225"/>
      <c r="R61" s="916">
        <f t="shared" si="27"/>
        <v>0</v>
      </c>
      <c r="S61" s="226"/>
      <c r="T61" s="226"/>
      <c r="U61" s="221"/>
    </row>
    <row r="62" spans="1:21" s="222" customFormat="1" ht="13.75" customHeight="1">
      <c r="A62" s="227" t="s">
        <v>319</v>
      </c>
      <c r="B62" s="224">
        <f>SUM(C62:D62)</f>
        <v>95000</v>
      </c>
      <c r="C62" s="224">
        <f t="shared" ref="C62:Q62" si="28">SUM(C55:C61)</f>
        <v>95000</v>
      </c>
      <c r="D62" s="224">
        <f t="shared" si="28"/>
        <v>0</v>
      </c>
      <c r="E62" s="224">
        <f t="shared" si="28"/>
        <v>95000</v>
      </c>
      <c r="F62" s="224">
        <f t="shared" si="28"/>
        <v>0</v>
      </c>
      <c r="G62" s="224">
        <f t="shared" si="28"/>
        <v>0</v>
      </c>
      <c r="H62" s="224">
        <f t="shared" si="28"/>
        <v>0</v>
      </c>
      <c r="I62" s="224">
        <f t="shared" si="28"/>
        <v>0</v>
      </c>
      <c r="J62" s="224">
        <f t="shared" si="28"/>
        <v>0</v>
      </c>
      <c r="K62" s="224">
        <f t="shared" si="28"/>
        <v>0</v>
      </c>
      <c r="L62" s="224">
        <f t="shared" si="28"/>
        <v>0</v>
      </c>
      <c r="M62" s="224">
        <f t="shared" si="28"/>
        <v>0</v>
      </c>
      <c r="N62" s="224">
        <f t="shared" si="28"/>
        <v>0</v>
      </c>
      <c r="O62" s="224">
        <f t="shared" si="28"/>
        <v>0</v>
      </c>
      <c r="P62" s="224">
        <f t="shared" si="28"/>
        <v>0</v>
      </c>
      <c r="Q62" s="224">
        <f t="shared" si="28"/>
        <v>0</v>
      </c>
      <c r="R62" s="558">
        <f>SUM(R55:R61)</f>
        <v>95000</v>
      </c>
      <c r="S62" s="226"/>
      <c r="T62" s="226"/>
      <c r="U62" s="221"/>
    </row>
    <row r="63" spans="1:21" s="222" customFormat="1" ht="13">
      <c r="A63" s="233" t="s">
        <v>320</v>
      </c>
      <c r="B63" s="224">
        <f>SUM(B8+B11+B13+B14+B15+B25+B26+B36+B40+B41+B53+B62)</f>
        <v>42053593</v>
      </c>
      <c r="C63" s="224">
        <f t="shared" ref="C63:Q63" si="29">SUM(C8+C11+C13+C14+C15+C25+C26+C36+C40+C41+C53+C62)</f>
        <v>42053593</v>
      </c>
      <c r="D63" s="224">
        <f t="shared" si="29"/>
        <v>0</v>
      </c>
      <c r="E63" s="224">
        <f t="shared" si="29"/>
        <v>8734407</v>
      </c>
      <c r="F63" s="224">
        <f t="shared" si="29"/>
        <v>5900000</v>
      </c>
      <c r="G63" s="224">
        <f t="shared" si="29"/>
        <v>5324505</v>
      </c>
      <c r="H63" s="224">
        <f t="shared" si="29"/>
        <v>6000000</v>
      </c>
      <c r="I63" s="224">
        <f t="shared" si="29"/>
        <v>13818967</v>
      </c>
      <c r="J63" s="224">
        <f t="shared" si="29"/>
        <v>1668521</v>
      </c>
      <c r="K63" s="224">
        <f t="shared" si="29"/>
        <v>606993</v>
      </c>
      <c r="L63" s="224">
        <f t="shared" si="29"/>
        <v>200</v>
      </c>
      <c r="M63" s="224">
        <f t="shared" si="29"/>
        <v>0</v>
      </c>
      <c r="N63" s="224">
        <f t="shared" si="29"/>
        <v>0</v>
      </c>
      <c r="O63" s="224">
        <f t="shared" si="29"/>
        <v>0</v>
      </c>
      <c r="P63" s="224">
        <f t="shared" si="29"/>
        <v>0</v>
      </c>
      <c r="Q63" s="224">
        <f t="shared" si="29"/>
        <v>0</v>
      </c>
      <c r="R63" s="558">
        <f>SUM(R8+R11+R13+R14+R15+R25+R26+R36+R40+R41+R53+R62)</f>
        <v>42053593</v>
      </c>
      <c r="S63" s="224">
        <f>SUM(S10+S13+S14+S15+S25+S26+S36+S40+S41+S53)</f>
        <v>14200707</v>
      </c>
      <c r="T63" s="224">
        <f>SUM(T11+T13+T14+T15+T25+T26+T36+T40+T41+T53)</f>
        <v>26665000</v>
      </c>
      <c r="U63" s="221"/>
    </row>
    <row r="64" spans="1:21" s="222" customFormat="1" ht="13">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178</v>
      </c>
      <c r="B65" s="224">
        <f>SUM(C65+D65)</f>
        <v>100000</v>
      </c>
      <c r="C65" s="955">
        <v>100000</v>
      </c>
      <c r="D65" s="955"/>
      <c r="E65" s="955">
        <f t="shared" ref="E65:E66" si="30">C65-SUM(F65:M65)</f>
        <v>100000</v>
      </c>
      <c r="F65" s="955"/>
      <c r="G65" s="955"/>
      <c r="H65" s="955"/>
      <c r="I65" s="225"/>
      <c r="J65" s="225"/>
      <c r="K65" s="225"/>
      <c r="L65" s="225"/>
      <c r="M65" s="225"/>
      <c r="N65" s="225"/>
      <c r="O65" s="225"/>
      <c r="P65" s="225"/>
      <c r="Q65" s="225"/>
      <c r="R65" s="916">
        <f>SUM(E65:Q65)</f>
        <v>100000</v>
      </c>
      <c r="S65" s="225">
        <v>50000</v>
      </c>
      <c r="T65" s="225"/>
      <c r="U65" s="221"/>
    </row>
    <row r="66" spans="1:21" s="222" customFormat="1" ht="13">
      <c r="A66" s="957" t="s">
        <v>1784</v>
      </c>
      <c r="B66" s="224">
        <f>SUM(C66+D66)</f>
        <v>100000</v>
      </c>
      <c r="C66" s="955">
        <v>100000</v>
      </c>
      <c r="D66" s="955"/>
      <c r="E66" s="955">
        <f t="shared" si="30"/>
        <v>100000</v>
      </c>
      <c r="F66" s="955"/>
      <c r="G66" s="955"/>
      <c r="H66" s="955"/>
      <c r="I66" s="225"/>
      <c r="J66" s="225"/>
      <c r="K66" s="225"/>
      <c r="L66" s="225"/>
      <c r="M66" s="225"/>
      <c r="N66" s="225"/>
      <c r="O66" s="225"/>
      <c r="P66" s="225"/>
      <c r="Q66" s="225"/>
      <c r="R66" s="916">
        <f>SUM(E66:Q66)</f>
        <v>100000</v>
      </c>
      <c r="S66" s="225">
        <v>20000</v>
      </c>
      <c r="T66" s="225"/>
      <c r="U66" s="221"/>
    </row>
    <row r="67" spans="1:21" s="222" customFormat="1" ht="13">
      <c r="A67" s="227" t="s">
        <v>651</v>
      </c>
      <c r="B67" s="224">
        <f>SUM(C67:D67)</f>
        <v>200000</v>
      </c>
      <c r="C67" s="224">
        <f>SUM(C64:C66)</f>
        <v>200000</v>
      </c>
      <c r="D67" s="224">
        <f>SUM(D64:D66)</f>
        <v>0</v>
      </c>
      <c r="E67" s="224">
        <f t="shared" ref="E67:T67" si="31">SUM(E65:E66)</f>
        <v>200000</v>
      </c>
      <c r="F67" s="224">
        <f t="shared" si="31"/>
        <v>0</v>
      </c>
      <c r="G67" s="224">
        <f t="shared" si="31"/>
        <v>0</v>
      </c>
      <c r="H67" s="224">
        <f t="shared" si="31"/>
        <v>0</v>
      </c>
      <c r="I67" s="224">
        <f t="shared" si="31"/>
        <v>0</v>
      </c>
      <c r="J67" s="224">
        <f t="shared" si="31"/>
        <v>0</v>
      </c>
      <c r="K67" s="224">
        <f t="shared" si="31"/>
        <v>0</v>
      </c>
      <c r="L67" s="224">
        <f t="shared" si="31"/>
        <v>0</v>
      </c>
      <c r="M67" s="224">
        <f t="shared" si="31"/>
        <v>0</v>
      </c>
      <c r="N67" s="224">
        <f t="shared" si="31"/>
        <v>0</v>
      </c>
      <c r="O67" s="224">
        <f t="shared" si="31"/>
        <v>0</v>
      </c>
      <c r="P67" s="224">
        <f t="shared" si="31"/>
        <v>0</v>
      </c>
      <c r="Q67" s="224">
        <f t="shared" si="31"/>
        <v>0</v>
      </c>
      <c r="R67" s="558">
        <f>SUM(R65:R66)</f>
        <v>200000</v>
      </c>
      <c r="S67" s="228">
        <f>SUM(S65:S66)</f>
        <v>70000</v>
      </c>
      <c r="T67" s="228">
        <f t="shared" si="31"/>
        <v>0</v>
      </c>
      <c r="U67" s="221"/>
    </row>
    <row r="68" spans="1:21" s="222" customFormat="1" ht="13">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653</v>
      </c>
      <c r="B69" s="224">
        <f>SUM(C69+D69)</f>
        <v>852680.25</v>
      </c>
      <c r="C69" s="955">
        <f>1149023-C72</f>
        <v>852680.25</v>
      </c>
      <c r="D69" s="955"/>
      <c r="E69" s="955">
        <f t="shared" ref="E69:E73" si="32">C69-SUM(F69:M69)</f>
        <v>652680.25</v>
      </c>
      <c r="F69" s="955"/>
      <c r="G69" s="955"/>
      <c r="H69" s="955"/>
      <c r="I69" s="955"/>
      <c r="J69" s="955"/>
      <c r="K69" s="955">
        <v>200000</v>
      </c>
      <c r="L69" s="225"/>
      <c r="M69" s="225"/>
      <c r="N69" s="225"/>
      <c r="O69" s="225"/>
      <c r="P69" s="225"/>
      <c r="Q69" s="225"/>
      <c r="R69" s="916">
        <f>SUM(E69:Q69)</f>
        <v>852680.25</v>
      </c>
      <c r="S69" s="226"/>
      <c r="T69" s="226"/>
      <c r="U69" s="221"/>
    </row>
    <row r="70" spans="1:21" s="222" customFormat="1" ht="13">
      <c r="A70" s="223" t="s">
        <v>654</v>
      </c>
      <c r="B70" s="224">
        <f>SUM(C70+D70)</f>
        <v>0</v>
      </c>
      <c r="C70" s="955"/>
      <c r="D70" s="955"/>
      <c r="E70" s="955">
        <f t="shared" si="32"/>
        <v>0</v>
      </c>
      <c r="F70" s="955"/>
      <c r="G70" s="955"/>
      <c r="H70" s="955"/>
      <c r="I70" s="955"/>
      <c r="J70" s="955"/>
      <c r="K70" s="955"/>
      <c r="L70" s="225"/>
      <c r="M70" s="225"/>
      <c r="N70" s="225"/>
      <c r="O70" s="225"/>
      <c r="P70" s="225"/>
      <c r="Q70" s="225"/>
      <c r="R70" s="916">
        <f>SUM(E70:Q70)</f>
        <v>0</v>
      </c>
      <c r="S70" s="226"/>
      <c r="T70" s="226"/>
      <c r="U70" s="221"/>
    </row>
    <row r="71" spans="1:21" s="222" customFormat="1">
      <c r="A71" s="762" t="s">
        <v>1121</v>
      </c>
      <c r="B71" s="224">
        <f>SUM(C71+D71)</f>
        <v>0</v>
      </c>
      <c r="C71" s="955"/>
      <c r="D71" s="955"/>
      <c r="E71" s="955">
        <f t="shared" si="32"/>
        <v>0</v>
      </c>
      <c r="F71" s="955"/>
      <c r="G71" s="955"/>
      <c r="H71" s="955"/>
      <c r="I71" s="955"/>
      <c r="J71" s="955"/>
      <c r="K71" s="955"/>
      <c r="L71" s="225"/>
      <c r="M71" s="225"/>
      <c r="N71" s="225"/>
      <c r="O71" s="225"/>
      <c r="P71" s="225"/>
      <c r="Q71" s="225"/>
      <c r="R71" s="916">
        <f>SUM(E71:Q71)</f>
        <v>0</v>
      </c>
      <c r="S71" s="226"/>
      <c r="T71" s="226"/>
      <c r="U71" s="221"/>
    </row>
    <row r="72" spans="1:21" s="222" customFormat="1" ht="13">
      <c r="A72" s="223" t="s">
        <v>655</v>
      </c>
      <c r="B72" s="224">
        <f>SUM(C72+D72)</f>
        <v>296342.75</v>
      </c>
      <c r="C72" s="955">
        <f>Application!AC864</f>
        <v>296342.75</v>
      </c>
      <c r="D72" s="955"/>
      <c r="E72" s="955">
        <f t="shared" si="32"/>
        <v>296342.75</v>
      </c>
      <c r="F72" s="955"/>
      <c r="G72" s="955"/>
      <c r="H72" s="955"/>
      <c r="I72" s="955"/>
      <c r="J72" s="955"/>
      <c r="K72" s="955"/>
      <c r="L72" s="225"/>
      <c r="M72" s="225"/>
      <c r="N72" s="225"/>
      <c r="O72" s="225"/>
      <c r="P72" s="225"/>
      <c r="Q72" s="225"/>
      <c r="R72" s="916">
        <f>SUM(E72:Q72)</f>
        <v>296342.75</v>
      </c>
      <c r="S72" s="226"/>
      <c r="T72" s="226"/>
      <c r="U72" s="221"/>
    </row>
    <row r="73" spans="1:21" s="222" customFormat="1" ht="13">
      <c r="A73" s="957" t="s">
        <v>1783</v>
      </c>
      <c r="B73" s="224">
        <f>SUM(C73+D73)</f>
        <v>188000</v>
      </c>
      <c r="C73" s="955">
        <v>188000</v>
      </c>
      <c r="D73" s="955"/>
      <c r="E73" s="955">
        <f t="shared" si="32"/>
        <v>188000</v>
      </c>
      <c r="F73" s="955"/>
      <c r="G73" s="955"/>
      <c r="H73" s="955"/>
      <c r="I73" s="955"/>
      <c r="J73" s="955"/>
      <c r="K73" s="955"/>
      <c r="L73" s="225"/>
      <c r="M73" s="225"/>
      <c r="N73" s="225"/>
      <c r="O73" s="225"/>
      <c r="P73" s="225"/>
      <c r="Q73" s="225"/>
      <c r="R73" s="916">
        <f>SUM(E73:Q73)</f>
        <v>188000</v>
      </c>
      <c r="S73" s="226"/>
      <c r="T73" s="226"/>
      <c r="U73" s="221"/>
    </row>
    <row r="74" spans="1:21" s="222" customFormat="1" ht="13">
      <c r="A74" s="227" t="s">
        <v>656</v>
      </c>
      <c r="B74" s="224">
        <f>SUM(C74:D74)</f>
        <v>1337023</v>
      </c>
      <c r="C74" s="224">
        <f>SUM(C69:C73)</f>
        <v>1337023</v>
      </c>
      <c r="D74" s="224">
        <f>SUM(D69:D73)</f>
        <v>0</v>
      </c>
      <c r="E74" s="224">
        <f t="shared" ref="E74:Q74" si="33">SUM(E69:E73)</f>
        <v>1137023</v>
      </c>
      <c r="F74" s="224">
        <f t="shared" si="33"/>
        <v>0</v>
      </c>
      <c r="G74" s="224">
        <f t="shared" si="33"/>
        <v>0</v>
      </c>
      <c r="H74" s="224">
        <f t="shared" si="33"/>
        <v>0</v>
      </c>
      <c r="I74" s="224">
        <f t="shared" si="33"/>
        <v>0</v>
      </c>
      <c r="J74" s="224">
        <f t="shared" si="33"/>
        <v>0</v>
      </c>
      <c r="K74" s="224">
        <f t="shared" si="33"/>
        <v>200000</v>
      </c>
      <c r="L74" s="224">
        <f t="shared" si="33"/>
        <v>0</v>
      </c>
      <c r="M74" s="224">
        <f t="shared" si="33"/>
        <v>0</v>
      </c>
      <c r="N74" s="224">
        <f t="shared" si="33"/>
        <v>0</v>
      </c>
      <c r="O74" s="224">
        <f t="shared" si="33"/>
        <v>0</v>
      </c>
      <c r="P74" s="224">
        <f t="shared" si="33"/>
        <v>0</v>
      </c>
      <c r="Q74" s="224">
        <f t="shared" si="33"/>
        <v>0</v>
      </c>
      <c r="R74" s="558">
        <f>SUM(R69:R73)</f>
        <v>1337023</v>
      </c>
      <c r="S74" s="226"/>
      <c r="T74" s="226"/>
      <c r="U74" s="221"/>
    </row>
    <row r="75" spans="1:21" s="222" customFormat="1" ht="13">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1469</v>
      </c>
      <c r="B76" s="224">
        <f>SUM(C76:D76)</f>
        <v>1143537</v>
      </c>
      <c r="C76" s="955">
        <v>1143537</v>
      </c>
      <c r="D76" s="955"/>
      <c r="E76" s="955">
        <f t="shared" ref="E76:E77" si="34">C76-SUM(F76:M76)</f>
        <v>1143537</v>
      </c>
      <c r="F76" s="955"/>
      <c r="G76" s="955"/>
      <c r="H76" s="955"/>
      <c r="I76" s="225"/>
      <c r="J76" s="225"/>
      <c r="K76" s="225"/>
      <c r="L76" s="225"/>
      <c r="M76" s="225"/>
      <c r="N76" s="225"/>
      <c r="O76" s="225"/>
      <c r="P76" s="225"/>
      <c r="Q76" s="225"/>
      <c r="R76" s="916">
        <f>SUM(E76:Q76)</f>
        <v>1143537</v>
      </c>
      <c r="S76" s="225">
        <f t="shared" ref="S76" si="35">C76</f>
        <v>1143537</v>
      </c>
      <c r="T76" s="225"/>
      <c r="U76" s="221"/>
    </row>
    <row r="77" spans="1:21" s="222" customFormat="1" ht="13">
      <c r="A77" s="457" t="s">
        <v>63</v>
      </c>
      <c r="B77" s="224">
        <f>SUM(C77:D77)</f>
        <v>300000</v>
      </c>
      <c r="C77" s="955">
        <v>300000</v>
      </c>
      <c r="D77" s="955"/>
      <c r="E77" s="955">
        <f t="shared" si="34"/>
        <v>300000</v>
      </c>
      <c r="F77" s="955"/>
      <c r="G77" s="955"/>
      <c r="H77" s="955"/>
      <c r="I77" s="225"/>
      <c r="J77" s="225"/>
      <c r="K77" s="225"/>
      <c r="L77" s="225"/>
      <c r="M77" s="225"/>
      <c r="N77" s="225"/>
      <c r="O77" s="225"/>
      <c r="P77" s="225"/>
      <c r="Q77" s="225"/>
      <c r="R77" s="916">
        <f>SUM(E77:Q77)</f>
        <v>300000</v>
      </c>
      <c r="S77" s="225">
        <v>150000</v>
      </c>
      <c r="T77" s="225"/>
      <c r="U77" s="221"/>
    </row>
    <row r="78" spans="1:21" s="222" customFormat="1" ht="13">
      <c r="A78" s="227" t="s">
        <v>1466</v>
      </c>
      <c r="B78" s="224">
        <f>SUM(C78:D78)</f>
        <v>1443537</v>
      </c>
      <c r="C78" s="890">
        <f>SUM(C76:C77)</f>
        <v>1443537</v>
      </c>
      <c r="D78" s="890">
        <f t="shared" ref="D78:T78" si="36">SUM(D76:D77)</f>
        <v>0</v>
      </c>
      <c r="E78" s="890">
        <f t="shared" si="36"/>
        <v>1443537</v>
      </c>
      <c r="F78" s="890">
        <f t="shared" si="36"/>
        <v>0</v>
      </c>
      <c r="G78" s="890">
        <f t="shared" si="36"/>
        <v>0</v>
      </c>
      <c r="H78" s="890">
        <f t="shared" si="36"/>
        <v>0</v>
      </c>
      <c r="I78" s="890">
        <f t="shared" si="36"/>
        <v>0</v>
      </c>
      <c r="J78" s="890">
        <f t="shared" si="36"/>
        <v>0</v>
      </c>
      <c r="K78" s="890">
        <f t="shared" si="36"/>
        <v>0</v>
      </c>
      <c r="L78" s="890">
        <f t="shared" si="36"/>
        <v>0</v>
      </c>
      <c r="M78" s="890">
        <f t="shared" si="36"/>
        <v>0</v>
      </c>
      <c r="N78" s="890">
        <f t="shared" si="36"/>
        <v>0</v>
      </c>
      <c r="O78" s="890">
        <f t="shared" si="36"/>
        <v>0</v>
      </c>
      <c r="P78" s="890">
        <f t="shared" si="36"/>
        <v>0</v>
      </c>
      <c r="Q78" s="890">
        <f t="shared" si="36"/>
        <v>0</v>
      </c>
      <c r="R78" s="890">
        <f t="shared" si="36"/>
        <v>1443537</v>
      </c>
      <c r="S78" s="890">
        <f t="shared" si="36"/>
        <v>1293537</v>
      </c>
      <c r="T78" s="890">
        <f t="shared" si="36"/>
        <v>0</v>
      </c>
      <c r="U78" s="221"/>
    </row>
    <row r="79" spans="1:21" s="222" customFormat="1" ht="13">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37">SUM(C80+D80)</f>
        <v>84761</v>
      </c>
      <c r="C80" s="955">
        <v>84761</v>
      </c>
      <c r="D80" s="955"/>
      <c r="E80" s="955">
        <f t="shared" ref="E80:E94" si="38">C80-SUM(F80:M80)</f>
        <v>84761</v>
      </c>
      <c r="F80" s="955"/>
      <c r="G80" s="955"/>
      <c r="H80" s="955"/>
      <c r="I80" s="955"/>
      <c r="J80" s="955"/>
      <c r="K80" s="955"/>
      <c r="L80" s="225"/>
      <c r="M80" s="225"/>
      <c r="N80" s="225"/>
      <c r="O80" s="225"/>
      <c r="P80" s="225"/>
      <c r="Q80" s="225"/>
      <c r="R80" s="916">
        <f t="shared" ref="R80:R94" si="39">SUM(E80:Q80)</f>
        <v>84761</v>
      </c>
      <c r="S80" s="226"/>
      <c r="T80" s="226"/>
      <c r="U80" s="221"/>
    </row>
    <row r="81" spans="1:21" s="222" customFormat="1" ht="13">
      <c r="A81" s="223" t="s">
        <v>845</v>
      </c>
      <c r="B81" s="224">
        <f t="shared" si="37"/>
        <v>3625</v>
      </c>
      <c r="C81" s="955">
        <v>3625</v>
      </c>
      <c r="D81" s="955"/>
      <c r="E81" s="955">
        <f t="shared" si="38"/>
        <v>3625</v>
      </c>
      <c r="F81" s="955"/>
      <c r="G81" s="955"/>
      <c r="H81" s="955"/>
      <c r="I81" s="955"/>
      <c r="J81" s="955"/>
      <c r="K81" s="955"/>
      <c r="L81" s="225"/>
      <c r="M81" s="225"/>
      <c r="N81" s="225"/>
      <c r="O81" s="225"/>
      <c r="P81" s="225"/>
      <c r="Q81" s="225"/>
      <c r="R81" s="916">
        <f t="shared" si="39"/>
        <v>3625</v>
      </c>
      <c r="S81" s="225">
        <f t="shared" ref="S81:S83" si="40">C81</f>
        <v>3625</v>
      </c>
      <c r="T81" s="225"/>
      <c r="U81" s="221"/>
    </row>
    <row r="82" spans="1:21" s="222" customFormat="1" ht="13">
      <c r="A82" s="223" t="s">
        <v>846</v>
      </c>
      <c r="B82" s="224">
        <f t="shared" si="37"/>
        <v>0</v>
      </c>
      <c r="C82" s="955"/>
      <c r="D82" s="955"/>
      <c r="E82" s="955">
        <f t="shared" si="38"/>
        <v>0</v>
      </c>
      <c r="F82" s="955"/>
      <c r="G82" s="955"/>
      <c r="H82" s="955"/>
      <c r="I82" s="955"/>
      <c r="J82" s="955"/>
      <c r="K82" s="955"/>
      <c r="L82" s="225"/>
      <c r="M82" s="225"/>
      <c r="N82" s="225"/>
      <c r="O82" s="225"/>
      <c r="P82" s="225"/>
      <c r="Q82" s="225"/>
      <c r="R82" s="916">
        <f t="shared" si="39"/>
        <v>0</v>
      </c>
      <c r="S82" s="225">
        <f t="shared" si="40"/>
        <v>0</v>
      </c>
      <c r="T82" s="225"/>
      <c r="U82" s="221"/>
    </row>
    <row r="83" spans="1:21" s="222" customFormat="1" ht="13">
      <c r="A83" s="223" t="s">
        <v>847</v>
      </c>
      <c r="B83" s="224">
        <f t="shared" si="37"/>
        <v>334523</v>
      </c>
      <c r="C83" s="955">
        <v>334523</v>
      </c>
      <c r="D83" s="955"/>
      <c r="E83" s="955">
        <f t="shared" si="38"/>
        <v>334523</v>
      </c>
      <c r="F83" s="955"/>
      <c r="G83" s="955"/>
      <c r="H83" s="955"/>
      <c r="I83" s="955"/>
      <c r="J83" s="955"/>
      <c r="K83" s="955"/>
      <c r="L83" s="225"/>
      <c r="M83" s="225"/>
      <c r="N83" s="225"/>
      <c r="O83" s="225"/>
      <c r="P83" s="225"/>
      <c r="Q83" s="225"/>
      <c r="R83" s="916">
        <f t="shared" si="39"/>
        <v>334523</v>
      </c>
      <c r="S83" s="225">
        <f t="shared" si="40"/>
        <v>334523</v>
      </c>
      <c r="T83" s="225"/>
      <c r="U83" s="221"/>
    </row>
    <row r="84" spans="1:21" s="222" customFormat="1" ht="13">
      <c r="A84" s="223" t="s">
        <v>848</v>
      </c>
      <c r="B84" s="224">
        <f t="shared" si="37"/>
        <v>0</v>
      </c>
      <c r="C84" s="955"/>
      <c r="D84" s="955"/>
      <c r="E84" s="955">
        <f t="shared" si="38"/>
        <v>0</v>
      </c>
      <c r="F84" s="955"/>
      <c r="G84" s="955"/>
      <c r="H84" s="955"/>
      <c r="I84" s="955"/>
      <c r="J84" s="955"/>
      <c r="K84" s="955"/>
      <c r="L84" s="225"/>
      <c r="M84" s="225"/>
      <c r="N84" s="225"/>
      <c r="O84" s="225"/>
      <c r="P84" s="225"/>
      <c r="Q84" s="225"/>
      <c r="R84" s="916">
        <f t="shared" si="39"/>
        <v>0</v>
      </c>
      <c r="S84" s="225"/>
      <c r="T84" s="225"/>
      <c r="U84" s="221"/>
    </row>
    <row r="85" spans="1:21" s="222" customFormat="1" ht="13">
      <c r="A85" s="223" t="s">
        <v>849</v>
      </c>
      <c r="B85" s="224">
        <f t="shared" si="37"/>
        <v>30000</v>
      </c>
      <c r="C85" s="955">
        <v>30000</v>
      </c>
      <c r="D85" s="955"/>
      <c r="E85" s="955">
        <f t="shared" si="38"/>
        <v>30000</v>
      </c>
      <c r="F85" s="955"/>
      <c r="G85" s="955"/>
      <c r="H85" s="955"/>
      <c r="I85" s="955"/>
      <c r="J85" s="955"/>
      <c r="K85" s="955"/>
      <c r="L85" s="225"/>
      <c r="M85" s="225"/>
      <c r="N85" s="225"/>
      <c r="O85" s="225"/>
      <c r="P85" s="225"/>
      <c r="Q85" s="225"/>
      <c r="R85" s="916">
        <f t="shared" si="39"/>
        <v>30000</v>
      </c>
      <c r="S85" s="226"/>
      <c r="T85" s="226"/>
      <c r="U85" s="221"/>
    </row>
    <row r="86" spans="1:21" s="222" customFormat="1" ht="13">
      <c r="A86" s="223" t="s">
        <v>850</v>
      </c>
      <c r="B86" s="224">
        <f t="shared" si="37"/>
        <v>90000</v>
      </c>
      <c r="C86" s="955">
        <v>90000</v>
      </c>
      <c r="D86" s="955"/>
      <c r="E86" s="955">
        <f t="shared" si="38"/>
        <v>90000</v>
      </c>
      <c r="F86" s="955"/>
      <c r="G86" s="955"/>
      <c r="H86" s="955"/>
      <c r="I86" s="955"/>
      <c r="J86" s="955"/>
      <c r="K86" s="955"/>
      <c r="L86" s="225"/>
      <c r="M86" s="225"/>
      <c r="N86" s="225"/>
      <c r="O86" s="225"/>
      <c r="P86" s="225"/>
      <c r="Q86" s="225"/>
      <c r="R86" s="916">
        <f t="shared" si="39"/>
        <v>90000</v>
      </c>
      <c r="S86" s="225">
        <f>C86</f>
        <v>90000</v>
      </c>
      <c r="T86" s="225"/>
      <c r="U86" s="221"/>
    </row>
    <row r="87" spans="1:21" s="222" customFormat="1" ht="13">
      <c r="A87" s="223" t="s">
        <v>851</v>
      </c>
      <c r="B87" s="224">
        <f t="shared" si="37"/>
        <v>10000</v>
      </c>
      <c r="C87" s="955">
        <v>10000</v>
      </c>
      <c r="D87" s="955"/>
      <c r="E87" s="955">
        <f t="shared" si="38"/>
        <v>10000</v>
      </c>
      <c r="F87" s="955"/>
      <c r="G87" s="955"/>
      <c r="H87" s="955"/>
      <c r="I87" s="955"/>
      <c r="J87" s="955"/>
      <c r="K87" s="955"/>
      <c r="L87" s="225"/>
      <c r="M87" s="225"/>
      <c r="N87" s="225"/>
      <c r="O87" s="225"/>
      <c r="P87" s="225"/>
      <c r="Q87" s="225"/>
      <c r="R87" s="916">
        <f t="shared" si="39"/>
        <v>10000</v>
      </c>
      <c r="S87" s="225">
        <f t="shared" ref="S87:S89" si="41">C87</f>
        <v>10000</v>
      </c>
      <c r="T87" s="225"/>
      <c r="U87" s="221"/>
    </row>
    <row r="88" spans="1:21" s="222" customFormat="1" ht="13">
      <c r="A88" s="234" t="s">
        <v>403</v>
      </c>
      <c r="B88" s="224">
        <f t="shared" si="37"/>
        <v>35000</v>
      </c>
      <c r="C88" s="955">
        <v>35000</v>
      </c>
      <c r="D88" s="955"/>
      <c r="E88" s="955">
        <f t="shared" si="38"/>
        <v>35000</v>
      </c>
      <c r="F88" s="955"/>
      <c r="G88" s="955"/>
      <c r="H88" s="955"/>
      <c r="I88" s="955"/>
      <c r="J88" s="955"/>
      <c r="K88" s="955"/>
      <c r="L88" s="225"/>
      <c r="M88" s="225"/>
      <c r="N88" s="225"/>
      <c r="O88" s="225"/>
      <c r="P88" s="225"/>
      <c r="Q88" s="225"/>
      <c r="R88" s="916">
        <f t="shared" si="39"/>
        <v>35000</v>
      </c>
      <c r="S88" s="225">
        <f t="shared" si="41"/>
        <v>35000</v>
      </c>
      <c r="T88" s="225"/>
      <c r="U88" s="221"/>
    </row>
    <row r="89" spans="1:21" s="222" customFormat="1" ht="13">
      <c r="A89" s="889" t="s">
        <v>1468</v>
      </c>
      <c r="B89" s="224">
        <f t="shared" si="37"/>
        <v>9625</v>
      </c>
      <c r="C89" s="955">
        <v>9625</v>
      </c>
      <c r="D89" s="955"/>
      <c r="E89" s="955">
        <f t="shared" si="38"/>
        <v>9625</v>
      </c>
      <c r="F89" s="955"/>
      <c r="G89" s="955"/>
      <c r="H89" s="955"/>
      <c r="I89" s="955"/>
      <c r="J89" s="955"/>
      <c r="K89" s="955"/>
      <c r="L89" s="225"/>
      <c r="M89" s="225"/>
      <c r="N89" s="225"/>
      <c r="O89" s="225"/>
      <c r="P89" s="225"/>
      <c r="Q89" s="225"/>
      <c r="R89" s="916">
        <f t="shared" si="39"/>
        <v>9625</v>
      </c>
      <c r="S89" s="225">
        <f t="shared" si="41"/>
        <v>9625</v>
      </c>
      <c r="T89" s="225"/>
      <c r="U89" s="221"/>
    </row>
    <row r="90" spans="1:21" s="222" customFormat="1" ht="13">
      <c r="A90" s="957" t="s">
        <v>1781</v>
      </c>
      <c r="B90" s="224">
        <f t="shared" si="37"/>
        <v>806993</v>
      </c>
      <c r="C90" s="955">
        <v>806993</v>
      </c>
      <c r="D90" s="955"/>
      <c r="E90" s="955">
        <f t="shared" si="38"/>
        <v>806993</v>
      </c>
      <c r="F90" s="955"/>
      <c r="G90" s="955"/>
      <c r="H90" s="955"/>
      <c r="I90" s="955"/>
      <c r="J90" s="955"/>
      <c r="K90" s="955"/>
      <c r="L90" s="225"/>
      <c r="M90" s="225"/>
      <c r="N90" s="225"/>
      <c r="O90" s="225"/>
      <c r="P90" s="225"/>
      <c r="Q90" s="225"/>
      <c r="R90" s="916">
        <f t="shared" si="39"/>
        <v>806993</v>
      </c>
      <c r="S90" s="225"/>
      <c r="T90" s="225"/>
      <c r="U90" s="221"/>
    </row>
    <row r="91" spans="1:21" s="222" customFormat="1" ht="13">
      <c r="A91" s="957" t="s">
        <v>1782</v>
      </c>
      <c r="B91" s="224">
        <f t="shared" si="37"/>
        <v>10000</v>
      </c>
      <c r="C91" s="955">
        <v>10000</v>
      </c>
      <c r="D91" s="955"/>
      <c r="E91" s="955">
        <f t="shared" si="38"/>
        <v>10000</v>
      </c>
      <c r="F91" s="955"/>
      <c r="G91" s="955"/>
      <c r="H91" s="955"/>
      <c r="I91" s="955"/>
      <c r="J91" s="955"/>
      <c r="K91" s="955"/>
      <c r="L91" s="225"/>
      <c r="M91" s="225"/>
      <c r="N91" s="225"/>
      <c r="O91" s="225"/>
      <c r="P91" s="225"/>
      <c r="Q91" s="225"/>
      <c r="R91" s="916">
        <f t="shared" si="39"/>
        <v>10000</v>
      </c>
      <c r="S91" s="225"/>
      <c r="T91" s="225"/>
      <c r="U91" s="221"/>
    </row>
    <row r="92" spans="1:21" s="222" customFormat="1" ht="13">
      <c r="A92" s="230" t="s">
        <v>37</v>
      </c>
      <c r="B92" s="224">
        <f t="shared" si="37"/>
        <v>0</v>
      </c>
      <c r="C92" s="955"/>
      <c r="D92" s="955"/>
      <c r="E92" s="955">
        <f t="shared" si="38"/>
        <v>0</v>
      </c>
      <c r="F92" s="955"/>
      <c r="G92" s="955"/>
      <c r="H92" s="955"/>
      <c r="I92" s="955"/>
      <c r="J92" s="955"/>
      <c r="K92" s="955"/>
      <c r="L92" s="225"/>
      <c r="M92" s="225"/>
      <c r="N92" s="225"/>
      <c r="O92" s="225"/>
      <c r="P92" s="225"/>
      <c r="Q92" s="225"/>
      <c r="R92" s="916">
        <f t="shared" si="39"/>
        <v>0</v>
      </c>
      <c r="S92" s="225"/>
      <c r="T92" s="225"/>
      <c r="U92" s="221"/>
    </row>
    <row r="93" spans="1:21" s="222" customFormat="1" ht="13">
      <c r="A93" s="230" t="s">
        <v>37</v>
      </c>
      <c r="B93" s="224">
        <f t="shared" si="37"/>
        <v>0</v>
      </c>
      <c r="C93" s="955"/>
      <c r="D93" s="955"/>
      <c r="E93" s="955">
        <f t="shared" si="38"/>
        <v>0</v>
      </c>
      <c r="F93" s="955"/>
      <c r="G93" s="955"/>
      <c r="H93" s="955"/>
      <c r="I93" s="955"/>
      <c r="J93" s="955"/>
      <c r="K93" s="955"/>
      <c r="L93" s="225"/>
      <c r="M93" s="225"/>
      <c r="N93" s="225"/>
      <c r="O93" s="225"/>
      <c r="P93" s="225"/>
      <c r="Q93" s="225"/>
      <c r="R93" s="916">
        <f t="shared" si="39"/>
        <v>0</v>
      </c>
      <c r="S93" s="225"/>
      <c r="T93" s="225"/>
      <c r="U93" s="221"/>
    </row>
    <row r="94" spans="1:21" s="222" customFormat="1" ht="13">
      <c r="A94" s="230" t="s">
        <v>37</v>
      </c>
      <c r="B94" s="224">
        <f t="shared" si="37"/>
        <v>0</v>
      </c>
      <c r="C94" s="955"/>
      <c r="D94" s="955"/>
      <c r="E94" s="955">
        <f t="shared" si="38"/>
        <v>0</v>
      </c>
      <c r="F94" s="955"/>
      <c r="G94" s="955"/>
      <c r="H94" s="955"/>
      <c r="I94" s="955"/>
      <c r="J94" s="955"/>
      <c r="K94" s="955"/>
      <c r="L94" s="225"/>
      <c r="M94" s="225"/>
      <c r="N94" s="225"/>
      <c r="O94" s="225"/>
      <c r="P94" s="225"/>
      <c r="Q94" s="225"/>
      <c r="R94" s="916">
        <f t="shared" si="39"/>
        <v>0</v>
      </c>
      <c r="S94" s="225"/>
      <c r="T94" s="225"/>
      <c r="U94" s="221"/>
    </row>
    <row r="95" spans="1:21" s="222" customFormat="1" ht="13">
      <c r="A95" s="227" t="s">
        <v>852</v>
      </c>
      <c r="B95" s="224">
        <f>SUM(C95:D95)</f>
        <v>1414527</v>
      </c>
      <c r="C95" s="224">
        <f t="shared" ref="C95:Q95" si="42">SUM(C80:C94)</f>
        <v>1414527</v>
      </c>
      <c r="D95" s="224">
        <f t="shared" si="42"/>
        <v>0</v>
      </c>
      <c r="E95" s="224">
        <f t="shared" si="42"/>
        <v>1414527</v>
      </c>
      <c r="F95" s="224">
        <f t="shared" si="42"/>
        <v>0</v>
      </c>
      <c r="G95" s="224">
        <f t="shared" si="42"/>
        <v>0</v>
      </c>
      <c r="H95" s="224">
        <f t="shared" si="42"/>
        <v>0</v>
      </c>
      <c r="I95" s="224">
        <f t="shared" si="42"/>
        <v>0</v>
      </c>
      <c r="J95" s="224">
        <f t="shared" si="42"/>
        <v>0</v>
      </c>
      <c r="K95" s="224">
        <f t="shared" si="42"/>
        <v>0</v>
      </c>
      <c r="L95" s="224">
        <f t="shared" si="42"/>
        <v>0</v>
      </c>
      <c r="M95" s="224">
        <f t="shared" si="42"/>
        <v>0</v>
      </c>
      <c r="N95" s="224">
        <f t="shared" si="42"/>
        <v>0</v>
      </c>
      <c r="O95" s="224">
        <f t="shared" si="42"/>
        <v>0</v>
      </c>
      <c r="P95" s="224">
        <f t="shared" si="42"/>
        <v>0</v>
      </c>
      <c r="Q95" s="224">
        <f t="shared" si="42"/>
        <v>0</v>
      </c>
      <c r="R95" s="558">
        <f>SUM(R80:R94)</f>
        <v>1414527</v>
      </c>
      <c r="S95" s="228">
        <f>SUM(S81:S84,S86:S94)</f>
        <v>482773</v>
      </c>
      <c r="T95" s="224">
        <f>SUM(T81:T84,T86:T94)</f>
        <v>0</v>
      </c>
      <c r="U95" s="221"/>
    </row>
    <row r="96" spans="1:21" s="222" customFormat="1" ht="13">
      <c r="A96" s="227" t="s">
        <v>853</v>
      </c>
      <c r="B96" s="224">
        <f>SUM(C96:D96)</f>
        <v>46448680</v>
      </c>
      <c r="C96" s="224">
        <f>SUM(C63+C67+C74+C78+C95)</f>
        <v>46448680</v>
      </c>
      <c r="D96" s="224">
        <f t="shared" ref="D96:R96" si="43">SUM(D63+D67+D74+D78+D95)</f>
        <v>0</v>
      </c>
      <c r="E96" s="224">
        <f t="shared" si="43"/>
        <v>12929494</v>
      </c>
      <c r="F96" s="224">
        <f t="shared" si="43"/>
        <v>5900000</v>
      </c>
      <c r="G96" s="224">
        <f t="shared" si="43"/>
        <v>5324505</v>
      </c>
      <c r="H96" s="224">
        <f t="shared" si="43"/>
        <v>6000000</v>
      </c>
      <c r="I96" s="224">
        <f t="shared" si="43"/>
        <v>13818967</v>
      </c>
      <c r="J96" s="224">
        <f t="shared" si="43"/>
        <v>1668521</v>
      </c>
      <c r="K96" s="224">
        <f t="shared" si="43"/>
        <v>806993</v>
      </c>
      <c r="L96" s="224">
        <f t="shared" si="43"/>
        <v>200</v>
      </c>
      <c r="M96" s="224">
        <f t="shared" si="43"/>
        <v>0</v>
      </c>
      <c r="N96" s="224">
        <f t="shared" si="43"/>
        <v>0</v>
      </c>
      <c r="O96" s="224">
        <f t="shared" si="43"/>
        <v>0</v>
      </c>
      <c r="P96" s="224">
        <f t="shared" si="43"/>
        <v>0</v>
      </c>
      <c r="Q96" s="224">
        <f t="shared" si="43"/>
        <v>0</v>
      </c>
      <c r="R96" s="224">
        <f t="shared" si="43"/>
        <v>46448680</v>
      </c>
      <c r="S96" s="224">
        <f>SUM(S63+S67+S78+S95)</f>
        <v>16047017</v>
      </c>
      <c r="T96" s="224">
        <f>SUM(T63+T67+T78+T95)</f>
        <v>26665000</v>
      </c>
      <c r="U96" s="221"/>
    </row>
    <row r="97" spans="1:21" s="222" customFormat="1" ht="13">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855</v>
      </c>
      <c r="B98" s="224">
        <f t="shared" ref="B98:B103" si="44">SUM(C98+D98)</f>
        <v>3000000</v>
      </c>
      <c r="C98" s="955">
        <v>3000000</v>
      </c>
      <c r="D98" s="955"/>
      <c r="E98" s="955">
        <f>C98-SUM(F98:M98)</f>
        <v>2500000</v>
      </c>
      <c r="F98" s="955"/>
      <c r="G98" s="955"/>
      <c r="H98" s="955"/>
      <c r="I98" s="955"/>
      <c r="J98" s="955"/>
      <c r="K98" s="225"/>
      <c r="L98" s="225"/>
      <c r="M98" s="225">
        <f>Application!AG625</f>
        <v>500000</v>
      </c>
      <c r="N98" s="225"/>
      <c r="O98" s="225"/>
      <c r="P98" s="225"/>
      <c r="Q98" s="225"/>
      <c r="R98" s="916">
        <f t="shared" ref="R98:R103" si="45">SUM(E98:Q98)</f>
        <v>3000000</v>
      </c>
      <c r="S98" s="225">
        <v>2300000</v>
      </c>
      <c r="T98" s="225">
        <v>700000</v>
      </c>
      <c r="U98" s="221"/>
    </row>
    <row r="99" spans="1:21" s="222" customFormat="1" ht="13">
      <c r="A99" s="223" t="s">
        <v>856</v>
      </c>
      <c r="B99" s="224">
        <f t="shared" si="44"/>
        <v>0</v>
      </c>
      <c r="C99" s="225"/>
      <c r="D99" s="225"/>
      <c r="E99" s="225"/>
      <c r="F99" s="225"/>
      <c r="G99" s="225"/>
      <c r="H99" s="225"/>
      <c r="I99" s="225"/>
      <c r="J99" s="225"/>
      <c r="K99" s="225"/>
      <c r="L99" s="225"/>
      <c r="M99" s="225"/>
      <c r="N99" s="225"/>
      <c r="O99" s="225"/>
      <c r="P99" s="225"/>
      <c r="Q99" s="225"/>
      <c r="R99" s="916">
        <f t="shared" si="45"/>
        <v>0</v>
      </c>
      <c r="S99" s="225"/>
      <c r="T99" s="225"/>
      <c r="U99" s="221"/>
    </row>
    <row r="100" spans="1:21" s="222" customFormat="1" ht="13">
      <c r="A100" s="223" t="s">
        <v>857</v>
      </c>
      <c r="B100" s="224">
        <f t="shared" si="44"/>
        <v>0</v>
      </c>
      <c r="C100" s="225"/>
      <c r="D100" s="225"/>
      <c r="E100" s="225"/>
      <c r="F100" s="225"/>
      <c r="G100" s="225"/>
      <c r="H100" s="225"/>
      <c r="I100" s="225"/>
      <c r="J100" s="225"/>
      <c r="K100" s="225"/>
      <c r="L100" s="225"/>
      <c r="M100" s="225"/>
      <c r="N100" s="225"/>
      <c r="O100" s="225"/>
      <c r="P100" s="225"/>
      <c r="Q100" s="225"/>
      <c r="R100" s="916">
        <f t="shared" si="45"/>
        <v>0</v>
      </c>
      <c r="S100" s="225"/>
      <c r="T100" s="225"/>
      <c r="U100" s="221"/>
    </row>
    <row r="101" spans="1:21" s="222" customFormat="1" ht="12" customHeight="1">
      <c r="A101" s="223" t="s">
        <v>858</v>
      </c>
      <c r="B101" s="224">
        <f t="shared" si="44"/>
        <v>0</v>
      </c>
      <c r="C101" s="225"/>
      <c r="D101" s="225"/>
      <c r="E101" s="225"/>
      <c r="F101" s="225"/>
      <c r="G101" s="225"/>
      <c r="H101" s="225"/>
      <c r="I101" s="225"/>
      <c r="J101" s="225"/>
      <c r="K101" s="225"/>
      <c r="L101" s="225"/>
      <c r="M101" s="225"/>
      <c r="N101" s="225"/>
      <c r="O101" s="225"/>
      <c r="P101" s="225"/>
      <c r="Q101" s="225"/>
      <c r="R101" s="916">
        <f t="shared" si="45"/>
        <v>0</v>
      </c>
      <c r="S101" s="225"/>
      <c r="T101" s="225"/>
      <c r="U101" s="221"/>
    </row>
    <row r="102" spans="1:21" s="222" customFormat="1" ht="13">
      <c r="A102" s="457" t="s">
        <v>1126</v>
      </c>
      <c r="B102" s="224">
        <f t="shared" si="44"/>
        <v>0</v>
      </c>
      <c r="C102" s="225"/>
      <c r="D102" s="225"/>
      <c r="E102" s="225"/>
      <c r="F102" s="225"/>
      <c r="G102" s="225"/>
      <c r="H102" s="225"/>
      <c r="I102" s="225"/>
      <c r="J102" s="225"/>
      <c r="K102" s="225"/>
      <c r="L102" s="225"/>
      <c r="M102" s="225"/>
      <c r="N102" s="225"/>
      <c r="O102" s="225"/>
      <c r="P102" s="225"/>
      <c r="Q102" s="225"/>
      <c r="R102" s="916">
        <f t="shared" si="45"/>
        <v>0</v>
      </c>
      <c r="S102" s="225"/>
      <c r="T102" s="225"/>
      <c r="U102" s="221"/>
    </row>
    <row r="103" spans="1:21" s="222" customFormat="1" ht="13">
      <c r="A103" s="230" t="s">
        <v>37</v>
      </c>
      <c r="B103" s="224">
        <f t="shared" si="44"/>
        <v>0</v>
      </c>
      <c r="C103" s="225"/>
      <c r="D103" s="225"/>
      <c r="E103" s="225"/>
      <c r="F103" s="225"/>
      <c r="G103" s="225"/>
      <c r="H103" s="225"/>
      <c r="I103" s="225"/>
      <c r="J103" s="225"/>
      <c r="K103" s="225"/>
      <c r="L103" s="225"/>
      <c r="M103" s="225"/>
      <c r="N103" s="225"/>
      <c r="O103" s="225"/>
      <c r="P103" s="225"/>
      <c r="Q103" s="225"/>
      <c r="R103" s="916">
        <f t="shared" si="45"/>
        <v>0</v>
      </c>
      <c r="S103" s="225"/>
      <c r="T103" s="225"/>
      <c r="U103" s="221"/>
    </row>
    <row r="104" spans="1:21" s="222" customFormat="1" ht="13">
      <c r="A104" s="227" t="s">
        <v>860</v>
      </c>
      <c r="B104" s="224">
        <f>SUM(C104:D104)</f>
        <v>3000000</v>
      </c>
      <c r="C104" s="224">
        <f t="shared" ref="C104:T104" si="46">SUM(C98:C103)</f>
        <v>3000000</v>
      </c>
      <c r="D104" s="224">
        <f t="shared" si="46"/>
        <v>0</v>
      </c>
      <c r="E104" s="224">
        <f t="shared" si="46"/>
        <v>2500000</v>
      </c>
      <c r="F104" s="224">
        <f t="shared" si="46"/>
        <v>0</v>
      </c>
      <c r="G104" s="224">
        <f t="shared" si="46"/>
        <v>0</v>
      </c>
      <c r="H104" s="224">
        <f t="shared" si="46"/>
        <v>0</v>
      </c>
      <c r="I104" s="224">
        <f t="shared" si="46"/>
        <v>0</v>
      </c>
      <c r="J104" s="224">
        <f t="shared" si="46"/>
        <v>0</v>
      </c>
      <c r="K104" s="224">
        <f t="shared" si="46"/>
        <v>0</v>
      </c>
      <c r="L104" s="224">
        <f t="shared" si="46"/>
        <v>0</v>
      </c>
      <c r="M104" s="224">
        <f t="shared" si="46"/>
        <v>500000</v>
      </c>
      <c r="N104" s="224">
        <f t="shared" si="46"/>
        <v>0</v>
      </c>
      <c r="O104" s="224">
        <f t="shared" si="46"/>
        <v>0</v>
      </c>
      <c r="P104" s="224">
        <f t="shared" si="46"/>
        <v>0</v>
      </c>
      <c r="Q104" s="224">
        <f t="shared" si="46"/>
        <v>0</v>
      </c>
      <c r="R104" s="558">
        <f>SUM(R98:R103)</f>
        <v>3000000</v>
      </c>
      <c r="S104" s="228">
        <f t="shared" si="46"/>
        <v>2300000</v>
      </c>
      <c r="T104" s="228">
        <f t="shared" si="46"/>
        <v>700000</v>
      </c>
      <c r="U104" s="221"/>
    </row>
    <row r="105" spans="1:21" s="222" customFormat="1" ht="13">
      <c r="A105" s="227" t="s">
        <v>861</v>
      </c>
      <c r="B105" s="228">
        <f>SUM(C105:D105)</f>
        <v>49448680</v>
      </c>
      <c r="C105" s="228">
        <f t="shared" ref="C105:R105" si="47">SUM(C96+C104)</f>
        <v>49448680</v>
      </c>
      <c r="D105" s="228">
        <f t="shared" si="47"/>
        <v>0</v>
      </c>
      <c r="E105" s="228">
        <f t="shared" si="47"/>
        <v>15429494</v>
      </c>
      <c r="F105" s="228">
        <f t="shared" si="47"/>
        <v>5900000</v>
      </c>
      <c r="G105" s="228">
        <f t="shared" si="47"/>
        <v>5324505</v>
      </c>
      <c r="H105" s="228">
        <f t="shared" si="47"/>
        <v>6000000</v>
      </c>
      <c r="I105" s="228">
        <f t="shared" si="47"/>
        <v>13818967</v>
      </c>
      <c r="J105" s="228">
        <f t="shared" si="47"/>
        <v>1668521</v>
      </c>
      <c r="K105" s="228">
        <f t="shared" si="47"/>
        <v>806993</v>
      </c>
      <c r="L105" s="228">
        <f t="shared" si="47"/>
        <v>200</v>
      </c>
      <c r="M105" s="228">
        <f t="shared" si="47"/>
        <v>500000</v>
      </c>
      <c r="N105" s="228">
        <f t="shared" si="47"/>
        <v>0</v>
      </c>
      <c r="O105" s="228">
        <f t="shared" si="47"/>
        <v>0</v>
      </c>
      <c r="P105" s="228">
        <f t="shared" si="47"/>
        <v>0</v>
      </c>
      <c r="Q105" s="228">
        <f t="shared" si="47"/>
        <v>0</v>
      </c>
      <c r="R105" s="558">
        <f t="shared" si="47"/>
        <v>49448680</v>
      </c>
      <c r="S105" s="228">
        <f>S96+S104</f>
        <v>18347017</v>
      </c>
      <c r="T105" s="228">
        <f>T96+T104</f>
        <v>27365000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18347017</v>
      </c>
      <c r="T107" s="242">
        <f>T105+T106</f>
        <v>27365000</v>
      </c>
    </row>
    <row r="108" spans="1:21" s="310" customFormat="1">
      <c r="A108" s="241" t="s">
        <v>973</v>
      </c>
      <c r="B108" s="236"/>
      <c r="C108" s="236"/>
      <c r="D108" s="236"/>
      <c r="E108" s="481">
        <f>Application!AG631</f>
        <v>15429494</v>
      </c>
      <c r="F108" s="481">
        <f>Application!AG618</f>
        <v>5900000</v>
      </c>
      <c r="G108" s="481">
        <f>Application!AG619</f>
        <v>5324505</v>
      </c>
      <c r="H108" s="481">
        <f>Application!AG620</f>
        <v>6000000</v>
      </c>
      <c r="I108" s="481">
        <f>Application!AG621</f>
        <v>13818967</v>
      </c>
      <c r="J108" s="481">
        <f>Application!AG622</f>
        <v>1668521</v>
      </c>
      <c r="K108" s="481">
        <f>Application!AG623</f>
        <v>806993</v>
      </c>
      <c r="L108" s="481">
        <f>Application!AG624</f>
        <v>200</v>
      </c>
      <c r="M108" s="481">
        <f>Application!AG625</f>
        <v>500000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6">
      <c r="A121" s="551" t="s">
        <v>1147</v>
      </c>
      <c r="B121" s="236"/>
      <c r="C121" s="236"/>
      <c r="D121" s="236"/>
    </row>
    <row r="122" spans="1:21">
      <c r="A122" s="536" t="s">
        <v>1131</v>
      </c>
      <c r="B122" s="535"/>
      <c r="C122" s="535"/>
      <c r="D122" s="1639" t="s">
        <v>1132</v>
      </c>
      <c r="E122" s="1639"/>
      <c r="F122" s="1639"/>
      <c r="G122" s="535"/>
      <c r="H122" s="535"/>
      <c r="I122" s="535"/>
      <c r="J122" s="535"/>
      <c r="K122" s="535"/>
      <c r="L122" s="535"/>
      <c r="M122" s="535"/>
      <c r="N122" s="535"/>
      <c r="O122" s="535"/>
      <c r="P122" s="535"/>
      <c r="Q122" s="535"/>
      <c r="R122" s="535"/>
      <c r="S122" s="535"/>
      <c r="T122" s="535"/>
      <c r="U122" s="537"/>
    </row>
    <row r="123" spans="1:21" ht="13">
      <c r="A123" s="535" t="s">
        <v>1133</v>
      </c>
      <c r="B123" s="544"/>
      <c r="C123" s="535"/>
      <c r="D123" s="1629" t="s">
        <v>1490</v>
      </c>
      <c r="E123" s="1630"/>
      <c r="F123" s="1630"/>
      <c r="G123" s="1630"/>
      <c r="H123" s="1630"/>
      <c r="I123" s="1630"/>
      <c r="J123" s="1630"/>
      <c r="K123" s="1630"/>
      <c r="L123" s="1630"/>
      <c r="M123" s="1630"/>
      <c r="N123" s="1630"/>
      <c r="O123" s="1630"/>
      <c r="P123" s="1630"/>
      <c r="Q123" s="1630"/>
      <c r="R123" s="1630"/>
      <c r="S123" s="1630"/>
      <c r="T123" s="535"/>
      <c r="U123" s="537"/>
    </row>
    <row r="124" spans="1:21" ht="14">
      <c r="A124" s="534" t="s">
        <v>1134</v>
      </c>
      <c r="B124" s="544"/>
      <c r="C124" s="534"/>
      <c r="D124" s="1630"/>
      <c r="E124" s="1630"/>
      <c r="F124" s="1630"/>
      <c r="G124" s="1630"/>
      <c r="H124" s="1630"/>
      <c r="I124" s="1630"/>
      <c r="J124" s="1630"/>
      <c r="K124" s="1630"/>
      <c r="L124" s="1630"/>
      <c r="M124" s="1630"/>
      <c r="N124" s="1630"/>
      <c r="O124" s="1630"/>
      <c r="P124" s="1630"/>
      <c r="Q124" s="1630"/>
      <c r="R124" s="1630"/>
      <c r="S124" s="1630"/>
      <c r="T124" s="535"/>
      <c r="U124" s="537"/>
    </row>
    <row r="125" spans="1:21" ht="14">
      <c r="A125" s="534" t="s">
        <v>1135</v>
      </c>
      <c r="B125" s="544"/>
      <c r="C125" s="534"/>
      <c r="D125" s="1630"/>
      <c r="E125" s="1630"/>
      <c r="F125" s="1630"/>
      <c r="G125" s="1630"/>
      <c r="H125" s="1630"/>
      <c r="I125" s="1630"/>
      <c r="J125" s="1630"/>
      <c r="K125" s="1630"/>
      <c r="L125" s="1630"/>
      <c r="M125" s="1630"/>
      <c r="N125" s="1630"/>
      <c r="O125" s="1630"/>
      <c r="P125" s="1630"/>
      <c r="Q125" s="1630"/>
      <c r="R125" s="1630"/>
      <c r="S125" s="1630"/>
      <c r="T125" s="535"/>
      <c r="U125" s="537"/>
    </row>
    <row r="126" spans="1:21" ht="14">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1138</v>
      </c>
      <c r="B128" s="544"/>
      <c r="C128" s="534"/>
      <c r="D128" s="1637"/>
      <c r="E128" s="1637"/>
      <c r="F128" s="1637"/>
      <c r="G128" s="1637"/>
      <c r="H128" s="1637"/>
      <c r="I128" s="534"/>
      <c r="J128" s="1628"/>
      <c r="K128" s="1628"/>
      <c r="L128" s="534"/>
      <c r="M128" s="534"/>
      <c r="N128" s="534"/>
      <c r="O128" s="534"/>
      <c r="P128" s="534"/>
      <c r="Q128" s="534"/>
      <c r="R128" s="534"/>
      <c r="S128" s="534"/>
      <c r="T128" s="535"/>
      <c r="U128" s="537"/>
    </row>
    <row r="129" spans="1:21" ht="14">
      <c r="A129" s="534" t="s">
        <v>318</v>
      </c>
      <c r="B129" s="544"/>
      <c r="C129" s="534"/>
      <c r="D129" s="1638" t="s">
        <v>1139</v>
      </c>
      <c r="E129" s="1638"/>
      <c r="F129" s="1638"/>
      <c r="G129" s="1638"/>
      <c r="H129" s="1638"/>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1141</v>
      </c>
      <c r="B131" s="545">
        <f>SUM(B123:B129)</f>
        <v>0</v>
      </c>
      <c r="C131" s="534"/>
      <c r="D131" s="1170"/>
      <c r="E131" s="1170"/>
      <c r="F131" s="1170"/>
      <c r="G131" s="1170"/>
      <c r="H131" s="1170"/>
      <c r="I131" s="534"/>
      <c r="J131" s="1170"/>
      <c r="K131" s="1170"/>
      <c r="L131" s="1170"/>
      <c r="M131" s="1170"/>
      <c r="N131" s="534"/>
      <c r="O131" s="534"/>
      <c r="P131" s="534"/>
      <c r="Q131" s="534"/>
      <c r="R131" s="534"/>
      <c r="S131" s="534"/>
      <c r="T131" s="535"/>
      <c r="U131" s="537"/>
    </row>
    <row r="132" spans="1:21" ht="12" customHeight="1">
      <c r="A132" s="548"/>
      <c r="B132" s="534"/>
      <c r="C132" s="534"/>
      <c r="D132" s="1631" t="s">
        <v>1142</v>
      </c>
      <c r="E132" s="1631"/>
      <c r="F132" s="1631"/>
      <c r="G132" s="1631"/>
      <c r="H132" s="1631"/>
      <c r="I132" s="534"/>
      <c r="J132" s="1631" t="s">
        <v>1143</v>
      </c>
      <c r="K132" s="1631"/>
      <c r="L132" s="1631"/>
      <c r="M132" s="163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2"/>
      <c r="B138" s="1633"/>
      <c r="C138" s="1633"/>
      <c r="D138" s="539"/>
      <c r="E138" s="1628"/>
      <c r="F138" s="1628"/>
      <c r="G138" s="534"/>
      <c r="H138" s="534"/>
      <c r="I138" s="534"/>
      <c r="J138" s="534"/>
      <c r="K138" s="534"/>
      <c r="L138" s="534"/>
      <c r="M138" s="534"/>
      <c r="N138" s="534"/>
      <c r="O138" s="534"/>
      <c r="P138" s="534"/>
      <c r="Q138" s="534"/>
      <c r="R138" s="534"/>
      <c r="S138" s="534"/>
      <c r="T138" s="541"/>
      <c r="U138" s="542"/>
    </row>
    <row r="139" spans="1:21" ht="14">
      <c r="A139" s="1626" t="s">
        <v>1146</v>
      </c>
      <c r="B139" s="1627"/>
      <c r="C139" s="1627"/>
      <c r="D139" s="539"/>
      <c r="E139" s="534" t="s">
        <v>1140</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64" stopIfTrue="1">
      <formula>T9&gt;C9</formula>
    </cfRule>
  </conditionalFormatting>
  <conditionalFormatting sqref="S10">
    <cfRule type="expression" dxfId="125" priority="263" stopIfTrue="1">
      <formula>(S10+T10)&gt;C10</formula>
    </cfRule>
  </conditionalFormatting>
  <conditionalFormatting sqref="R8">
    <cfRule type="cellIs" dxfId="124" priority="252" stopIfTrue="1" operator="notEqual">
      <formula>$B8</formula>
    </cfRule>
    <cfRule type="cellIs" priority="255" stopIfTrue="1" operator="notEqual">
      <formula>$B8</formula>
    </cfRule>
  </conditionalFormatting>
  <conditionalFormatting sqref="R4:R7">
    <cfRule type="cellIs" dxfId="123" priority="254" stopIfTrue="1" operator="notEqual">
      <formula>$B4</formula>
    </cfRule>
  </conditionalFormatting>
  <conditionalFormatting sqref="R9:R10">
    <cfRule type="cellIs" dxfId="122" priority="253" stopIfTrue="1" operator="notEqual">
      <formula>$B9</formula>
    </cfRule>
  </conditionalFormatting>
  <conditionalFormatting sqref="R11:R12">
    <cfRule type="cellIs" dxfId="121" priority="250" stopIfTrue="1" operator="notEqual">
      <formula>$B11</formula>
    </cfRule>
    <cfRule type="cellIs" priority="251" stopIfTrue="1" operator="notEqual">
      <formula>$B11</formula>
    </cfRule>
  </conditionalFormatting>
  <conditionalFormatting sqref="R13:R15">
    <cfRule type="cellIs" dxfId="120" priority="249" stopIfTrue="1" operator="notEqual">
      <formula>$B13</formula>
    </cfRule>
  </conditionalFormatting>
  <conditionalFormatting sqref="R25">
    <cfRule type="cellIs" dxfId="119" priority="247" stopIfTrue="1" operator="notEqual">
      <formula>$B25</formula>
    </cfRule>
    <cfRule type="cellIs" priority="248" stopIfTrue="1" operator="notEqual">
      <formula>$B25</formula>
    </cfRule>
  </conditionalFormatting>
  <conditionalFormatting sqref="R17:R24">
    <cfRule type="cellIs" dxfId="118" priority="246" stopIfTrue="1" operator="notEqual">
      <formula>$B17</formula>
    </cfRule>
  </conditionalFormatting>
  <conditionalFormatting sqref="R26">
    <cfRule type="cellIs" dxfId="117" priority="245" stopIfTrue="1" operator="notEqual">
      <formula>$B26</formula>
    </cfRule>
  </conditionalFormatting>
  <conditionalFormatting sqref="R36">
    <cfRule type="cellIs" dxfId="116" priority="243" stopIfTrue="1" operator="notEqual">
      <formula>$B36</formula>
    </cfRule>
    <cfRule type="cellIs" priority="244" stopIfTrue="1" operator="notEqual">
      <formula>$B36</formula>
    </cfRule>
  </conditionalFormatting>
  <conditionalFormatting sqref="R28:R35">
    <cfRule type="cellIs" dxfId="115" priority="242" stopIfTrue="1" operator="notEqual">
      <formula>$B28</formula>
    </cfRule>
  </conditionalFormatting>
  <conditionalFormatting sqref="R40">
    <cfRule type="cellIs" dxfId="114" priority="240" stopIfTrue="1" operator="notEqual">
      <formula>$B40</formula>
    </cfRule>
    <cfRule type="cellIs" priority="241" stopIfTrue="1" operator="notEqual">
      <formula>$B40</formula>
    </cfRule>
  </conditionalFormatting>
  <conditionalFormatting sqref="R38:R39">
    <cfRule type="cellIs" dxfId="113" priority="239" stopIfTrue="1" operator="notEqual">
      <formula>$B38</formula>
    </cfRule>
  </conditionalFormatting>
  <conditionalFormatting sqref="R41">
    <cfRule type="cellIs" dxfId="112" priority="238" stopIfTrue="1" operator="notEqual">
      <formula>$B41</formula>
    </cfRule>
  </conditionalFormatting>
  <conditionalFormatting sqref="R53">
    <cfRule type="cellIs" dxfId="111" priority="236" stopIfTrue="1" operator="notEqual">
      <formula>$B53</formula>
    </cfRule>
    <cfRule type="cellIs" priority="237" stopIfTrue="1" operator="notEqual">
      <formula>$B53</formula>
    </cfRule>
  </conditionalFormatting>
  <conditionalFormatting sqref="R43:R52">
    <cfRule type="cellIs" dxfId="110" priority="235" stopIfTrue="1" operator="notEqual">
      <formula>$B43</formula>
    </cfRule>
  </conditionalFormatting>
  <conditionalFormatting sqref="R62:R63">
    <cfRule type="cellIs" dxfId="109" priority="233" stopIfTrue="1" operator="notEqual">
      <formula>$B62</formula>
    </cfRule>
    <cfRule type="cellIs" priority="234" stopIfTrue="1" operator="notEqual">
      <formula>$B62</formula>
    </cfRule>
  </conditionalFormatting>
  <conditionalFormatting sqref="R55:R61">
    <cfRule type="cellIs" dxfId="108" priority="232" stopIfTrue="1" operator="notEqual">
      <formula>$B55</formula>
    </cfRule>
  </conditionalFormatting>
  <conditionalFormatting sqref="R67">
    <cfRule type="cellIs" dxfId="107" priority="230" stopIfTrue="1" operator="notEqual">
      <formula>$B67</formula>
    </cfRule>
    <cfRule type="cellIs" priority="231" stopIfTrue="1" operator="notEqual">
      <formula>$B67</formula>
    </cfRule>
  </conditionalFormatting>
  <conditionalFormatting sqref="R65:R66">
    <cfRule type="cellIs" dxfId="106" priority="229" stopIfTrue="1" operator="notEqual">
      <formula>$B65</formula>
    </cfRule>
  </conditionalFormatting>
  <conditionalFormatting sqref="R74">
    <cfRule type="cellIs" dxfId="105" priority="227" stopIfTrue="1" operator="notEqual">
      <formula>$B74</formula>
    </cfRule>
    <cfRule type="cellIs" priority="228" stopIfTrue="1" operator="notEqual">
      <formula>$B74</formula>
    </cfRule>
  </conditionalFormatting>
  <conditionalFormatting sqref="R95">
    <cfRule type="cellIs" dxfId="104" priority="225" stopIfTrue="1" operator="notEqual">
      <formula>$B95</formula>
    </cfRule>
    <cfRule type="cellIs" priority="226" stopIfTrue="1" operator="notEqual">
      <formula>$B95</formula>
    </cfRule>
  </conditionalFormatting>
  <conditionalFormatting sqref="R69:R73">
    <cfRule type="cellIs" dxfId="103" priority="224" stopIfTrue="1" operator="notEqual">
      <formula>$B69</formula>
    </cfRule>
  </conditionalFormatting>
  <conditionalFormatting sqref="R76:R77">
    <cfRule type="cellIs" dxfId="102" priority="223" stopIfTrue="1" operator="notEqual">
      <formula>$B76</formula>
    </cfRule>
  </conditionalFormatting>
  <conditionalFormatting sqref="R80:R94">
    <cfRule type="cellIs" dxfId="101" priority="222" stopIfTrue="1" operator="notEqual">
      <formula>$B80</formula>
    </cfRule>
  </conditionalFormatting>
  <conditionalFormatting sqref="R104:R105">
    <cfRule type="cellIs" dxfId="100" priority="220" stopIfTrue="1" operator="notEqual">
      <formula>$B104</formula>
    </cfRule>
    <cfRule type="cellIs" priority="221" stopIfTrue="1" operator="notEqual">
      <formula>$B104</formula>
    </cfRule>
  </conditionalFormatting>
  <conditionalFormatting sqref="R98:R103">
    <cfRule type="cellIs" dxfId="99" priority="219" stopIfTrue="1" operator="notEqual">
      <formula>$B98</formula>
    </cfRule>
  </conditionalFormatting>
  <conditionalFormatting sqref="E105:Q105">
    <cfRule type="cellIs" dxfId="98" priority="218" stopIfTrue="1" operator="notEqual">
      <formula>E$108</formula>
    </cfRule>
  </conditionalFormatting>
  <conditionalFormatting sqref="S13">
    <cfRule type="expression" dxfId="97" priority="215" stopIfTrue="1">
      <formula>(S13+T13)&gt;C13</formula>
    </cfRule>
  </conditionalFormatting>
  <conditionalFormatting sqref="S14">
    <cfRule type="expression" dxfId="96" priority="212" stopIfTrue="1">
      <formula>(S14+T14)&gt;C14</formula>
    </cfRule>
  </conditionalFormatting>
  <conditionalFormatting sqref="S17">
    <cfRule type="expression" dxfId="95" priority="211" stopIfTrue="1">
      <formula>(S17+T17)&gt;C17</formula>
    </cfRule>
  </conditionalFormatting>
  <conditionalFormatting sqref="S22">
    <cfRule type="expression" dxfId="94" priority="198" stopIfTrue="1">
      <formula>(S22+T22)&gt;C22</formula>
    </cfRule>
  </conditionalFormatting>
  <conditionalFormatting sqref="S28:S35">
    <cfRule type="expression" dxfId="93" priority="187" stopIfTrue="1">
      <formula>(S28+T28)&gt;C28</formula>
    </cfRule>
  </conditionalFormatting>
  <conditionalFormatting sqref="S43">
    <cfRule type="expression" dxfId="92" priority="165" stopIfTrue="1">
      <formula>(S43+T43)&gt;C43</formula>
    </cfRule>
  </conditionalFormatting>
  <conditionalFormatting sqref="S46">
    <cfRule type="expression" dxfId="91" priority="158" stopIfTrue="1">
      <formula>(S46+T46)&gt;C46</formula>
    </cfRule>
  </conditionalFormatting>
  <conditionalFormatting sqref="S47">
    <cfRule type="expression" dxfId="90" priority="157" stopIfTrue="1">
      <formula>(S47+T47)&gt;C47</formula>
    </cfRule>
  </conditionalFormatting>
  <conditionalFormatting sqref="S66">
    <cfRule type="expression" dxfId="89" priority="141" stopIfTrue="1">
      <formula>(S66+T66)&gt;C66</formula>
    </cfRule>
  </conditionalFormatting>
  <conditionalFormatting sqref="S84">
    <cfRule type="expression" dxfId="88" priority="131" stopIfTrue="1">
      <formula>(S84+T84)&gt;C84</formula>
    </cfRule>
  </conditionalFormatting>
  <conditionalFormatting sqref="S93">
    <cfRule type="expression" dxfId="87" priority="119" stopIfTrue="1">
      <formula>(S93+T93)&gt;C93</formula>
    </cfRule>
  </conditionalFormatting>
  <conditionalFormatting sqref="S92">
    <cfRule type="expression" dxfId="86" priority="120" stopIfTrue="1">
      <formula>(S92+T92)&gt;C92</formula>
    </cfRule>
  </conditionalFormatting>
  <conditionalFormatting sqref="S94">
    <cfRule type="expression" dxfId="85" priority="118" stopIfTrue="1">
      <formula>(S94+T94)&gt;C94</formula>
    </cfRule>
  </conditionalFormatting>
  <conditionalFormatting sqref="S99">
    <cfRule type="expression" dxfId="84" priority="107" stopIfTrue="1">
      <formula>(S99+T99)&gt;C99</formula>
    </cfRule>
  </conditionalFormatting>
  <conditionalFormatting sqref="S100">
    <cfRule type="expression" dxfId="83" priority="106" stopIfTrue="1">
      <formula>(S100+T100)&gt;C100</formula>
    </cfRule>
  </conditionalFormatting>
  <conditionalFormatting sqref="S101">
    <cfRule type="expression" dxfId="82" priority="105" stopIfTrue="1">
      <formula>(S101+T101)&gt;C101</formula>
    </cfRule>
  </conditionalFormatting>
  <conditionalFormatting sqref="S102">
    <cfRule type="expression" dxfId="81" priority="104" stopIfTrue="1">
      <formula>(S102+T102)&gt;C102</formula>
    </cfRule>
  </conditionalFormatting>
  <conditionalFormatting sqref="S103">
    <cfRule type="expression" dxfId="80" priority="103" stopIfTrue="1">
      <formula>(S103+T103)&gt;C103</formula>
    </cfRule>
  </conditionalFormatting>
  <conditionalFormatting sqref="T10">
    <cfRule type="expression" dxfId="79" priority="93" stopIfTrue="1">
      <formula>(S10+T10)&gt;C10</formula>
    </cfRule>
  </conditionalFormatting>
  <conditionalFormatting sqref="T13">
    <cfRule type="expression" dxfId="78" priority="91" stopIfTrue="1">
      <formula>(S13+T13)&gt;C13</formula>
    </cfRule>
  </conditionalFormatting>
  <conditionalFormatting sqref="T14">
    <cfRule type="expression" dxfId="77" priority="90" stopIfTrue="1">
      <formula>(S14+T14)&gt;C14</formula>
    </cfRule>
  </conditionalFormatting>
  <conditionalFormatting sqref="T17">
    <cfRule type="expression" dxfId="76" priority="89" stopIfTrue="1">
      <formula>(S17+T17)&gt;C17</formula>
    </cfRule>
  </conditionalFormatting>
  <conditionalFormatting sqref="T18">
    <cfRule type="expression" dxfId="75" priority="72" stopIfTrue="1">
      <formula>(S18+T18)&gt;C18</formula>
    </cfRule>
  </conditionalFormatting>
  <conditionalFormatting sqref="T19">
    <cfRule type="expression" dxfId="74" priority="71" stopIfTrue="1">
      <formula>(S19+T19)&gt;C19</formula>
    </cfRule>
  </conditionalFormatting>
  <conditionalFormatting sqref="T20">
    <cfRule type="expression" dxfId="73" priority="70" stopIfTrue="1">
      <formula>(S20+T20)&gt;C20</formula>
    </cfRule>
  </conditionalFormatting>
  <conditionalFormatting sqref="T21">
    <cfRule type="expression" dxfId="72" priority="69" stopIfTrue="1">
      <formula>(S21+T21)&gt;C21</formula>
    </cfRule>
  </conditionalFormatting>
  <conditionalFormatting sqref="T22">
    <cfRule type="expression" dxfId="71" priority="68" stopIfTrue="1">
      <formula>(S22+T22)&gt;C22</formula>
    </cfRule>
  </conditionalFormatting>
  <conditionalFormatting sqref="T23">
    <cfRule type="expression" dxfId="70" priority="67" stopIfTrue="1">
      <formula>(S23+T23)&gt;C23</formula>
    </cfRule>
  </conditionalFormatting>
  <conditionalFormatting sqref="T24">
    <cfRule type="expression" dxfId="69" priority="66" stopIfTrue="1">
      <formula>(S24+T24)&gt;C24</formula>
    </cfRule>
  </conditionalFormatting>
  <conditionalFormatting sqref="T26">
    <cfRule type="expression" dxfId="68" priority="64" stopIfTrue="1">
      <formula>(S26+T26)&gt;C26</formula>
    </cfRule>
  </conditionalFormatting>
  <conditionalFormatting sqref="T28">
    <cfRule type="expression" dxfId="67" priority="63" stopIfTrue="1">
      <formula>(S28+T28)&gt;C28</formula>
    </cfRule>
  </conditionalFormatting>
  <conditionalFormatting sqref="T29">
    <cfRule type="expression" dxfId="66" priority="61" stopIfTrue="1">
      <formula>(S29+T29)&gt;C29</formula>
    </cfRule>
  </conditionalFormatting>
  <conditionalFormatting sqref="T30">
    <cfRule type="expression" dxfId="65" priority="60" stopIfTrue="1">
      <formula>(S30+T30)&gt;C30</formula>
    </cfRule>
  </conditionalFormatting>
  <conditionalFormatting sqref="T31">
    <cfRule type="expression" dxfId="64" priority="59" stopIfTrue="1">
      <formula>(S31+T31)&gt;C31</formula>
    </cfRule>
  </conditionalFormatting>
  <conditionalFormatting sqref="T32">
    <cfRule type="expression" dxfId="63" priority="58" stopIfTrue="1">
      <formula>(S32+T32)&gt;C32</formula>
    </cfRule>
  </conditionalFormatting>
  <conditionalFormatting sqref="T33">
    <cfRule type="expression" dxfId="62" priority="57" stopIfTrue="1">
      <formula>(S33+T33)&gt;C33</formula>
    </cfRule>
  </conditionalFormatting>
  <conditionalFormatting sqref="T34">
    <cfRule type="expression" dxfId="61" priority="56" stopIfTrue="1">
      <formula>(S34+T34)&gt;C34</formula>
    </cfRule>
  </conditionalFormatting>
  <conditionalFormatting sqref="T35">
    <cfRule type="expression" dxfId="60" priority="55" stopIfTrue="1">
      <formula>(S35+T35)&gt;C35</formula>
    </cfRule>
  </conditionalFormatting>
  <conditionalFormatting sqref="T38">
    <cfRule type="expression" dxfId="59" priority="54" stopIfTrue="1">
      <formula>(S38+T38)&gt;C38</formula>
    </cfRule>
  </conditionalFormatting>
  <conditionalFormatting sqref="T39">
    <cfRule type="expression" dxfId="58" priority="53" stopIfTrue="1">
      <formula>(S39+T39)&gt;C39</formula>
    </cfRule>
  </conditionalFormatting>
  <conditionalFormatting sqref="T41">
    <cfRule type="expression" dxfId="57" priority="52" stopIfTrue="1">
      <formula>(S41+T41)&gt;C41</formula>
    </cfRule>
  </conditionalFormatting>
  <conditionalFormatting sqref="T43">
    <cfRule type="expression" dxfId="56" priority="51" stopIfTrue="1">
      <formula>(S43+T43)&gt;C43</formula>
    </cfRule>
  </conditionalFormatting>
  <conditionalFormatting sqref="T44">
    <cfRule type="expression" dxfId="55" priority="50" stopIfTrue="1">
      <formula>(S44+T44)&gt;C44</formula>
    </cfRule>
  </conditionalFormatting>
  <conditionalFormatting sqref="T45">
    <cfRule type="expression" dxfId="54" priority="49" stopIfTrue="1">
      <formula>(S45+T45)&gt;C45</formula>
    </cfRule>
  </conditionalFormatting>
  <conditionalFormatting sqref="T46">
    <cfRule type="expression" dxfId="53" priority="48" stopIfTrue="1">
      <formula>(S46+T46)&gt;C46</formula>
    </cfRule>
  </conditionalFormatting>
  <conditionalFormatting sqref="T47">
    <cfRule type="expression" dxfId="52" priority="47" stopIfTrue="1">
      <formula>(S47+T47)&gt;C47</formula>
    </cfRule>
  </conditionalFormatting>
  <conditionalFormatting sqref="T48">
    <cfRule type="expression" dxfId="51" priority="46" stopIfTrue="1">
      <formula>(S48+T48)&gt;C48</formula>
    </cfRule>
  </conditionalFormatting>
  <conditionalFormatting sqref="T49">
    <cfRule type="expression" dxfId="50" priority="45" stopIfTrue="1">
      <formula>(S49+T49)&gt;C49</formula>
    </cfRule>
  </conditionalFormatting>
  <conditionalFormatting sqref="T50">
    <cfRule type="expression" dxfId="49" priority="44" stopIfTrue="1">
      <formula>(S50+T50)&gt;C50</formula>
    </cfRule>
  </conditionalFormatting>
  <conditionalFormatting sqref="T51">
    <cfRule type="expression" dxfId="48" priority="43" stopIfTrue="1">
      <formula>(S51+T51)&gt;C51</formula>
    </cfRule>
  </conditionalFormatting>
  <conditionalFormatting sqref="T52">
    <cfRule type="expression" dxfId="47" priority="42" stopIfTrue="1">
      <formula>(S52+T52)&gt;C52</formula>
    </cfRule>
  </conditionalFormatting>
  <conditionalFormatting sqref="T65">
    <cfRule type="expression" dxfId="46" priority="41" stopIfTrue="1">
      <formula>(S65+T65)&gt;C65</formula>
    </cfRule>
  </conditionalFormatting>
  <conditionalFormatting sqref="T66">
    <cfRule type="expression" dxfId="45" priority="40" stopIfTrue="1">
      <formula>(S66+T66)&gt;C66</formula>
    </cfRule>
  </conditionalFormatting>
  <conditionalFormatting sqref="T76">
    <cfRule type="expression" dxfId="44" priority="39" stopIfTrue="1">
      <formula>(S76+T76)&gt;C76</formula>
    </cfRule>
  </conditionalFormatting>
  <conditionalFormatting sqref="T77">
    <cfRule type="expression" dxfId="43" priority="38" stopIfTrue="1">
      <formula>(S77+T77)&gt;C77</formula>
    </cfRule>
  </conditionalFormatting>
  <conditionalFormatting sqref="T81">
    <cfRule type="expression" dxfId="42" priority="37" stopIfTrue="1">
      <formula>(S81+T81)&gt;C81</formula>
    </cfRule>
  </conditionalFormatting>
  <conditionalFormatting sqref="T82">
    <cfRule type="expression" dxfId="41" priority="36" stopIfTrue="1">
      <formula>(S82+T82)&gt;C82</formula>
    </cfRule>
  </conditionalFormatting>
  <conditionalFormatting sqref="T83">
    <cfRule type="expression" dxfId="40" priority="35" stopIfTrue="1">
      <formula>(S83+T83)&gt;C83</formula>
    </cfRule>
  </conditionalFormatting>
  <conditionalFormatting sqref="T84">
    <cfRule type="expression" dxfId="39" priority="34" stopIfTrue="1">
      <formula>(S84+T84)&gt;C84</formula>
    </cfRule>
  </conditionalFormatting>
  <conditionalFormatting sqref="T86">
    <cfRule type="expression" dxfId="38" priority="33" stopIfTrue="1">
      <formula>(S86+T86)&gt;C86</formula>
    </cfRule>
  </conditionalFormatting>
  <conditionalFormatting sqref="T87">
    <cfRule type="expression" dxfId="37" priority="32" stopIfTrue="1">
      <formula>(S87+T87)&gt;C87</formula>
    </cfRule>
  </conditionalFormatting>
  <conditionalFormatting sqref="T88">
    <cfRule type="expression" dxfId="36" priority="31" stopIfTrue="1">
      <formula>(S88+T88)&gt;C88</formula>
    </cfRule>
  </conditionalFormatting>
  <conditionalFormatting sqref="T89">
    <cfRule type="expression" dxfId="35" priority="30" stopIfTrue="1">
      <formula>(S89+T89)&gt;C89</formula>
    </cfRule>
  </conditionalFormatting>
  <conditionalFormatting sqref="T90">
    <cfRule type="expression" dxfId="34" priority="29" stopIfTrue="1">
      <formula>(S90+T90)&gt;C90</formula>
    </cfRule>
  </conditionalFormatting>
  <conditionalFormatting sqref="T91">
    <cfRule type="expression" dxfId="33" priority="28" stopIfTrue="1">
      <formula>(S91+T91)&gt;C91</formula>
    </cfRule>
  </conditionalFormatting>
  <conditionalFormatting sqref="T92">
    <cfRule type="expression" dxfId="32" priority="27" stopIfTrue="1">
      <formula>(S92+T92)&gt;C92</formula>
    </cfRule>
  </conditionalFormatting>
  <conditionalFormatting sqref="T93">
    <cfRule type="expression" dxfId="31" priority="26" stopIfTrue="1">
      <formula>(S93+T93)&gt;C93</formula>
    </cfRule>
  </conditionalFormatting>
  <conditionalFormatting sqref="T94">
    <cfRule type="expression" dxfId="30" priority="25" stopIfTrue="1">
      <formula>(S94+T94)&gt;C94</formula>
    </cfRule>
  </conditionalFormatting>
  <conditionalFormatting sqref="T98">
    <cfRule type="expression" dxfId="29" priority="24" stopIfTrue="1">
      <formula>(S98+T98)&gt;C98</formula>
    </cfRule>
  </conditionalFormatting>
  <conditionalFormatting sqref="T99">
    <cfRule type="expression" dxfId="28" priority="23" stopIfTrue="1">
      <formula>(S99+T99)&gt;C99</formula>
    </cfRule>
  </conditionalFormatting>
  <conditionalFormatting sqref="T100">
    <cfRule type="expression" dxfId="27" priority="22" stopIfTrue="1">
      <formula>(S100+T100)&gt;C100</formula>
    </cfRule>
  </conditionalFormatting>
  <conditionalFormatting sqref="T101">
    <cfRule type="expression" dxfId="26" priority="21" stopIfTrue="1">
      <formula>(S101+T101)&gt;C101</formula>
    </cfRule>
  </conditionalFormatting>
  <conditionalFormatting sqref="T102">
    <cfRule type="expression" dxfId="25" priority="20" stopIfTrue="1">
      <formula>(S102+T102)&gt;C102</formula>
    </cfRule>
  </conditionalFormatting>
  <conditionalFormatting sqref="T103">
    <cfRule type="expression" dxfId="24" priority="19" stopIfTrue="1">
      <formula>(S103+T103)&gt;C103</formula>
    </cfRule>
  </conditionalFormatting>
  <conditionalFormatting sqref="S38:S39">
    <cfRule type="expression" dxfId="23" priority="18" stopIfTrue="1">
      <formula>(S38+T38)&gt;C38</formula>
    </cfRule>
  </conditionalFormatting>
  <conditionalFormatting sqref="S48:S50">
    <cfRule type="expression" dxfId="22" priority="17" stopIfTrue="1">
      <formula>(S48+T48)&gt;C48</formula>
    </cfRule>
  </conditionalFormatting>
  <conditionalFormatting sqref="S65">
    <cfRule type="expression" dxfId="21" priority="16" stopIfTrue="1">
      <formula>(S65+T65)&gt;C65</formula>
    </cfRule>
  </conditionalFormatting>
  <conditionalFormatting sqref="S76:S77">
    <cfRule type="expression" dxfId="20" priority="15" stopIfTrue="1">
      <formula>(S76+T76)&gt;C76</formula>
    </cfRule>
  </conditionalFormatting>
  <conditionalFormatting sqref="S81:S83">
    <cfRule type="expression" dxfId="19" priority="14" stopIfTrue="1">
      <formula>(S81+T81)&gt;C81</formula>
    </cfRule>
  </conditionalFormatting>
  <conditionalFormatting sqref="S86">
    <cfRule type="expression" dxfId="18" priority="13" stopIfTrue="1">
      <formula>(S86+T86)&gt;C86</formula>
    </cfRule>
  </conditionalFormatting>
  <conditionalFormatting sqref="S89:S91">
    <cfRule type="expression" dxfId="17" priority="12" stopIfTrue="1">
      <formula>(S89+T89)&gt;C89</formula>
    </cfRule>
  </conditionalFormatting>
  <conditionalFormatting sqref="S98">
    <cfRule type="expression" dxfId="16" priority="11" stopIfTrue="1">
      <formula>(S98+T98)&gt;C98</formula>
    </cfRule>
  </conditionalFormatting>
  <conditionalFormatting sqref="S52">
    <cfRule type="expression" dxfId="15" priority="10" stopIfTrue="1">
      <formula>(S52+T52)&gt;C52</formula>
    </cfRule>
  </conditionalFormatting>
  <conditionalFormatting sqref="S41">
    <cfRule type="expression" dxfId="14" priority="9" stopIfTrue="1">
      <formula>(S41+T41)&gt;C41</formula>
    </cfRule>
  </conditionalFormatting>
  <conditionalFormatting sqref="C10">
    <cfRule type="expression" dxfId="13" priority="8">
      <formula>"(S10+T10)&gt;C10 "</formula>
    </cfRule>
  </conditionalFormatting>
  <conditionalFormatting sqref="S44:S45">
    <cfRule type="expression" dxfId="12" priority="7" stopIfTrue="1">
      <formula>(S44+T44)&gt;C44</formula>
    </cfRule>
  </conditionalFormatting>
  <conditionalFormatting sqref="S51">
    <cfRule type="expression" dxfId="11" priority="6" stopIfTrue="1">
      <formula>(S51+T51)&gt;C51</formula>
    </cfRule>
  </conditionalFormatting>
  <conditionalFormatting sqref="S88">
    <cfRule type="expression" dxfId="10" priority="5" stopIfTrue="1">
      <formula>(S88+T88)&gt;C88</formula>
    </cfRule>
  </conditionalFormatting>
  <conditionalFormatting sqref="S87">
    <cfRule type="expression" dxfId="9" priority="4" stopIfTrue="1">
      <formula>(S87+T87)&gt;C87</formula>
    </cfRule>
  </conditionalFormatting>
  <conditionalFormatting sqref="S18:S21">
    <cfRule type="expression" dxfId="8" priority="3" stopIfTrue="1">
      <formula>(S18+T18)&gt;C18</formula>
    </cfRule>
  </conditionalFormatting>
  <conditionalFormatting sqref="S23:S24">
    <cfRule type="expression" dxfId="7" priority="2" stopIfTrue="1">
      <formula>(S23+T23)&gt;C23</formula>
    </cfRule>
  </conditionalFormatting>
  <conditionalFormatting sqref="S26">
    <cfRule type="expression" dxfId="6" priority="1" stopIfTrue="1">
      <formula>(S26+T26)&gt;C26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cellWatches>
    <cellWatch r="M51"/>
    <cellWatch r="L44"/>
    <cellWatch r="M45"/>
    <cellWatch r="M37"/>
    <cellWatch r="L62"/>
    <cellWatch r="M44"/>
    <cellWatch r="M36"/>
    <cellWatch r="M38"/>
    <cellWatch r="M30"/>
    <cellWatch r="L55"/>
    <cellWatch r="M56"/>
    <cellWatch r="M48"/>
    <cellWatch r="L45"/>
    <cellWatch r="L46"/>
    <cellWatch r="M47"/>
    <cellWatch r="M39"/>
    <cellWatch r="L63"/>
    <cellWatch r="M46"/>
    <cellWatch r="L40"/>
    <cellWatch r="M41"/>
    <cellWatch r="M33"/>
    <cellWatch r="L41"/>
    <cellWatch r="L53"/>
    <cellWatch r="M54"/>
    <cellWatch r="L51"/>
    <cellWatch r="L69"/>
    <cellWatch r="M52"/>
    <cellWatch r="K45"/>
    <cellWatch r="K37"/>
    <cellWatch r="K47"/>
    <cellWatch r="K39"/>
    <cellWatch r="L64"/>
    <cellWatch r="K44"/>
    <cellWatch r="K62"/>
    <cellWatch r="L37"/>
    <cellWatch r="L42"/>
    <cellWatch r="N44"/>
    <cellWatch r="O45"/>
    <cellWatch r="O37"/>
    <cellWatch r="M35"/>
    <cellWatch r="M27"/>
    <cellWatch r="L65"/>
    <cellWatch r="M28"/>
    <cellWatch r="L36"/>
    <cellWatch r="L56"/>
    <cellWatch r="M57"/>
    <cellWatch r="M49"/>
    <cellWatch r="L47"/>
    <cellWatch r="M40"/>
    <cellWatch r="M19"/>
    <cellWatch r="L33"/>
    <cellWatch r="L43"/>
    <cellWatch r="M42"/>
    <cellWatch r="M34"/>
    <cellWatch r="L54"/>
    <cellWatch r="M55"/>
    <cellWatch r="L66"/>
    <cellWatch r="L49"/>
    <cellWatch r="L67"/>
    <cellWatch r="K66"/>
    <cellWatch r="L39"/>
    <cellWatch r="L50"/>
    <cellWatch r="L68"/>
    <cellWatch r="M62"/>
    <cellWatch r="N45"/>
    <cellWatch r="N37"/>
    <cellWatch r="N46"/>
    <cellWatch r="M63"/>
    <cellWatch r="M64"/>
    <cellWatch r="N47"/>
    <cellWatch r="N39"/>
    <cellWatch r="M43"/>
    <cellWatch r="N35"/>
    <cellWatch r="N56"/>
    <cellWatch r="N48"/>
    <cellWatch r="N38"/>
    <cellWatch r="N41"/>
    <cellWatch r="N33"/>
    <cellWatch r="M53"/>
    <cellWatch r="N54"/>
    <cellWatch r="M65"/>
    <cellWatch r="N27"/>
    <cellWatch r="N19"/>
    <cellWatch r="N57"/>
    <cellWatch r="N49"/>
    <cellWatch r="N40"/>
    <cellWatch r="N36"/>
    <cellWatch r="N30"/>
    <cellWatch r="M69"/>
    <cellWatch r="N52"/>
    <cellWatch r="P62"/>
    <cellWatch r="P80"/>
    <cellWatch r="Q63"/>
    <cellWatch r="Q55"/>
    <cellWatch r="P63"/>
    <cellWatch r="P81"/>
    <cellWatch r="P58"/>
    <cellWatch r="Q59"/>
    <cellWatch r="Q51"/>
    <cellWatch r="O62"/>
    <cellWatch r="O80"/>
    <cellWatch r="P55"/>
    <cellWatch r="P64"/>
    <cellWatch r="Q65"/>
    <cellWatch r="Q57"/>
    <cellWatch r="P82"/>
    <cellWatch r="K63"/>
    <cellWatch r="K46"/>
    <cellWatch r="K48"/>
    <cellWatch r="K40"/>
    <cellWatch r="L52"/>
    <cellWatch r="L70"/>
    <cellWatch r="L57"/>
    <cellWatch r="M58"/>
    <cellWatch r="M50"/>
    <cellWatch r="L48"/>
    <cellWatch r="O63"/>
    <cellWatch r="O81"/>
    <cellWatch r="P56"/>
    <cellWatch r="O64"/>
    <cellWatch r="O82"/>
    <cellWatch r="O59"/>
    <cellWatch r="P60"/>
    <cellWatch r="P52"/>
    <cellWatch r="N63"/>
    <cellWatch r="N81"/>
    <cellWatch r="O56"/>
    <cellWatch r="O65"/>
    <cellWatch r="P66"/>
    <cellWatch r="O8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O92"/>
    <cellWatch r="P75"/>
    <cellWatch r="P67"/>
    <cellWatch r="P76"/>
    <cellWatch r="O93"/>
    <cellWatch r="O94"/>
    <cellWatch r="O72"/>
    <cellWatch r="P77"/>
    <cellWatch r="P69"/>
    <cellWatch r="O73"/>
    <cellWatch r="P74"/>
    <cellWatch r="P65"/>
    <cellWatch r="O85"/>
    <cellWatch r="P86"/>
    <cellWatch r="P78"/>
    <cellWatch r="P68"/>
    <cellWatch r="P71"/>
    <cellWatch r="P84"/>
    <cellWatch r="O95"/>
    <cellWatch r="P33"/>
    <cellWatch r="P23"/>
    <cellWatch r="P87"/>
    <cellWatch r="P79"/>
    <cellWatch r="P70"/>
    <cellWatch r="P38"/>
    <cellWatch r="O99"/>
    <cellWatch r="N69"/>
    <cellWatch r="R92"/>
    <cellWatch r="R110"/>
    <cellWatch r="S93"/>
    <cellWatch r="S85"/>
    <cellWatch r="R111"/>
    <cellWatch r="R88"/>
    <cellWatch r="S89"/>
    <cellWatch r="S81"/>
    <cellWatch r="R94"/>
    <cellWatch r="S95"/>
    <cellWatch r="S87"/>
    <cellWatch r="R112"/>
    <cellWatch r="N91"/>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83"/>
    <cellWatch r="O98"/>
    <cellWatch r="N68"/>
    <cellWatch r="R91"/>
    <cellWatch r="R109"/>
    <cellWatch r="S92"/>
    <cellWatch r="S84"/>
    <cellWatch r="S88"/>
    <cellWatch r="S80"/>
    <cellWatch r="S94"/>
    <cellWatch r="S86"/>
  </cellWatch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46" t="s">
        <v>1493</v>
      </c>
      <c r="B1" s="1647"/>
      <c r="C1" s="1647"/>
      <c r="D1" s="1647"/>
      <c r="E1" s="1647"/>
      <c r="F1" s="1647"/>
      <c r="G1" s="1647"/>
      <c r="H1" s="1647"/>
      <c r="I1" s="1647"/>
      <c r="J1" s="1648"/>
      <c r="K1" s="583"/>
    </row>
    <row r="2" spans="1:11" s="639" customFormat="1" ht="78">
      <c r="A2" s="635"/>
      <c r="B2" s="636" t="s">
        <v>1176</v>
      </c>
      <c r="C2" s="636" t="s">
        <v>1495</v>
      </c>
      <c r="D2" s="637" t="s">
        <v>1496</v>
      </c>
      <c r="E2" s="636" t="s">
        <v>1390</v>
      </c>
      <c r="F2" s="636" t="s">
        <v>1497</v>
      </c>
      <c r="G2" s="636" t="s">
        <v>1498</v>
      </c>
      <c r="H2" s="636" t="s">
        <v>1177</v>
      </c>
      <c r="I2" s="636" t="s">
        <v>1499</v>
      </c>
      <c r="J2" s="636" t="s">
        <v>1500</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335000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260000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643</v>
      </c>
      <c r="B8" s="589">
        <f>'Sources and Uses Budget'!C8</f>
        <v>595000</v>
      </c>
      <c r="C8" s="589">
        <f>SUM(C4:C7)</f>
        <v>0</v>
      </c>
      <c r="D8" s="589">
        <f>SUM(D4:D7)</f>
        <v>0</v>
      </c>
      <c r="E8" s="591"/>
      <c r="F8" s="591"/>
      <c r="G8" s="591"/>
      <c r="H8" s="591"/>
      <c r="I8" s="591"/>
      <c r="J8" s="591"/>
      <c r="K8" s="587"/>
    </row>
    <row r="9" spans="1:11" s="588" customFormat="1" ht="13">
      <c r="A9" s="592" t="s">
        <v>644</v>
      </c>
      <c r="B9" s="589">
        <f>'Sources and Uses Budget'!C9</f>
        <v>26665000</v>
      </c>
      <c r="C9" s="590"/>
      <c r="D9" s="590"/>
      <c r="E9" s="591"/>
      <c r="F9" s="591"/>
      <c r="G9" s="591"/>
      <c r="H9" s="589">
        <f>'Sources and Uses Budget'!T9</f>
        <v>26665000</v>
      </c>
      <c r="I9" s="590"/>
      <c r="J9" s="590"/>
      <c r="K9" s="587"/>
    </row>
    <row r="10" spans="1:11" s="588" customFormat="1" ht="13">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646</v>
      </c>
      <c r="B11" s="589">
        <f>'Sources and Uses Budget'!C11</f>
        <v>26665000</v>
      </c>
      <c r="C11" s="589">
        <f>SUM(C9:C10)</f>
        <v>0</v>
      </c>
      <c r="D11" s="589">
        <f>SUM(D9:D10)</f>
        <v>0</v>
      </c>
      <c r="E11" s="591"/>
      <c r="F11" s="591"/>
      <c r="G11" s="591"/>
      <c r="H11" s="589">
        <f>'Sources and Uses Budget'!T11</f>
        <v>26665000</v>
      </c>
      <c r="I11" s="589">
        <f>SUM(I9:I10)</f>
        <v>0</v>
      </c>
      <c r="J11" s="589">
        <f>SUM(J9:J10)</f>
        <v>0</v>
      </c>
      <c r="K11" s="587"/>
    </row>
    <row r="12" spans="1:11" s="588" customFormat="1" ht="13">
      <c r="A12" s="593" t="s">
        <v>91</v>
      </c>
      <c r="B12" s="589">
        <f>'Sources and Uses Budget'!C12</f>
        <v>27260000</v>
      </c>
      <c r="C12" s="589">
        <f>SUM(C8+C11)</f>
        <v>0</v>
      </c>
      <c r="D12" s="589">
        <f>SUM(D8+D11)</f>
        <v>0</v>
      </c>
      <c r="E12" s="591"/>
      <c r="F12" s="591"/>
      <c r="G12" s="591"/>
      <c r="H12" s="591"/>
      <c r="I12" s="591"/>
      <c r="J12" s="591"/>
      <c r="K12" s="587"/>
    </row>
    <row r="13" spans="1:11" s="588" customFormat="1">
      <c r="A13" s="594" t="s">
        <v>1000</v>
      </c>
      <c r="B13" s="589">
        <f>'Sources and Uses Budget'!C13</f>
        <v>41000</v>
      </c>
      <c r="C13" s="590"/>
      <c r="D13" s="590"/>
      <c r="E13" s="589">
        <f>'Sources and Uses Budget'!S13</f>
        <v>0</v>
      </c>
      <c r="F13" s="590"/>
      <c r="G13" s="590"/>
      <c r="H13" s="589">
        <f>'Sources and Uses Budget'!T13</f>
        <v>0</v>
      </c>
      <c r="I13" s="590"/>
      <c r="J13" s="590"/>
      <c r="K13" s="587"/>
    </row>
    <row r="14" spans="1:11" s="588" customFormat="1" ht="26">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647</v>
      </c>
      <c r="B16" s="586"/>
      <c r="C16" s="586"/>
      <c r="D16" s="586"/>
      <c r="E16" s="586"/>
      <c r="F16" s="586"/>
      <c r="G16" s="586"/>
      <c r="H16" s="586"/>
      <c r="I16" s="586"/>
      <c r="J16" s="586"/>
      <c r="K16" s="587"/>
    </row>
    <row r="17" spans="1:11" s="588" customFormat="1" ht="13">
      <c r="A17" s="592" t="s">
        <v>648</v>
      </c>
      <c r="B17" s="589">
        <f>'Sources and Uses Budget'!C17</f>
        <v>946178</v>
      </c>
      <c r="C17" s="590"/>
      <c r="D17" s="590"/>
      <c r="E17" s="589">
        <f>'Sources and Uses Budget'!S17</f>
        <v>946178</v>
      </c>
      <c r="F17" s="590"/>
      <c r="G17" s="590"/>
      <c r="H17" s="589">
        <f>'Sources and Uses Budget'!T17</f>
        <v>0</v>
      </c>
      <c r="I17" s="590"/>
      <c r="J17" s="590"/>
      <c r="K17" s="587"/>
    </row>
    <row r="18" spans="1:11" s="588" customFormat="1" ht="13">
      <c r="A18" s="592" t="s">
        <v>649</v>
      </c>
      <c r="B18" s="589">
        <f>'Sources and Uses Budget'!C18</f>
        <v>8286608</v>
      </c>
      <c r="C18" s="590"/>
      <c r="D18" s="590"/>
      <c r="E18" s="589">
        <f>'Sources and Uses Budget'!S18</f>
        <v>8286608</v>
      </c>
      <c r="F18" s="590"/>
      <c r="G18" s="590"/>
      <c r="H18" s="589">
        <f>'Sources and Uses Budget'!T18</f>
        <v>0</v>
      </c>
      <c r="I18" s="590"/>
      <c r="J18" s="590"/>
      <c r="K18" s="587"/>
    </row>
    <row r="19" spans="1:11" s="588" customFormat="1" ht="13">
      <c r="A19" s="592" t="s">
        <v>650</v>
      </c>
      <c r="B19" s="589">
        <f>'Sources and Uses Budget'!C19</f>
        <v>707299</v>
      </c>
      <c r="C19" s="590"/>
      <c r="D19" s="590"/>
      <c r="E19" s="589">
        <f>'Sources and Uses Budget'!S19</f>
        <v>707299</v>
      </c>
      <c r="F19" s="590"/>
      <c r="G19" s="590"/>
      <c r="H19" s="589">
        <f>'Sources and Uses Budget'!T19</f>
        <v>0</v>
      </c>
      <c r="I19" s="590"/>
      <c r="J19" s="590"/>
      <c r="K19" s="587"/>
    </row>
    <row r="20" spans="1:11" s="588" customFormat="1" ht="13">
      <c r="A20" s="592" t="s">
        <v>144</v>
      </c>
      <c r="B20" s="589">
        <f>'Sources and Uses Budget'!C20</f>
        <v>265237</v>
      </c>
      <c r="C20" s="590"/>
      <c r="D20" s="590"/>
      <c r="E20" s="589">
        <f>'Sources and Uses Budget'!S20</f>
        <v>265237</v>
      </c>
      <c r="F20" s="590"/>
      <c r="G20" s="590"/>
      <c r="H20" s="589">
        <f>'Sources and Uses Budget'!T20</f>
        <v>0</v>
      </c>
      <c r="I20" s="590"/>
      <c r="J20" s="590"/>
      <c r="K20" s="587"/>
    </row>
    <row r="21" spans="1:11" s="588" customFormat="1" ht="13">
      <c r="A21" s="592" t="s">
        <v>145</v>
      </c>
      <c r="B21" s="589">
        <f>'Sources and Uses Budget'!C21</f>
        <v>265237</v>
      </c>
      <c r="C21" s="590"/>
      <c r="D21" s="590"/>
      <c r="E21" s="589">
        <f>'Sources and Uses Budget'!S21</f>
        <v>265237</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44206</v>
      </c>
      <c r="C23" s="590"/>
      <c r="D23" s="590"/>
      <c r="E23" s="589">
        <f>'Sources and Uses Budget'!S23</f>
        <v>44206</v>
      </c>
      <c r="F23" s="590"/>
      <c r="G23" s="590"/>
      <c r="H23" s="589">
        <f>'Sources and Uses Budget'!T23</f>
        <v>0</v>
      </c>
      <c r="I23" s="590"/>
      <c r="J23" s="590"/>
      <c r="K23" s="587"/>
    </row>
    <row r="24" spans="1:11" s="588" customFormat="1" ht="13">
      <c r="A24" s="595" t="str">
        <f>'Sources and Uses Budget'!$A24</f>
        <v>Other: Payment &amp; Performance Bonds</v>
      </c>
      <c r="B24" s="589">
        <f>'Sources and Uses Budget'!C24</f>
        <v>110686</v>
      </c>
      <c r="C24" s="590"/>
      <c r="D24" s="590"/>
      <c r="E24" s="589">
        <f>'Sources and Uses Budget'!S24</f>
        <v>110686</v>
      </c>
      <c r="F24" s="590"/>
      <c r="G24" s="590"/>
      <c r="H24" s="589">
        <f>'Sources and Uses Budget'!T24</f>
        <v>0</v>
      </c>
      <c r="I24" s="590"/>
      <c r="J24" s="590"/>
      <c r="K24" s="587"/>
    </row>
    <row r="25" spans="1:11" s="588" customFormat="1" ht="13">
      <c r="A25" s="593" t="s">
        <v>140</v>
      </c>
      <c r="B25" s="589">
        <f>'Sources and Uses Budget'!C25</f>
        <v>10625451</v>
      </c>
      <c r="C25" s="589">
        <f>SUM(C17:C24)</f>
        <v>0</v>
      </c>
      <c r="D25" s="589">
        <f>SUM(D17:D24)</f>
        <v>0</v>
      </c>
      <c r="E25" s="589">
        <f>'Sources and Uses Budget'!S25</f>
        <v>10625451</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1850000</v>
      </c>
      <c r="C26" s="590"/>
      <c r="D26" s="590"/>
      <c r="E26" s="589">
        <f>'Sources and Uses Budget'!S26</f>
        <v>1850000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3">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3">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3">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3">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285000</v>
      </c>
      <c r="C38" s="590"/>
      <c r="D38" s="590"/>
      <c r="E38" s="589">
        <f>'Sources and Uses Budget'!S38</f>
        <v>285000</v>
      </c>
      <c r="F38" s="590"/>
      <c r="G38" s="590"/>
      <c r="H38" s="589">
        <f>'Sources and Uses Budget'!T38</f>
        <v>0</v>
      </c>
      <c r="I38" s="590"/>
      <c r="J38" s="590"/>
      <c r="K38" s="587"/>
    </row>
    <row r="39" spans="1:11" s="588" customFormat="1" ht="13">
      <c r="A39" s="592" t="s">
        <v>153</v>
      </c>
      <c r="B39" s="589">
        <f>'Sources and Uses Budget'!C39</f>
        <v>90000</v>
      </c>
      <c r="C39" s="590"/>
      <c r="D39" s="590"/>
      <c r="E39" s="589">
        <f>'Sources and Uses Budget'!S39</f>
        <v>90000</v>
      </c>
      <c r="F39" s="590"/>
      <c r="G39" s="590"/>
      <c r="H39" s="589">
        <f>'Sources and Uses Budget'!T39</f>
        <v>0</v>
      </c>
      <c r="I39" s="590"/>
      <c r="J39" s="590"/>
      <c r="K39" s="587"/>
    </row>
    <row r="40" spans="1:11" s="588" customFormat="1" ht="13">
      <c r="A40" s="593" t="s">
        <v>154</v>
      </c>
      <c r="B40" s="589">
        <f>'Sources and Uses Budget'!C40</f>
        <v>375000</v>
      </c>
      <c r="C40" s="589">
        <f>SUM(C37:C39)</f>
        <v>0</v>
      </c>
      <c r="D40" s="589">
        <f>SUM(D37:D39)</f>
        <v>0</v>
      </c>
      <c r="E40" s="589">
        <f>'Sources and Uses Budget'!S40</f>
        <v>375000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234500</v>
      </c>
      <c r="C41" s="590"/>
      <c r="D41" s="590"/>
      <c r="E41" s="589">
        <f>'Sources and Uses Budget'!S41</f>
        <v>234500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789240</v>
      </c>
      <c r="C43" s="590"/>
      <c r="D43" s="590"/>
      <c r="E43" s="589">
        <f>'Sources and Uses Budget'!S43</f>
        <v>556585</v>
      </c>
      <c r="F43" s="590"/>
      <c r="G43" s="590"/>
      <c r="H43" s="589">
        <f>'Sources and Uses Budget'!T43</f>
        <v>0</v>
      </c>
      <c r="I43" s="590"/>
      <c r="J43" s="590"/>
      <c r="K43" s="587"/>
    </row>
    <row r="44" spans="1:11" s="588" customFormat="1" ht="13">
      <c r="A44" s="592" t="s">
        <v>158</v>
      </c>
      <c r="B44" s="589">
        <f>'Sources and Uses Budget'!C44</f>
        <v>95000</v>
      </c>
      <c r="C44" s="590"/>
      <c r="D44" s="590"/>
      <c r="E44" s="589">
        <f>'Sources and Uses Budget'!S44</f>
        <v>95000</v>
      </c>
      <c r="F44" s="590"/>
      <c r="G44" s="590"/>
      <c r="H44" s="589">
        <f>'Sources and Uses Budget'!T44</f>
        <v>0</v>
      </c>
      <c r="I44" s="590"/>
      <c r="J44" s="590"/>
      <c r="K44" s="587"/>
    </row>
    <row r="45" spans="1:11" s="588" customFormat="1" ht="12" customHeight="1">
      <c r="A45" s="592" t="s">
        <v>159</v>
      </c>
      <c r="B45" s="589">
        <f>'Sources and Uses Budget'!C45</f>
        <v>30000</v>
      </c>
      <c r="C45" s="590"/>
      <c r="D45" s="590"/>
      <c r="E45" s="589">
        <f>'Sources and Uses Budget'!S45</f>
        <v>30000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443602</v>
      </c>
      <c r="C47" s="590"/>
      <c r="D47" s="590"/>
      <c r="E47" s="589">
        <f>'Sources and Uses Budget'!S47</f>
        <v>219371</v>
      </c>
      <c r="F47" s="590"/>
      <c r="G47" s="590"/>
      <c r="H47" s="589">
        <f>'Sources and Uses Budget'!T47</f>
        <v>0</v>
      </c>
      <c r="I47" s="590"/>
      <c r="J47" s="590"/>
      <c r="K47" s="587"/>
    </row>
    <row r="48" spans="1:11" s="588" customFormat="1" ht="13">
      <c r="A48" s="592" t="s">
        <v>163</v>
      </c>
      <c r="B48" s="589">
        <f>'Sources and Uses Budget'!C48</f>
        <v>55000</v>
      </c>
      <c r="C48" s="590"/>
      <c r="D48" s="590"/>
      <c r="E48" s="589">
        <f>'Sources and Uses Budget'!S48</f>
        <v>55000</v>
      </c>
      <c r="F48" s="590"/>
      <c r="G48" s="590"/>
      <c r="H48" s="589">
        <f>'Sources and Uses Budget'!T48</f>
        <v>0</v>
      </c>
      <c r="I48" s="590"/>
      <c r="J48" s="590"/>
      <c r="K48" s="587"/>
    </row>
    <row r="49" spans="1:11" s="588" customFormat="1" ht="13">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3">
      <c r="A50" s="592" t="s">
        <v>162</v>
      </c>
      <c r="B50" s="589">
        <f>'Sources and Uses Budget'!C50</f>
        <v>125000</v>
      </c>
      <c r="C50" s="590"/>
      <c r="D50" s="590"/>
      <c r="E50" s="589">
        <f>'Sources and Uses Budget'!S50</f>
        <v>125000</v>
      </c>
      <c r="F50" s="590"/>
      <c r="G50" s="590"/>
      <c r="H50" s="589">
        <f>'Sources and Uses Budget'!T50</f>
        <v>0</v>
      </c>
      <c r="I50" s="590"/>
      <c r="J50" s="590"/>
      <c r="K50" s="587"/>
    </row>
    <row r="51" spans="1:11" s="588" customFormat="1" ht="13">
      <c r="A51" s="595" t="str">
        <f>'Sources and Uses Budget'!$A60</f>
        <v>Other: (Specify)</v>
      </c>
      <c r="B51" s="589">
        <f>'Sources and Uses Budget'!C51</f>
        <v>34800</v>
      </c>
      <c r="C51" s="590"/>
      <c r="D51" s="590"/>
      <c r="E51" s="589">
        <f>'Sources and Uses Budget'!S51</f>
        <v>34800</v>
      </c>
      <c r="F51" s="590"/>
      <c r="G51" s="590"/>
      <c r="H51" s="589">
        <f>'Sources and Uses Budget'!T51</f>
        <v>0</v>
      </c>
      <c r="I51" s="590"/>
      <c r="J51" s="590"/>
      <c r="K51" s="587"/>
    </row>
    <row r="52" spans="1:11" s="588" customFormat="1" ht="13">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1572642</v>
      </c>
      <c r="C53" s="596">
        <f>SUM(C43:C52)</f>
        <v>0</v>
      </c>
      <c r="D53" s="596">
        <f>SUM(D43:D52)</f>
        <v>0</v>
      </c>
      <c r="E53" s="589">
        <f>'Sources and Uses Budget'!S53</f>
        <v>1115756</v>
      </c>
      <c r="F53" s="596">
        <f>SUM(F43:F52)</f>
        <v>0</v>
      </c>
      <c r="G53" s="596">
        <f>SUM(G43:G52)</f>
        <v>0</v>
      </c>
      <c r="H53" s="589">
        <f>'Sources and Uses Budget'!T53</f>
        <v>0</v>
      </c>
      <c r="I53" s="596">
        <f>SUM(I43:I52)</f>
        <v>0</v>
      </c>
      <c r="J53" s="596">
        <f>SUM(J43:J52)</f>
        <v>0</v>
      </c>
      <c r="K53" s="598"/>
    </row>
    <row r="54" spans="1:11" s="588" customFormat="1" ht="13">
      <c r="A54" s="585" t="s">
        <v>452</v>
      </c>
      <c r="B54" s="586"/>
      <c r="C54" s="586"/>
      <c r="D54" s="586"/>
      <c r="E54" s="586"/>
      <c r="F54" s="586"/>
      <c r="G54" s="586"/>
      <c r="H54" s="586"/>
      <c r="I54" s="586"/>
      <c r="J54" s="586"/>
      <c r="K54" s="587"/>
    </row>
    <row r="55" spans="1:11" s="588" customFormat="1" ht="13">
      <c r="A55" s="592" t="s">
        <v>165</v>
      </c>
      <c r="B55" s="589">
        <f>'Sources and Uses Budget'!C55</f>
        <v>75000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20000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v>
      </c>
      <c r="B60" s="589">
        <f>'Sources and Uses Budget'!C60</f>
        <v>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319</v>
      </c>
      <c r="B62" s="589">
        <f>'Sources and Uses Budget'!C62</f>
        <v>95000</v>
      </c>
      <c r="C62" s="589">
        <f>SUM(C55:C61)</f>
        <v>0</v>
      </c>
      <c r="D62" s="589">
        <f>SUM(D55:D61)</f>
        <v>0</v>
      </c>
      <c r="E62" s="591"/>
      <c r="F62" s="591"/>
      <c r="G62" s="591"/>
      <c r="H62" s="591"/>
      <c r="I62" s="591"/>
      <c r="J62" s="591"/>
      <c r="K62" s="587"/>
    </row>
    <row r="63" spans="1:11" s="588" customFormat="1" ht="13">
      <c r="A63" s="600" t="s">
        <v>320</v>
      </c>
      <c r="B63" s="589">
        <f>'Sources and Uses Budget'!C63</f>
        <v>42053593</v>
      </c>
      <c r="C63" s="589">
        <f>SUM(C8+C11+C13+C14+C15+C25+C26+C36+C40+C41+C53+C62)</f>
        <v>0</v>
      </c>
      <c r="D63" s="589">
        <f>SUM(D8+D11+D13+D14+D15+D25+D26+D36+D40+D41+D53+D62)</f>
        <v>0</v>
      </c>
      <c r="E63" s="589">
        <f>'Sources and Uses Budget'!S63</f>
        <v>14200707</v>
      </c>
      <c r="F63" s="589">
        <f>SUM(F10+F13+F14+F15+F25+F26+F36+F40+F41+F53)</f>
        <v>0</v>
      </c>
      <c r="G63" s="589">
        <f>SUM(G10+G13+G14+G15+G25+G26+G36+G40+G41+G53)</f>
        <v>0</v>
      </c>
      <c r="H63" s="589">
        <f>'Sources and Uses Budget'!T63</f>
        <v>26665000</v>
      </c>
      <c r="I63" s="589">
        <f>SUM(I11+I13+I14+I15+I25+I26+I36+I40+I41+I53)</f>
        <v>0</v>
      </c>
      <c r="J63" s="589">
        <f>SUM(J11+J13+J14+J15+J25+J26+J36+J40+J41+J53)</f>
        <v>0</v>
      </c>
      <c r="K63" s="587"/>
    </row>
    <row r="64" spans="1:11" s="588" customFormat="1" ht="13">
      <c r="A64" s="585" t="s">
        <v>177</v>
      </c>
      <c r="B64" s="586"/>
      <c r="C64" s="586"/>
      <c r="D64" s="586"/>
      <c r="E64" s="586"/>
      <c r="F64" s="586"/>
      <c r="G64" s="586"/>
      <c r="H64" s="586"/>
      <c r="I64" s="586"/>
      <c r="J64" s="586"/>
      <c r="K64" s="587"/>
    </row>
    <row r="65" spans="1:11" s="588" customFormat="1" ht="13">
      <c r="A65" s="223" t="s">
        <v>178</v>
      </c>
      <c r="B65" s="589">
        <f>'Sources and Uses Budget'!C65</f>
        <v>100000</v>
      </c>
      <c r="C65" s="590"/>
      <c r="D65" s="590"/>
      <c r="E65" s="589">
        <f>'Sources and Uses Budget'!S65</f>
        <v>50000</v>
      </c>
      <c r="F65" s="590"/>
      <c r="G65" s="590"/>
      <c r="H65" s="589">
        <f>'Sources and Uses Budget'!T65</f>
        <v>0</v>
      </c>
      <c r="I65" s="590"/>
      <c r="J65" s="590"/>
      <c r="K65" s="587"/>
    </row>
    <row r="66" spans="1:11" s="588" customFormat="1" ht="13">
      <c r="A66" s="595" t="str">
        <f>'Sources and Uses Budget'!$A73</f>
        <v>Other: Social Service Reserve</v>
      </c>
      <c r="B66" s="589">
        <f>'Sources and Uses Budget'!C66</f>
        <v>100000</v>
      </c>
      <c r="C66" s="590"/>
      <c r="D66" s="590"/>
      <c r="E66" s="589">
        <f>'Sources and Uses Budget'!S66</f>
        <v>20000</v>
      </c>
      <c r="F66" s="590"/>
      <c r="G66" s="590"/>
      <c r="H66" s="589">
        <f>'Sources and Uses Budget'!T66</f>
        <v>0</v>
      </c>
      <c r="I66" s="590"/>
      <c r="J66" s="590"/>
      <c r="K66" s="587"/>
    </row>
    <row r="67" spans="1:11" s="588" customFormat="1" ht="13">
      <c r="A67" s="593" t="s">
        <v>651</v>
      </c>
      <c r="B67" s="589">
        <f>'Sources and Uses Budget'!C67</f>
        <v>200000</v>
      </c>
      <c r="C67" s="589">
        <f>SUM(C64:C66)</f>
        <v>0</v>
      </c>
      <c r="D67" s="589">
        <f>SUM(D64:D66)</f>
        <v>0</v>
      </c>
      <c r="E67" s="589">
        <f>'Sources and Uses Budget'!S67</f>
        <v>70000</v>
      </c>
      <c r="F67" s="596">
        <f>SUM(F65:F66)</f>
        <v>0</v>
      </c>
      <c r="G67" s="596">
        <f>SUM(G65:G66)</f>
        <v>0</v>
      </c>
      <c r="H67" s="589">
        <f>'Sources and Uses Budget'!T67</f>
        <v>0</v>
      </c>
      <c r="I67" s="596">
        <f>SUM(I65:I66)</f>
        <v>0</v>
      </c>
      <c r="J67" s="596">
        <f>SUM(J65:J66)</f>
        <v>0</v>
      </c>
      <c r="K67" s="587"/>
    </row>
    <row r="68" spans="1:11" s="588" customFormat="1" ht="13">
      <c r="A68" s="585" t="s">
        <v>652</v>
      </c>
      <c r="B68" s="586"/>
      <c r="C68" s="586"/>
      <c r="D68" s="586"/>
      <c r="E68" s="586"/>
      <c r="F68" s="586"/>
      <c r="G68" s="586"/>
      <c r="H68" s="586"/>
      <c r="I68" s="586"/>
      <c r="J68" s="586"/>
      <c r="K68" s="587"/>
    </row>
    <row r="69" spans="1:11" s="588" customFormat="1" ht="13">
      <c r="A69" s="592" t="s">
        <v>653</v>
      </c>
      <c r="B69" s="589">
        <f>'Sources and Uses Budget'!C69</f>
        <v>852680.25</v>
      </c>
      <c r="C69" s="590"/>
      <c r="D69" s="590"/>
      <c r="E69" s="591"/>
      <c r="F69" s="591"/>
      <c r="G69" s="591"/>
      <c r="H69" s="591"/>
      <c r="I69" s="591"/>
      <c r="J69" s="591"/>
      <c r="K69" s="587"/>
    </row>
    <row r="70" spans="1:11" s="588" customFormat="1" ht="13">
      <c r="A70" s="592" t="s">
        <v>654</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ht="13">
      <c r="A72" s="592" t="s">
        <v>655</v>
      </c>
      <c r="B72" s="589">
        <f>'Sources and Uses Budget'!C72</f>
        <v>296342.75</v>
      </c>
      <c r="C72" s="590"/>
      <c r="D72" s="590"/>
      <c r="E72" s="591"/>
      <c r="F72" s="591"/>
      <c r="G72" s="591"/>
      <c r="H72" s="591"/>
      <c r="I72" s="591"/>
      <c r="J72" s="591"/>
      <c r="K72" s="587"/>
    </row>
    <row r="73" spans="1:11" s="588" customFormat="1" ht="13">
      <c r="A73" s="595" t="str">
        <f>'Sources and Uses Budget'!$A73</f>
        <v>Other: Social Service Reserve</v>
      </c>
      <c r="B73" s="589">
        <f>'Sources and Uses Budget'!C73</f>
        <v>188000</v>
      </c>
      <c r="C73" s="590"/>
      <c r="D73" s="590"/>
      <c r="E73" s="591"/>
      <c r="F73" s="591"/>
      <c r="G73" s="591"/>
      <c r="H73" s="591"/>
      <c r="I73" s="591"/>
      <c r="J73" s="591"/>
      <c r="K73" s="587"/>
    </row>
    <row r="74" spans="1:11" s="588" customFormat="1" ht="13">
      <c r="A74" s="593" t="s">
        <v>656</v>
      </c>
      <c r="B74" s="589">
        <f>'Sources and Uses Budget'!C74</f>
        <v>1337023</v>
      </c>
      <c r="C74" s="589">
        <f>SUM(C69:C73)</f>
        <v>0</v>
      </c>
      <c r="D74" s="589">
        <f>SUM(D69:D73)</f>
        <v>0</v>
      </c>
      <c r="E74" s="591"/>
      <c r="F74" s="591"/>
      <c r="G74" s="591"/>
      <c r="H74" s="591"/>
      <c r="I74" s="591"/>
      <c r="J74" s="591"/>
      <c r="K74" s="587"/>
    </row>
    <row r="75" spans="1:11" s="588" customFormat="1" ht="13">
      <c r="A75" s="585" t="s">
        <v>1467</v>
      </c>
      <c r="B75" s="586"/>
      <c r="C75" s="586"/>
      <c r="D75" s="586"/>
      <c r="E75" s="586"/>
      <c r="F75" s="586"/>
      <c r="G75" s="586"/>
      <c r="H75" s="586"/>
      <c r="I75" s="586"/>
      <c r="J75" s="586"/>
      <c r="K75" s="587"/>
    </row>
    <row r="76" spans="1:11" s="588" customFormat="1" ht="13">
      <c r="A76" s="592" t="s">
        <v>1469</v>
      </c>
      <c r="B76" s="589">
        <f>'Sources and Uses Budget'!C76</f>
        <v>1143537</v>
      </c>
      <c r="C76" s="590"/>
      <c r="D76" s="590"/>
      <c r="E76" s="589">
        <f>'Sources and Uses Budget'!S76</f>
        <v>1143537</v>
      </c>
      <c r="F76" s="590"/>
      <c r="G76" s="590"/>
      <c r="H76" s="589">
        <f>'Sources and Uses Budget'!T76</f>
        <v>0</v>
      </c>
      <c r="I76" s="590"/>
      <c r="J76" s="590"/>
      <c r="K76" s="587"/>
    </row>
    <row r="77" spans="1:11" s="588" customFormat="1" ht="13">
      <c r="A77" s="592" t="s">
        <v>63</v>
      </c>
      <c r="B77" s="589">
        <f>'Sources and Uses Budget'!C77</f>
        <v>300000</v>
      </c>
      <c r="C77" s="590"/>
      <c r="D77" s="590"/>
      <c r="E77" s="589">
        <f>'Sources and Uses Budget'!S77</f>
        <v>150000</v>
      </c>
      <c r="F77" s="590"/>
      <c r="G77" s="590"/>
      <c r="H77" s="589">
        <f>'Sources and Uses Budget'!T77</f>
        <v>0</v>
      </c>
      <c r="I77" s="590"/>
      <c r="J77" s="590"/>
      <c r="K77" s="587"/>
    </row>
    <row r="78" spans="1:11" s="588" customFormat="1" ht="13">
      <c r="A78" s="593" t="s">
        <v>1466</v>
      </c>
      <c r="B78" s="589">
        <f>'Sources and Uses Budget'!C78</f>
        <v>1443537</v>
      </c>
      <c r="C78" s="589">
        <f>SUM(C76:C77)</f>
        <v>0</v>
      </c>
      <c r="D78" s="589">
        <f>SUM(D76:D77)</f>
        <v>0</v>
      </c>
      <c r="E78" s="589">
        <f>'Sources and Uses Budget'!S78</f>
        <v>1293537</v>
      </c>
      <c r="F78" s="589">
        <f>SUM(F76:F77)</f>
        <v>0</v>
      </c>
      <c r="G78" s="589">
        <f>SUM(G76:G77)</f>
        <v>0</v>
      </c>
      <c r="H78" s="589">
        <f>'Sources and Uses Budget'!T78</f>
        <v>0</v>
      </c>
      <c r="I78" s="589">
        <f>SUM(I76:I77)</f>
        <v>0</v>
      </c>
      <c r="J78" s="589">
        <f>SUM(J76:J77)</f>
        <v>0</v>
      </c>
      <c r="K78" s="587"/>
    </row>
    <row r="79" spans="1:11" s="588" customFormat="1" ht="13">
      <c r="A79" s="585" t="s">
        <v>843</v>
      </c>
      <c r="B79" s="586"/>
      <c r="C79" s="586"/>
      <c r="D79" s="586"/>
      <c r="E79" s="586"/>
      <c r="F79" s="586"/>
      <c r="G79" s="586"/>
      <c r="H79" s="586"/>
      <c r="I79" s="586"/>
      <c r="J79" s="586"/>
      <c r="K79" s="587"/>
    </row>
    <row r="80" spans="1:11" s="588" customFormat="1" ht="13.75" customHeight="1">
      <c r="A80" s="223" t="s">
        <v>844</v>
      </c>
      <c r="B80" s="589">
        <f>'Sources and Uses Budget'!C80</f>
        <v>84761</v>
      </c>
      <c r="C80" s="590"/>
      <c r="D80" s="590"/>
      <c r="E80" s="591"/>
      <c r="F80" s="591"/>
      <c r="G80" s="591"/>
      <c r="H80" s="591"/>
      <c r="I80" s="591"/>
      <c r="J80" s="591"/>
      <c r="K80" s="587"/>
    </row>
    <row r="81" spans="1:11" s="588" customFormat="1" ht="13">
      <c r="A81" s="223" t="s">
        <v>845</v>
      </c>
      <c r="B81" s="589">
        <f>'Sources and Uses Budget'!C81</f>
        <v>3625</v>
      </c>
      <c r="C81" s="590"/>
      <c r="D81" s="590"/>
      <c r="E81" s="589">
        <f>'Sources and Uses Budget'!S81</f>
        <v>3625</v>
      </c>
      <c r="F81" s="590"/>
      <c r="G81" s="590"/>
      <c r="H81" s="589">
        <f>'Sources and Uses Budget'!T81</f>
        <v>0</v>
      </c>
      <c r="I81" s="590"/>
      <c r="J81" s="590"/>
      <c r="K81" s="587"/>
    </row>
    <row r="82" spans="1:11" s="588" customFormat="1" ht="13">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3">
      <c r="A83" s="223" t="s">
        <v>847</v>
      </c>
      <c r="B83" s="589">
        <f>'Sources and Uses Budget'!C83</f>
        <v>334523</v>
      </c>
      <c r="C83" s="590"/>
      <c r="D83" s="590"/>
      <c r="E83" s="589">
        <f>'Sources and Uses Budget'!S83</f>
        <v>334523</v>
      </c>
      <c r="F83" s="590"/>
      <c r="G83" s="590"/>
      <c r="H83" s="589">
        <f>'Sources and Uses Budget'!T83</f>
        <v>0</v>
      </c>
      <c r="I83" s="590"/>
      <c r="J83" s="590"/>
      <c r="K83" s="587"/>
    </row>
    <row r="84" spans="1:11" s="588" customFormat="1" ht="13">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849</v>
      </c>
      <c r="B85" s="589">
        <f>'Sources and Uses Budget'!C85</f>
        <v>30000</v>
      </c>
      <c r="C85" s="590"/>
      <c r="D85" s="590"/>
      <c r="E85" s="591"/>
      <c r="F85" s="591"/>
      <c r="G85" s="591"/>
      <c r="H85" s="591"/>
      <c r="I85" s="591"/>
      <c r="J85" s="591"/>
      <c r="K85" s="587"/>
    </row>
    <row r="86" spans="1:11" s="588" customFormat="1" ht="13">
      <c r="A86" s="223" t="s">
        <v>850</v>
      </c>
      <c r="B86" s="589">
        <f>'Sources and Uses Budget'!C86</f>
        <v>90000</v>
      </c>
      <c r="C86" s="590"/>
      <c r="D86" s="590"/>
      <c r="E86" s="589">
        <f>'Sources and Uses Budget'!S86</f>
        <v>90000</v>
      </c>
      <c r="F86" s="590"/>
      <c r="G86" s="590"/>
      <c r="H86" s="589">
        <f>'Sources and Uses Budget'!T86</f>
        <v>0</v>
      </c>
      <c r="I86" s="590"/>
      <c r="J86" s="590"/>
      <c r="K86" s="587"/>
    </row>
    <row r="87" spans="1:11" s="588" customFormat="1" ht="13">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ht="13">
      <c r="A88" s="234" t="s">
        <v>403</v>
      </c>
      <c r="B88" s="589">
        <f>'Sources and Uses Budget'!C88</f>
        <v>35000</v>
      </c>
      <c r="C88" s="590"/>
      <c r="D88" s="590"/>
      <c r="E88" s="589">
        <f>'Sources and Uses Budget'!S88</f>
        <v>35000</v>
      </c>
      <c r="F88" s="590"/>
      <c r="G88" s="590"/>
      <c r="H88" s="589">
        <f>'Sources and Uses Budget'!T88</f>
        <v>0</v>
      </c>
      <c r="I88" s="590"/>
      <c r="J88" s="590"/>
      <c r="K88" s="587"/>
    </row>
    <row r="89" spans="1:11" s="588" customFormat="1" ht="13">
      <c r="A89" s="889" t="s">
        <v>1468</v>
      </c>
      <c r="B89" s="589">
        <f>'Sources and Uses Budget'!C89</f>
        <v>9625</v>
      </c>
      <c r="C89" s="590"/>
      <c r="D89" s="590"/>
      <c r="E89" s="589">
        <f>'Sources and Uses Budget'!S89</f>
        <v>9625</v>
      </c>
      <c r="F89" s="590"/>
      <c r="G89" s="590"/>
      <c r="H89" s="589">
        <f>'Sources and Uses Budget'!T89</f>
        <v>0</v>
      </c>
      <c r="I89" s="590"/>
      <c r="J89" s="590"/>
      <c r="K89" s="587"/>
    </row>
    <row r="90" spans="1:11" s="588" customFormat="1" ht="13">
      <c r="A90" s="595" t="str">
        <f>'Sources and Uses Budget'!$A90</f>
        <v>Other: Purchased Reserves</v>
      </c>
      <c r="B90" s="589">
        <f>'Sources and Uses Budget'!C90</f>
        <v>806993</v>
      </c>
      <c r="C90" s="590"/>
      <c r="D90" s="590"/>
      <c r="E90" s="589">
        <f>'Sources and Uses Budget'!S90</f>
        <v>0</v>
      </c>
      <c r="F90" s="590"/>
      <c r="G90" s="590"/>
      <c r="H90" s="589">
        <f>'Sources and Uses Budget'!T90</f>
        <v>0</v>
      </c>
      <c r="I90" s="590"/>
      <c r="J90" s="590"/>
      <c r="K90" s="587"/>
    </row>
    <row r="91" spans="1:11" s="588" customFormat="1" ht="13">
      <c r="A91" s="595" t="str">
        <f>'Sources and Uses Budget'!$A91</f>
        <v>Other: Organizational Costs</v>
      </c>
      <c r="B91" s="589">
        <f>'Sources and Uses Budget'!C91</f>
        <v>10000</v>
      </c>
      <c r="C91" s="590"/>
      <c r="D91" s="590"/>
      <c r="E91" s="589">
        <f>'Sources and Uses Budget'!S91</f>
        <v>0</v>
      </c>
      <c r="F91" s="590"/>
      <c r="G91" s="590"/>
      <c r="H91" s="589">
        <f>'Sources and Uses Budget'!T91</f>
        <v>0</v>
      </c>
      <c r="I91" s="590"/>
      <c r="J91" s="590"/>
      <c r="K91" s="587"/>
    </row>
    <row r="92" spans="1:11" s="588" customFormat="1" ht="13">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852</v>
      </c>
      <c r="B95" s="589">
        <f>'Sources and Uses Budget'!C95</f>
        <v>1414527</v>
      </c>
      <c r="C95" s="589">
        <f>SUM(C80:C94)</f>
        <v>0</v>
      </c>
      <c r="D95" s="589">
        <f>SUM(D80:D94)</f>
        <v>0</v>
      </c>
      <c r="E95" s="589">
        <f>'Sources and Uses Budget'!S95</f>
        <v>482773</v>
      </c>
      <c r="F95" s="596">
        <f>SUM(F81:F84,F86:F94)</f>
        <v>0</v>
      </c>
      <c r="G95" s="596">
        <f>SUM(G81:G84,G86:G94)</f>
        <v>0</v>
      </c>
      <c r="H95" s="589">
        <f>'Sources and Uses Budget'!T95</f>
        <v>0</v>
      </c>
      <c r="I95" s="589">
        <f>SUM(I81:I84,I86:I94)</f>
        <v>0</v>
      </c>
      <c r="J95" s="589">
        <f>SUM(J81:J84,J86:J94)</f>
        <v>0</v>
      </c>
      <c r="K95" s="587"/>
    </row>
    <row r="96" spans="1:11" s="588" customFormat="1" ht="13">
      <c r="A96" s="593" t="s">
        <v>1178</v>
      </c>
      <c r="B96" s="589">
        <f>'Sources and Uses Budget'!C96</f>
        <v>46448680</v>
      </c>
      <c r="C96" s="589">
        <f>SUM(C63+C67+C74+C78+C95)</f>
        <v>0</v>
      </c>
      <c r="D96" s="589">
        <f>SUM(D63+D67+D74+D78+D95)</f>
        <v>0</v>
      </c>
      <c r="E96" s="589">
        <f>'Sources and Uses Budget'!S96</f>
        <v>16047017</v>
      </c>
      <c r="F96" s="596">
        <f>SUM(+F63+F67+F78+F95)</f>
        <v>0</v>
      </c>
      <c r="G96" s="596">
        <f>SUM(+G63+G67+G78+G95)</f>
        <v>0</v>
      </c>
      <c r="H96" s="589">
        <f>'Sources and Uses Budget'!T96</f>
        <v>26665000</v>
      </c>
      <c r="I96" s="596">
        <f>SUM(I63+I67+I78+I95)</f>
        <v>0</v>
      </c>
      <c r="J96" s="596">
        <f>SUM(J63+J67+J78+J95)</f>
        <v>0</v>
      </c>
      <c r="K96" s="587"/>
    </row>
    <row r="97" spans="1:11" s="588" customFormat="1" ht="13">
      <c r="A97" s="585" t="s">
        <v>854</v>
      </c>
      <c r="B97" s="586"/>
      <c r="C97" s="586"/>
      <c r="D97" s="586"/>
      <c r="E97" s="586"/>
      <c r="F97" s="586"/>
      <c r="G97" s="586"/>
      <c r="H97" s="586"/>
      <c r="I97" s="586"/>
      <c r="J97" s="586"/>
      <c r="K97" s="587"/>
    </row>
    <row r="98" spans="1:11" s="588" customFormat="1" ht="13">
      <c r="A98" s="223" t="s">
        <v>855</v>
      </c>
      <c r="B98" s="589">
        <f>'Sources and Uses Budget'!C98</f>
        <v>3000000</v>
      </c>
      <c r="C98" s="590"/>
      <c r="D98" s="590"/>
      <c r="E98" s="589">
        <f>'Sources and Uses Budget'!S98</f>
        <v>2300000</v>
      </c>
      <c r="F98" s="590"/>
      <c r="G98" s="590"/>
      <c r="H98" s="589">
        <f>'Sources and Uses Budget'!T98</f>
        <v>700000</v>
      </c>
      <c r="I98" s="590"/>
      <c r="J98" s="590"/>
      <c r="K98" s="587"/>
    </row>
    <row r="99" spans="1:11" s="588" customFormat="1" ht="13">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860</v>
      </c>
      <c r="B104" s="589">
        <f>'Sources and Uses Budget'!C104</f>
        <v>3000000</v>
      </c>
      <c r="C104" s="589">
        <f>SUM(C98:C103)</f>
        <v>0</v>
      </c>
      <c r="D104" s="589">
        <f>SUM(D98:D103)</f>
        <v>0</v>
      </c>
      <c r="E104" s="589">
        <f>'Sources and Uses Budget'!S104</f>
        <v>2300000</v>
      </c>
      <c r="F104" s="596">
        <f>SUM(F98:F103)</f>
        <v>0</v>
      </c>
      <c r="G104" s="596">
        <f>SUM(G98:G103)</f>
        <v>0</v>
      </c>
      <c r="H104" s="589">
        <f>'Sources and Uses Budget'!T104</f>
        <v>700000</v>
      </c>
      <c r="I104" s="596">
        <f>SUM(I98:I103)</f>
        <v>0</v>
      </c>
      <c r="J104" s="596">
        <f>SUM(J98:J103)</f>
        <v>0</v>
      </c>
      <c r="K104" s="587"/>
    </row>
    <row r="105" spans="1:11" s="588" customFormat="1" ht="13">
      <c r="A105" s="593" t="s">
        <v>1179</v>
      </c>
      <c r="B105" s="589">
        <f>'Sources and Uses Budget'!C105</f>
        <v>49448680</v>
      </c>
      <c r="C105" s="596">
        <f>SUM(C96+C104)</f>
        <v>0</v>
      </c>
      <c r="D105" s="596">
        <f>SUM(D96+D104)</f>
        <v>0</v>
      </c>
      <c r="E105" s="589">
        <f>'Sources and Uses Budget'!S105</f>
        <v>18347017</v>
      </c>
      <c r="F105" s="596">
        <f>F96+F104</f>
        <v>0</v>
      </c>
      <c r="G105" s="596">
        <f>G96+G104</f>
        <v>0</v>
      </c>
      <c r="H105" s="589">
        <f>'Sources and Uses Budget'!T105</f>
        <v>27365000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18347017</v>
      </c>
      <c r="F107" s="605">
        <f>F105+F106</f>
        <v>0</v>
      </c>
      <c r="G107" s="605">
        <f>G105+G106</f>
        <v>0</v>
      </c>
      <c r="H107" s="589">
        <f>'Sources and Uses Budget'!T107</f>
        <v>27365000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40"/>
      <c r="E124" s="1641"/>
      <c r="F124" s="1641"/>
      <c r="G124" s="1641"/>
      <c r="H124" s="1641"/>
      <c r="I124" s="1641"/>
      <c r="J124" s="607"/>
      <c r="K124" s="587"/>
    </row>
    <row r="125" spans="1:11" s="588" customFormat="1" ht="13">
      <c r="A125" s="618"/>
      <c r="B125" s="617"/>
      <c r="C125" s="618"/>
      <c r="D125" s="1641"/>
      <c r="E125" s="1641"/>
      <c r="F125" s="1641"/>
      <c r="G125" s="1641"/>
      <c r="H125" s="1641"/>
      <c r="I125" s="1641"/>
      <c r="J125" s="607"/>
      <c r="K125" s="587"/>
    </row>
    <row r="126" spans="1:11" s="588" customFormat="1" ht="13">
      <c r="A126" s="618"/>
      <c r="B126" s="617"/>
      <c r="C126" s="618"/>
      <c r="D126" s="1641"/>
      <c r="E126" s="1641"/>
      <c r="F126" s="1641"/>
      <c r="G126" s="1641"/>
      <c r="H126" s="1641"/>
      <c r="I126" s="1641"/>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42"/>
      <c r="B139" s="1643"/>
      <c r="C139" s="1643"/>
      <c r="D139" s="630"/>
      <c r="E139" s="618"/>
      <c r="F139" s="618"/>
      <c r="G139" s="618"/>
    </row>
    <row r="140" spans="1:11" ht="12" customHeight="1">
      <c r="A140" s="1644"/>
      <c r="B140" s="1645"/>
      <c r="C140" s="164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0" zoomScaleNormal="100" zoomScaleSheetLayoutView="100" workbookViewId="0">
      <selection activeCell="AB50" sqref="AB50:AF50"/>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87" t="s">
        <v>1597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89" t="str">
        <f xml:space="preserve"> IF(T25=100%,'Sources and Basis Breakdown'!G2,'Sources and Basis Breakdown'!F2)</f>
        <v>30% PVC for New Const/
Rehabilitation
DDA/QCT
Building(s)</v>
      </c>
      <c r="U7" s="1689"/>
      <c r="V7" s="1689"/>
      <c r="W7" s="1689"/>
      <c r="X7" s="1689"/>
      <c r="Y7" s="1689" t="str">
        <f>IF(T25=100%," ",'Sources and Basis Breakdown'!G2)</f>
        <v>30% PVC for New Const/
Rehabilitation
NON-DDA/
NON-QCT Building(s)</v>
      </c>
      <c r="Z7" s="1689"/>
      <c r="AA7" s="1689"/>
      <c r="AB7" s="1689"/>
      <c r="AC7" s="1689"/>
      <c r="AD7" s="1689" t="str">
        <f xml:space="preserve"> IF(T25=100%, 'Sources and Basis Breakdown'!J2,'Sources and Basis Breakdown'!I2)</f>
        <v>30% PVC for Acquisition
DDA/QCT Building(s)</v>
      </c>
      <c r="AE7" s="1689"/>
      <c r="AF7" s="1689"/>
      <c r="AG7" s="1689"/>
      <c r="AH7" s="1689"/>
      <c r="AI7" s="1689" t="str">
        <f>IF(T25=100%," ",'Sources and Basis Breakdown'!J2)</f>
        <v>30% PVC for Acquisition
NON-DDA/
NON-QCT Building(s)</v>
      </c>
      <c r="AJ7" s="1689"/>
      <c r="AK7" s="1689"/>
      <c r="AL7" s="1689"/>
      <c r="AM7" s="168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9"/>
      <c r="U8" s="1689"/>
      <c r="V8" s="1689"/>
      <c r="W8" s="1689"/>
      <c r="X8" s="1689"/>
      <c r="Y8" s="1689"/>
      <c r="Z8" s="1689"/>
      <c r="AA8" s="1689"/>
      <c r="AB8" s="1689"/>
      <c r="AC8" s="1689"/>
      <c r="AD8" s="1689"/>
      <c r="AE8" s="1689"/>
      <c r="AF8" s="1689"/>
      <c r="AG8" s="1689"/>
      <c r="AH8" s="1689"/>
      <c r="AI8" s="1689"/>
      <c r="AJ8" s="1689"/>
      <c r="AK8" s="1689"/>
      <c r="AL8" s="1689"/>
      <c r="AM8" s="168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89"/>
      <c r="U9" s="1689"/>
      <c r="V9" s="1689"/>
      <c r="W9" s="1689"/>
      <c r="X9" s="1689"/>
      <c r="Y9" s="1689"/>
      <c r="Z9" s="1689"/>
      <c r="AA9" s="1689"/>
      <c r="AB9" s="1689"/>
      <c r="AC9" s="1689"/>
      <c r="AD9" s="1689"/>
      <c r="AE9" s="1689"/>
      <c r="AF9" s="1689"/>
      <c r="AG9" s="1689"/>
      <c r="AH9" s="1689"/>
      <c r="AI9" s="1689"/>
      <c r="AJ9" s="1689"/>
      <c r="AK9" s="1689"/>
      <c r="AL9" s="1689"/>
      <c r="AM9" s="168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89"/>
      <c r="U10" s="1689"/>
      <c r="V10" s="1689"/>
      <c r="W10" s="1689"/>
      <c r="X10" s="1689"/>
      <c r="Y10" s="1689"/>
      <c r="Z10" s="1689"/>
      <c r="AA10" s="1689"/>
      <c r="AB10" s="1689"/>
      <c r="AC10" s="1689"/>
      <c r="AD10" s="1689"/>
      <c r="AE10" s="1689"/>
      <c r="AF10" s="1689"/>
      <c r="AG10" s="1689"/>
      <c r="AH10" s="1689"/>
      <c r="AI10" s="1689"/>
      <c r="AJ10" s="1689"/>
      <c r="AK10" s="1689"/>
      <c r="AL10" s="1689"/>
      <c r="AM10" s="168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58" t="s">
        <v>406</v>
      </c>
      <c r="C11" s="1659"/>
      <c r="D11" s="1659"/>
      <c r="E11" s="1659"/>
      <c r="F11" s="1659"/>
      <c r="G11" s="1659"/>
      <c r="H11" s="1659"/>
      <c r="I11" s="1659"/>
      <c r="J11" s="1659"/>
      <c r="K11" s="1659"/>
      <c r="L11" s="1659"/>
      <c r="M11" s="1659"/>
      <c r="N11" s="1659"/>
      <c r="O11" s="1659"/>
      <c r="P11" s="1659"/>
      <c r="Q11" s="1659"/>
      <c r="R11" s="1659"/>
      <c r="S11" s="1660"/>
      <c r="T11" s="1690">
        <f>IF('Sources and Basis Breakdown'!F107=0,'Sources and Basis Breakdown'!E107,'Sources and Basis Breakdown'!F107)</f>
        <v>18347017</v>
      </c>
      <c r="U11" s="1691"/>
      <c r="V11" s="1691"/>
      <c r="W11" s="1691"/>
      <c r="X11" s="1691"/>
      <c r="Y11" s="1690">
        <f>IF(Y7=" ",0,IF('Sources and Basis Breakdown'!G107+'Sources and Basis Breakdown'!F107='Sources and Basis Breakdown'!E107,'Sources and Basis Breakdown'!G107,0))</f>
        <v>0</v>
      </c>
      <c r="Z11" s="1691"/>
      <c r="AA11" s="1691"/>
      <c r="AB11" s="1691"/>
      <c r="AC11" s="1691"/>
      <c r="AD11" s="1691">
        <f>IF('Sources and Basis Breakdown'!I107=0,'Sources and Basis Breakdown'!H107,'Sources and Basis Breakdown'!I107)</f>
        <v>27365000</v>
      </c>
      <c r="AE11" s="1691"/>
      <c r="AF11" s="1691"/>
      <c r="AG11" s="1691"/>
      <c r="AH11" s="1691"/>
      <c r="AI11" s="1691">
        <f>IF(Y7=" ",0,IF('Sources and Basis Breakdown'!I107+'Sources and Basis Breakdown'!J107='Sources and Basis Breakdown'!H107,'Sources and Basis Breakdown'!J107,0))</f>
        <v>0</v>
      </c>
      <c r="AJ11" s="1691"/>
      <c r="AK11" s="1691"/>
      <c r="AL11" s="1691"/>
      <c r="AM11" s="169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82" t="s">
        <v>543</v>
      </c>
      <c r="C12" s="1683"/>
      <c r="D12" s="1683"/>
      <c r="E12" s="1683"/>
      <c r="F12" s="1683"/>
      <c r="G12" s="1683"/>
      <c r="H12" s="1683"/>
      <c r="I12" s="1683"/>
      <c r="J12" s="1683"/>
      <c r="K12" s="1683"/>
      <c r="L12" s="1683"/>
      <c r="M12" s="1683"/>
      <c r="N12" s="1683"/>
      <c r="O12" s="1683"/>
      <c r="P12" s="1683"/>
      <c r="Q12" s="1683"/>
      <c r="R12" s="1683"/>
      <c r="S12" s="1684"/>
      <c r="T12" s="1692"/>
      <c r="U12" s="1693"/>
      <c r="V12" s="1693"/>
      <c r="W12" s="1693"/>
      <c r="X12" s="1694"/>
      <c r="Y12" s="1692"/>
      <c r="Z12" s="1693"/>
      <c r="AA12" s="1693"/>
      <c r="AB12" s="1693"/>
      <c r="AC12" s="1694"/>
      <c r="AD12" s="1692"/>
      <c r="AE12" s="1693"/>
      <c r="AF12" s="1693"/>
      <c r="AG12" s="1693"/>
      <c r="AH12" s="1694"/>
      <c r="AI12" s="1692"/>
      <c r="AJ12" s="1693"/>
      <c r="AK12" s="1693"/>
      <c r="AL12" s="1693"/>
      <c r="AM12" s="169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85" t="s">
        <v>544</v>
      </c>
      <c r="D13" s="1685"/>
      <c r="E13" s="1685"/>
      <c r="F13" s="1685"/>
      <c r="G13" s="1685"/>
      <c r="H13" s="1685"/>
      <c r="I13" s="1685"/>
      <c r="J13" s="1685"/>
      <c r="K13" s="1685"/>
      <c r="L13" s="1685"/>
      <c r="M13" s="1685"/>
      <c r="N13" s="1685"/>
      <c r="O13" s="1685"/>
      <c r="P13" s="1685"/>
      <c r="Q13" s="1685"/>
      <c r="R13" s="1685"/>
      <c r="S13" s="1686"/>
      <c r="T13" s="1695"/>
      <c r="U13" s="1696"/>
      <c r="V13" s="1696"/>
      <c r="W13" s="1696"/>
      <c r="X13" s="1696"/>
      <c r="Y13" s="1695"/>
      <c r="Z13" s="1696"/>
      <c r="AA13" s="1696"/>
      <c r="AB13" s="1696"/>
      <c r="AC13" s="1696"/>
      <c r="AD13" s="1696"/>
      <c r="AE13" s="1696"/>
      <c r="AF13" s="1696"/>
      <c r="AG13" s="1696"/>
      <c r="AH13" s="1696"/>
      <c r="AI13" s="1696"/>
      <c r="AJ13" s="1696"/>
      <c r="AK13" s="1696"/>
      <c r="AL13" s="1696"/>
      <c r="AM13" s="169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85" t="s">
        <v>545</v>
      </c>
      <c r="D14" s="1685"/>
      <c r="E14" s="1685"/>
      <c r="F14" s="1685"/>
      <c r="G14" s="1685"/>
      <c r="H14" s="1685"/>
      <c r="I14" s="1685"/>
      <c r="J14" s="1685"/>
      <c r="K14" s="1685"/>
      <c r="L14" s="1685"/>
      <c r="M14" s="1685"/>
      <c r="N14" s="1685"/>
      <c r="O14" s="1685"/>
      <c r="P14" s="1685"/>
      <c r="Q14" s="1685"/>
      <c r="R14" s="1685"/>
      <c r="S14" s="1686"/>
      <c r="T14" s="1649"/>
      <c r="U14" s="1650"/>
      <c r="V14" s="1650"/>
      <c r="W14" s="1650"/>
      <c r="X14" s="1650"/>
      <c r="Y14" s="1649"/>
      <c r="Z14" s="1650"/>
      <c r="AA14" s="1650"/>
      <c r="AB14" s="1650"/>
      <c r="AC14" s="1650"/>
      <c r="AD14" s="1650"/>
      <c r="AE14" s="1650"/>
      <c r="AF14" s="1650"/>
      <c r="AG14" s="1650"/>
      <c r="AH14" s="1650"/>
      <c r="AI14" s="1650"/>
      <c r="AJ14" s="1650"/>
      <c r="AK14" s="1650"/>
      <c r="AL14" s="1650"/>
      <c r="AM14" s="165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85" t="s">
        <v>546</v>
      </c>
      <c r="D15" s="1685"/>
      <c r="E15" s="1685"/>
      <c r="F15" s="1685"/>
      <c r="G15" s="1685"/>
      <c r="H15" s="1685"/>
      <c r="I15" s="1685"/>
      <c r="J15" s="1685"/>
      <c r="K15" s="1685"/>
      <c r="L15" s="1685"/>
      <c r="M15" s="1685"/>
      <c r="N15" s="1685"/>
      <c r="O15" s="1685"/>
      <c r="P15" s="1685"/>
      <c r="Q15" s="1685"/>
      <c r="R15" s="1685"/>
      <c r="S15" s="1686"/>
      <c r="T15" s="1649"/>
      <c r="U15" s="1650"/>
      <c r="V15" s="1650"/>
      <c r="W15" s="1650"/>
      <c r="X15" s="1650"/>
      <c r="Y15" s="1649"/>
      <c r="Z15" s="1650"/>
      <c r="AA15" s="1650"/>
      <c r="AB15" s="1650"/>
      <c r="AC15" s="1650"/>
      <c r="AD15" s="1650"/>
      <c r="AE15" s="1650"/>
      <c r="AF15" s="1650"/>
      <c r="AG15" s="1650"/>
      <c r="AH15" s="1650"/>
      <c r="AI15" s="1650"/>
      <c r="AJ15" s="1650"/>
      <c r="AK15" s="1650"/>
      <c r="AL15" s="1650"/>
      <c r="AM15" s="165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85" t="s">
        <v>887</v>
      </c>
      <c r="D16" s="1685"/>
      <c r="E16" s="1685"/>
      <c r="F16" s="1685"/>
      <c r="G16" s="1685"/>
      <c r="H16" s="1685"/>
      <c r="I16" s="1685"/>
      <c r="J16" s="1685"/>
      <c r="K16" s="1685"/>
      <c r="L16" s="1685"/>
      <c r="M16" s="1685"/>
      <c r="N16" s="1685"/>
      <c r="O16" s="1685"/>
      <c r="P16" s="1685"/>
      <c r="Q16" s="1685"/>
      <c r="R16" s="1685"/>
      <c r="S16" s="1686"/>
      <c r="T16" s="1649"/>
      <c r="U16" s="1650"/>
      <c r="V16" s="1650"/>
      <c r="W16" s="1650"/>
      <c r="X16" s="1650"/>
      <c r="Y16" s="1649"/>
      <c r="Z16" s="1650"/>
      <c r="AA16" s="1650"/>
      <c r="AB16" s="1650"/>
      <c r="AC16" s="1650"/>
      <c r="AD16" s="1650"/>
      <c r="AE16" s="1650"/>
      <c r="AF16" s="1650"/>
      <c r="AG16" s="1650"/>
      <c r="AH16" s="1650"/>
      <c r="AI16" s="1650"/>
      <c r="AJ16" s="1650"/>
      <c r="AK16" s="1650"/>
      <c r="AL16" s="1650"/>
      <c r="AM16" s="165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85" t="s">
        <v>547</v>
      </c>
      <c r="D17" s="1685"/>
      <c r="E17" s="1685"/>
      <c r="F17" s="1685"/>
      <c r="G17" s="1685"/>
      <c r="H17" s="1685"/>
      <c r="I17" s="1685"/>
      <c r="J17" s="1685"/>
      <c r="K17" s="1685"/>
      <c r="L17" s="1685"/>
      <c r="M17" s="1685"/>
      <c r="N17" s="1685"/>
      <c r="O17" s="1685"/>
      <c r="P17" s="1685"/>
      <c r="Q17" s="1685"/>
      <c r="R17" s="1685"/>
      <c r="S17" s="1686"/>
      <c r="T17" s="1649"/>
      <c r="U17" s="1650"/>
      <c r="V17" s="1650"/>
      <c r="W17" s="1650"/>
      <c r="X17" s="1650"/>
      <c r="Y17" s="1649"/>
      <c r="Z17" s="1650"/>
      <c r="AA17" s="1650"/>
      <c r="AB17" s="1650"/>
      <c r="AC17" s="1650"/>
      <c r="AD17" s="1650"/>
      <c r="AE17" s="1650"/>
      <c r="AF17" s="1650"/>
      <c r="AG17" s="1650"/>
      <c r="AH17" s="1650"/>
      <c r="AI17" s="1650"/>
      <c r="AJ17" s="1650"/>
      <c r="AK17" s="1650"/>
      <c r="AL17" s="1650"/>
      <c r="AM17" s="165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80" t="s">
        <v>1068</v>
      </c>
      <c r="D18" s="1680"/>
      <c r="E18" s="1680"/>
      <c r="F18" s="1680"/>
      <c r="G18" s="1680"/>
      <c r="H18" s="1680"/>
      <c r="I18" s="1680"/>
      <c r="J18" s="1680"/>
      <c r="K18" s="1680"/>
      <c r="L18" s="1680"/>
      <c r="M18" s="1680"/>
      <c r="N18" s="1680"/>
      <c r="O18" s="1680"/>
      <c r="P18" s="1680"/>
      <c r="Q18" s="1680"/>
      <c r="R18" s="1680"/>
      <c r="S18" s="1681"/>
      <c r="T18" s="1649"/>
      <c r="U18" s="1650"/>
      <c r="V18" s="1650"/>
      <c r="W18" s="1650"/>
      <c r="X18" s="1650"/>
      <c r="Y18" s="1649"/>
      <c r="Z18" s="1650"/>
      <c r="AA18" s="1650"/>
      <c r="AB18" s="1650"/>
      <c r="AC18" s="1650"/>
      <c r="AD18" s="1650"/>
      <c r="AE18" s="1650"/>
      <c r="AF18" s="1650"/>
      <c r="AG18" s="1650"/>
      <c r="AH18" s="1650"/>
      <c r="AI18" s="1650"/>
      <c r="AJ18" s="1650"/>
      <c r="AK18" s="1650"/>
      <c r="AL18" s="1650"/>
      <c r="AM18" s="165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80" t="s">
        <v>1068</v>
      </c>
      <c r="D19" s="1680"/>
      <c r="E19" s="1680"/>
      <c r="F19" s="1680"/>
      <c r="G19" s="1680"/>
      <c r="H19" s="1680"/>
      <c r="I19" s="1680"/>
      <c r="J19" s="1680"/>
      <c r="K19" s="1680"/>
      <c r="L19" s="1680"/>
      <c r="M19" s="1680"/>
      <c r="N19" s="1680"/>
      <c r="O19" s="1680"/>
      <c r="P19" s="1680"/>
      <c r="Q19" s="1680"/>
      <c r="R19" s="1680"/>
      <c r="S19" s="1681"/>
      <c r="T19" s="1649"/>
      <c r="U19" s="1650"/>
      <c r="V19" s="1650"/>
      <c r="W19" s="1650"/>
      <c r="X19" s="1650"/>
      <c r="Y19" s="1649"/>
      <c r="Z19" s="1650"/>
      <c r="AA19" s="1650"/>
      <c r="AB19" s="1650"/>
      <c r="AC19" s="1650"/>
      <c r="AD19" s="1650"/>
      <c r="AE19" s="1650"/>
      <c r="AF19" s="1650"/>
      <c r="AG19" s="1650"/>
      <c r="AH19" s="1650"/>
      <c r="AI19" s="1650"/>
      <c r="AJ19" s="1650"/>
      <c r="AK19" s="1650"/>
      <c r="AL19" s="1650"/>
      <c r="AM19" s="165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58" t="s">
        <v>548</v>
      </c>
      <c r="C20" s="1659"/>
      <c r="D20" s="1659"/>
      <c r="E20" s="1659"/>
      <c r="F20" s="1659"/>
      <c r="G20" s="1659"/>
      <c r="H20" s="1659"/>
      <c r="I20" s="1659"/>
      <c r="J20" s="1659"/>
      <c r="K20" s="1659"/>
      <c r="L20" s="1659"/>
      <c r="M20" s="1659"/>
      <c r="N20" s="1659"/>
      <c r="O20" s="1659"/>
      <c r="P20" s="1659"/>
      <c r="Q20" s="1659"/>
      <c r="R20" s="1659"/>
      <c r="S20" s="1660"/>
      <c r="T20" s="1651">
        <f>SUM(T13:X19)</f>
        <v>0</v>
      </c>
      <c r="U20" s="1652"/>
      <c r="V20" s="1652"/>
      <c r="W20" s="1652"/>
      <c r="X20" s="1652"/>
      <c r="Y20" s="1651">
        <f>SUM(Y13:AC19)</f>
        <v>0</v>
      </c>
      <c r="Z20" s="1652"/>
      <c r="AA20" s="1652"/>
      <c r="AB20" s="1652"/>
      <c r="AC20" s="1652"/>
      <c r="AD20" s="1653">
        <f>SUM(AD13:AH19)</f>
        <v>0</v>
      </c>
      <c r="AE20" s="1654"/>
      <c r="AF20" s="1654"/>
      <c r="AG20" s="1654"/>
      <c r="AH20" s="1651"/>
      <c r="AI20" s="1653">
        <f>SUM(AI13:AM19)</f>
        <v>0</v>
      </c>
      <c r="AJ20" s="1654"/>
      <c r="AK20" s="1654"/>
      <c r="AL20" s="1654"/>
      <c r="AM20" s="165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58" t="s">
        <v>1549</v>
      </c>
      <c r="C21" s="1659"/>
      <c r="D21" s="1659"/>
      <c r="E21" s="1659"/>
      <c r="F21" s="1659"/>
      <c r="G21" s="1659"/>
      <c r="H21" s="1659"/>
      <c r="I21" s="1659"/>
      <c r="J21" s="1659"/>
      <c r="K21" s="1659"/>
      <c r="L21" s="1659"/>
      <c r="M21" s="1659"/>
      <c r="N21" s="1659"/>
      <c r="O21" s="1659"/>
      <c r="P21" s="1659"/>
      <c r="Q21" s="1659"/>
      <c r="R21" s="1659"/>
      <c r="S21" s="1660"/>
      <c r="T21" s="1649"/>
      <c r="U21" s="1650"/>
      <c r="V21" s="1650"/>
      <c r="W21" s="1650"/>
      <c r="X21" s="1650"/>
      <c r="Y21" s="1649"/>
      <c r="Z21" s="1650"/>
      <c r="AA21" s="1650"/>
      <c r="AB21" s="1650"/>
      <c r="AC21" s="1650"/>
      <c r="AD21" s="1692"/>
      <c r="AE21" s="1693"/>
      <c r="AF21" s="1693"/>
      <c r="AG21" s="1693"/>
      <c r="AH21" s="1694"/>
      <c r="AI21" s="1692"/>
      <c r="AJ21" s="1693"/>
      <c r="AK21" s="1693"/>
      <c r="AL21" s="1693"/>
      <c r="AM21" s="169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58" t="s">
        <v>549</v>
      </c>
      <c r="C22" s="1659"/>
      <c r="D22" s="1659"/>
      <c r="E22" s="1659"/>
      <c r="F22" s="1659"/>
      <c r="G22" s="1659"/>
      <c r="H22" s="1659"/>
      <c r="I22" s="1659"/>
      <c r="J22" s="1659"/>
      <c r="K22" s="1659"/>
      <c r="L22" s="1659"/>
      <c r="M22" s="1659"/>
      <c r="N22" s="1659"/>
      <c r="O22" s="1659"/>
      <c r="P22" s="1659"/>
      <c r="Q22" s="1659"/>
      <c r="R22" s="1659"/>
      <c r="S22" s="1660"/>
      <c r="T22" s="1704">
        <f>(T20+T21)*-1</f>
        <v>0</v>
      </c>
      <c r="U22" s="1705"/>
      <c r="V22" s="1705"/>
      <c r="W22" s="1705"/>
      <c r="X22" s="1705"/>
      <c r="Y22" s="1704">
        <f>(Y20+Y21)*-1</f>
        <v>0</v>
      </c>
      <c r="Z22" s="1705"/>
      <c r="AA22" s="1705"/>
      <c r="AB22" s="1705"/>
      <c r="AC22" s="1705"/>
      <c r="AD22" s="1706">
        <f>(AD20)*-1</f>
        <v>0</v>
      </c>
      <c r="AE22" s="1707"/>
      <c r="AF22" s="1707"/>
      <c r="AG22" s="1707"/>
      <c r="AH22" s="1704"/>
      <c r="AI22" s="1706">
        <f>(AI20)*-1</f>
        <v>0</v>
      </c>
      <c r="AJ22" s="1707"/>
      <c r="AK22" s="1707"/>
      <c r="AL22" s="1707"/>
      <c r="AM22" s="170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61" t="s">
        <v>550</v>
      </c>
      <c r="C23" s="1662"/>
      <c r="D23" s="1662"/>
      <c r="E23" s="1662"/>
      <c r="F23" s="1662"/>
      <c r="G23" s="1662"/>
      <c r="H23" s="1662"/>
      <c r="I23" s="1662"/>
      <c r="J23" s="1662"/>
      <c r="K23" s="1662"/>
      <c r="L23" s="1662"/>
      <c r="M23" s="1662"/>
      <c r="N23" s="1662"/>
      <c r="O23" s="1662"/>
      <c r="P23" s="1662"/>
      <c r="Q23" s="1662"/>
      <c r="R23" s="1662"/>
      <c r="S23" s="1663"/>
      <c r="T23" s="1651">
        <f>T11+T22</f>
        <v>18347017</v>
      </c>
      <c r="U23" s="1652"/>
      <c r="V23" s="1652"/>
      <c r="W23" s="1652"/>
      <c r="X23" s="1652"/>
      <c r="Y23" s="1651">
        <f>Y11+Y22</f>
        <v>0</v>
      </c>
      <c r="Z23" s="1652"/>
      <c r="AA23" s="1652"/>
      <c r="AB23" s="1652"/>
      <c r="AC23" s="1652"/>
      <c r="AD23" s="1651">
        <f>AD11+AD22</f>
        <v>27365000</v>
      </c>
      <c r="AE23" s="1652"/>
      <c r="AF23" s="1652"/>
      <c r="AG23" s="1652"/>
      <c r="AH23" s="1652"/>
      <c r="AI23" s="1651">
        <f>AI11+AI22</f>
        <v>0</v>
      </c>
      <c r="AJ23" s="1652"/>
      <c r="AK23" s="1652"/>
      <c r="AL23" s="1652"/>
      <c r="AM23" s="165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58" t="s">
        <v>1069</v>
      </c>
      <c r="C24" s="1659"/>
      <c r="D24" s="1659"/>
      <c r="E24" s="1659"/>
      <c r="F24" s="1659"/>
      <c r="G24" s="1659"/>
      <c r="H24" s="1659"/>
      <c r="I24" s="1659"/>
      <c r="J24" s="1659"/>
      <c r="K24" s="1659"/>
      <c r="L24" s="1659"/>
      <c r="M24" s="1659"/>
      <c r="N24" s="1659"/>
      <c r="O24" s="1659"/>
      <c r="P24" s="1659"/>
      <c r="Q24" s="1659"/>
      <c r="R24" s="1659"/>
      <c r="S24" s="1660"/>
      <c r="T24" s="1653">
        <f>Application!AD1004</f>
        <v>161654589</v>
      </c>
      <c r="U24" s="1654"/>
      <c r="V24" s="1654"/>
      <c r="W24" s="1654"/>
      <c r="X24" s="1654"/>
      <c r="Y24" s="1654"/>
      <c r="Z24" s="1654"/>
      <c r="AA24" s="1654"/>
      <c r="AB24" s="1654"/>
      <c r="AC24" s="1654"/>
      <c r="AD24" s="1654"/>
      <c r="AE24" s="1654"/>
      <c r="AF24" s="1654"/>
      <c r="AG24" s="1654"/>
      <c r="AH24" s="1654"/>
      <c r="AI24" s="1654"/>
      <c r="AJ24" s="1654"/>
      <c r="AK24" s="1654"/>
      <c r="AL24" s="1654"/>
      <c r="AM24" s="165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66" t="s">
        <v>1550</v>
      </c>
      <c r="C25" s="1667"/>
      <c r="D25" s="1667"/>
      <c r="E25" s="1667"/>
      <c r="F25" s="1667"/>
      <c r="G25" s="1667"/>
      <c r="H25" s="1667"/>
      <c r="I25" s="1667"/>
      <c r="J25" s="1667"/>
      <c r="K25" s="1667"/>
      <c r="L25" s="1667"/>
      <c r="M25" s="1667"/>
      <c r="N25" s="1667"/>
      <c r="O25" s="1667"/>
      <c r="P25" s="1667"/>
      <c r="Q25" s="1667"/>
      <c r="R25" s="1667"/>
      <c r="S25" s="1668"/>
      <c r="T25" s="1699">
        <f>IF(OR(Application!T196="yes",Application!T195="yes"),1.3,1)</f>
        <v>1.3</v>
      </c>
      <c r="U25" s="1700"/>
      <c r="V25" s="1700"/>
      <c r="W25" s="1700"/>
      <c r="X25" s="1700"/>
      <c r="Y25" s="1699">
        <v>1</v>
      </c>
      <c r="Z25" s="1700"/>
      <c r="AA25" s="1700"/>
      <c r="AB25" s="1700"/>
      <c r="AC25" s="1700"/>
      <c r="AD25" s="1699">
        <v>1</v>
      </c>
      <c r="AE25" s="1700"/>
      <c r="AF25" s="1700"/>
      <c r="AG25" s="1700"/>
      <c r="AH25" s="1701"/>
      <c r="AI25" s="1699">
        <v>1</v>
      </c>
      <c r="AJ25" s="1700"/>
      <c r="AK25" s="1700"/>
      <c r="AL25" s="1700"/>
      <c r="AM25" s="170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58" t="s">
        <v>551</v>
      </c>
      <c r="C26" s="1659"/>
      <c r="D26" s="1659"/>
      <c r="E26" s="1659"/>
      <c r="F26" s="1659"/>
      <c r="G26" s="1659"/>
      <c r="H26" s="1659"/>
      <c r="I26" s="1659"/>
      <c r="J26" s="1659"/>
      <c r="K26" s="1659"/>
      <c r="L26" s="1659"/>
      <c r="M26" s="1659"/>
      <c r="N26" s="1659"/>
      <c r="O26" s="1659"/>
      <c r="P26" s="1659"/>
      <c r="Q26" s="1659"/>
      <c r="R26" s="1659"/>
      <c r="S26" s="1660"/>
      <c r="T26" s="1702">
        <f>T23*T25</f>
        <v>23851122.100000001</v>
      </c>
      <c r="U26" s="1703"/>
      <c r="V26" s="1703"/>
      <c r="W26" s="1703"/>
      <c r="X26" s="1703"/>
      <c r="Y26" s="1702">
        <f>Y23*Y25</f>
        <v>0</v>
      </c>
      <c r="Z26" s="1703"/>
      <c r="AA26" s="1703"/>
      <c r="AB26" s="1703"/>
      <c r="AC26" s="1703"/>
      <c r="AD26" s="1702">
        <f>AD23*AD25</f>
        <v>27365000</v>
      </c>
      <c r="AE26" s="1703"/>
      <c r="AF26" s="1703"/>
      <c r="AG26" s="1703"/>
      <c r="AH26" s="1703"/>
      <c r="AI26" s="1702">
        <f>AI23*AI25</f>
        <v>0</v>
      </c>
      <c r="AJ26" s="1703"/>
      <c r="AK26" s="1703"/>
      <c r="AL26" s="1703"/>
      <c r="AM26" s="170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69" t="s">
        <v>460</v>
      </c>
      <c r="C27" s="1670"/>
      <c r="D27" s="1670"/>
      <c r="E27" s="1670"/>
      <c r="F27" s="1670"/>
      <c r="G27" s="1670"/>
      <c r="H27" s="1670"/>
      <c r="I27" s="1670"/>
      <c r="J27" s="1670"/>
      <c r="K27" s="1670"/>
      <c r="L27" s="1670"/>
      <c r="M27" s="1670"/>
      <c r="N27" s="1670"/>
      <c r="O27" s="1670"/>
      <c r="P27" s="1670"/>
      <c r="Q27" s="1670"/>
      <c r="R27" s="1670"/>
      <c r="S27" s="1671"/>
      <c r="T27" s="1697">
        <f>Application!$AG$432</f>
        <v>1</v>
      </c>
      <c r="U27" s="1698"/>
      <c r="V27" s="1698"/>
      <c r="W27" s="1698"/>
      <c r="X27" s="1698"/>
      <c r="Y27" s="1697">
        <f>Application!$AG$432</f>
        <v>1</v>
      </c>
      <c r="Z27" s="1698"/>
      <c r="AA27" s="1698"/>
      <c r="AB27" s="1698"/>
      <c r="AC27" s="1698"/>
      <c r="AD27" s="1697">
        <f>Application!$AG$432</f>
        <v>1</v>
      </c>
      <c r="AE27" s="1698"/>
      <c r="AF27" s="1698"/>
      <c r="AG27" s="1698"/>
      <c r="AH27" s="1698"/>
      <c r="AI27" s="1697">
        <f>Application!$AG$432</f>
        <v>1</v>
      </c>
      <c r="AJ27" s="1698"/>
      <c r="AK27" s="1698"/>
      <c r="AL27" s="1698"/>
      <c r="AM27" s="169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8" t="s">
        <v>552</v>
      </c>
      <c r="C28" s="1659"/>
      <c r="D28" s="1659"/>
      <c r="E28" s="1659"/>
      <c r="F28" s="1659"/>
      <c r="G28" s="1659"/>
      <c r="H28" s="1659"/>
      <c r="I28" s="1659"/>
      <c r="J28" s="1659"/>
      <c r="K28" s="1659"/>
      <c r="L28" s="1659"/>
      <c r="M28" s="1659"/>
      <c r="N28" s="1659"/>
      <c r="O28" s="1659"/>
      <c r="P28" s="1659"/>
      <c r="Q28" s="1659"/>
      <c r="R28" s="1659"/>
      <c r="S28" s="1660"/>
      <c r="T28" s="1672">
        <f>IF(ISERROR((T26*T27)),0,(T26*T27))</f>
        <v>23851122.100000001</v>
      </c>
      <c r="U28" s="1673"/>
      <c r="V28" s="1673"/>
      <c r="W28" s="1673"/>
      <c r="X28" s="1673"/>
      <c r="Y28" s="1672">
        <f>IF(ISERROR((Y26*Y27)),0,(Y26*Y27))</f>
        <v>0</v>
      </c>
      <c r="Z28" s="1673"/>
      <c r="AA28" s="1673"/>
      <c r="AB28" s="1673"/>
      <c r="AC28" s="1673"/>
      <c r="AD28" s="1672">
        <f>IF(ISERROR((AD26*AD27)),0,(AD26*AD27))</f>
        <v>27365000</v>
      </c>
      <c r="AE28" s="1673"/>
      <c r="AF28" s="1673"/>
      <c r="AG28" s="1673"/>
      <c r="AH28" s="1673"/>
      <c r="AI28" s="1672">
        <f>IF(ISERROR((AI26*AI27)),0,(AI26*AI27))</f>
        <v>0</v>
      </c>
      <c r="AJ28" s="1673"/>
      <c r="AK28" s="1673"/>
      <c r="AL28" s="1673"/>
      <c r="AM28" s="167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58" t="s">
        <v>569</v>
      </c>
      <c r="C29" s="1659"/>
      <c r="D29" s="1659"/>
      <c r="E29" s="1659"/>
      <c r="F29" s="1659"/>
      <c r="G29" s="1659"/>
      <c r="H29" s="1659"/>
      <c r="I29" s="1659"/>
      <c r="J29" s="1659"/>
      <c r="K29" s="1659"/>
      <c r="L29" s="1659"/>
      <c r="M29" s="1659"/>
      <c r="N29" s="1659"/>
      <c r="O29" s="1659"/>
      <c r="P29" s="1659"/>
      <c r="Q29" s="1659"/>
      <c r="R29" s="1659"/>
      <c r="S29" s="1660"/>
      <c r="T29" s="1653">
        <f>T28+Y28+AD28+AI28</f>
        <v>51216122.100000001</v>
      </c>
      <c r="U29" s="1654"/>
      <c r="V29" s="1654"/>
      <c r="W29" s="1654"/>
      <c r="X29" s="1654"/>
      <c r="Y29" s="1654"/>
      <c r="Z29" s="1654"/>
      <c r="AA29" s="1654"/>
      <c r="AB29" s="1654"/>
      <c r="AC29" s="1654"/>
      <c r="AD29" s="1654"/>
      <c r="AE29" s="1654"/>
      <c r="AF29" s="1654"/>
      <c r="AG29" s="1654"/>
      <c r="AH29" s="1654"/>
      <c r="AI29" s="1654"/>
      <c r="AJ29" s="1654"/>
      <c r="AK29" s="1654"/>
      <c r="AL29" s="1654"/>
      <c r="AM29" s="165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4" t="s">
        <v>1554</v>
      </c>
      <c r="C30" s="1664"/>
      <c r="D30" s="1664"/>
      <c r="E30" s="1664"/>
      <c r="F30" s="1664"/>
      <c r="G30" s="1664"/>
      <c r="H30" s="1664"/>
      <c r="I30" s="1664"/>
      <c r="J30" s="1664"/>
      <c r="K30" s="1664"/>
      <c r="L30" s="1664"/>
      <c r="M30" s="1664"/>
      <c r="N30" s="1664"/>
      <c r="O30" s="1664"/>
      <c r="P30" s="1664"/>
      <c r="Q30" s="1664"/>
      <c r="R30" s="1664"/>
      <c r="S30" s="1664"/>
      <c r="T30" s="1664"/>
      <c r="U30" s="1664"/>
      <c r="V30" s="1664"/>
      <c r="W30" s="1664"/>
      <c r="X30" s="1664"/>
      <c r="Y30" s="1664"/>
      <c r="Z30" s="1664"/>
      <c r="AA30" s="1664"/>
      <c r="AB30" s="1664"/>
      <c r="AC30" s="1664"/>
      <c r="AD30" s="1664"/>
      <c r="AE30" s="1664"/>
      <c r="AF30" s="1664"/>
      <c r="AG30" s="1664"/>
      <c r="AH30" s="1664"/>
      <c r="AI30" s="1664"/>
      <c r="AJ30" s="1664"/>
      <c r="AK30" s="1664"/>
      <c r="AL30" s="1664"/>
      <c r="AM30" s="166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4" t="s">
        <v>1551</v>
      </c>
      <c r="C31" s="1664"/>
      <c r="D31" s="1664"/>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4"/>
      <c r="AF31" s="1664"/>
      <c r="AG31" s="1664"/>
      <c r="AH31" s="1664"/>
      <c r="AI31" s="1664"/>
      <c r="AJ31" s="1664"/>
      <c r="AK31" s="1664"/>
      <c r="AL31" s="1664"/>
      <c r="AM31" s="166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9" t="s">
        <v>1384</v>
      </c>
      <c r="Z35" s="1689"/>
      <c r="AA35" s="1689"/>
      <c r="AB35" s="1689"/>
      <c r="AC35" s="1689"/>
      <c r="AD35" s="1721" t="s">
        <v>393</v>
      </c>
      <c r="AE35" s="1721"/>
      <c r="AF35" s="1721"/>
      <c r="AG35" s="1721"/>
      <c r="AH35" s="172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9"/>
      <c r="Z36" s="1689"/>
      <c r="AA36" s="1689"/>
      <c r="AB36" s="1689"/>
      <c r="AC36" s="1689"/>
      <c r="AD36" s="1721"/>
      <c r="AE36" s="1721"/>
      <c r="AF36" s="1721"/>
      <c r="AG36" s="1721"/>
      <c r="AH36" s="172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9"/>
      <c r="Z37" s="1689"/>
      <c r="AA37" s="1689"/>
      <c r="AB37" s="1689"/>
      <c r="AC37" s="1689"/>
      <c r="AD37" s="1721"/>
      <c r="AE37" s="1721"/>
      <c r="AF37" s="1721"/>
      <c r="AG37" s="1721"/>
      <c r="AH37" s="172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8" t="s">
        <v>552</v>
      </c>
      <c r="C38" s="1659"/>
      <c r="D38" s="1659"/>
      <c r="E38" s="1659"/>
      <c r="F38" s="1659"/>
      <c r="G38" s="1659"/>
      <c r="H38" s="1659"/>
      <c r="I38" s="1659"/>
      <c r="J38" s="1659"/>
      <c r="K38" s="1659"/>
      <c r="L38" s="1659"/>
      <c r="M38" s="1659"/>
      <c r="N38" s="1659"/>
      <c r="O38" s="1659"/>
      <c r="P38" s="1659"/>
      <c r="Q38" s="1659"/>
      <c r="R38" s="1659"/>
      <c r="S38" s="1659"/>
      <c r="T38" s="1659"/>
      <c r="U38" s="1659"/>
      <c r="V38" s="1659"/>
      <c r="W38" s="1659"/>
      <c r="X38" s="1660"/>
      <c r="Y38" s="1652">
        <f>IF(T24&gt;=(T23+Y23+AD23+AI23),T28+Y28,0)</f>
        <v>23851122.100000001</v>
      </c>
      <c r="Z38" s="1652"/>
      <c r="AA38" s="1652"/>
      <c r="AB38" s="1652"/>
      <c r="AC38" s="1652"/>
      <c r="AD38" s="1652">
        <f>IF(T24&gt;=(T23+Y23+AD23+AI23),AD28+AI28,0)</f>
        <v>27365000</v>
      </c>
      <c r="AE38" s="1652"/>
      <c r="AF38" s="1652"/>
      <c r="AG38" s="1652"/>
      <c r="AH38" s="165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58" t="s">
        <v>1552</v>
      </c>
      <c r="C39" s="1659"/>
      <c r="D39" s="1659"/>
      <c r="E39" s="1659"/>
      <c r="F39" s="1659"/>
      <c r="G39" s="1659"/>
      <c r="H39" s="1659"/>
      <c r="I39" s="1659"/>
      <c r="J39" s="1659"/>
      <c r="K39" s="1659"/>
      <c r="L39" s="1659"/>
      <c r="M39" s="1659"/>
      <c r="N39" s="1659"/>
      <c r="O39" s="1659"/>
      <c r="P39" s="1659"/>
      <c r="Q39" s="1659"/>
      <c r="R39" s="1659"/>
      <c r="S39" s="1659"/>
      <c r="T39" s="1659"/>
      <c r="U39" s="1659"/>
      <c r="V39" s="1659"/>
      <c r="W39" s="1659"/>
      <c r="X39" s="1660"/>
      <c r="Y39" s="1722">
        <v>3.2399999999999998E-2</v>
      </c>
      <c r="Z39" s="1722"/>
      <c r="AA39" s="1722"/>
      <c r="AB39" s="1722"/>
      <c r="AC39" s="1722"/>
      <c r="AD39" s="1722">
        <v>3.2399999999999998E-2</v>
      </c>
      <c r="AE39" s="1722"/>
      <c r="AF39" s="1722"/>
      <c r="AG39" s="1722"/>
      <c r="AH39" s="172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8" t="s">
        <v>692</v>
      </c>
      <c r="C40" s="1659"/>
      <c r="D40" s="1659"/>
      <c r="E40" s="1659"/>
      <c r="F40" s="1659"/>
      <c r="G40" s="1659"/>
      <c r="H40" s="1659"/>
      <c r="I40" s="1659"/>
      <c r="J40" s="1659"/>
      <c r="K40" s="1659"/>
      <c r="L40" s="1659"/>
      <c r="M40" s="1659"/>
      <c r="N40" s="1659"/>
      <c r="O40" s="1659"/>
      <c r="P40" s="1659"/>
      <c r="Q40" s="1659"/>
      <c r="R40" s="1659"/>
      <c r="S40" s="1659"/>
      <c r="T40" s="1659"/>
      <c r="U40" s="1659"/>
      <c r="V40" s="1659"/>
      <c r="W40" s="1659"/>
      <c r="X40" s="1660"/>
      <c r="Y40" s="1652">
        <f>ROUND(Y38*Y39,0)</f>
        <v>772776</v>
      </c>
      <c r="Z40" s="1652"/>
      <c r="AA40" s="1652"/>
      <c r="AB40" s="1652"/>
      <c r="AC40" s="1652"/>
      <c r="AD40" s="1651">
        <f>ROUND(AD38*AD39,0)</f>
        <v>886626</v>
      </c>
      <c r="AE40" s="1652"/>
      <c r="AF40" s="1652"/>
      <c r="AG40" s="1652"/>
      <c r="AH40" s="165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58" t="s">
        <v>693</v>
      </c>
      <c r="C41" s="1659"/>
      <c r="D41" s="1659"/>
      <c r="E41" s="1659"/>
      <c r="F41" s="1659"/>
      <c r="G41" s="1659"/>
      <c r="H41" s="1659"/>
      <c r="I41" s="1659"/>
      <c r="J41" s="1659"/>
      <c r="K41" s="1659"/>
      <c r="L41" s="1659"/>
      <c r="M41" s="1659"/>
      <c r="N41" s="1659"/>
      <c r="O41" s="1659"/>
      <c r="P41" s="1659"/>
      <c r="Q41" s="1659"/>
      <c r="R41" s="1659"/>
      <c r="S41" s="1659"/>
      <c r="T41" s="1659"/>
      <c r="U41" s="1659"/>
      <c r="V41" s="1659"/>
      <c r="W41" s="1659"/>
      <c r="X41" s="1660"/>
      <c r="Y41" s="1674">
        <f>Y40+AD40</f>
        <v>1659402</v>
      </c>
      <c r="Z41" s="1675"/>
      <c r="AA41" s="1675"/>
      <c r="AB41" s="1675"/>
      <c r="AC41" s="1675"/>
      <c r="AD41" s="1675"/>
      <c r="AE41" s="1675"/>
      <c r="AF41" s="1675"/>
      <c r="AG41" s="1675"/>
      <c r="AH41" s="167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65" t="s">
        <v>1553</v>
      </c>
      <c r="C42" s="1665"/>
      <c r="D42" s="1665"/>
      <c r="E42" s="1665"/>
      <c r="F42" s="1665"/>
      <c r="G42" s="1665"/>
      <c r="H42" s="1665"/>
      <c r="I42" s="1665"/>
      <c r="J42" s="1665"/>
      <c r="K42" s="1665"/>
      <c r="L42" s="1665"/>
      <c r="M42" s="1665"/>
      <c r="N42" s="1665"/>
      <c r="O42" s="1665"/>
      <c r="P42" s="1665"/>
      <c r="Q42" s="1665"/>
      <c r="R42" s="1665"/>
      <c r="S42" s="1665"/>
      <c r="T42" s="1665"/>
      <c r="U42" s="1665"/>
      <c r="V42" s="1665"/>
      <c r="W42" s="1665"/>
      <c r="X42" s="1665"/>
      <c r="Y42" s="1665"/>
      <c r="Z42" s="1665"/>
      <c r="AA42" s="1665"/>
      <c r="AB42" s="1665"/>
      <c r="AC42" s="1665"/>
      <c r="AD42" s="1665"/>
      <c r="AE42" s="1665"/>
      <c r="AF42" s="1665"/>
      <c r="AG42" s="1665"/>
      <c r="AH42" s="166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56" t="s">
        <v>1584</v>
      </c>
      <c r="B44" s="1656"/>
      <c r="C44" s="1656"/>
      <c r="D44" s="1656"/>
      <c r="E44" s="1656"/>
      <c r="F44" s="1656"/>
      <c r="G44" s="1656"/>
      <c r="H44" s="1656"/>
      <c r="I44" s="1656"/>
      <c r="J44" s="1656"/>
      <c r="K44" s="1656"/>
      <c r="L44" s="1656"/>
      <c r="M44" s="1656"/>
      <c r="N44" s="1656"/>
      <c r="O44" s="1656"/>
      <c r="P44" s="1656"/>
      <c r="Q44" s="1656"/>
      <c r="R44" s="1656"/>
      <c r="S44" s="1656"/>
      <c r="T44" s="1656"/>
      <c r="U44" s="1656"/>
      <c r="V44" s="1656"/>
      <c r="W44" s="1656"/>
      <c r="X44" s="1656"/>
      <c r="Y44" s="1656"/>
      <c r="Z44" s="1656"/>
      <c r="AA44" s="1656"/>
      <c r="AB44" s="1656"/>
      <c r="AC44" s="1656"/>
      <c r="AD44" s="1656"/>
      <c r="AE44" s="1656"/>
      <c r="AF44" s="1656"/>
      <c r="AG44" s="1656"/>
      <c r="AH44" s="1656"/>
      <c r="AI44" s="1656"/>
      <c r="AJ44" s="1656"/>
      <c r="AK44" s="1656"/>
      <c r="AL44" s="1656"/>
      <c r="AM44" s="1656"/>
      <c r="AN44" s="1656"/>
      <c r="AO44" s="1656"/>
      <c r="AP44" s="1656"/>
      <c r="AQ44" s="1656"/>
      <c r="AR44" s="1656"/>
      <c r="AS44" s="1656"/>
      <c r="AT44" s="1656"/>
      <c r="AU44" s="1656"/>
      <c r="AV44" s="1656"/>
      <c r="AW44" s="1656"/>
      <c r="AX44" s="1656"/>
      <c r="AY44" s="1656"/>
      <c r="AZ44" s="1656"/>
      <c r="BA44" s="1656"/>
      <c r="BB44" s="1656"/>
      <c r="BC44" s="1656"/>
      <c r="BD44" s="1656"/>
      <c r="BE44" s="1656"/>
      <c r="BF44" s="1656"/>
      <c r="BG44" s="1656"/>
      <c r="BH44" s="1656"/>
      <c r="BI44" s="1656"/>
      <c r="BJ44" s="1656"/>
      <c r="BK44" s="1656"/>
      <c r="BL44" s="1656"/>
      <c r="BM44" s="1656"/>
      <c r="BN44" s="1656"/>
      <c r="BO44" s="1656"/>
      <c r="BP44" s="1656"/>
      <c r="BQ44" s="1656"/>
      <c r="BR44" s="1656"/>
      <c r="BS44" s="1656"/>
      <c r="BT44" s="1656"/>
      <c r="BU44" s="1656"/>
      <c r="BV44" s="1656"/>
      <c r="BW44" s="1656"/>
      <c r="BX44" s="165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7">
        <f>'Sources and Uses Budget'!B105-'Sources and Uses Budget'!B15</f>
        <v>49448680</v>
      </c>
      <c r="AC47" s="1678"/>
      <c r="AD47" s="1678"/>
      <c r="AE47" s="1678"/>
      <c r="AF47" s="167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7">
        <f>Application!AG630-MIN('Sources and Uses Budget'!B15,Application!AG390)</f>
        <v>34019186</v>
      </c>
      <c r="AC48" s="1678"/>
      <c r="AD48" s="1678"/>
      <c r="AE48" s="1678"/>
      <c r="AF48" s="167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7">
        <f>AB47-AB48</f>
        <v>15429494</v>
      </c>
      <c r="AC49" s="1678"/>
      <c r="AD49" s="1678"/>
      <c r="AE49" s="1678"/>
      <c r="AF49" s="167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14">
        <f>AB49/(10*Y41)</f>
        <v>0.92982255053326435</v>
      </c>
      <c r="AC50" s="1715"/>
      <c r="AD50" s="1715"/>
      <c r="AE50" s="1715"/>
      <c r="AF50" s="171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7" t="s">
        <v>1180</v>
      </c>
      <c r="F51" s="1717"/>
      <c r="G51" s="1717"/>
      <c r="H51" s="1717"/>
      <c r="I51" s="1717"/>
      <c r="J51" s="1717"/>
      <c r="K51" s="1717"/>
      <c r="L51" s="1717"/>
      <c r="M51" s="1717"/>
      <c r="N51" s="1717"/>
      <c r="O51" s="1717"/>
      <c r="P51" s="1717"/>
      <c r="Q51" s="1717"/>
      <c r="R51" s="1717"/>
      <c r="S51" s="1717"/>
      <c r="T51" s="1717"/>
      <c r="U51" s="1717"/>
      <c r="V51" s="1717"/>
      <c r="W51" s="1717"/>
      <c r="X51" s="1717"/>
      <c r="Y51" s="1717"/>
      <c r="Z51" s="171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7">
        <f>ROUND(IF(ISERROR((AB49/AB50)),0,(AB49/AB50)),0)</f>
        <v>16594020</v>
      </c>
      <c r="AC54" s="1678"/>
      <c r="AD54" s="1678"/>
      <c r="AE54" s="1678"/>
      <c r="AF54" s="167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7">
        <f>(AB54/10)</f>
        <v>1659402</v>
      </c>
      <c r="AC55" s="1678"/>
      <c r="AD55" s="1678"/>
      <c r="AE55" s="1678"/>
      <c r="AF55" s="167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8">
        <f>(IF((Y41&lt;AB55),Y41,AB55))</f>
        <v>1659402</v>
      </c>
      <c r="AC56" s="1719"/>
      <c r="AD56" s="1719"/>
      <c r="AE56" s="1719"/>
      <c r="AF56" s="172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7">
        <f>ROUND((10*AB56*AB50),0)</f>
        <v>15429494</v>
      </c>
      <c r="AC57" s="1678"/>
      <c r="AD57" s="1678"/>
      <c r="AE57" s="1678"/>
      <c r="AF57" s="167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8">
        <f>AB49-AB57</f>
        <v>0</v>
      </c>
      <c r="AC59" s="1708"/>
      <c r="AD59" s="1708"/>
      <c r="AE59" s="1708"/>
      <c r="AF59" s="170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56" t="str">
        <f>IF(Application!AF204="yes","Farmworker State Credit", "$500M State Credit" )</f>
        <v>$500M State Credit</v>
      </c>
      <c r="B61" s="1656"/>
      <c r="C61" s="1656"/>
      <c r="D61" s="1656"/>
      <c r="E61" s="1656"/>
      <c r="F61" s="1656"/>
      <c r="G61" s="1656"/>
      <c r="H61" s="1656"/>
      <c r="I61" s="1656"/>
      <c r="J61" s="1656"/>
      <c r="K61" s="1656"/>
      <c r="L61" s="1656"/>
      <c r="M61" s="1656"/>
      <c r="N61" s="1656"/>
      <c r="O61" s="1656"/>
      <c r="P61" s="1656"/>
      <c r="Q61" s="1656"/>
      <c r="R61" s="1656"/>
      <c r="S61" s="1656"/>
      <c r="T61" s="1656"/>
      <c r="U61" s="1656"/>
      <c r="V61" s="1656"/>
      <c r="W61" s="1656"/>
      <c r="X61" s="1656"/>
      <c r="Y61" s="1656"/>
      <c r="Z61" s="1656"/>
      <c r="AA61" s="1656"/>
      <c r="AB61" s="1656"/>
      <c r="AC61" s="1656"/>
      <c r="AD61" s="1656"/>
      <c r="AE61" s="1656"/>
      <c r="AF61" s="1656"/>
      <c r="AG61" s="1656"/>
      <c r="AH61" s="1656"/>
      <c r="AI61" s="1656"/>
      <c r="AJ61" s="1656"/>
      <c r="AK61" s="1656"/>
      <c r="AL61" s="1656"/>
      <c r="AM61" s="1656"/>
      <c r="AN61" s="1656"/>
      <c r="AO61" s="1656"/>
      <c r="AP61" s="1656"/>
      <c r="AQ61" s="1656"/>
      <c r="AR61" s="1656"/>
      <c r="AS61" s="1656"/>
      <c r="AT61" s="1656"/>
      <c r="AU61" s="1656"/>
      <c r="AV61" s="1656"/>
      <c r="AW61" s="1656"/>
      <c r="AX61" s="1656"/>
      <c r="AY61" s="1656"/>
      <c r="AZ61" s="1656"/>
      <c r="BA61" s="1656"/>
      <c r="BB61" s="1656"/>
      <c r="BC61" s="1656"/>
      <c r="BD61" s="1656"/>
      <c r="BE61" s="1656"/>
      <c r="BF61" s="1656"/>
      <c r="BG61" s="1656"/>
      <c r="BH61" s="1656"/>
      <c r="BI61" s="1656"/>
      <c r="BJ61" s="1656"/>
      <c r="BK61" s="1656"/>
      <c r="BL61" s="1656"/>
      <c r="BM61" s="1656"/>
      <c r="BN61" s="1656"/>
      <c r="BO61" s="1656"/>
      <c r="BP61" s="1656"/>
      <c r="BQ61" s="1656"/>
      <c r="BR61" s="1656"/>
      <c r="BS61" s="1656"/>
      <c r="BT61" s="1656"/>
      <c r="BU61" s="1656"/>
      <c r="BV61" s="1656"/>
      <c r="BW61" s="1656"/>
      <c r="BX61" s="165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709" t="s">
        <v>1099</v>
      </c>
      <c r="Z63" s="1709"/>
      <c r="AA63" s="1709"/>
      <c r="AB63" s="1709"/>
      <c r="AC63" s="1709"/>
      <c r="AD63" s="1709" t="s">
        <v>393</v>
      </c>
      <c r="AE63" s="1709"/>
      <c r="AF63" s="1709"/>
      <c r="AG63" s="1709"/>
      <c r="AH63" s="170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710">
        <f>IF(OR(Application!M350="yes",Application!AF204="yes"),(T23*T27)+Y28,0)</f>
        <v>0</v>
      </c>
      <c r="Z64" s="1711"/>
      <c r="AA64" s="1711"/>
      <c r="AB64" s="1711"/>
      <c r="AC64" s="1712"/>
      <c r="AD64" s="1710">
        <f>IF(AND(Application!AF204="yes",Application!M353="yes"),AD28+AI28,0)</f>
        <v>0</v>
      </c>
      <c r="AE64" s="1711"/>
      <c r="AF64" s="1711"/>
      <c r="AG64" s="1711"/>
      <c r="AH64" s="171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13" t="s">
        <v>1534</v>
      </c>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c r="AH65" s="171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13"/>
      <c r="F66" s="1713"/>
      <c r="G66" s="1713"/>
      <c r="H66" s="1713"/>
      <c r="I66" s="1713"/>
      <c r="J66" s="1713"/>
      <c r="K66" s="1713"/>
      <c r="L66" s="1713"/>
      <c r="M66" s="1713"/>
      <c r="N66" s="1713"/>
      <c r="O66" s="1713"/>
      <c r="P66" s="1713"/>
      <c r="Q66" s="1713"/>
      <c r="R66" s="1713"/>
      <c r="S66" s="1713"/>
      <c r="T66" s="1713"/>
      <c r="U66" s="1713"/>
      <c r="V66" s="1713"/>
      <c r="W66" s="1713"/>
      <c r="X66" s="1713"/>
      <c r="Y66" s="1713"/>
      <c r="Z66" s="1713"/>
      <c r="AA66" s="1713"/>
      <c r="AB66" s="1713"/>
      <c r="AC66" s="1713"/>
      <c r="AD66" s="1713"/>
      <c r="AE66" s="1713"/>
      <c r="AF66" s="1713"/>
      <c r="AG66" s="1713"/>
      <c r="AH66" s="171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28">
        <f>IF(Application!AF204="yes",0.75,0.3)</f>
        <v>0.3</v>
      </c>
      <c r="Z67" s="1728"/>
      <c r="AA67" s="1728"/>
      <c r="AB67" s="1728"/>
      <c r="AC67" s="1728"/>
      <c r="AD67" s="1728">
        <f>IF(Application!AF204="yes",0.75,0.3)</f>
        <v>0.3</v>
      </c>
      <c r="AE67" s="1728"/>
      <c r="AF67" s="1728"/>
      <c r="AG67" s="1728"/>
      <c r="AH67" s="172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29">
        <f>ROUND(Y64*Y67,0)</f>
        <v>0</v>
      </c>
      <c r="Z68" s="1730"/>
      <c r="AA68" s="1730"/>
      <c r="AB68" s="1730"/>
      <c r="AC68" s="1730"/>
      <c r="AD68" s="1729" t="str">
        <f>IF(Application!D210="At-Risk",AD64*AD67,"$0")</f>
        <v>$0</v>
      </c>
      <c r="AE68" s="1730"/>
      <c r="AF68" s="1730"/>
      <c r="AG68" s="1730"/>
      <c r="AH68" s="173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14"/>
      <c r="AC71" s="1715"/>
      <c r="AD71" s="1715"/>
      <c r="AE71" s="1715"/>
      <c r="AF71" s="171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31" t="s">
        <v>1537</v>
      </c>
      <c r="F72" s="1731"/>
      <c r="G72" s="1731"/>
      <c r="H72" s="1731"/>
      <c r="I72" s="1731"/>
      <c r="J72" s="1731"/>
      <c r="K72" s="1731"/>
      <c r="L72" s="1731"/>
      <c r="M72" s="1731"/>
      <c r="N72" s="1731"/>
      <c r="O72" s="1731"/>
      <c r="P72" s="1731"/>
      <c r="Q72" s="1731"/>
      <c r="R72" s="1731"/>
      <c r="S72" s="1731"/>
      <c r="T72" s="1731"/>
      <c r="U72" s="1731"/>
      <c r="V72" s="1731"/>
      <c r="W72" s="1731"/>
      <c r="X72" s="1731"/>
      <c r="Y72" s="1731"/>
      <c r="Z72" s="1731"/>
      <c r="AA72" s="17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31"/>
      <c r="F73" s="1731"/>
      <c r="G73" s="1731"/>
      <c r="H73" s="1731"/>
      <c r="I73" s="1731"/>
      <c r="J73" s="1731"/>
      <c r="K73" s="1731"/>
      <c r="L73" s="1731"/>
      <c r="M73" s="1731"/>
      <c r="N73" s="1731"/>
      <c r="O73" s="1731"/>
      <c r="P73" s="1731"/>
      <c r="Q73" s="1731"/>
      <c r="R73" s="1731"/>
      <c r="S73" s="1731"/>
      <c r="T73" s="1731"/>
      <c r="U73" s="1731"/>
      <c r="V73" s="1731"/>
      <c r="W73" s="1731"/>
      <c r="X73" s="1731"/>
      <c r="Y73" s="1731"/>
      <c r="Z73" s="1731"/>
      <c r="AA73" s="17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31"/>
      <c r="F74" s="1731"/>
      <c r="G74" s="1731"/>
      <c r="H74" s="1731"/>
      <c r="I74" s="1731"/>
      <c r="J74" s="1731"/>
      <c r="K74" s="1731"/>
      <c r="L74" s="1731"/>
      <c r="M74" s="1731"/>
      <c r="N74" s="1731"/>
      <c r="O74" s="1731"/>
      <c r="P74" s="1731"/>
      <c r="Q74" s="1731"/>
      <c r="R74" s="1731"/>
      <c r="S74" s="1731"/>
      <c r="T74" s="1731"/>
      <c r="U74" s="1731"/>
      <c r="V74" s="1731"/>
      <c r="W74" s="1731"/>
      <c r="X74" s="1731"/>
      <c r="Y74" s="1731"/>
      <c r="Z74" s="1731"/>
      <c r="AA74" s="17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23">
        <f>ROUND(IF(ISERROR((AB59/AB71)),0,(AB59/AB71)),0)</f>
        <v>0</v>
      </c>
      <c r="AC76" s="1723"/>
      <c r="AD76" s="1723"/>
      <c r="AE76" s="1723"/>
      <c r="AF76" s="172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24">
        <f>IF((Y68+AD68&lt;AB76),Y68+AD68,AB76)</f>
        <v>0</v>
      </c>
      <c r="AC77" s="1725"/>
      <c r="AD77" s="1725"/>
      <c r="AE77" s="1725"/>
      <c r="AF77" s="172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7">
        <f>AB77*AB71</f>
        <v>0</v>
      </c>
      <c r="AC78" s="1727"/>
      <c r="AD78" s="1727"/>
      <c r="AE78" s="1727"/>
      <c r="AF78" s="172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8">
        <f>AB49-(AB57+AB78)</f>
        <v>0</v>
      </c>
      <c r="AC80" s="1708"/>
      <c r="AD80" s="1708"/>
      <c r="AE80" s="1708"/>
      <c r="AF80" s="170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56" t="s">
        <v>1585</v>
      </c>
      <c r="B83" s="1656"/>
      <c r="C83" s="1656"/>
      <c r="D83" s="1656"/>
      <c r="E83" s="1656"/>
      <c r="F83" s="1656"/>
      <c r="G83" s="1656"/>
      <c r="H83" s="1656"/>
      <c r="I83" s="1656"/>
      <c r="J83" s="1656"/>
      <c r="K83" s="1656"/>
      <c r="L83" s="1656"/>
      <c r="M83" s="1656"/>
      <c r="N83" s="1656"/>
      <c r="O83" s="1656"/>
      <c r="P83" s="1656"/>
      <c r="Q83" s="1656"/>
      <c r="R83" s="1656"/>
      <c r="S83" s="1656"/>
      <c r="T83" s="1656"/>
      <c r="U83" s="1656"/>
      <c r="V83" s="1656"/>
      <c r="W83" s="1656"/>
      <c r="X83" s="1656"/>
      <c r="Y83" s="1656"/>
      <c r="Z83" s="1656"/>
      <c r="AA83" s="1656"/>
      <c r="AB83" s="1656"/>
      <c r="AC83" s="1656"/>
      <c r="AD83" s="1656"/>
      <c r="AE83" s="1656"/>
      <c r="AF83" s="1656"/>
      <c r="AG83" s="1656"/>
      <c r="AH83" s="1656"/>
      <c r="AI83" s="1656"/>
      <c r="AJ83" s="1656"/>
      <c r="AK83" s="1656"/>
      <c r="AL83" s="1656"/>
      <c r="AM83" s="1656"/>
      <c r="AN83" s="1656"/>
      <c r="AO83" s="1656"/>
      <c r="AP83" s="1656"/>
      <c r="AQ83" s="1656"/>
      <c r="AR83" s="1656"/>
      <c r="AS83" s="1656"/>
      <c r="AT83" s="1656"/>
      <c r="AU83" s="1656"/>
      <c r="AV83" s="1656"/>
      <c r="AW83" s="1656"/>
      <c r="AX83" s="1656"/>
      <c r="AY83" s="1656"/>
      <c r="AZ83" s="1656"/>
      <c r="BA83" s="1656"/>
      <c r="BB83" s="1656"/>
      <c r="BC83" s="1656"/>
      <c r="BD83" s="1656"/>
      <c r="BE83" s="1656"/>
      <c r="BF83" s="1656"/>
      <c r="BG83" s="1656"/>
      <c r="BH83" s="1656"/>
      <c r="BI83" s="1656"/>
      <c r="BJ83" s="1656"/>
      <c r="BK83" s="1656"/>
      <c r="BL83" s="1656"/>
      <c r="BM83" s="1656"/>
      <c r="BN83" s="1656"/>
      <c r="BO83" s="1656"/>
      <c r="BP83" s="1656"/>
      <c r="BQ83" s="1656"/>
      <c r="BR83" s="1656"/>
      <c r="BS83" s="1656"/>
      <c r="BT83" s="1656"/>
      <c r="BU83" s="1656"/>
      <c r="BV83" s="1656"/>
      <c r="BW83" s="1656"/>
      <c r="BX83" s="1656"/>
    </row>
    <row r="84" spans="1:98" ht="14" thickTop="1"/>
    <row r="85" spans="1:98" ht="13">
      <c r="A85" s="819" t="s">
        <v>642</v>
      </c>
      <c r="C85" s="344" t="s">
        <v>1583</v>
      </c>
    </row>
    <row r="86" spans="1:98" ht="13">
      <c r="D86" s="344" t="s">
        <v>1639</v>
      </c>
      <c r="AB86" s="1657">
        <f>IF(A61="$500M State Credit",AB77/(Application!AG424-Application!AG425),"N/A")</f>
        <v>0</v>
      </c>
      <c r="AC86" s="1657"/>
      <c r="AD86" s="1657"/>
      <c r="AE86" s="1657"/>
      <c r="AF86" s="1657"/>
    </row>
    <row r="87" spans="1:98" ht="14" thickBot="1">
      <c r="D87" s="344" t="s">
        <v>1640</v>
      </c>
      <c r="AB87" s="1655" t="e">
        <f>IF(A61="$500M State Credit",(Application!AG424-Application!AG425)/AB77,"N/A")</f>
        <v>#DIV/0!</v>
      </c>
      <c r="AC87" s="1655"/>
      <c r="AD87" s="1655"/>
      <c r="AE87" s="1655"/>
      <c r="AF87" s="165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206"/>
  <sheetViews>
    <sheetView zoomScaleNormal="100" zoomScaleSheetLayoutView="100" workbookViewId="0">
      <selection activeCell="C56" sqref="C56"/>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966</v>
      </c>
      <c r="B1" s="351"/>
    </row>
    <row r="2" spans="1:34"/>
    <row r="3" spans="1:34" ht="1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1199496</v>
      </c>
      <c r="G4" s="366">
        <f>E4*$C$4</f>
        <v>1229483.3999999999</v>
      </c>
      <c r="I4" s="366">
        <f>G4*$C$4</f>
        <v>1260220.4849999999</v>
      </c>
      <c r="K4" s="366">
        <f>I4*$C$4</f>
        <v>1291725.9971249998</v>
      </c>
      <c r="M4" s="366">
        <f>K4*$C$4</f>
        <v>1324019.1470531246</v>
      </c>
      <c r="O4" s="366">
        <f>M4*$C$4</f>
        <v>1357119.6257294526</v>
      </c>
      <c r="Q4" s="366">
        <f>O4*$C$4</f>
        <v>1391047.6163726887</v>
      </c>
      <c r="S4" s="366">
        <f>Q4*$C$4</f>
        <v>1425823.8067820058</v>
      </c>
      <c r="U4" s="366">
        <f>S4*$C$4</f>
        <v>1461469.4019515559</v>
      </c>
      <c r="W4" s="366">
        <f>U4*$C$4</f>
        <v>1498006.1370003447</v>
      </c>
      <c r="Y4" s="366">
        <f>W4*$C$4</f>
        <v>1535456.2904253532</v>
      </c>
      <c r="AA4" s="366">
        <f>Y4*$C$4</f>
        <v>1573842.697685987</v>
      </c>
      <c r="AC4" s="366">
        <f>AA4*$C$4</f>
        <v>1613188.7651281366</v>
      </c>
      <c r="AE4" s="366">
        <f>AC4*$C$4</f>
        <v>1653518.48425634</v>
      </c>
      <c r="AG4" s="366">
        <f>AE4*$C$4</f>
        <v>1694856.4463627483</v>
      </c>
    </row>
    <row r="5" spans="1:34" s="350" customFormat="1" ht="14">
      <c r="B5" s="350" t="s">
        <v>924</v>
      </c>
      <c r="C5" s="391">
        <f>IF(Application!$D$210="Special Needs",0.1,0.05)</f>
        <v>0.05</v>
      </c>
      <c r="E5" s="368">
        <f>-E4*$C$5</f>
        <v>-59974.8</v>
      </c>
      <c r="F5" s="368"/>
      <c r="G5" s="368">
        <f>-G4*$C$5</f>
        <v>-61474.17</v>
      </c>
      <c r="H5" s="368"/>
      <c r="I5" s="368">
        <f>-I4*$C$5</f>
        <v>-63011.024249999995</v>
      </c>
      <c r="J5" s="368"/>
      <c r="K5" s="368">
        <f>-K4*$C$5</f>
        <v>-64586.299856249992</v>
      </c>
      <c r="L5" s="368"/>
      <c r="M5" s="368">
        <f>-M4*$C$5</f>
        <v>-66200.957352656231</v>
      </c>
      <c r="N5" s="368"/>
      <c r="O5" s="368">
        <f>-O4*$C$5</f>
        <v>-67855.981286472626</v>
      </c>
      <c r="P5" s="368"/>
      <c r="Q5" s="368">
        <f>-Q4*$C$5</f>
        <v>-69552.380818634439</v>
      </c>
      <c r="R5" s="368"/>
      <c r="S5" s="368">
        <f>-S4*$C$5</f>
        <v>-71291.1903391003</v>
      </c>
      <c r="T5" s="368"/>
      <c r="U5" s="368">
        <f>-U4*$C$5</f>
        <v>-73073.470097577796</v>
      </c>
      <c r="V5" s="368"/>
      <c r="W5" s="368">
        <f>-W4*$C$5</f>
        <v>-74900.306850017238</v>
      </c>
      <c r="X5" s="368"/>
      <c r="Y5" s="368">
        <f>-Y4*$C$5</f>
        <v>-76772.814521267661</v>
      </c>
      <c r="Z5" s="368"/>
      <c r="AA5" s="368">
        <f>-AA4*$C$5</f>
        <v>-78692.134884299361</v>
      </c>
      <c r="AB5" s="368"/>
      <c r="AC5" s="368">
        <f>-AC4*$C$5</f>
        <v>-80659.438256406836</v>
      </c>
      <c r="AD5" s="368"/>
      <c r="AE5" s="368">
        <f>-AE4*$C$5</f>
        <v>-82675.924212817001</v>
      </c>
      <c r="AF5" s="368"/>
      <c r="AG5" s="368">
        <f>-AG4*$C$5</f>
        <v>-84742.82231813742</v>
      </c>
    </row>
    <row r="6" spans="1:34" s="350" customFormat="1" ht="14">
      <c r="A6" s="350" t="s">
        <v>922</v>
      </c>
      <c r="C6" s="390">
        <v>1.0249999999999999</v>
      </c>
      <c r="E6" s="369">
        <f>Application!Z789</f>
        <v>271440</v>
      </c>
      <c r="F6" s="369"/>
      <c r="G6" s="369">
        <f>E6*$C$6</f>
        <v>278226</v>
      </c>
      <c r="H6" s="369"/>
      <c r="I6" s="369">
        <f>G6*$C$6</f>
        <v>285181.64999999997</v>
      </c>
      <c r="J6" s="369"/>
      <c r="K6" s="369">
        <f>I6*$C$6</f>
        <v>292311.19124999992</v>
      </c>
      <c r="L6" s="369"/>
      <c r="M6" s="369">
        <f>K6*$C$6</f>
        <v>299618.97103124991</v>
      </c>
      <c r="N6" s="369"/>
      <c r="O6" s="369">
        <f>M6*$C$6</f>
        <v>307109.44530703116</v>
      </c>
      <c r="P6" s="369"/>
      <c r="Q6" s="369">
        <f>O6*$C$6</f>
        <v>314787.18143970688</v>
      </c>
      <c r="R6" s="369"/>
      <c r="S6" s="369">
        <f>Q6*$C$6</f>
        <v>322656.8609756995</v>
      </c>
      <c r="T6" s="369"/>
      <c r="U6" s="369">
        <f>S6*$C$6</f>
        <v>330723.28250009194</v>
      </c>
      <c r="V6" s="369"/>
      <c r="W6" s="369">
        <f>U6*$C$6</f>
        <v>338991.36456259422</v>
      </c>
      <c r="X6" s="369"/>
      <c r="Y6" s="369">
        <f>W6*$C$6</f>
        <v>347466.14867665904</v>
      </c>
      <c r="Z6" s="369"/>
      <c r="AA6" s="369">
        <f>Y6*$C$6</f>
        <v>356152.80239357549</v>
      </c>
      <c r="AB6" s="369"/>
      <c r="AC6" s="369">
        <f>AA6*$C$6</f>
        <v>365056.62245341484</v>
      </c>
      <c r="AD6" s="369"/>
      <c r="AE6" s="369">
        <f>AC6*$C$6</f>
        <v>374183.03801475017</v>
      </c>
      <c r="AF6" s="369"/>
      <c r="AG6" s="369">
        <f>AE6*$C$6</f>
        <v>383537.61396511889</v>
      </c>
    </row>
    <row r="7" spans="1:34" s="350" customFormat="1" ht="14">
      <c r="B7" s="350" t="s">
        <v>924</v>
      </c>
      <c r="C7" s="391">
        <f>IF(Application!$D$210="Special Needs",0.1,0.05)</f>
        <v>0.05</v>
      </c>
      <c r="E7" s="368">
        <f>-E6*$C$7</f>
        <v>-13572</v>
      </c>
      <c r="F7" s="368"/>
      <c r="G7" s="368">
        <f>-G6*$C$7</f>
        <v>-13911.300000000001</v>
      </c>
      <c r="H7" s="368"/>
      <c r="I7" s="368">
        <f>-I6*$C$7</f>
        <v>-14259.082499999999</v>
      </c>
      <c r="J7" s="368"/>
      <c r="K7" s="368">
        <f>-K6*$C$7</f>
        <v>-14615.559562499997</v>
      </c>
      <c r="L7" s="368"/>
      <c r="M7" s="368">
        <f>-M6*$C$7</f>
        <v>-14980.948551562497</v>
      </c>
      <c r="N7" s="368"/>
      <c r="O7" s="368">
        <f>-O6*$C$7</f>
        <v>-15355.472265351558</v>
      </c>
      <c r="P7" s="368"/>
      <c r="Q7" s="368">
        <f>-Q6*$C$7</f>
        <v>-15739.359071985346</v>
      </c>
      <c r="R7" s="368"/>
      <c r="S7" s="368">
        <f>-S6*$C$7</f>
        <v>-16132.843048784976</v>
      </c>
      <c r="T7" s="368"/>
      <c r="U7" s="368">
        <f>-U6*$C$7</f>
        <v>-16536.164125004598</v>
      </c>
      <c r="V7" s="368"/>
      <c r="W7" s="368">
        <f>-W6*$C$7</f>
        <v>-16949.568228129712</v>
      </c>
      <c r="X7" s="368"/>
      <c r="Y7" s="368">
        <f>-Y6*$C$7</f>
        <v>-17373.307433832953</v>
      </c>
      <c r="Z7" s="368"/>
      <c r="AA7" s="368">
        <f>-AA6*$C$7</f>
        <v>-17807.640119678774</v>
      </c>
      <c r="AB7" s="368"/>
      <c r="AC7" s="368">
        <f>-AC6*$C$7</f>
        <v>-18252.831122670741</v>
      </c>
      <c r="AD7" s="368"/>
      <c r="AE7" s="368">
        <f>-AE6*$C$7</f>
        <v>-18709.15190073751</v>
      </c>
      <c r="AF7" s="368"/>
      <c r="AG7" s="368">
        <f>-AG6*$C$7</f>
        <v>-19176.880698255944</v>
      </c>
    </row>
    <row r="8" spans="1:34" s="350" customFormat="1" ht="14">
      <c r="A8" s="350" t="s">
        <v>306</v>
      </c>
      <c r="C8" s="390">
        <v>1.0249999999999999</v>
      </c>
      <c r="E8" s="369">
        <f>Application!Z797</f>
        <v>24162</v>
      </c>
      <c r="F8" s="369"/>
      <c r="G8" s="369">
        <f>E8*$C$8</f>
        <v>24766.05</v>
      </c>
      <c r="H8" s="369"/>
      <c r="I8" s="369">
        <f>G8*$C$8</f>
        <v>25385.201249999998</v>
      </c>
      <c r="J8" s="369"/>
      <c r="K8" s="369">
        <f>I8*$C$8</f>
        <v>26019.831281249997</v>
      </c>
      <c r="L8" s="369"/>
      <c r="M8" s="369">
        <f>K8*$C$8</f>
        <v>26670.327063281246</v>
      </c>
      <c r="N8" s="369"/>
      <c r="O8" s="369">
        <f>M8*$C$8</f>
        <v>27337.085239863274</v>
      </c>
      <c r="P8" s="369"/>
      <c r="Q8" s="369">
        <f>O8*$C$8</f>
        <v>28020.512370859855</v>
      </c>
      <c r="R8" s="369"/>
      <c r="S8" s="369">
        <f>Q8*$C$8</f>
        <v>28721.02518013135</v>
      </c>
      <c r="T8" s="369"/>
      <c r="U8" s="369">
        <f>S8*$C$8</f>
        <v>29439.050809634631</v>
      </c>
      <c r="V8" s="369"/>
      <c r="W8" s="369">
        <f>U8*$C$8</f>
        <v>30175.027079875494</v>
      </c>
      <c r="X8" s="369"/>
      <c r="Y8" s="369">
        <f>W8*$C$8</f>
        <v>30929.40275687238</v>
      </c>
      <c r="Z8" s="369"/>
      <c r="AA8" s="369">
        <f>Y8*$C$8</f>
        <v>31702.637825794187</v>
      </c>
      <c r="AB8" s="369"/>
      <c r="AC8" s="369">
        <f>AA8*$C$8</f>
        <v>32495.203771439039</v>
      </c>
      <c r="AD8" s="369"/>
      <c r="AE8" s="369">
        <f>AC8*$C$8</f>
        <v>33307.583865725013</v>
      </c>
      <c r="AF8" s="369"/>
      <c r="AG8" s="369">
        <f>AE8*$C$8</f>
        <v>34140.273462368139</v>
      </c>
    </row>
    <row r="9" spans="1:34" s="350" customFormat="1" ht="14">
      <c r="B9" s="350" t="s">
        <v>924</v>
      </c>
      <c r="C9" s="391">
        <f>IF(Application!$D$210="Special Needs",0.1,0.05)</f>
        <v>0.05</v>
      </c>
      <c r="E9" s="388">
        <f>-E8*$C$9</f>
        <v>-1208.1000000000001</v>
      </c>
      <c r="F9" s="368"/>
      <c r="G9" s="388">
        <f>-G8*$C$9</f>
        <v>-1238.3025</v>
      </c>
      <c r="H9" s="368"/>
      <c r="I9" s="388">
        <f>-I8*$C$9</f>
        <v>-1269.2600625</v>
      </c>
      <c r="J9" s="368"/>
      <c r="K9" s="388">
        <f>-K8*$C$9</f>
        <v>-1300.9915640624999</v>
      </c>
      <c r="L9" s="368"/>
      <c r="M9" s="388">
        <f>-M8*$C$9</f>
        <v>-1333.5163531640624</v>
      </c>
      <c r="N9" s="368"/>
      <c r="O9" s="388">
        <f>-O8*$C$9</f>
        <v>-1366.8542619931638</v>
      </c>
      <c r="P9" s="368"/>
      <c r="Q9" s="388">
        <f>-Q8*$C$9</f>
        <v>-1401.0256185429928</v>
      </c>
      <c r="R9" s="368"/>
      <c r="S9" s="388">
        <f>-S8*$C$9</f>
        <v>-1436.0512590065675</v>
      </c>
      <c r="T9" s="368"/>
      <c r="U9" s="388">
        <f>-U8*$C$9</f>
        <v>-1471.9525404817316</v>
      </c>
      <c r="V9" s="368"/>
      <c r="W9" s="388">
        <f>-W8*$C$9</f>
        <v>-1508.7513539937747</v>
      </c>
      <c r="X9" s="368"/>
      <c r="Y9" s="388">
        <f>-Y8*$C$9</f>
        <v>-1546.4701378436191</v>
      </c>
      <c r="Z9" s="368"/>
      <c r="AA9" s="388">
        <f>-AA8*$C$9</f>
        <v>-1585.1318912897095</v>
      </c>
      <c r="AB9" s="368"/>
      <c r="AC9" s="388">
        <f>-AC8*$C$9</f>
        <v>-1624.7601885719521</v>
      </c>
      <c r="AD9" s="368"/>
      <c r="AE9" s="388">
        <f>-AE8*$C$9</f>
        <v>-1665.3791932862507</v>
      </c>
      <c r="AF9" s="368"/>
      <c r="AG9" s="388">
        <f>-AG8*$C$9</f>
        <v>-1707.013673118407</v>
      </c>
    </row>
    <row r="10" spans="1:34" s="370" customFormat="1" ht="14">
      <c r="A10" s="370" t="s">
        <v>946</v>
      </c>
      <c r="C10" s="361"/>
      <c r="E10" s="370">
        <f>SUM(E4:E9)</f>
        <v>1420343.0999999999</v>
      </c>
      <c r="G10" s="370">
        <f>SUM(G4:G9)</f>
        <v>1455851.6775</v>
      </c>
      <c r="I10" s="370">
        <f>SUM(I4:I9)</f>
        <v>1492247.9694374998</v>
      </c>
      <c r="K10" s="370">
        <f>SUM(K4:K9)</f>
        <v>1529554.1686734373</v>
      </c>
      <c r="M10" s="370">
        <f>SUM(M4:M9)</f>
        <v>1567793.0228902732</v>
      </c>
      <c r="O10" s="370">
        <f>SUM(O4:O9)</f>
        <v>1606987.8484625295</v>
      </c>
      <c r="Q10" s="370">
        <f>SUM(Q4:Q9)</f>
        <v>1647162.5446740924</v>
      </c>
      <c r="S10" s="370">
        <f>SUM(S4:S9)</f>
        <v>1688341.6082909449</v>
      </c>
      <c r="U10" s="370">
        <f>SUM(U4:U9)</f>
        <v>1730550.1484982183</v>
      </c>
      <c r="W10" s="370">
        <f>SUM(W4:W9)</f>
        <v>1773813.9022106736</v>
      </c>
      <c r="Y10" s="370">
        <f>SUM(Y4:Y9)</f>
        <v>1818159.2497659405</v>
      </c>
      <c r="AA10" s="370">
        <f>SUM(AA4:AA9)</f>
        <v>1863613.2310100887</v>
      </c>
      <c r="AC10" s="370">
        <f>SUM(AC4:AC9)</f>
        <v>1910203.561785341</v>
      </c>
      <c r="AE10" s="370">
        <f>SUM(AE4:AE9)</f>
        <v>1957958.6508299743</v>
      </c>
      <c r="AG10" s="370">
        <f>SUM(AG4:AG9)</f>
        <v>2006907.6171007238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264532</v>
      </c>
      <c r="G14" s="366">
        <f>E14*$C$13</f>
        <v>273790.62</v>
      </c>
      <c r="I14" s="366">
        <f>G14*$C$13</f>
        <v>283373.2917</v>
      </c>
      <c r="K14" s="366">
        <f>I14*$C$13</f>
        <v>293291.35690949997</v>
      </c>
      <c r="M14" s="366">
        <f>K14*$C$13</f>
        <v>303556.55440133245</v>
      </c>
      <c r="O14" s="366">
        <f>M14*$C$13</f>
        <v>314181.03380537906</v>
      </c>
      <c r="Q14" s="366">
        <f>O14*$C$13</f>
        <v>325177.36998856731</v>
      </c>
      <c r="S14" s="366">
        <f>Q14*$C$13</f>
        <v>336558.57793816715</v>
      </c>
      <c r="U14" s="366">
        <f>S14*$C$13</f>
        <v>348338.12816600298</v>
      </c>
      <c r="W14" s="366">
        <f>U14*$C$13</f>
        <v>360529.96265181305</v>
      </c>
      <c r="Y14" s="366">
        <f>W14*$C$13</f>
        <v>373148.51134462649</v>
      </c>
      <c r="AA14" s="366">
        <f>Y14*$C$13</f>
        <v>386208.70924168837</v>
      </c>
      <c r="AC14" s="366">
        <f>AA14*$C$13</f>
        <v>399726.01406514744</v>
      </c>
      <c r="AE14" s="366">
        <f>AC14*$C$13</f>
        <v>413716.42455742758</v>
      </c>
      <c r="AG14" s="366">
        <f>AE14*$C$13</f>
        <v>428196.49941693753</v>
      </c>
    </row>
    <row r="15" spans="1:34" s="350" customFormat="1" ht="14">
      <c r="A15" s="350" t="s">
        <v>367</v>
      </c>
      <c r="C15" s="380"/>
      <c r="E15" s="369">
        <f>Application!W829</f>
        <v>100946</v>
      </c>
      <c r="F15" s="369"/>
      <c r="G15" s="369">
        <f t="shared" ref="G15:AG20" si="0">E15*$C$13</f>
        <v>104479.10999999999</v>
      </c>
      <c r="H15" s="369"/>
      <c r="I15" s="369">
        <f t="shared" si="0"/>
        <v>108135.87884999998</v>
      </c>
      <c r="J15" s="369"/>
      <c r="K15" s="369">
        <f t="shared" si="0"/>
        <v>111920.63460974996</v>
      </c>
      <c r="L15" s="369"/>
      <c r="M15" s="369">
        <f t="shared" si="0"/>
        <v>115837.85682109121</v>
      </c>
      <c r="N15" s="369"/>
      <c r="O15" s="369">
        <f t="shared" si="0"/>
        <v>119892.18180982939</v>
      </c>
      <c r="P15" s="369"/>
      <c r="Q15" s="369">
        <f t="shared" si="0"/>
        <v>124088.4081731734</v>
      </c>
      <c r="R15" s="369"/>
      <c r="S15" s="369">
        <f t="shared" si="0"/>
        <v>128431.50245923446</v>
      </c>
      <c r="T15" s="369"/>
      <c r="U15" s="369">
        <f t="shared" si="0"/>
        <v>132926.60504530766</v>
      </c>
      <c r="V15" s="369"/>
      <c r="W15" s="369">
        <f t="shared" si="0"/>
        <v>137579.03622189342</v>
      </c>
      <c r="X15" s="369"/>
      <c r="Y15" s="369">
        <f t="shared" si="0"/>
        <v>142394.30248965966</v>
      </c>
      <c r="Z15" s="369"/>
      <c r="AA15" s="369">
        <f t="shared" si="0"/>
        <v>147378.10307679774</v>
      </c>
      <c r="AB15" s="369"/>
      <c r="AC15" s="369">
        <f t="shared" si="0"/>
        <v>152536.33668448564</v>
      </c>
      <c r="AD15" s="369"/>
      <c r="AE15" s="369">
        <f t="shared" si="0"/>
        <v>157875.10846844263</v>
      </c>
      <c r="AF15" s="369"/>
      <c r="AG15" s="369">
        <f t="shared" si="0"/>
        <v>163400.7372648381</v>
      </c>
    </row>
    <row r="16" spans="1:34" s="350" customFormat="1" ht="14">
      <c r="A16" s="350" t="s">
        <v>609</v>
      </c>
      <c r="C16" s="380"/>
      <c r="E16" s="369">
        <f>Application!W835</f>
        <v>163697</v>
      </c>
      <c r="F16" s="369"/>
      <c r="G16" s="369">
        <f t="shared" si="0"/>
        <v>169426.39499999999</v>
      </c>
      <c r="H16" s="369"/>
      <c r="I16" s="369">
        <f t="shared" si="0"/>
        <v>175356.31882499997</v>
      </c>
      <c r="J16" s="369"/>
      <c r="K16" s="369">
        <f t="shared" si="0"/>
        <v>181493.78998387494</v>
      </c>
      <c r="L16" s="369"/>
      <c r="M16" s="369">
        <f t="shared" si="0"/>
        <v>187846.07263331054</v>
      </c>
      <c r="N16" s="369"/>
      <c r="O16" s="369">
        <f t="shared" si="0"/>
        <v>194420.68517547639</v>
      </c>
      <c r="P16" s="369"/>
      <c r="Q16" s="369">
        <f t="shared" si="0"/>
        <v>201225.40915661806</v>
      </c>
      <c r="R16" s="369"/>
      <c r="S16" s="369">
        <f t="shared" si="0"/>
        <v>208268.29847709968</v>
      </c>
      <c r="T16" s="369"/>
      <c r="U16" s="369">
        <f t="shared" si="0"/>
        <v>215557.68892379815</v>
      </c>
      <c r="V16" s="369"/>
      <c r="W16" s="369">
        <f t="shared" si="0"/>
        <v>223102.20803613108</v>
      </c>
      <c r="X16" s="369"/>
      <c r="Y16" s="369">
        <f t="shared" si="0"/>
        <v>230910.78531739564</v>
      </c>
      <c r="Z16" s="369"/>
      <c r="AA16" s="369">
        <f t="shared" si="0"/>
        <v>238992.66280350447</v>
      </c>
      <c r="AB16" s="369"/>
      <c r="AC16" s="369">
        <f t="shared" si="0"/>
        <v>247357.4060016271</v>
      </c>
      <c r="AD16" s="369"/>
      <c r="AE16" s="369">
        <f t="shared" si="0"/>
        <v>256014.91521168401</v>
      </c>
      <c r="AF16" s="369"/>
      <c r="AG16" s="369">
        <f t="shared" si="0"/>
        <v>264975.43724409293</v>
      </c>
    </row>
    <row r="17" spans="1:33" s="350" customFormat="1" ht="14">
      <c r="A17" s="350" t="s">
        <v>928</v>
      </c>
      <c r="C17" s="380"/>
      <c r="E17" s="369">
        <f>Application!W840</f>
        <v>274343</v>
      </c>
      <c r="F17" s="369"/>
      <c r="G17" s="369">
        <f t="shared" si="0"/>
        <v>283945.005</v>
      </c>
      <c r="H17" s="369"/>
      <c r="I17" s="369">
        <f t="shared" si="0"/>
        <v>293883.08017500001</v>
      </c>
      <c r="J17" s="369"/>
      <c r="K17" s="369">
        <f t="shared" si="0"/>
        <v>304168.98798112501</v>
      </c>
      <c r="L17" s="369"/>
      <c r="M17" s="369">
        <f t="shared" si="0"/>
        <v>314814.90256046434</v>
      </c>
      <c r="N17" s="369"/>
      <c r="O17" s="369">
        <f t="shared" si="0"/>
        <v>325833.42415008059</v>
      </c>
      <c r="P17" s="369"/>
      <c r="Q17" s="369">
        <f t="shared" si="0"/>
        <v>337237.59399533342</v>
      </c>
      <c r="R17" s="369"/>
      <c r="S17" s="369">
        <f t="shared" si="0"/>
        <v>349040.90978517005</v>
      </c>
      <c r="T17" s="369"/>
      <c r="U17" s="369">
        <f t="shared" si="0"/>
        <v>361257.34162765095</v>
      </c>
      <c r="V17" s="369"/>
      <c r="W17" s="369">
        <f t="shared" si="0"/>
        <v>373901.34858461871</v>
      </c>
      <c r="X17" s="369"/>
      <c r="Y17" s="369">
        <f t="shared" si="0"/>
        <v>386987.89578508033</v>
      </c>
      <c r="Z17" s="369"/>
      <c r="AA17" s="369">
        <f t="shared" si="0"/>
        <v>400532.4721375581</v>
      </c>
      <c r="AB17" s="369"/>
      <c r="AC17" s="369">
        <f t="shared" si="0"/>
        <v>414551.10866237263</v>
      </c>
      <c r="AD17" s="369"/>
      <c r="AE17" s="369">
        <f t="shared" si="0"/>
        <v>429060.39746555564</v>
      </c>
      <c r="AF17" s="369"/>
      <c r="AG17" s="369">
        <f t="shared" si="0"/>
        <v>444077.51137685007</v>
      </c>
    </row>
    <row r="18" spans="1:33" s="350" customFormat="1" ht="14">
      <c r="A18" s="350" t="s">
        <v>162</v>
      </c>
      <c r="C18" s="380"/>
      <c r="E18" s="369">
        <f>Application!W841</f>
        <v>48924</v>
      </c>
      <c r="F18" s="369"/>
      <c r="G18" s="369">
        <f t="shared" si="0"/>
        <v>50636.34</v>
      </c>
      <c r="H18" s="369"/>
      <c r="I18" s="369">
        <f t="shared" si="0"/>
        <v>52408.611899999989</v>
      </c>
      <c r="J18" s="369"/>
      <c r="K18" s="369">
        <f t="shared" si="0"/>
        <v>54242.913316499988</v>
      </c>
      <c r="L18" s="369"/>
      <c r="M18" s="369">
        <f t="shared" si="0"/>
        <v>56141.41528257748</v>
      </c>
      <c r="N18" s="369"/>
      <c r="O18" s="369">
        <f t="shared" si="0"/>
        <v>58106.364817467685</v>
      </c>
      <c r="P18" s="369"/>
      <c r="Q18" s="369">
        <f t="shared" si="0"/>
        <v>60140.087586079047</v>
      </c>
      <c r="R18" s="369"/>
      <c r="S18" s="369">
        <f t="shared" si="0"/>
        <v>62244.990651591812</v>
      </c>
      <c r="T18" s="369"/>
      <c r="U18" s="369">
        <f t="shared" si="0"/>
        <v>64423.565324397518</v>
      </c>
      <c r="V18" s="369"/>
      <c r="W18" s="369">
        <f t="shared" si="0"/>
        <v>66678.390110751425</v>
      </c>
      <c r="X18" s="369"/>
      <c r="Y18" s="369">
        <f t="shared" si="0"/>
        <v>69012.133764627724</v>
      </c>
      <c r="Z18" s="369"/>
      <c r="AA18" s="369">
        <f t="shared" si="0"/>
        <v>71427.558446389696</v>
      </c>
      <c r="AB18" s="369"/>
      <c r="AC18" s="369">
        <f t="shared" si="0"/>
        <v>73927.522992013328</v>
      </c>
      <c r="AD18" s="369"/>
      <c r="AE18" s="369">
        <f t="shared" si="0"/>
        <v>76514.986296733783</v>
      </c>
      <c r="AF18" s="369"/>
      <c r="AG18" s="369">
        <f t="shared" si="0"/>
        <v>79193.010817119459</v>
      </c>
    </row>
    <row r="19" spans="1:33" s="350" customFormat="1" ht="14">
      <c r="A19" s="350" t="s">
        <v>422</v>
      </c>
      <c r="C19" s="380"/>
      <c r="E19" s="369">
        <f>Application!W850</f>
        <v>131353</v>
      </c>
      <c r="F19" s="369"/>
      <c r="G19" s="369">
        <f t="shared" si="0"/>
        <v>135950.35499999998</v>
      </c>
      <c r="H19" s="369"/>
      <c r="I19" s="369">
        <f t="shared" si="0"/>
        <v>140708.61742499997</v>
      </c>
      <c r="J19" s="369"/>
      <c r="K19" s="369">
        <f t="shared" si="0"/>
        <v>145633.41903487497</v>
      </c>
      <c r="L19" s="369"/>
      <c r="M19" s="369">
        <f t="shared" si="0"/>
        <v>150730.58870109558</v>
      </c>
      <c r="N19" s="369"/>
      <c r="O19" s="369">
        <f t="shared" si="0"/>
        <v>156006.15930563392</v>
      </c>
      <c r="P19" s="369"/>
      <c r="Q19" s="369">
        <f t="shared" si="0"/>
        <v>161466.37488133108</v>
      </c>
      <c r="R19" s="369"/>
      <c r="S19" s="369">
        <f t="shared" si="0"/>
        <v>167117.69800217767</v>
      </c>
      <c r="T19" s="369"/>
      <c r="U19" s="369">
        <f t="shared" si="0"/>
        <v>172966.81743225388</v>
      </c>
      <c r="V19" s="369"/>
      <c r="W19" s="369">
        <f t="shared" si="0"/>
        <v>179020.65604238276</v>
      </c>
      <c r="X19" s="369"/>
      <c r="Y19" s="369">
        <f t="shared" si="0"/>
        <v>185286.37900386614</v>
      </c>
      <c r="Z19" s="369"/>
      <c r="AA19" s="369">
        <f t="shared" si="0"/>
        <v>191771.40226900144</v>
      </c>
      <c r="AB19" s="369"/>
      <c r="AC19" s="369">
        <f t="shared" si="0"/>
        <v>198483.40134841646</v>
      </c>
      <c r="AD19" s="369"/>
      <c r="AE19" s="369">
        <f t="shared" si="0"/>
        <v>205430.32039561102</v>
      </c>
      <c r="AF19" s="369"/>
      <c r="AG19" s="369">
        <f t="shared" si="0"/>
        <v>212620.3816094574</v>
      </c>
    </row>
    <row r="20" spans="1:33" s="350" customFormat="1" ht="14">
      <c r="A20" s="373" t="s">
        <v>1799</v>
      </c>
      <c r="B20" s="373"/>
      <c r="C20" s="380"/>
      <c r="E20" s="379">
        <f>Application!W857</f>
        <v>13548</v>
      </c>
      <c r="F20" s="369"/>
      <c r="G20" s="379">
        <f t="shared" si="0"/>
        <v>14022.179999999998</v>
      </c>
      <c r="H20" s="369"/>
      <c r="I20" s="379">
        <f t="shared" si="0"/>
        <v>14512.956299999998</v>
      </c>
      <c r="J20" s="369"/>
      <c r="K20" s="379">
        <f t="shared" si="0"/>
        <v>15020.909770499997</v>
      </c>
      <c r="L20" s="369"/>
      <c r="M20" s="379">
        <f t="shared" si="0"/>
        <v>15546.641612467496</v>
      </c>
      <c r="N20" s="369"/>
      <c r="O20" s="379">
        <f t="shared" si="0"/>
        <v>16090.774068903856</v>
      </c>
      <c r="P20" s="369"/>
      <c r="Q20" s="379">
        <f t="shared" si="0"/>
        <v>16653.95116131549</v>
      </c>
      <c r="R20" s="369"/>
      <c r="S20" s="379">
        <f t="shared" si="0"/>
        <v>17236.839451961532</v>
      </c>
      <c r="T20" s="369"/>
      <c r="U20" s="379">
        <f t="shared" si="0"/>
        <v>17840.128832780185</v>
      </c>
      <c r="V20" s="369"/>
      <c r="W20" s="379">
        <f t="shared" si="0"/>
        <v>18464.53334192749</v>
      </c>
      <c r="X20" s="369"/>
      <c r="Y20" s="379">
        <f t="shared" si="0"/>
        <v>19110.79200889495</v>
      </c>
      <c r="Z20" s="369"/>
      <c r="AA20" s="379">
        <f t="shared" si="0"/>
        <v>19779.669729206271</v>
      </c>
      <c r="AB20" s="369"/>
      <c r="AC20" s="379">
        <f t="shared" si="0"/>
        <v>20471.958169728488</v>
      </c>
      <c r="AD20" s="369"/>
      <c r="AE20" s="379">
        <f t="shared" si="0"/>
        <v>21188.476705668985</v>
      </c>
      <c r="AF20" s="369"/>
      <c r="AG20" s="379">
        <f t="shared" si="0"/>
        <v>21930.073390367397</v>
      </c>
    </row>
    <row r="21" spans="1:33" s="370" customFormat="1" ht="14">
      <c r="A21" s="370" t="s">
        <v>929</v>
      </c>
      <c r="C21" s="380"/>
      <c r="E21" s="370">
        <f>SUM(E14:E20)</f>
        <v>997343</v>
      </c>
      <c r="G21" s="370">
        <f>SUM(G14:G20)</f>
        <v>1032250.005</v>
      </c>
      <c r="I21" s="370">
        <f>SUM(I14:I20)</f>
        <v>1068378.7551749998</v>
      </c>
      <c r="K21" s="370">
        <f>SUM(K14:K20)</f>
        <v>1105772.0116061247</v>
      </c>
      <c r="M21" s="370">
        <f>SUM(M14:M20)</f>
        <v>1144474.0320123392</v>
      </c>
      <c r="O21" s="370">
        <f>SUM(O14:O20)</f>
        <v>1184530.6231327709</v>
      </c>
      <c r="Q21" s="370">
        <f>SUM(Q14:Q20)</f>
        <v>1225989.1949424178</v>
      </c>
      <c r="S21" s="370">
        <f>SUM(S14:S20)</f>
        <v>1268898.8167654024</v>
      </c>
      <c r="U21" s="370">
        <f>SUM(U14:U20)</f>
        <v>1313310.2753521914</v>
      </c>
      <c r="W21" s="370">
        <f>SUM(W14:W20)</f>
        <v>1359276.134989518</v>
      </c>
      <c r="Y21" s="370">
        <f>SUM(Y14:Y20)</f>
        <v>1406850.7997141508</v>
      </c>
      <c r="AA21" s="370">
        <f>SUM(AA14:AA20)</f>
        <v>1456090.577704146</v>
      </c>
      <c r="AC21" s="370">
        <f>SUM(AC14:AC20)</f>
        <v>1507053.7479237909</v>
      </c>
      <c r="AE21" s="370">
        <f>SUM(AE14:AE20)</f>
        <v>1559800.6291011237</v>
      </c>
      <c r="AG21" s="370">
        <f>SUM(AG14:AG20)</f>
        <v>1614393.6511196627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131636</v>
      </c>
      <c r="F24" s="369"/>
      <c r="G24" s="369">
        <f>E24*$C$24</f>
        <v>136243.25999999998</v>
      </c>
      <c r="H24" s="369"/>
      <c r="I24" s="369">
        <f>G24*$C$24</f>
        <v>141011.77409999998</v>
      </c>
      <c r="J24" s="369"/>
      <c r="K24" s="369">
        <f>I24*$C$24</f>
        <v>145947.18619349998</v>
      </c>
      <c r="L24" s="369"/>
      <c r="M24" s="369">
        <f>K24*$C$24</f>
        <v>151055.33771027246</v>
      </c>
      <c r="N24" s="369"/>
      <c r="O24" s="369">
        <f>M24*$C$24</f>
        <v>156342.27453013198</v>
      </c>
      <c r="P24" s="369"/>
      <c r="Q24" s="369">
        <f>O24*$C$24</f>
        <v>161814.25413868658</v>
      </c>
      <c r="R24" s="369"/>
      <c r="S24" s="369">
        <f>Q24*$C$24</f>
        <v>167477.75303354059</v>
      </c>
      <c r="T24" s="369"/>
      <c r="U24" s="369">
        <f>S24*$C$24</f>
        <v>173339.47438971451</v>
      </c>
      <c r="V24" s="369"/>
      <c r="W24" s="369">
        <f>U24*$C$24</f>
        <v>179406.35599335449</v>
      </c>
      <c r="X24" s="369"/>
      <c r="Y24" s="369">
        <f>W24*$C$24</f>
        <v>185685.57845312188</v>
      </c>
      <c r="Z24" s="369"/>
      <c r="AA24" s="369">
        <f>Y24*$C$24</f>
        <v>192184.57369898114</v>
      </c>
      <c r="AB24" s="369"/>
      <c r="AC24" s="369">
        <f>AA24*$C$24</f>
        <v>198911.03377844548</v>
      </c>
      <c r="AD24" s="369"/>
      <c r="AE24" s="369">
        <f>AC24*$C$24</f>
        <v>205872.91996069104</v>
      </c>
      <c r="AF24" s="369"/>
      <c r="AG24" s="369">
        <f>AE24*$C$24</f>
        <v>213078.47215931522</v>
      </c>
    </row>
    <row r="25" spans="1:33" s="350" customFormat="1" ht="14">
      <c r="A25" s="350" t="s">
        <v>932</v>
      </c>
      <c r="C25" s="392">
        <v>1.03</v>
      </c>
      <c r="E25" s="369">
        <f>Application!AC867</f>
        <v>53200</v>
      </c>
      <c r="F25" s="369"/>
      <c r="G25" s="369">
        <f>E25*$C$25</f>
        <v>54796</v>
      </c>
      <c r="H25" s="369"/>
      <c r="I25" s="369">
        <f>G25*$C$25</f>
        <v>56439.880000000005</v>
      </c>
      <c r="J25" s="369"/>
      <c r="K25" s="369">
        <f>I25*$C$25</f>
        <v>58133.076400000005</v>
      </c>
      <c r="L25" s="369"/>
      <c r="M25" s="369">
        <f>K25*$C$25</f>
        <v>59877.068692000008</v>
      </c>
      <c r="N25" s="369"/>
      <c r="O25" s="369">
        <f>M25*$C$25</f>
        <v>61673.380752760007</v>
      </c>
      <c r="P25" s="369"/>
      <c r="Q25" s="369">
        <f>O25*$C$25</f>
        <v>63523.58217534281</v>
      </c>
      <c r="R25" s="369"/>
      <c r="S25" s="369">
        <f>Q25*$C$25</f>
        <v>65429.2896406031</v>
      </c>
      <c r="T25" s="369"/>
      <c r="U25" s="369">
        <f>S25*$C$25</f>
        <v>67392.168329821201</v>
      </c>
      <c r="V25" s="369"/>
      <c r="W25" s="369">
        <f>U25*$C$25</f>
        <v>69413.933379715832</v>
      </c>
      <c r="X25" s="369"/>
      <c r="Y25" s="369">
        <f>W25*$C$25</f>
        <v>71496.351381107306</v>
      </c>
      <c r="Z25" s="369"/>
      <c r="AA25" s="369">
        <f>Y25*$C$25</f>
        <v>73641.241922540532</v>
      </c>
      <c r="AB25" s="369"/>
      <c r="AC25" s="369">
        <f>AA25*$C$25</f>
        <v>75850.479180216746</v>
      </c>
      <c r="AD25" s="369"/>
      <c r="AE25" s="369">
        <f>AC25*$C$25</f>
        <v>78125.993555623252</v>
      </c>
      <c r="AF25" s="369"/>
      <c r="AG25" s="369">
        <f>AE25*$C$25</f>
        <v>80469.773362291948</v>
      </c>
    </row>
    <row r="26" spans="1:33" s="350" customFormat="1" ht="14">
      <c r="A26" s="350" t="s">
        <v>930</v>
      </c>
      <c r="C26" s="390">
        <v>1.02</v>
      </c>
      <c r="E26" s="369">
        <f>Application!AC868</f>
        <v>3192</v>
      </c>
      <c r="F26" s="369"/>
      <c r="G26" s="369">
        <f>E26*$C$26</f>
        <v>3255.84</v>
      </c>
      <c r="H26" s="369"/>
      <c r="I26" s="369">
        <f>G26*$C$26</f>
        <v>3320.9568000000004</v>
      </c>
      <c r="J26" s="369"/>
      <c r="K26" s="369">
        <f>I26*$C$26</f>
        <v>3387.3759360000004</v>
      </c>
      <c r="L26" s="369"/>
      <c r="M26" s="369">
        <f>K26*$C$26</f>
        <v>3455.1234547200006</v>
      </c>
      <c r="N26" s="369"/>
      <c r="O26" s="369">
        <f>M26*$C$26</f>
        <v>3524.2259238144006</v>
      </c>
      <c r="P26" s="369"/>
      <c r="Q26" s="369">
        <f>O26*$C$26</f>
        <v>3594.7104422906887</v>
      </c>
      <c r="R26" s="369"/>
      <c r="S26" s="369">
        <f>Q26*$C$26</f>
        <v>3666.6046511365025</v>
      </c>
      <c r="T26" s="369"/>
      <c r="U26" s="369">
        <f>S26*$C$26</f>
        <v>3739.9367441592326</v>
      </c>
      <c r="V26" s="369"/>
      <c r="W26" s="369">
        <f>U26*$C$26</f>
        <v>3814.7354790424174</v>
      </c>
      <c r="X26" s="369"/>
      <c r="Y26" s="369">
        <f>W26*$C$26</f>
        <v>3891.030188623266</v>
      </c>
      <c r="Z26" s="369"/>
      <c r="AA26" s="369">
        <f>Y26*$C$26</f>
        <v>3968.8507923957313</v>
      </c>
      <c r="AB26" s="369"/>
      <c r="AC26" s="369">
        <f>AA26*$C$26</f>
        <v>4048.227808243646</v>
      </c>
      <c r="AD26" s="369"/>
      <c r="AE26" s="369">
        <f>AC26*$C$26</f>
        <v>4129.1923644085191</v>
      </c>
      <c r="AF26" s="369"/>
      <c r="AG26" s="369">
        <f>AE26*$C$26</f>
        <v>4211.7762116966896</v>
      </c>
    </row>
    <row r="27" spans="1:33" s="350" customFormat="1" ht="14">
      <c r="A27" s="373" t="str">
        <f>Application!E869</f>
        <v>Other: County Monitoring Fee</v>
      </c>
      <c r="B27" s="373"/>
      <c r="C27" s="509">
        <v>1.0349999999999999</v>
      </c>
      <c r="E27" s="369">
        <f>Application!AC869</f>
        <v>15100</v>
      </c>
      <c r="F27" s="369"/>
      <c r="G27" s="369">
        <f>E27*$C$27</f>
        <v>15628.499999999998</v>
      </c>
      <c r="H27" s="369"/>
      <c r="I27" s="369">
        <f>G27*$C$27</f>
        <v>16175.497499999998</v>
      </c>
      <c r="J27" s="369"/>
      <c r="K27" s="369">
        <f>I27*$C$27</f>
        <v>16741.639912499995</v>
      </c>
      <c r="L27" s="369"/>
      <c r="M27" s="369">
        <f>K27*$C$27</f>
        <v>17327.597309437493</v>
      </c>
      <c r="N27" s="369"/>
      <c r="O27" s="369">
        <f>M27*$C$27</f>
        <v>17934.063215267804</v>
      </c>
      <c r="P27" s="369"/>
      <c r="Q27" s="369">
        <f>O27*$C$27</f>
        <v>18561.755427802178</v>
      </c>
      <c r="R27" s="369"/>
      <c r="S27" s="369">
        <f>Q27*$C$27</f>
        <v>19211.416867775253</v>
      </c>
      <c r="T27" s="369"/>
      <c r="U27" s="369">
        <f>S27*$C$27</f>
        <v>19883.816458147387</v>
      </c>
      <c r="V27" s="369"/>
      <c r="W27" s="369">
        <f>U27*$C$27</f>
        <v>20579.750034182543</v>
      </c>
      <c r="X27" s="369"/>
      <c r="Y27" s="369">
        <f>W27*$C$27</f>
        <v>21300.041285378931</v>
      </c>
      <c r="Z27" s="369"/>
      <c r="AA27" s="369">
        <f>Y27*$C$27</f>
        <v>22045.542730367193</v>
      </c>
      <c r="AB27" s="369"/>
      <c r="AC27" s="369">
        <f>AA27*$C$27</f>
        <v>22817.136725930042</v>
      </c>
      <c r="AD27" s="369"/>
      <c r="AE27" s="369">
        <f>AC27*$C$27</f>
        <v>23615.736511337593</v>
      </c>
      <c r="AF27" s="369"/>
      <c r="AG27" s="369">
        <f>AE27*$C$27</f>
        <v>24442.287289234406</v>
      </c>
    </row>
    <row r="28" spans="1:33" s="350" customFormat="1" ht="14">
      <c r="A28" s="373" t="str">
        <f>Application!E870</f>
        <v>Other: City Monitoring Fee</v>
      </c>
      <c r="B28" s="373"/>
      <c r="C28" s="509">
        <v>1.0349999999999999</v>
      </c>
      <c r="E28" s="369">
        <f>Application!AC870</f>
        <v>43030</v>
      </c>
      <c r="F28" s="369"/>
      <c r="G28" s="369">
        <f>E28*$C$28</f>
        <v>44536.049999999996</v>
      </c>
      <c r="H28" s="369"/>
      <c r="I28" s="369">
        <f>G28*$C$28</f>
        <v>46094.811749999993</v>
      </c>
      <c r="J28" s="369"/>
      <c r="K28" s="369">
        <f>I28*$C$28</f>
        <v>47708.130161249988</v>
      </c>
      <c r="L28" s="369"/>
      <c r="M28" s="369">
        <f>K28*$C$28</f>
        <v>49377.914716893734</v>
      </c>
      <c r="N28" s="369"/>
      <c r="O28" s="369">
        <f>M28*$C$28</f>
        <v>51106.141731985008</v>
      </c>
      <c r="P28" s="369"/>
      <c r="Q28" s="369">
        <f>O28*$C$28</f>
        <v>52894.85669260448</v>
      </c>
      <c r="R28" s="369"/>
      <c r="S28" s="369">
        <f>Q28*$C$28</f>
        <v>54746.176676845636</v>
      </c>
      <c r="T28" s="369"/>
      <c r="U28" s="369">
        <f>S28*$C$28</f>
        <v>56662.292860535228</v>
      </c>
      <c r="V28" s="369"/>
      <c r="W28" s="369">
        <f>U28*$C$28</f>
        <v>58645.473110653955</v>
      </c>
      <c r="X28" s="369"/>
      <c r="Y28" s="369">
        <f>W28*$C$28</f>
        <v>60698.064669526837</v>
      </c>
      <c r="Z28" s="369"/>
      <c r="AA28" s="369">
        <f>Y28*$C$28</f>
        <v>62822.496932960268</v>
      </c>
      <c r="AB28" s="369"/>
      <c r="AC28" s="369">
        <f>AA28*$C$28</f>
        <v>65021.284325613873</v>
      </c>
      <c r="AD28" s="369"/>
      <c r="AE28" s="369">
        <f>AC28*$C$28</f>
        <v>67297.029277010355</v>
      </c>
      <c r="AF28" s="369"/>
      <c r="AG28" s="369">
        <f>AE28*$C$28</f>
        <v>69652.425301705705</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190</v>
      </c>
      <c r="C30" s="371"/>
      <c r="E30" s="370">
        <f>SUM(E21:E28)</f>
        <v>1243501</v>
      </c>
      <c r="G30" s="370">
        <f>SUM(G21:G28)</f>
        <v>1286709.655</v>
      </c>
      <c r="I30" s="370">
        <f>SUM(I21:I28)</f>
        <v>1331421.6753250002</v>
      </c>
      <c r="K30" s="370">
        <f>SUM(K21:K28)</f>
        <v>1377689.4202093745</v>
      </c>
      <c r="M30" s="370">
        <f>SUM(M21:M28)</f>
        <v>1425567.0738956633</v>
      </c>
      <c r="O30" s="370">
        <f>SUM(O21:O28)</f>
        <v>1475110.70928673</v>
      </c>
      <c r="Q30" s="370">
        <f>SUM(Q21:Q28)</f>
        <v>1526378.3538191444</v>
      </c>
      <c r="S30" s="370">
        <f>SUM(S21:S28)</f>
        <v>1579430.0576353036</v>
      </c>
      <c r="U30" s="370">
        <f>SUM(U21:U28)</f>
        <v>1634327.964134569</v>
      </c>
      <c r="W30" s="370">
        <f>SUM(W21:W28)</f>
        <v>1691136.3829864671</v>
      </c>
      <c r="Y30" s="370">
        <f>SUM(Y21:Y28)</f>
        <v>1749921.8656919091</v>
      </c>
      <c r="AA30" s="370">
        <f>SUM(AA21:AA28)</f>
        <v>1810753.2837813911</v>
      </c>
      <c r="AC30" s="370">
        <f>SUM(AC21:AC28)</f>
        <v>1873701.9097422408</v>
      </c>
      <c r="AE30" s="370">
        <f>SUM(AE21:AE28)</f>
        <v>1938841.5007701947</v>
      </c>
      <c r="AG30" s="370">
        <f>SUM(AG21:AG28)</f>
        <v>2006248.3854439065</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176842.09999999986</v>
      </c>
      <c r="G32" s="370">
        <f>G10-G30</f>
        <v>169142.02249999996</v>
      </c>
      <c r="I32" s="370">
        <f>I10-I30</f>
        <v>160826.29411249957</v>
      </c>
      <c r="K32" s="370">
        <f>K10-K30</f>
        <v>151864.74846406281</v>
      </c>
      <c r="M32" s="370">
        <f>M10-M30</f>
        <v>142225.94899460999</v>
      </c>
      <c r="O32" s="370">
        <f>O10-O30</f>
        <v>131877.13917579944</v>
      </c>
      <c r="Q32" s="370">
        <f>Q10-Q30</f>
        <v>120784.19085494801</v>
      </c>
      <c r="S32" s="370">
        <f>S10-S30</f>
        <v>108911.55065564136</v>
      </c>
      <c r="U32" s="370">
        <f>U10-U30</f>
        <v>96222.184363649227</v>
      </c>
      <c r="W32" s="370">
        <f>W10-W30</f>
        <v>82677.519224206451</v>
      </c>
      <c r="Y32" s="370">
        <f>Y10-Y30</f>
        <v>68237.384074031375</v>
      </c>
      <c r="AA32" s="370">
        <f>AA10-AA30</f>
        <v>52859.947228697594</v>
      </c>
      <c r="AC32" s="370">
        <f>AC10-AC30</f>
        <v>36501.652043100214</v>
      </c>
      <c r="AE32" s="370">
        <f>AE10-AE30</f>
        <v>19117.15005977964</v>
      </c>
      <c r="AG32" s="370">
        <f>AG10-AG30</f>
        <v>659.23165681725368</v>
      </c>
    </row>
    <row r="33" spans="1:16384"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16384"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16384" s="350" customFormat="1" ht="14">
      <c r="A35" s="372"/>
      <c r="B35" s="373"/>
      <c r="C35" s="367"/>
      <c r="E35" s="369">
        <f>Application!AB618</f>
        <v>0</v>
      </c>
      <c r="F35" s="369"/>
      <c r="G35" s="369">
        <f>$E$35</f>
        <v>0</v>
      </c>
      <c r="H35" s="369"/>
      <c r="I35" s="369">
        <f>$E$35</f>
        <v>0</v>
      </c>
      <c r="J35" s="369"/>
      <c r="K35" s="369">
        <f>$E$35</f>
        <v>0</v>
      </c>
      <c r="L35" s="369"/>
      <c r="M35" s="369">
        <f>$E$35</f>
        <v>0</v>
      </c>
      <c r="N35" s="369"/>
      <c r="O35" s="369">
        <f>$E$35</f>
        <v>0</v>
      </c>
      <c r="P35" s="369"/>
      <c r="Q35" s="369">
        <f>$E$35</f>
        <v>0</v>
      </c>
      <c r="R35" s="369"/>
      <c r="S35" s="369">
        <f>$E$35</f>
        <v>0</v>
      </c>
      <c r="T35" s="369"/>
      <c r="U35" s="369">
        <f>$E$35</f>
        <v>0</v>
      </c>
      <c r="V35" s="369"/>
      <c r="W35" s="369">
        <f>$E$35</f>
        <v>0</v>
      </c>
      <c r="X35" s="369"/>
      <c r="Y35" s="369">
        <f>$E$35</f>
        <v>0</v>
      </c>
      <c r="Z35" s="369"/>
      <c r="AA35" s="369">
        <f>$E$35</f>
        <v>0</v>
      </c>
      <c r="AB35" s="369"/>
      <c r="AC35" s="369">
        <f>$E$35</f>
        <v>0</v>
      </c>
      <c r="AD35" s="369"/>
      <c r="AE35" s="369">
        <f>$E$35</f>
        <v>0</v>
      </c>
      <c r="AF35" s="369"/>
      <c r="AG35" s="369">
        <f>$E$35</f>
        <v>0</v>
      </c>
    </row>
    <row r="36" spans="1:16384" s="350" customFormat="1" ht="14">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16384"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16384" s="370" customFormat="1" ht="14">
      <c r="A38" s="370" t="s">
        <v>934</v>
      </c>
      <c r="C38" s="371"/>
      <c r="E38" s="370">
        <f>SUM(E35:E37)</f>
        <v>0</v>
      </c>
      <c r="G38" s="370">
        <f>SUM(G35:G37)</f>
        <v>0</v>
      </c>
      <c r="I38" s="370">
        <f>SUM(I35:I37)</f>
        <v>0</v>
      </c>
      <c r="K38" s="370">
        <f>SUM(K35:K37)</f>
        <v>0</v>
      </c>
      <c r="M38" s="370">
        <f>SUM(M35:M37)</f>
        <v>0</v>
      </c>
      <c r="O38" s="370">
        <f>SUM(O35:O37)</f>
        <v>0</v>
      </c>
      <c r="Q38" s="370">
        <f>SUM(Q35:Q37)</f>
        <v>0</v>
      </c>
      <c r="S38" s="370">
        <f>SUM(S35:S37)</f>
        <v>0</v>
      </c>
      <c r="U38" s="370">
        <f>SUM(U35:U37)</f>
        <v>0</v>
      </c>
      <c r="W38" s="370">
        <f>SUM(W35:W37)</f>
        <v>0</v>
      </c>
      <c r="Y38" s="370">
        <f>SUM(Y35:Y37)</f>
        <v>0</v>
      </c>
      <c r="AA38" s="370">
        <f>SUM(AA35:AA37)</f>
        <v>0</v>
      </c>
      <c r="AC38" s="370">
        <f>SUM(AC35:AC37)</f>
        <v>0</v>
      </c>
      <c r="AE38" s="370">
        <f>SUM(AE35:AE37)</f>
        <v>0</v>
      </c>
      <c r="AG38" s="370">
        <f>SUM(AG35:AG37)</f>
        <v>0</v>
      </c>
    </row>
    <row r="39" spans="1:16384"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16384" s="370" customFormat="1" ht="14">
      <c r="A40" s="370" t="s">
        <v>935</v>
      </c>
      <c r="C40" s="371"/>
      <c r="E40" s="370">
        <f>E32-E38</f>
        <v>176842.09999999986</v>
      </c>
      <c r="G40" s="370">
        <f>G32-G38</f>
        <v>169142.02249999996</v>
      </c>
      <c r="I40" s="370">
        <f>I32-I38</f>
        <v>160826.29411249957</v>
      </c>
      <c r="K40" s="370">
        <f>K32-K38</f>
        <v>151864.74846406281</v>
      </c>
      <c r="M40" s="370">
        <f>M32-M38</f>
        <v>142225.94899460999</v>
      </c>
      <c r="O40" s="370">
        <f>O32-O38</f>
        <v>131877.13917579944</v>
      </c>
      <c r="Q40" s="370">
        <f>Q32-Q38</f>
        <v>120784.19085494801</v>
      </c>
      <c r="S40" s="370">
        <f>S32-S38</f>
        <v>108911.55065564136</v>
      </c>
      <c r="U40" s="370">
        <f>U32-U38</f>
        <v>96222.184363649227</v>
      </c>
      <c r="W40" s="370">
        <f>W32-W38</f>
        <v>82677.519224206451</v>
      </c>
      <c r="Y40" s="370">
        <f>Y32-Y38</f>
        <v>68237.384074031375</v>
      </c>
      <c r="AA40" s="370">
        <f>AA32-AA38</f>
        <v>52859.947228697594</v>
      </c>
      <c r="AC40" s="370">
        <f>AC32-AC38</f>
        <v>36501.652043100214</v>
      </c>
      <c r="AE40" s="370">
        <f>AE32-AE38</f>
        <v>19117.15005977964</v>
      </c>
      <c r="AG40" s="370">
        <f>AG32-AG38</f>
        <v>659.23165681725368</v>
      </c>
    </row>
    <row r="41" spans="1:16384"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16384" s="374" customFormat="1" ht="14">
      <c r="A42" s="374" t="s">
        <v>937</v>
      </c>
      <c r="C42" s="367"/>
      <c r="E42" s="374">
        <f>E40/(E4+E6+E8)</f>
        <v>0.11828127654508257</v>
      </c>
      <c r="G42" s="374">
        <f>G40/(G4+G6+G8)</f>
        <v>0.11037176647756411</v>
      </c>
      <c r="I42" s="374">
        <f>I40/(I4+I6+I8)</f>
        <v>0.10238578475966473</v>
      </c>
      <c r="K42" s="374">
        <f>K40/(K4+K6+K8)</f>
        <v>9.4322590200244097E-2</v>
      </c>
      <c r="M42" s="374">
        <f>M40/(M4+M6+M8)</f>
        <v>8.6181434393547446E-2</v>
      </c>
      <c r="O42" s="374">
        <f>O40/(O4+O6+O8)</f>
        <v>7.7961561648940331E-2</v>
      </c>
      <c r="Q42" s="374">
        <f>Q40/(Q4+Q6+Q8)</f>
        <v>6.9662208919948482E-2</v>
      </c>
      <c r="S42" s="374">
        <f>S40/(S4+S6+S8)</f>
        <v>6.1282605732612752E-2</v>
      </c>
      <c r="U42" s="374">
        <f>U40/(U4+U6+U8)</f>
        <v>5.2821974113141906E-2</v>
      </c>
      <c r="W42" s="374">
        <f>W40/(W4+W6+W8)</f>
        <v>4.4279528514861978E-2</v>
      </c>
      <c r="Y42" s="374">
        <f>Y40/(Y4+Y6+Y8)</f>
        <v>3.5654475744451471E-2</v>
      </c>
      <c r="AA42" s="374">
        <f>AA40/(AA4+AA6+AA8)</f>
        <v>2.6946014887458621E-2</v>
      </c>
      <c r="AC42" s="374">
        <f>AC40/(AC4+AC6+AC8)</f>
        <v>1.8153337233093265E-2</v>
      </c>
      <c r="AE42" s="374">
        <f>AE40/(AE4+AE6+AE8)</f>
        <v>9.2756261982816259E-3</v>
      </c>
      <c r="AG42" s="374">
        <f>AG40/(AG4+AG6+AG8)</f>
        <v>3.1205725098653583E-4</v>
      </c>
    </row>
    <row r="43" spans="1:16384" s="374" customFormat="1" ht="14">
      <c r="A43" s="374" t="s">
        <v>938</v>
      </c>
      <c r="C43" s="367"/>
      <c r="E43" s="374" t="e">
        <f>E40/E38</f>
        <v>#DIV/0!</v>
      </c>
      <c r="G43" s="374" t="e">
        <f>G40/G38</f>
        <v>#DIV/0!</v>
      </c>
      <c r="I43" s="374" t="e">
        <f>I40/I38</f>
        <v>#DIV/0!</v>
      </c>
      <c r="K43" s="374" t="e">
        <f>K40/K38</f>
        <v>#DIV/0!</v>
      </c>
      <c r="M43" s="374" t="e">
        <f>M40/M38</f>
        <v>#DIV/0!</v>
      </c>
      <c r="O43" s="374" t="e">
        <f>O40/O38</f>
        <v>#DIV/0!</v>
      </c>
      <c r="Q43" s="374" t="e">
        <f>Q40/Q38</f>
        <v>#DIV/0!</v>
      </c>
      <c r="S43" s="374" t="e">
        <f>S40/S38</f>
        <v>#DIV/0!</v>
      </c>
      <c r="U43" s="374" t="e">
        <f>U40/U38</f>
        <v>#DIV/0!</v>
      </c>
      <c r="W43" s="374" t="e">
        <f>W40/W38</f>
        <v>#DIV/0!</v>
      </c>
      <c r="Y43" s="374" t="e">
        <f>Y40/Y38</f>
        <v>#DIV/0!</v>
      </c>
      <c r="AA43" s="374" t="e">
        <f>AA40/AA38</f>
        <v>#DIV/0!</v>
      </c>
      <c r="AC43" s="374" t="e">
        <f>AC40/AC38</f>
        <v>#DIV/0!</v>
      </c>
      <c r="AE43" s="374" t="e">
        <f>AE40/AE38</f>
        <v>#DIV/0!</v>
      </c>
      <c r="AG43" s="374" t="e">
        <f>AG40/AG38</f>
        <v>#DIV/0!</v>
      </c>
    </row>
    <row r="44" spans="1:16384" s="375" customFormat="1" ht="14">
      <c r="A44" s="375" t="s">
        <v>936</v>
      </c>
      <c r="C44" s="376"/>
      <c r="E44" s="375" t="e">
        <f>E32/E38</f>
        <v>#DIV/0!</v>
      </c>
      <c r="G44" s="375" t="e">
        <f>G32/G38</f>
        <v>#DIV/0!</v>
      </c>
      <c r="I44" s="375" t="e">
        <f>I32/I38</f>
        <v>#DIV/0!</v>
      </c>
      <c r="K44" s="375" t="e">
        <f>K32/K38</f>
        <v>#DIV/0!</v>
      </c>
      <c r="M44" s="375" t="e">
        <f>M32/M38</f>
        <v>#DIV/0!</v>
      </c>
      <c r="O44" s="375" t="e">
        <f>O32/O38</f>
        <v>#DIV/0!</v>
      </c>
      <c r="Q44" s="375" t="e">
        <f>Q32/Q38</f>
        <v>#DIV/0!</v>
      </c>
      <c r="S44" s="375" t="e">
        <f>S32/S38</f>
        <v>#DIV/0!</v>
      </c>
      <c r="U44" s="375" t="e">
        <f>U32/U38</f>
        <v>#DIV/0!</v>
      </c>
      <c r="W44" s="375" t="e">
        <f>W32/W38</f>
        <v>#DIV/0!</v>
      </c>
      <c r="Y44" s="375" t="e">
        <f>Y32/Y38</f>
        <v>#DIV/0!</v>
      </c>
      <c r="AA44" s="375" t="e">
        <f>AA32/AA38</f>
        <v>#DIV/0!</v>
      </c>
      <c r="AC44" s="375" t="e">
        <f>AC32/AC38</f>
        <v>#DIV/0!</v>
      </c>
      <c r="AE44" s="375" t="e">
        <f>AE32/AE38</f>
        <v>#DIV/0!</v>
      </c>
      <c r="AG44" s="375" t="e">
        <f>AG32/AG38</f>
        <v>#DIV/0!</v>
      </c>
    </row>
    <row r="45" spans="1:16384"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16384"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16384" s="255" customFormat="1" ht="14">
      <c r="A47" s="255" t="s">
        <v>940</v>
      </c>
      <c r="C47" s="959">
        <v>1.03</v>
      </c>
      <c r="D47" s="960"/>
      <c r="E47" s="961">
        <f>25000-E48</f>
        <v>6500</v>
      </c>
      <c r="F47" s="960"/>
      <c r="G47" s="369">
        <f>MIN(E47*$C$47,G40)</f>
        <v>6695</v>
      </c>
      <c r="H47" s="960"/>
      <c r="I47" s="369">
        <f>MIN(G47*$C$47,I40)</f>
        <v>6895.85</v>
      </c>
      <c r="J47" s="960"/>
      <c r="K47" s="369">
        <f>MIN(I47*$C$47,K40)</f>
        <v>7102.7255000000005</v>
      </c>
      <c r="L47" s="960"/>
      <c r="M47" s="369">
        <f>MIN(K47*$C$47,M40)</f>
        <v>7315.8072650000004</v>
      </c>
      <c r="N47" s="960"/>
      <c r="O47" s="369">
        <f>MIN(M47*$C$47,O40)</f>
        <v>7535.2814829500003</v>
      </c>
      <c r="P47" s="960"/>
      <c r="Q47" s="369">
        <f>MIN(O47*$C$47,Q40)</f>
        <v>7761.3399274385001</v>
      </c>
      <c r="R47" s="960"/>
      <c r="S47" s="369">
        <f>MIN(Q47*$C$47,S40)</f>
        <v>7994.1801252616551</v>
      </c>
      <c r="T47" s="960"/>
      <c r="U47" s="369">
        <f>MIN(S47*$C$47,U40)</f>
        <v>8234.005529019505</v>
      </c>
      <c r="V47" s="960"/>
      <c r="W47" s="369">
        <f>MIN(U47*$C$47,W40)</f>
        <v>8481.0256948900897</v>
      </c>
      <c r="X47" s="960"/>
      <c r="Y47" s="369">
        <f>MIN(W47*$C$47,Y40)</f>
        <v>8735.4564657367919</v>
      </c>
      <c r="Z47" s="960"/>
      <c r="AA47" s="369">
        <f>MIN(Y47*$C$47,AA40)</f>
        <v>8997.5201597088962</v>
      </c>
      <c r="AB47" s="960"/>
      <c r="AC47" s="369">
        <f>MIN(AA47*$C$47,AC40)</f>
        <v>9267.4457645001639</v>
      </c>
      <c r="AD47" s="960"/>
      <c r="AE47" s="369">
        <f>MIN(AC47*$C$47,AE40)</f>
        <v>9545.4691374351696</v>
      </c>
      <c r="AF47" s="960"/>
      <c r="AG47" s="369">
        <f>MIN(AE47*$C$47,AG40)</f>
        <v>659.23165681725368</v>
      </c>
      <c r="AH47" s="960"/>
      <c r="AI47" s="960"/>
      <c r="AJ47" s="960"/>
      <c r="AK47" s="960"/>
      <c r="AL47" s="960"/>
      <c r="AM47" s="960"/>
      <c r="AN47" s="960"/>
      <c r="AO47" s="960"/>
      <c r="AP47" s="960"/>
      <c r="AQ47" s="960"/>
      <c r="AR47" s="960"/>
      <c r="AS47" s="960"/>
      <c r="AT47" s="960"/>
      <c r="AU47" s="960"/>
      <c r="AV47" s="960"/>
      <c r="AW47" s="960"/>
      <c r="AX47" s="960"/>
      <c r="AY47" s="960"/>
      <c r="AZ47" s="960"/>
      <c r="BA47" s="960"/>
      <c r="BB47" s="960"/>
      <c r="BC47" s="960"/>
      <c r="BD47" s="960"/>
      <c r="BE47" s="960"/>
      <c r="BF47" s="960"/>
      <c r="BG47" s="960"/>
      <c r="BH47" s="960"/>
      <c r="BI47" s="960"/>
      <c r="BJ47" s="960"/>
      <c r="BK47" s="960"/>
      <c r="BL47" s="960"/>
      <c r="BM47" s="960"/>
      <c r="BN47" s="960"/>
      <c r="BO47" s="960"/>
      <c r="BP47" s="960"/>
      <c r="BQ47" s="960"/>
      <c r="BR47" s="960"/>
      <c r="BS47" s="960"/>
      <c r="BT47" s="960"/>
      <c r="BU47" s="960"/>
      <c r="BV47" s="960"/>
      <c r="BW47" s="960"/>
      <c r="BX47" s="960"/>
      <c r="BY47" s="960"/>
      <c r="BZ47" s="960"/>
      <c r="CA47" s="960"/>
      <c r="CB47" s="960"/>
      <c r="CC47" s="960"/>
      <c r="CD47" s="960"/>
      <c r="CE47" s="960"/>
      <c r="CF47" s="960"/>
      <c r="CG47" s="960"/>
      <c r="CH47" s="960"/>
      <c r="CI47" s="960"/>
      <c r="CJ47" s="960"/>
      <c r="CK47" s="960"/>
      <c r="CL47" s="960"/>
      <c r="CM47" s="960"/>
      <c r="CN47" s="960"/>
      <c r="CO47" s="960"/>
      <c r="CP47" s="960"/>
      <c r="CQ47" s="960"/>
      <c r="CR47" s="960"/>
      <c r="CS47" s="960"/>
      <c r="CT47" s="960"/>
      <c r="CU47" s="960"/>
      <c r="CV47" s="960"/>
      <c r="CW47" s="960"/>
      <c r="CX47" s="960"/>
      <c r="CY47" s="960"/>
      <c r="CZ47" s="960"/>
      <c r="DA47" s="960"/>
      <c r="DB47" s="960"/>
      <c r="DC47" s="960"/>
      <c r="DD47" s="960"/>
      <c r="DE47" s="960"/>
      <c r="DF47" s="960"/>
      <c r="DG47" s="960"/>
      <c r="DH47" s="960"/>
      <c r="DI47" s="960"/>
      <c r="DJ47" s="960"/>
      <c r="DK47" s="960"/>
      <c r="DL47" s="960"/>
      <c r="DM47" s="960"/>
      <c r="DN47" s="960"/>
      <c r="DO47" s="960"/>
      <c r="DP47" s="960"/>
      <c r="DQ47" s="960"/>
      <c r="DR47" s="960"/>
      <c r="DS47" s="960"/>
      <c r="DT47" s="960"/>
      <c r="DU47" s="960"/>
      <c r="DV47" s="960"/>
      <c r="DW47" s="960"/>
      <c r="DX47" s="960"/>
      <c r="DY47" s="960"/>
      <c r="DZ47" s="960"/>
      <c r="EA47" s="960"/>
      <c r="EB47" s="960"/>
      <c r="EC47" s="960"/>
      <c r="ED47" s="960"/>
      <c r="EE47" s="960"/>
      <c r="EF47" s="960"/>
      <c r="EG47" s="960"/>
      <c r="EH47" s="960"/>
      <c r="EI47" s="960"/>
      <c r="EJ47" s="960"/>
      <c r="EK47" s="960"/>
      <c r="EL47" s="960"/>
      <c r="EM47" s="960"/>
      <c r="EN47" s="960"/>
      <c r="EO47" s="960"/>
      <c r="EP47" s="960"/>
      <c r="EQ47" s="960"/>
      <c r="ER47" s="960"/>
      <c r="ES47" s="960"/>
      <c r="ET47" s="960"/>
      <c r="EU47" s="960"/>
      <c r="EV47" s="960"/>
      <c r="EW47" s="960"/>
      <c r="EX47" s="960"/>
      <c r="EY47" s="960"/>
      <c r="EZ47" s="960"/>
      <c r="FA47" s="960"/>
      <c r="FB47" s="960"/>
      <c r="FC47" s="960"/>
      <c r="FD47" s="960"/>
      <c r="FE47" s="960"/>
      <c r="FF47" s="960"/>
      <c r="FG47" s="960"/>
      <c r="FH47" s="960"/>
      <c r="FI47" s="960"/>
      <c r="FJ47" s="960"/>
      <c r="FK47" s="960"/>
      <c r="FL47" s="960"/>
      <c r="FM47" s="960"/>
      <c r="FN47" s="960"/>
      <c r="FO47" s="960"/>
      <c r="FP47" s="960"/>
      <c r="FQ47" s="960"/>
      <c r="FR47" s="960"/>
      <c r="FS47" s="960"/>
      <c r="FT47" s="960"/>
      <c r="FU47" s="960"/>
      <c r="FV47" s="960"/>
      <c r="FW47" s="960"/>
      <c r="FX47" s="960"/>
      <c r="FY47" s="960"/>
      <c r="FZ47" s="960"/>
      <c r="GA47" s="960"/>
      <c r="GB47" s="960"/>
      <c r="GC47" s="960"/>
      <c r="GD47" s="960"/>
      <c r="GE47" s="960"/>
      <c r="GF47" s="960"/>
      <c r="GG47" s="960"/>
      <c r="GH47" s="960"/>
      <c r="GI47" s="960"/>
      <c r="GJ47" s="960"/>
      <c r="GK47" s="960"/>
      <c r="GL47" s="960"/>
      <c r="GM47" s="960"/>
      <c r="GN47" s="960"/>
      <c r="GO47" s="960"/>
      <c r="GP47" s="960"/>
      <c r="GQ47" s="960"/>
      <c r="GR47" s="960"/>
      <c r="GS47" s="960"/>
      <c r="GT47" s="960"/>
      <c r="GU47" s="960"/>
      <c r="GV47" s="960"/>
      <c r="GW47" s="960"/>
      <c r="GX47" s="960"/>
      <c r="GY47" s="960"/>
      <c r="GZ47" s="960"/>
      <c r="HA47" s="960"/>
      <c r="HB47" s="960"/>
      <c r="HC47" s="960"/>
      <c r="HD47" s="960"/>
      <c r="HE47" s="960"/>
      <c r="HF47" s="960"/>
      <c r="HG47" s="960"/>
      <c r="HH47" s="960"/>
      <c r="HI47" s="960"/>
      <c r="HJ47" s="960"/>
      <c r="HK47" s="960"/>
      <c r="HL47" s="960"/>
      <c r="HM47" s="960"/>
      <c r="HN47" s="960"/>
      <c r="HO47" s="960"/>
      <c r="HP47" s="960"/>
      <c r="HQ47" s="960"/>
      <c r="HR47" s="960"/>
      <c r="HS47" s="960"/>
      <c r="HT47" s="960"/>
      <c r="HU47" s="960"/>
      <c r="HV47" s="960"/>
      <c r="HW47" s="960"/>
      <c r="HX47" s="960"/>
      <c r="HY47" s="960"/>
      <c r="HZ47" s="960"/>
      <c r="IA47" s="960"/>
      <c r="IB47" s="960"/>
      <c r="IC47" s="960"/>
      <c r="ID47" s="960"/>
      <c r="IE47" s="960"/>
      <c r="IF47" s="960"/>
      <c r="IG47" s="960"/>
      <c r="IH47" s="960"/>
      <c r="II47" s="960"/>
      <c r="IJ47" s="960"/>
      <c r="IK47" s="960"/>
      <c r="IL47" s="960"/>
      <c r="IM47" s="960"/>
      <c r="IN47" s="960"/>
      <c r="IO47" s="960"/>
      <c r="IP47" s="960"/>
      <c r="IQ47" s="960"/>
      <c r="IR47" s="960"/>
      <c r="IS47" s="960"/>
      <c r="IT47" s="960"/>
      <c r="IU47" s="960"/>
      <c r="IV47" s="960"/>
      <c r="IW47" s="960"/>
      <c r="IX47" s="960"/>
      <c r="IY47" s="960"/>
      <c r="IZ47" s="960"/>
      <c r="JA47" s="960"/>
      <c r="JB47" s="960"/>
      <c r="JC47" s="960"/>
      <c r="JD47" s="960"/>
      <c r="JE47" s="960"/>
      <c r="JF47" s="960"/>
      <c r="JG47" s="960"/>
      <c r="JH47" s="960"/>
      <c r="JI47" s="960"/>
      <c r="JJ47" s="960"/>
      <c r="JK47" s="960"/>
      <c r="JL47" s="960"/>
      <c r="JM47" s="960"/>
      <c r="JN47" s="960"/>
      <c r="JO47" s="960"/>
      <c r="JP47" s="960"/>
      <c r="JQ47" s="960"/>
      <c r="JR47" s="960"/>
      <c r="JS47" s="960"/>
      <c r="JT47" s="960"/>
      <c r="JU47" s="960"/>
      <c r="JV47" s="960"/>
      <c r="JW47" s="960"/>
      <c r="JX47" s="960"/>
      <c r="JY47" s="960"/>
      <c r="JZ47" s="960"/>
      <c r="KA47" s="960"/>
      <c r="KB47" s="960"/>
      <c r="KC47" s="960"/>
      <c r="KD47" s="960"/>
      <c r="KE47" s="960"/>
      <c r="KF47" s="960"/>
      <c r="KG47" s="960"/>
      <c r="KH47" s="960"/>
      <c r="KI47" s="960"/>
      <c r="KJ47" s="960"/>
      <c r="KK47" s="960"/>
      <c r="KL47" s="960"/>
      <c r="KM47" s="960"/>
      <c r="KN47" s="960"/>
      <c r="KO47" s="960"/>
      <c r="KP47" s="960"/>
      <c r="KQ47" s="960"/>
      <c r="KR47" s="960"/>
      <c r="KS47" s="960"/>
      <c r="KT47" s="960"/>
      <c r="KU47" s="960"/>
      <c r="KV47" s="960"/>
      <c r="KW47" s="960"/>
      <c r="KX47" s="960"/>
      <c r="KY47" s="960"/>
      <c r="KZ47" s="960"/>
      <c r="LA47" s="960"/>
      <c r="LB47" s="960"/>
      <c r="LC47" s="960"/>
      <c r="LD47" s="960"/>
      <c r="LE47" s="960"/>
      <c r="LF47" s="960"/>
      <c r="LG47" s="960"/>
      <c r="LH47" s="960"/>
      <c r="LI47" s="960"/>
      <c r="LJ47" s="960"/>
      <c r="LK47" s="960"/>
      <c r="LL47" s="960"/>
      <c r="LM47" s="960"/>
      <c r="LN47" s="960"/>
      <c r="LO47" s="960"/>
      <c r="LP47" s="960"/>
      <c r="LQ47" s="960"/>
      <c r="LR47" s="960"/>
      <c r="LS47" s="960"/>
      <c r="LT47" s="960"/>
      <c r="LU47" s="960"/>
      <c r="LV47" s="960"/>
      <c r="LW47" s="960"/>
      <c r="LX47" s="960"/>
      <c r="LY47" s="960"/>
      <c r="LZ47" s="960"/>
      <c r="MA47" s="960"/>
      <c r="MB47" s="960"/>
      <c r="MC47" s="960"/>
      <c r="MD47" s="960"/>
      <c r="ME47" s="960"/>
      <c r="MF47" s="960"/>
      <c r="MG47" s="960"/>
      <c r="MH47" s="960"/>
      <c r="MI47" s="960"/>
      <c r="MJ47" s="960"/>
      <c r="MK47" s="960"/>
      <c r="ML47" s="960"/>
      <c r="MM47" s="960"/>
      <c r="MN47" s="960"/>
      <c r="MO47" s="960"/>
      <c r="MP47" s="960"/>
      <c r="MQ47" s="960"/>
      <c r="MR47" s="960"/>
      <c r="MS47" s="960"/>
      <c r="MT47" s="960"/>
      <c r="MU47" s="960"/>
      <c r="MV47" s="960"/>
      <c r="MW47" s="960"/>
      <c r="MX47" s="960"/>
      <c r="MY47" s="960"/>
      <c r="MZ47" s="960"/>
      <c r="NA47" s="960"/>
      <c r="NB47" s="960"/>
      <c r="NC47" s="960"/>
      <c r="ND47" s="960"/>
      <c r="NE47" s="960"/>
      <c r="NF47" s="960"/>
      <c r="NG47" s="960"/>
      <c r="NH47" s="960"/>
      <c r="NI47" s="960"/>
      <c r="NJ47" s="960"/>
      <c r="NK47" s="960"/>
      <c r="NL47" s="960"/>
      <c r="NM47" s="960"/>
      <c r="NN47" s="960"/>
      <c r="NO47" s="960"/>
      <c r="NP47" s="960"/>
      <c r="NQ47" s="960"/>
      <c r="NR47" s="960"/>
      <c r="NS47" s="960"/>
      <c r="NT47" s="960"/>
      <c r="NU47" s="960"/>
      <c r="NV47" s="960"/>
      <c r="NW47" s="960"/>
      <c r="NX47" s="960"/>
      <c r="NY47" s="960"/>
      <c r="NZ47" s="960"/>
      <c r="OA47" s="960"/>
      <c r="OB47" s="960"/>
      <c r="OC47" s="960"/>
      <c r="OD47" s="960"/>
      <c r="OE47" s="960"/>
      <c r="OF47" s="960"/>
      <c r="OG47" s="960"/>
      <c r="OH47" s="960"/>
      <c r="OI47" s="960"/>
      <c r="OJ47" s="960"/>
      <c r="OK47" s="960"/>
      <c r="OL47" s="960"/>
      <c r="OM47" s="960"/>
      <c r="ON47" s="960"/>
      <c r="OO47" s="960"/>
      <c r="OP47" s="960"/>
      <c r="OQ47" s="960"/>
      <c r="OR47" s="960"/>
      <c r="OS47" s="960"/>
      <c r="OT47" s="960"/>
      <c r="OU47" s="960"/>
      <c r="OV47" s="960"/>
      <c r="OW47" s="960"/>
      <c r="OX47" s="960"/>
      <c r="OY47" s="960"/>
      <c r="OZ47" s="960"/>
      <c r="PA47" s="960"/>
      <c r="PB47" s="960"/>
      <c r="PC47" s="960"/>
      <c r="PD47" s="960"/>
      <c r="PE47" s="960"/>
      <c r="PF47" s="960"/>
      <c r="PG47" s="960"/>
      <c r="PH47" s="960"/>
      <c r="PI47" s="960"/>
      <c r="PJ47" s="960"/>
      <c r="PK47" s="960"/>
      <c r="PL47" s="960"/>
      <c r="PM47" s="960"/>
      <c r="PN47" s="960"/>
      <c r="PO47" s="960"/>
      <c r="PP47" s="960"/>
      <c r="PQ47" s="960"/>
      <c r="PR47" s="960"/>
      <c r="PS47" s="960"/>
      <c r="PT47" s="960"/>
      <c r="PU47" s="960"/>
      <c r="PV47" s="960"/>
      <c r="PW47" s="960"/>
      <c r="PX47" s="960"/>
      <c r="PY47" s="960"/>
      <c r="PZ47" s="960"/>
      <c r="QA47" s="960"/>
      <c r="QB47" s="960"/>
      <c r="QC47" s="960"/>
      <c r="QD47" s="960"/>
      <c r="QE47" s="960"/>
      <c r="QF47" s="960"/>
      <c r="QG47" s="960"/>
      <c r="QH47" s="960"/>
      <c r="QI47" s="960"/>
      <c r="QJ47" s="960"/>
      <c r="QK47" s="960"/>
      <c r="QL47" s="960"/>
      <c r="QM47" s="960"/>
      <c r="QN47" s="960"/>
      <c r="QO47" s="960"/>
      <c r="QP47" s="960"/>
      <c r="QQ47" s="960"/>
      <c r="QR47" s="960"/>
      <c r="QS47" s="960"/>
      <c r="QT47" s="960"/>
      <c r="QU47" s="960"/>
      <c r="QV47" s="960"/>
      <c r="QW47" s="960"/>
      <c r="QX47" s="960"/>
      <c r="QY47" s="960"/>
      <c r="QZ47" s="960"/>
      <c r="RA47" s="960"/>
      <c r="RB47" s="960"/>
      <c r="RC47" s="960"/>
      <c r="RD47" s="960"/>
      <c r="RE47" s="960"/>
      <c r="RF47" s="960"/>
      <c r="RG47" s="960"/>
      <c r="RH47" s="960"/>
      <c r="RI47" s="960"/>
      <c r="RJ47" s="960"/>
      <c r="RK47" s="960"/>
      <c r="RL47" s="960"/>
      <c r="RM47" s="960"/>
      <c r="RN47" s="960"/>
      <c r="RO47" s="960"/>
      <c r="RP47" s="960"/>
      <c r="RQ47" s="960"/>
      <c r="RR47" s="960"/>
      <c r="RS47" s="960"/>
      <c r="RT47" s="960"/>
      <c r="RU47" s="960"/>
      <c r="RV47" s="960"/>
      <c r="RW47" s="960"/>
      <c r="RX47" s="960"/>
      <c r="RY47" s="960"/>
      <c r="RZ47" s="960"/>
      <c r="SA47" s="960"/>
      <c r="SB47" s="960"/>
      <c r="SC47" s="960"/>
      <c r="SD47" s="960"/>
      <c r="SE47" s="960"/>
      <c r="SF47" s="960"/>
      <c r="SG47" s="960"/>
      <c r="SH47" s="960"/>
      <c r="SI47" s="960"/>
      <c r="SJ47" s="960"/>
      <c r="SK47" s="960"/>
      <c r="SL47" s="960"/>
      <c r="SM47" s="960"/>
      <c r="SN47" s="960"/>
      <c r="SO47" s="960"/>
      <c r="SP47" s="960"/>
      <c r="SQ47" s="960"/>
      <c r="SR47" s="960"/>
      <c r="SS47" s="960"/>
      <c r="ST47" s="960"/>
      <c r="SU47" s="960"/>
      <c r="SV47" s="960"/>
      <c r="SW47" s="960"/>
      <c r="SX47" s="960"/>
      <c r="SY47" s="960"/>
      <c r="SZ47" s="960"/>
      <c r="TA47" s="960"/>
      <c r="TB47" s="960"/>
      <c r="TC47" s="960"/>
      <c r="TD47" s="960"/>
      <c r="TE47" s="960"/>
      <c r="TF47" s="960"/>
      <c r="TG47" s="960"/>
      <c r="TH47" s="960"/>
      <c r="TI47" s="960"/>
      <c r="TJ47" s="960"/>
      <c r="TK47" s="960"/>
      <c r="TL47" s="960"/>
      <c r="TM47" s="960"/>
      <c r="TN47" s="960"/>
      <c r="TO47" s="960"/>
      <c r="TP47" s="960"/>
      <c r="TQ47" s="960"/>
      <c r="TR47" s="960"/>
      <c r="TS47" s="960"/>
      <c r="TT47" s="960"/>
      <c r="TU47" s="960"/>
      <c r="TV47" s="960"/>
      <c r="TW47" s="960"/>
      <c r="TX47" s="960"/>
      <c r="TY47" s="960"/>
      <c r="TZ47" s="960"/>
      <c r="UA47" s="960"/>
      <c r="UB47" s="960"/>
      <c r="UC47" s="960"/>
      <c r="UD47" s="960"/>
      <c r="UE47" s="960"/>
      <c r="UF47" s="960"/>
      <c r="UG47" s="960"/>
      <c r="UH47" s="960"/>
      <c r="UI47" s="960"/>
      <c r="UJ47" s="960"/>
      <c r="UK47" s="960"/>
      <c r="UL47" s="960"/>
      <c r="UM47" s="960"/>
      <c r="UN47" s="960"/>
      <c r="UO47" s="960"/>
      <c r="UP47" s="960"/>
      <c r="UQ47" s="960"/>
      <c r="UR47" s="960"/>
      <c r="US47" s="960"/>
      <c r="UT47" s="960"/>
      <c r="UU47" s="960"/>
      <c r="UV47" s="960"/>
      <c r="UW47" s="960"/>
      <c r="UX47" s="960"/>
      <c r="UY47" s="960"/>
      <c r="UZ47" s="960"/>
      <c r="VA47" s="960"/>
      <c r="VB47" s="960"/>
      <c r="VC47" s="960"/>
      <c r="VD47" s="960"/>
      <c r="VE47" s="960"/>
      <c r="VF47" s="960"/>
      <c r="VG47" s="960"/>
      <c r="VH47" s="960"/>
      <c r="VI47" s="960"/>
      <c r="VJ47" s="960"/>
      <c r="VK47" s="960"/>
      <c r="VL47" s="960"/>
      <c r="VM47" s="960"/>
      <c r="VN47" s="960"/>
      <c r="VO47" s="960"/>
      <c r="VP47" s="960"/>
      <c r="VQ47" s="960"/>
      <c r="VR47" s="960"/>
      <c r="VS47" s="960"/>
      <c r="VT47" s="960"/>
      <c r="VU47" s="960"/>
      <c r="VV47" s="960"/>
      <c r="VW47" s="960"/>
      <c r="VX47" s="960"/>
      <c r="VY47" s="960"/>
      <c r="VZ47" s="960"/>
      <c r="WA47" s="960"/>
      <c r="WB47" s="960"/>
      <c r="WC47" s="960"/>
      <c r="WD47" s="960"/>
      <c r="WE47" s="960"/>
      <c r="WF47" s="960"/>
      <c r="WG47" s="960"/>
      <c r="WH47" s="960"/>
      <c r="WI47" s="960"/>
      <c r="WJ47" s="960"/>
      <c r="WK47" s="960"/>
      <c r="WL47" s="960"/>
      <c r="WM47" s="960"/>
      <c r="WN47" s="960"/>
      <c r="WO47" s="960"/>
      <c r="WP47" s="960"/>
      <c r="WQ47" s="960"/>
      <c r="WR47" s="960"/>
      <c r="WS47" s="960"/>
      <c r="WT47" s="960"/>
      <c r="WU47" s="960"/>
      <c r="WV47" s="960"/>
      <c r="WW47" s="960"/>
      <c r="WX47" s="960"/>
      <c r="WY47" s="960"/>
      <c r="WZ47" s="960"/>
      <c r="XA47" s="960"/>
      <c r="XB47" s="960"/>
      <c r="XC47" s="960"/>
      <c r="XD47" s="960"/>
      <c r="XE47" s="960"/>
      <c r="XF47" s="960"/>
      <c r="XG47" s="960"/>
      <c r="XH47" s="960"/>
      <c r="XI47" s="960"/>
      <c r="XJ47" s="960"/>
      <c r="XK47" s="960"/>
      <c r="XL47" s="960"/>
      <c r="XM47" s="960"/>
      <c r="XN47" s="960"/>
      <c r="XO47" s="960"/>
      <c r="XP47" s="960"/>
      <c r="XQ47" s="960"/>
      <c r="XR47" s="960"/>
      <c r="XS47" s="960"/>
      <c r="XT47" s="960"/>
      <c r="XU47" s="960"/>
      <c r="XV47" s="960"/>
      <c r="XW47" s="960"/>
      <c r="XX47" s="960"/>
      <c r="XY47" s="960"/>
      <c r="XZ47" s="960"/>
      <c r="YA47" s="960"/>
      <c r="YB47" s="960"/>
      <c r="YC47" s="960"/>
      <c r="YD47" s="960"/>
      <c r="YE47" s="960"/>
      <c r="YF47" s="960"/>
      <c r="YG47" s="960"/>
      <c r="YH47" s="960"/>
      <c r="YI47" s="960"/>
      <c r="YJ47" s="960"/>
      <c r="YK47" s="960"/>
      <c r="YL47" s="960"/>
      <c r="YM47" s="960"/>
      <c r="YN47" s="960"/>
      <c r="YO47" s="960"/>
      <c r="YP47" s="960"/>
      <c r="YQ47" s="960"/>
      <c r="YR47" s="960"/>
      <c r="YS47" s="960"/>
      <c r="YT47" s="960"/>
      <c r="YU47" s="960"/>
      <c r="YV47" s="960"/>
      <c r="YW47" s="960"/>
      <c r="YX47" s="960"/>
      <c r="YY47" s="960"/>
      <c r="YZ47" s="960"/>
      <c r="ZA47" s="960"/>
      <c r="ZB47" s="960"/>
      <c r="ZC47" s="960"/>
      <c r="ZD47" s="960"/>
      <c r="ZE47" s="960"/>
      <c r="ZF47" s="960"/>
      <c r="ZG47" s="960"/>
      <c r="ZH47" s="960"/>
      <c r="ZI47" s="960"/>
      <c r="ZJ47" s="960"/>
      <c r="ZK47" s="960"/>
      <c r="ZL47" s="960"/>
      <c r="ZM47" s="960"/>
      <c r="ZN47" s="960"/>
      <c r="ZO47" s="960"/>
      <c r="ZP47" s="960"/>
      <c r="ZQ47" s="960"/>
      <c r="ZR47" s="960"/>
      <c r="ZS47" s="960"/>
      <c r="ZT47" s="960"/>
      <c r="ZU47" s="960"/>
      <c r="ZV47" s="960"/>
      <c r="ZW47" s="960"/>
      <c r="ZX47" s="960"/>
      <c r="ZY47" s="960"/>
      <c r="ZZ47" s="960"/>
      <c r="AAA47" s="960"/>
      <c r="AAB47" s="960"/>
      <c r="AAC47" s="960"/>
      <c r="AAD47" s="960"/>
      <c r="AAE47" s="960"/>
      <c r="AAF47" s="960"/>
      <c r="AAG47" s="960"/>
      <c r="AAH47" s="960"/>
      <c r="AAI47" s="960"/>
      <c r="AAJ47" s="960"/>
      <c r="AAK47" s="960"/>
      <c r="AAL47" s="960"/>
      <c r="AAM47" s="960"/>
      <c r="AAN47" s="960"/>
      <c r="AAO47" s="960"/>
      <c r="AAP47" s="960"/>
      <c r="AAQ47" s="960"/>
      <c r="AAR47" s="960"/>
      <c r="AAS47" s="960"/>
      <c r="AAT47" s="960"/>
      <c r="AAU47" s="960"/>
      <c r="AAV47" s="960"/>
      <c r="AAW47" s="960"/>
      <c r="AAX47" s="960"/>
      <c r="AAY47" s="960"/>
      <c r="AAZ47" s="960"/>
      <c r="ABA47" s="960"/>
      <c r="ABB47" s="960"/>
      <c r="ABC47" s="960"/>
      <c r="ABD47" s="960"/>
      <c r="ABE47" s="960"/>
      <c r="ABF47" s="960"/>
      <c r="ABG47" s="960"/>
      <c r="ABH47" s="960"/>
      <c r="ABI47" s="960"/>
      <c r="ABJ47" s="960"/>
      <c r="ABK47" s="960"/>
      <c r="ABL47" s="960"/>
      <c r="ABM47" s="960"/>
      <c r="ABN47" s="960"/>
      <c r="ABO47" s="960"/>
      <c r="ABP47" s="960"/>
      <c r="ABQ47" s="960"/>
      <c r="ABR47" s="960"/>
      <c r="ABS47" s="960"/>
      <c r="ABT47" s="960"/>
      <c r="ABU47" s="960"/>
      <c r="ABV47" s="960"/>
      <c r="ABW47" s="960"/>
      <c r="ABX47" s="960"/>
      <c r="ABY47" s="960"/>
      <c r="ABZ47" s="960"/>
      <c r="ACA47" s="960"/>
      <c r="ACB47" s="960"/>
      <c r="ACC47" s="960"/>
      <c r="ACD47" s="960"/>
      <c r="ACE47" s="960"/>
      <c r="ACF47" s="960"/>
      <c r="ACG47" s="960"/>
      <c r="ACH47" s="960"/>
      <c r="ACI47" s="960"/>
      <c r="ACJ47" s="960"/>
      <c r="ACK47" s="960"/>
      <c r="ACL47" s="960"/>
      <c r="ACM47" s="960"/>
      <c r="ACN47" s="960"/>
      <c r="ACO47" s="960"/>
      <c r="ACP47" s="960"/>
      <c r="ACQ47" s="960"/>
      <c r="ACR47" s="960"/>
      <c r="ACS47" s="960"/>
      <c r="ACT47" s="960"/>
      <c r="ACU47" s="960"/>
      <c r="ACV47" s="960"/>
      <c r="ACW47" s="960"/>
      <c r="ACX47" s="960"/>
      <c r="ACY47" s="960"/>
      <c r="ACZ47" s="960"/>
      <c r="ADA47" s="960"/>
      <c r="ADB47" s="960"/>
      <c r="ADC47" s="960"/>
      <c r="ADD47" s="960"/>
      <c r="ADE47" s="960"/>
      <c r="ADF47" s="960"/>
      <c r="ADG47" s="960"/>
      <c r="ADH47" s="960"/>
      <c r="ADI47" s="960"/>
      <c r="ADJ47" s="960"/>
      <c r="ADK47" s="960"/>
      <c r="ADL47" s="960"/>
      <c r="ADM47" s="960"/>
      <c r="ADN47" s="960"/>
      <c r="ADO47" s="960"/>
      <c r="ADP47" s="960"/>
      <c r="ADQ47" s="960"/>
      <c r="ADR47" s="960"/>
      <c r="ADS47" s="960"/>
      <c r="ADT47" s="960"/>
      <c r="ADU47" s="960"/>
      <c r="ADV47" s="960"/>
      <c r="ADW47" s="960"/>
      <c r="ADX47" s="960"/>
      <c r="ADY47" s="960"/>
      <c r="ADZ47" s="960"/>
      <c r="AEA47" s="960"/>
      <c r="AEB47" s="960"/>
      <c r="AEC47" s="960"/>
      <c r="AED47" s="960"/>
      <c r="AEE47" s="960"/>
      <c r="AEF47" s="960"/>
      <c r="AEG47" s="960"/>
      <c r="AEH47" s="960"/>
      <c r="AEI47" s="960"/>
      <c r="AEJ47" s="960"/>
      <c r="AEK47" s="960"/>
      <c r="AEL47" s="960"/>
      <c r="AEM47" s="960"/>
      <c r="AEN47" s="960"/>
      <c r="AEO47" s="960"/>
      <c r="AEP47" s="960"/>
      <c r="AEQ47" s="960"/>
      <c r="AER47" s="960"/>
      <c r="AES47" s="960"/>
      <c r="AET47" s="960"/>
      <c r="AEU47" s="960"/>
      <c r="AEV47" s="960"/>
      <c r="AEW47" s="960"/>
      <c r="AEX47" s="960"/>
      <c r="AEY47" s="960"/>
      <c r="AEZ47" s="960"/>
      <c r="AFA47" s="960"/>
      <c r="AFB47" s="960"/>
      <c r="AFC47" s="960"/>
      <c r="AFD47" s="960"/>
      <c r="AFE47" s="960"/>
      <c r="AFF47" s="960"/>
      <c r="AFG47" s="960"/>
      <c r="AFH47" s="960"/>
      <c r="AFI47" s="960"/>
      <c r="AFJ47" s="960"/>
      <c r="AFK47" s="960"/>
      <c r="AFL47" s="960"/>
      <c r="AFM47" s="960"/>
      <c r="AFN47" s="960"/>
      <c r="AFO47" s="960"/>
      <c r="AFP47" s="960"/>
      <c r="AFQ47" s="960"/>
      <c r="AFR47" s="960"/>
      <c r="AFS47" s="960"/>
      <c r="AFT47" s="960"/>
      <c r="AFU47" s="960"/>
      <c r="AFV47" s="960"/>
      <c r="AFW47" s="960"/>
      <c r="AFX47" s="960"/>
      <c r="AFY47" s="960"/>
      <c r="AFZ47" s="960"/>
      <c r="AGA47" s="960"/>
      <c r="AGB47" s="960"/>
      <c r="AGC47" s="960"/>
      <c r="AGD47" s="960"/>
      <c r="AGE47" s="960"/>
      <c r="AGF47" s="960"/>
      <c r="AGG47" s="960"/>
      <c r="AGH47" s="960"/>
      <c r="AGI47" s="960"/>
      <c r="AGJ47" s="960"/>
      <c r="AGK47" s="960"/>
      <c r="AGL47" s="960"/>
      <c r="AGM47" s="960"/>
      <c r="AGN47" s="960"/>
      <c r="AGO47" s="960"/>
      <c r="AGP47" s="960"/>
      <c r="AGQ47" s="960"/>
      <c r="AGR47" s="960"/>
      <c r="AGS47" s="960"/>
      <c r="AGT47" s="960"/>
      <c r="AGU47" s="960"/>
      <c r="AGV47" s="960"/>
      <c r="AGW47" s="960"/>
      <c r="AGX47" s="960"/>
      <c r="AGY47" s="960"/>
      <c r="AGZ47" s="960"/>
      <c r="AHA47" s="960"/>
      <c r="AHB47" s="960"/>
      <c r="AHC47" s="960"/>
      <c r="AHD47" s="960"/>
      <c r="AHE47" s="960"/>
      <c r="AHF47" s="960"/>
      <c r="AHG47" s="960"/>
      <c r="AHH47" s="960"/>
      <c r="AHI47" s="960"/>
      <c r="AHJ47" s="960"/>
      <c r="AHK47" s="960"/>
      <c r="AHL47" s="960"/>
      <c r="AHM47" s="960"/>
      <c r="AHN47" s="960"/>
      <c r="AHO47" s="960"/>
      <c r="AHP47" s="960"/>
      <c r="AHQ47" s="960"/>
      <c r="AHR47" s="960"/>
      <c r="AHS47" s="960"/>
      <c r="AHT47" s="960"/>
      <c r="AHU47" s="960"/>
      <c r="AHV47" s="960"/>
      <c r="AHW47" s="960"/>
      <c r="AHX47" s="960"/>
      <c r="AHY47" s="960"/>
      <c r="AHZ47" s="960"/>
      <c r="AIA47" s="960"/>
      <c r="AIB47" s="960"/>
      <c r="AIC47" s="960"/>
      <c r="AID47" s="960"/>
      <c r="AIE47" s="960"/>
      <c r="AIF47" s="960"/>
      <c r="AIG47" s="960"/>
      <c r="AIH47" s="960"/>
      <c r="AII47" s="960"/>
      <c r="AIJ47" s="960"/>
      <c r="AIK47" s="960"/>
      <c r="AIL47" s="960"/>
      <c r="AIM47" s="960"/>
      <c r="AIN47" s="960"/>
      <c r="AIO47" s="960"/>
      <c r="AIP47" s="960"/>
      <c r="AIQ47" s="960"/>
      <c r="AIR47" s="960"/>
      <c r="AIS47" s="960"/>
      <c r="AIT47" s="960"/>
      <c r="AIU47" s="960"/>
      <c r="AIV47" s="960"/>
      <c r="AIW47" s="960"/>
      <c r="AIX47" s="960"/>
      <c r="AIY47" s="960"/>
      <c r="AIZ47" s="960"/>
      <c r="AJA47" s="960"/>
      <c r="AJB47" s="960"/>
      <c r="AJC47" s="960"/>
      <c r="AJD47" s="960"/>
      <c r="AJE47" s="960"/>
      <c r="AJF47" s="960"/>
      <c r="AJG47" s="960"/>
      <c r="AJH47" s="960"/>
      <c r="AJI47" s="960"/>
      <c r="AJJ47" s="960"/>
      <c r="AJK47" s="960"/>
      <c r="AJL47" s="960"/>
      <c r="AJM47" s="960"/>
      <c r="AJN47" s="960"/>
      <c r="AJO47" s="960"/>
      <c r="AJP47" s="960"/>
      <c r="AJQ47" s="960"/>
      <c r="AJR47" s="960"/>
      <c r="AJS47" s="960"/>
      <c r="AJT47" s="960"/>
      <c r="AJU47" s="960"/>
      <c r="AJV47" s="960"/>
      <c r="AJW47" s="960"/>
      <c r="AJX47" s="960"/>
      <c r="AJY47" s="960"/>
      <c r="AJZ47" s="960"/>
      <c r="AKA47" s="960"/>
      <c r="AKB47" s="960"/>
      <c r="AKC47" s="960"/>
      <c r="AKD47" s="960"/>
      <c r="AKE47" s="960"/>
      <c r="AKF47" s="960"/>
      <c r="AKG47" s="960"/>
      <c r="AKH47" s="960"/>
      <c r="AKI47" s="960"/>
      <c r="AKJ47" s="960"/>
      <c r="AKK47" s="960"/>
      <c r="AKL47" s="960"/>
      <c r="AKM47" s="960"/>
      <c r="AKN47" s="960"/>
      <c r="AKO47" s="960"/>
      <c r="AKP47" s="960"/>
      <c r="AKQ47" s="960"/>
      <c r="AKR47" s="960"/>
      <c r="AKS47" s="960"/>
      <c r="AKT47" s="960"/>
      <c r="AKU47" s="960"/>
      <c r="AKV47" s="960"/>
      <c r="AKW47" s="960"/>
      <c r="AKX47" s="960"/>
      <c r="AKY47" s="960"/>
      <c r="AKZ47" s="960"/>
      <c r="ALA47" s="960"/>
      <c r="ALB47" s="960"/>
      <c r="ALC47" s="960"/>
      <c r="ALD47" s="960"/>
      <c r="ALE47" s="960"/>
      <c r="ALF47" s="960"/>
      <c r="ALG47" s="960"/>
      <c r="ALH47" s="960"/>
      <c r="ALI47" s="960"/>
      <c r="ALJ47" s="960"/>
      <c r="ALK47" s="960"/>
      <c r="ALL47" s="960"/>
      <c r="ALM47" s="960"/>
      <c r="ALN47" s="960"/>
      <c r="ALO47" s="960"/>
      <c r="ALP47" s="960"/>
      <c r="ALQ47" s="960"/>
      <c r="ALR47" s="960"/>
      <c r="ALS47" s="960"/>
      <c r="ALT47" s="960"/>
      <c r="ALU47" s="960"/>
      <c r="ALV47" s="960"/>
      <c r="ALW47" s="960"/>
      <c r="ALX47" s="960"/>
      <c r="ALY47" s="960"/>
      <c r="ALZ47" s="960"/>
      <c r="AMA47" s="960"/>
      <c r="AMB47" s="960"/>
      <c r="AMC47" s="960"/>
      <c r="AMD47" s="960"/>
      <c r="AME47" s="960"/>
      <c r="AMF47" s="960"/>
      <c r="AMG47" s="960"/>
      <c r="AMH47" s="960"/>
      <c r="AMI47" s="960"/>
      <c r="AMJ47" s="960"/>
      <c r="AMK47" s="960"/>
      <c r="AML47" s="960"/>
      <c r="AMM47" s="960"/>
      <c r="AMN47" s="960"/>
      <c r="AMO47" s="960"/>
      <c r="AMP47" s="960"/>
      <c r="AMQ47" s="960"/>
      <c r="AMR47" s="960"/>
      <c r="AMS47" s="960"/>
      <c r="AMT47" s="960"/>
      <c r="AMU47" s="960"/>
      <c r="AMV47" s="960"/>
      <c r="AMW47" s="960"/>
      <c r="AMX47" s="960"/>
      <c r="AMY47" s="960"/>
      <c r="AMZ47" s="960"/>
      <c r="ANA47" s="960"/>
      <c r="ANB47" s="960"/>
      <c r="ANC47" s="960"/>
      <c r="AND47" s="960"/>
      <c r="ANE47" s="960"/>
      <c r="ANF47" s="960"/>
      <c r="ANG47" s="960"/>
      <c r="ANH47" s="960"/>
      <c r="ANI47" s="960"/>
      <c r="ANJ47" s="960"/>
      <c r="ANK47" s="960"/>
      <c r="ANL47" s="960"/>
      <c r="ANM47" s="960"/>
      <c r="ANN47" s="960"/>
      <c r="ANO47" s="960"/>
      <c r="ANP47" s="960"/>
      <c r="ANQ47" s="960"/>
      <c r="ANR47" s="960"/>
      <c r="ANS47" s="960"/>
      <c r="ANT47" s="960"/>
      <c r="ANU47" s="960"/>
      <c r="ANV47" s="960"/>
      <c r="ANW47" s="960"/>
      <c r="ANX47" s="960"/>
      <c r="ANY47" s="960"/>
      <c r="ANZ47" s="960"/>
      <c r="AOA47" s="960"/>
      <c r="AOB47" s="960"/>
      <c r="AOC47" s="960"/>
      <c r="AOD47" s="960"/>
      <c r="AOE47" s="960"/>
      <c r="AOF47" s="960"/>
      <c r="AOG47" s="960"/>
      <c r="AOH47" s="960"/>
      <c r="AOI47" s="960"/>
      <c r="AOJ47" s="960"/>
      <c r="AOK47" s="960"/>
      <c r="AOL47" s="960"/>
      <c r="AOM47" s="960"/>
      <c r="AON47" s="960"/>
      <c r="AOO47" s="960"/>
      <c r="AOP47" s="960"/>
      <c r="AOQ47" s="960"/>
      <c r="AOR47" s="960"/>
      <c r="AOS47" s="960"/>
      <c r="AOT47" s="960"/>
      <c r="AOU47" s="960"/>
      <c r="AOV47" s="960"/>
      <c r="AOW47" s="960"/>
      <c r="AOX47" s="960"/>
      <c r="AOY47" s="960"/>
      <c r="AOZ47" s="960"/>
      <c r="APA47" s="960"/>
      <c r="APB47" s="960"/>
      <c r="APC47" s="960"/>
      <c r="APD47" s="960"/>
      <c r="APE47" s="960"/>
      <c r="APF47" s="960"/>
      <c r="APG47" s="960"/>
      <c r="APH47" s="960"/>
      <c r="API47" s="960"/>
      <c r="APJ47" s="960"/>
      <c r="APK47" s="960"/>
      <c r="APL47" s="960"/>
      <c r="APM47" s="960"/>
      <c r="APN47" s="960"/>
      <c r="APO47" s="960"/>
      <c r="APP47" s="960"/>
      <c r="APQ47" s="960"/>
      <c r="APR47" s="960"/>
      <c r="APS47" s="960"/>
      <c r="APT47" s="960"/>
      <c r="APU47" s="960"/>
      <c r="APV47" s="960"/>
      <c r="APW47" s="960"/>
      <c r="APX47" s="960"/>
      <c r="APY47" s="960"/>
      <c r="APZ47" s="960"/>
      <c r="AQA47" s="960"/>
      <c r="AQB47" s="960"/>
      <c r="AQC47" s="960"/>
      <c r="AQD47" s="960"/>
      <c r="AQE47" s="960"/>
      <c r="AQF47" s="960"/>
      <c r="AQG47" s="960"/>
      <c r="AQH47" s="960"/>
      <c r="AQI47" s="960"/>
      <c r="AQJ47" s="960"/>
      <c r="AQK47" s="960"/>
      <c r="AQL47" s="960"/>
      <c r="AQM47" s="960"/>
      <c r="AQN47" s="960"/>
      <c r="AQO47" s="960"/>
      <c r="AQP47" s="960"/>
      <c r="AQQ47" s="960"/>
      <c r="AQR47" s="960"/>
      <c r="AQS47" s="960"/>
      <c r="AQT47" s="960"/>
      <c r="AQU47" s="960"/>
      <c r="AQV47" s="960"/>
      <c r="AQW47" s="960"/>
      <c r="AQX47" s="960"/>
      <c r="AQY47" s="960"/>
      <c r="AQZ47" s="960"/>
      <c r="ARA47" s="960"/>
      <c r="ARB47" s="960"/>
      <c r="ARC47" s="960"/>
      <c r="ARD47" s="960"/>
      <c r="ARE47" s="960"/>
      <c r="ARF47" s="960"/>
      <c r="ARG47" s="960"/>
      <c r="ARH47" s="960"/>
      <c r="ARI47" s="960"/>
      <c r="ARJ47" s="960"/>
      <c r="ARK47" s="960"/>
      <c r="ARL47" s="960"/>
      <c r="ARM47" s="960"/>
      <c r="ARN47" s="960"/>
      <c r="ARO47" s="960"/>
      <c r="ARP47" s="960"/>
      <c r="ARQ47" s="960"/>
      <c r="ARR47" s="960"/>
      <c r="ARS47" s="960"/>
      <c r="ART47" s="960"/>
      <c r="ARU47" s="960"/>
      <c r="ARV47" s="960"/>
      <c r="ARW47" s="960"/>
      <c r="ARX47" s="960"/>
      <c r="ARY47" s="960"/>
      <c r="ARZ47" s="960"/>
      <c r="ASA47" s="960"/>
      <c r="ASB47" s="960"/>
      <c r="ASC47" s="960"/>
      <c r="ASD47" s="960"/>
      <c r="ASE47" s="960"/>
      <c r="ASF47" s="960"/>
      <c r="ASG47" s="960"/>
      <c r="ASH47" s="960"/>
      <c r="ASI47" s="960"/>
      <c r="ASJ47" s="960"/>
      <c r="ASK47" s="960"/>
      <c r="ASL47" s="960"/>
      <c r="ASM47" s="960"/>
      <c r="ASN47" s="960"/>
      <c r="ASO47" s="960"/>
      <c r="ASP47" s="960"/>
      <c r="ASQ47" s="960"/>
      <c r="ASR47" s="960"/>
      <c r="ASS47" s="960"/>
      <c r="AST47" s="960"/>
      <c r="ASU47" s="960"/>
      <c r="ASV47" s="960"/>
      <c r="ASW47" s="960"/>
      <c r="ASX47" s="960"/>
      <c r="ASY47" s="960"/>
      <c r="ASZ47" s="960"/>
      <c r="ATA47" s="960"/>
      <c r="ATB47" s="960"/>
      <c r="ATC47" s="960"/>
      <c r="ATD47" s="960"/>
      <c r="ATE47" s="960"/>
      <c r="ATF47" s="960"/>
      <c r="ATG47" s="960"/>
      <c r="ATH47" s="960"/>
      <c r="ATI47" s="960"/>
      <c r="ATJ47" s="960"/>
      <c r="ATK47" s="960"/>
      <c r="ATL47" s="960"/>
      <c r="ATM47" s="960"/>
      <c r="ATN47" s="960"/>
      <c r="ATO47" s="960"/>
      <c r="ATP47" s="960"/>
      <c r="ATQ47" s="960"/>
      <c r="ATR47" s="960"/>
      <c r="ATS47" s="960"/>
      <c r="ATT47" s="960"/>
      <c r="ATU47" s="960"/>
      <c r="ATV47" s="960"/>
      <c r="ATW47" s="960"/>
      <c r="ATX47" s="960"/>
      <c r="ATY47" s="960"/>
      <c r="ATZ47" s="960"/>
      <c r="AUA47" s="960"/>
      <c r="AUB47" s="960"/>
      <c r="AUC47" s="960"/>
      <c r="AUD47" s="960"/>
      <c r="AUE47" s="960"/>
      <c r="AUF47" s="960"/>
      <c r="AUG47" s="960"/>
      <c r="AUH47" s="960"/>
      <c r="AUI47" s="960"/>
      <c r="AUJ47" s="960"/>
      <c r="AUK47" s="960"/>
      <c r="AUL47" s="960"/>
      <c r="AUM47" s="960"/>
      <c r="AUN47" s="960"/>
      <c r="AUO47" s="960"/>
      <c r="AUP47" s="960"/>
      <c r="AUQ47" s="960"/>
      <c r="AUR47" s="960"/>
      <c r="AUS47" s="960"/>
      <c r="AUT47" s="960"/>
      <c r="AUU47" s="960"/>
      <c r="AUV47" s="960"/>
      <c r="AUW47" s="960"/>
      <c r="AUX47" s="960"/>
      <c r="AUY47" s="960"/>
      <c r="AUZ47" s="960"/>
      <c r="AVA47" s="960"/>
      <c r="AVB47" s="960"/>
      <c r="AVC47" s="960"/>
      <c r="AVD47" s="960"/>
      <c r="AVE47" s="960"/>
      <c r="AVF47" s="960"/>
      <c r="AVG47" s="960"/>
      <c r="AVH47" s="960"/>
      <c r="AVI47" s="960"/>
      <c r="AVJ47" s="960"/>
      <c r="AVK47" s="960"/>
      <c r="AVL47" s="960"/>
      <c r="AVM47" s="960"/>
      <c r="AVN47" s="960"/>
      <c r="AVO47" s="960"/>
      <c r="AVP47" s="960"/>
      <c r="AVQ47" s="960"/>
      <c r="AVR47" s="960"/>
      <c r="AVS47" s="960"/>
      <c r="AVT47" s="960"/>
      <c r="AVU47" s="960"/>
      <c r="AVV47" s="960"/>
      <c r="AVW47" s="960"/>
      <c r="AVX47" s="960"/>
      <c r="AVY47" s="960"/>
      <c r="AVZ47" s="960"/>
      <c r="AWA47" s="960"/>
      <c r="AWB47" s="960"/>
      <c r="AWC47" s="960"/>
      <c r="AWD47" s="960"/>
      <c r="AWE47" s="960"/>
      <c r="AWF47" s="960"/>
      <c r="AWG47" s="960"/>
      <c r="AWH47" s="960"/>
      <c r="AWI47" s="960"/>
      <c r="AWJ47" s="960"/>
      <c r="AWK47" s="960"/>
      <c r="AWL47" s="960"/>
      <c r="AWM47" s="960"/>
      <c r="AWN47" s="960"/>
      <c r="AWO47" s="960"/>
      <c r="AWP47" s="960"/>
      <c r="AWQ47" s="960"/>
      <c r="AWR47" s="960"/>
      <c r="AWS47" s="960"/>
      <c r="AWT47" s="960"/>
      <c r="AWU47" s="960"/>
      <c r="AWV47" s="960"/>
      <c r="AWW47" s="960"/>
      <c r="AWX47" s="960"/>
      <c r="AWY47" s="960"/>
      <c r="AWZ47" s="960"/>
      <c r="AXA47" s="960"/>
      <c r="AXB47" s="960"/>
      <c r="AXC47" s="960"/>
      <c r="AXD47" s="960"/>
      <c r="AXE47" s="960"/>
      <c r="AXF47" s="960"/>
      <c r="AXG47" s="960"/>
      <c r="AXH47" s="960"/>
      <c r="AXI47" s="960"/>
      <c r="AXJ47" s="960"/>
      <c r="AXK47" s="960"/>
      <c r="AXL47" s="960"/>
      <c r="AXM47" s="960"/>
      <c r="AXN47" s="960"/>
      <c r="AXO47" s="960"/>
      <c r="AXP47" s="960"/>
      <c r="AXQ47" s="960"/>
      <c r="AXR47" s="960"/>
      <c r="AXS47" s="960"/>
      <c r="AXT47" s="960"/>
      <c r="AXU47" s="960"/>
      <c r="AXV47" s="960"/>
      <c r="AXW47" s="960"/>
      <c r="AXX47" s="960"/>
      <c r="AXY47" s="960"/>
      <c r="AXZ47" s="960"/>
      <c r="AYA47" s="960"/>
      <c r="AYB47" s="960"/>
      <c r="AYC47" s="960"/>
      <c r="AYD47" s="960"/>
      <c r="AYE47" s="960"/>
      <c r="AYF47" s="960"/>
      <c r="AYG47" s="960"/>
      <c r="AYH47" s="960"/>
      <c r="AYI47" s="960"/>
      <c r="AYJ47" s="960"/>
      <c r="AYK47" s="960"/>
      <c r="AYL47" s="960"/>
      <c r="AYM47" s="960"/>
      <c r="AYN47" s="960"/>
      <c r="AYO47" s="960"/>
      <c r="AYP47" s="960"/>
      <c r="AYQ47" s="960"/>
      <c r="AYR47" s="960"/>
      <c r="AYS47" s="960"/>
      <c r="AYT47" s="960"/>
      <c r="AYU47" s="960"/>
      <c r="AYV47" s="960"/>
      <c r="AYW47" s="960"/>
      <c r="AYX47" s="960"/>
      <c r="AYY47" s="960"/>
      <c r="AYZ47" s="960"/>
      <c r="AZA47" s="960"/>
      <c r="AZB47" s="960"/>
      <c r="AZC47" s="960"/>
      <c r="AZD47" s="960"/>
      <c r="AZE47" s="960"/>
      <c r="AZF47" s="960"/>
      <c r="AZG47" s="960"/>
      <c r="AZH47" s="960"/>
      <c r="AZI47" s="960"/>
      <c r="AZJ47" s="960"/>
      <c r="AZK47" s="960"/>
      <c r="AZL47" s="960"/>
      <c r="AZM47" s="960"/>
      <c r="AZN47" s="960"/>
      <c r="AZO47" s="960"/>
      <c r="AZP47" s="960"/>
      <c r="AZQ47" s="960"/>
      <c r="AZR47" s="960"/>
      <c r="AZS47" s="960"/>
      <c r="AZT47" s="960"/>
      <c r="AZU47" s="960"/>
      <c r="AZV47" s="960"/>
      <c r="AZW47" s="960"/>
      <c r="AZX47" s="960"/>
      <c r="AZY47" s="960"/>
      <c r="AZZ47" s="960"/>
      <c r="BAA47" s="960"/>
      <c r="BAB47" s="960"/>
      <c r="BAC47" s="960"/>
      <c r="BAD47" s="960"/>
      <c r="BAE47" s="960"/>
      <c r="BAF47" s="960"/>
      <c r="BAG47" s="960"/>
      <c r="BAH47" s="960"/>
      <c r="BAI47" s="960"/>
      <c r="BAJ47" s="960"/>
      <c r="BAK47" s="960"/>
      <c r="BAL47" s="960"/>
      <c r="BAM47" s="960"/>
      <c r="BAN47" s="960"/>
      <c r="BAO47" s="960"/>
      <c r="BAP47" s="960"/>
      <c r="BAQ47" s="960"/>
      <c r="BAR47" s="960"/>
      <c r="BAS47" s="960"/>
      <c r="BAT47" s="960"/>
      <c r="BAU47" s="960"/>
      <c r="BAV47" s="960"/>
      <c r="BAW47" s="960"/>
      <c r="BAX47" s="960"/>
      <c r="BAY47" s="960"/>
      <c r="BAZ47" s="960"/>
      <c r="BBA47" s="960"/>
      <c r="BBB47" s="960"/>
      <c r="BBC47" s="960"/>
      <c r="BBD47" s="960"/>
      <c r="BBE47" s="960"/>
      <c r="BBF47" s="960"/>
      <c r="BBG47" s="960"/>
      <c r="BBH47" s="960"/>
      <c r="BBI47" s="960"/>
      <c r="BBJ47" s="960"/>
      <c r="BBK47" s="960"/>
      <c r="BBL47" s="960"/>
      <c r="BBM47" s="960"/>
      <c r="BBN47" s="960"/>
      <c r="BBO47" s="960"/>
      <c r="BBP47" s="960"/>
      <c r="BBQ47" s="960"/>
      <c r="BBR47" s="960"/>
      <c r="BBS47" s="960"/>
      <c r="BBT47" s="960"/>
      <c r="BBU47" s="960"/>
      <c r="BBV47" s="960"/>
      <c r="BBW47" s="960"/>
      <c r="BBX47" s="960"/>
      <c r="BBY47" s="960"/>
      <c r="BBZ47" s="960"/>
      <c r="BCA47" s="960"/>
      <c r="BCB47" s="960"/>
      <c r="BCC47" s="960"/>
      <c r="BCD47" s="960"/>
      <c r="BCE47" s="960"/>
      <c r="BCF47" s="960"/>
      <c r="BCG47" s="960"/>
      <c r="BCH47" s="960"/>
      <c r="BCI47" s="960"/>
      <c r="BCJ47" s="960"/>
      <c r="BCK47" s="960"/>
      <c r="BCL47" s="960"/>
      <c r="BCM47" s="960"/>
      <c r="BCN47" s="960"/>
      <c r="BCO47" s="960"/>
      <c r="BCP47" s="960"/>
      <c r="BCQ47" s="960"/>
      <c r="BCR47" s="960"/>
      <c r="BCS47" s="960"/>
      <c r="BCT47" s="960"/>
      <c r="BCU47" s="960"/>
      <c r="BCV47" s="960"/>
      <c r="BCW47" s="960"/>
      <c r="BCX47" s="960"/>
      <c r="BCY47" s="960"/>
      <c r="BCZ47" s="960"/>
      <c r="BDA47" s="960"/>
      <c r="BDB47" s="960"/>
      <c r="BDC47" s="960"/>
      <c r="BDD47" s="960"/>
      <c r="BDE47" s="960"/>
      <c r="BDF47" s="960"/>
      <c r="BDG47" s="960"/>
      <c r="BDH47" s="960"/>
      <c r="BDI47" s="960"/>
      <c r="BDJ47" s="960"/>
      <c r="BDK47" s="960"/>
      <c r="BDL47" s="960"/>
      <c r="BDM47" s="960"/>
      <c r="BDN47" s="960"/>
      <c r="BDO47" s="960"/>
      <c r="BDP47" s="960"/>
      <c r="BDQ47" s="960"/>
      <c r="BDR47" s="960"/>
      <c r="BDS47" s="960"/>
      <c r="BDT47" s="960"/>
      <c r="BDU47" s="960"/>
      <c r="BDV47" s="960"/>
      <c r="BDW47" s="960"/>
      <c r="BDX47" s="960"/>
      <c r="BDY47" s="960"/>
      <c r="BDZ47" s="960"/>
      <c r="BEA47" s="960"/>
      <c r="BEB47" s="960"/>
      <c r="BEC47" s="960"/>
      <c r="BED47" s="960"/>
      <c r="BEE47" s="960"/>
      <c r="BEF47" s="960"/>
      <c r="BEG47" s="960"/>
      <c r="BEH47" s="960"/>
      <c r="BEI47" s="960"/>
      <c r="BEJ47" s="960"/>
      <c r="BEK47" s="960"/>
      <c r="BEL47" s="960"/>
      <c r="BEM47" s="960"/>
      <c r="BEN47" s="960"/>
      <c r="BEO47" s="960"/>
      <c r="BEP47" s="960"/>
      <c r="BEQ47" s="960"/>
      <c r="BER47" s="960"/>
      <c r="BES47" s="960"/>
      <c r="BET47" s="960"/>
      <c r="BEU47" s="960"/>
      <c r="BEV47" s="960"/>
      <c r="BEW47" s="960"/>
      <c r="BEX47" s="960"/>
      <c r="BEY47" s="960"/>
      <c r="BEZ47" s="960"/>
      <c r="BFA47" s="960"/>
      <c r="BFB47" s="960"/>
      <c r="BFC47" s="960"/>
      <c r="BFD47" s="960"/>
      <c r="BFE47" s="960"/>
      <c r="BFF47" s="960"/>
      <c r="BFG47" s="960"/>
      <c r="BFH47" s="960"/>
      <c r="BFI47" s="960"/>
      <c r="BFJ47" s="960"/>
      <c r="BFK47" s="960"/>
      <c r="BFL47" s="960"/>
      <c r="BFM47" s="960"/>
      <c r="BFN47" s="960"/>
      <c r="BFO47" s="960"/>
      <c r="BFP47" s="960"/>
      <c r="BFQ47" s="960"/>
      <c r="BFR47" s="960"/>
      <c r="BFS47" s="960"/>
      <c r="BFT47" s="960"/>
      <c r="BFU47" s="960"/>
      <c r="BFV47" s="960"/>
      <c r="BFW47" s="960"/>
      <c r="BFX47" s="960"/>
      <c r="BFY47" s="960"/>
      <c r="BFZ47" s="960"/>
      <c r="BGA47" s="960"/>
      <c r="BGB47" s="960"/>
      <c r="BGC47" s="960"/>
      <c r="BGD47" s="960"/>
      <c r="BGE47" s="960"/>
      <c r="BGF47" s="960"/>
      <c r="BGG47" s="960"/>
      <c r="BGH47" s="960"/>
      <c r="BGI47" s="960"/>
      <c r="BGJ47" s="960"/>
      <c r="BGK47" s="960"/>
      <c r="BGL47" s="960"/>
      <c r="BGM47" s="960"/>
      <c r="BGN47" s="960"/>
      <c r="BGO47" s="960"/>
      <c r="BGP47" s="960"/>
      <c r="BGQ47" s="960"/>
      <c r="BGR47" s="960"/>
      <c r="BGS47" s="960"/>
      <c r="BGT47" s="960"/>
      <c r="BGU47" s="960"/>
      <c r="BGV47" s="960"/>
      <c r="BGW47" s="960"/>
      <c r="BGX47" s="960"/>
      <c r="BGY47" s="960"/>
      <c r="BGZ47" s="960"/>
      <c r="BHA47" s="960"/>
      <c r="BHB47" s="960"/>
      <c r="BHC47" s="960"/>
      <c r="BHD47" s="960"/>
      <c r="BHE47" s="960"/>
      <c r="BHF47" s="960"/>
      <c r="BHG47" s="960"/>
      <c r="BHH47" s="960"/>
      <c r="BHI47" s="960"/>
      <c r="BHJ47" s="960"/>
      <c r="BHK47" s="960"/>
      <c r="BHL47" s="960"/>
      <c r="BHM47" s="960"/>
      <c r="BHN47" s="960"/>
      <c r="BHO47" s="960"/>
      <c r="BHP47" s="960"/>
      <c r="BHQ47" s="960"/>
      <c r="BHR47" s="960"/>
      <c r="BHS47" s="960"/>
      <c r="BHT47" s="960"/>
      <c r="BHU47" s="960"/>
      <c r="BHV47" s="960"/>
      <c r="BHW47" s="960"/>
      <c r="BHX47" s="960"/>
      <c r="BHY47" s="960"/>
      <c r="BHZ47" s="960"/>
      <c r="BIA47" s="960"/>
      <c r="BIB47" s="960"/>
      <c r="BIC47" s="960"/>
      <c r="BID47" s="960"/>
      <c r="BIE47" s="960"/>
      <c r="BIF47" s="960"/>
      <c r="BIG47" s="960"/>
      <c r="BIH47" s="960"/>
      <c r="BII47" s="960"/>
      <c r="BIJ47" s="960"/>
      <c r="BIK47" s="960"/>
      <c r="BIL47" s="960"/>
      <c r="BIM47" s="960"/>
      <c r="BIN47" s="960"/>
      <c r="BIO47" s="960"/>
      <c r="BIP47" s="960"/>
      <c r="BIQ47" s="960"/>
      <c r="BIR47" s="960"/>
      <c r="BIS47" s="960"/>
      <c r="BIT47" s="960"/>
      <c r="BIU47" s="960"/>
      <c r="BIV47" s="960"/>
      <c r="BIW47" s="960"/>
      <c r="BIX47" s="960"/>
      <c r="BIY47" s="960"/>
      <c r="BIZ47" s="960"/>
      <c r="BJA47" s="960"/>
      <c r="BJB47" s="960"/>
      <c r="BJC47" s="960"/>
      <c r="BJD47" s="960"/>
      <c r="BJE47" s="960"/>
      <c r="BJF47" s="960"/>
      <c r="BJG47" s="960"/>
      <c r="BJH47" s="960"/>
      <c r="BJI47" s="960"/>
      <c r="BJJ47" s="960"/>
      <c r="BJK47" s="960"/>
      <c r="BJL47" s="960"/>
      <c r="BJM47" s="960"/>
      <c r="BJN47" s="960"/>
      <c r="BJO47" s="960"/>
      <c r="BJP47" s="960"/>
      <c r="BJQ47" s="960"/>
      <c r="BJR47" s="960"/>
      <c r="BJS47" s="960"/>
      <c r="BJT47" s="960"/>
      <c r="BJU47" s="960"/>
      <c r="BJV47" s="960"/>
      <c r="BJW47" s="960"/>
      <c r="BJX47" s="960"/>
      <c r="BJY47" s="960"/>
      <c r="BJZ47" s="960"/>
      <c r="BKA47" s="960"/>
      <c r="BKB47" s="960"/>
      <c r="BKC47" s="960"/>
      <c r="BKD47" s="960"/>
      <c r="BKE47" s="960"/>
      <c r="BKF47" s="960"/>
      <c r="BKG47" s="960"/>
      <c r="BKH47" s="960"/>
      <c r="BKI47" s="960"/>
      <c r="BKJ47" s="960"/>
      <c r="BKK47" s="960"/>
      <c r="BKL47" s="960"/>
      <c r="BKM47" s="960"/>
      <c r="BKN47" s="960"/>
      <c r="BKO47" s="960"/>
      <c r="BKP47" s="960"/>
      <c r="BKQ47" s="960"/>
      <c r="BKR47" s="960"/>
      <c r="BKS47" s="960"/>
      <c r="BKT47" s="960"/>
      <c r="BKU47" s="960"/>
      <c r="BKV47" s="960"/>
      <c r="BKW47" s="960"/>
      <c r="BKX47" s="960"/>
      <c r="BKY47" s="960"/>
      <c r="BKZ47" s="960"/>
      <c r="BLA47" s="960"/>
      <c r="BLB47" s="960"/>
      <c r="BLC47" s="960"/>
      <c r="BLD47" s="960"/>
      <c r="BLE47" s="960"/>
      <c r="BLF47" s="960"/>
      <c r="BLG47" s="960"/>
      <c r="BLH47" s="960"/>
      <c r="BLI47" s="960"/>
      <c r="BLJ47" s="960"/>
      <c r="BLK47" s="960"/>
      <c r="BLL47" s="960"/>
      <c r="BLM47" s="960"/>
      <c r="BLN47" s="960"/>
      <c r="BLO47" s="960"/>
      <c r="BLP47" s="960"/>
      <c r="BLQ47" s="960"/>
      <c r="BLR47" s="960"/>
      <c r="BLS47" s="960"/>
      <c r="BLT47" s="960"/>
      <c r="BLU47" s="960"/>
      <c r="BLV47" s="960"/>
      <c r="BLW47" s="960"/>
      <c r="BLX47" s="960"/>
      <c r="BLY47" s="960"/>
      <c r="BLZ47" s="960"/>
      <c r="BMA47" s="960"/>
      <c r="BMB47" s="960"/>
      <c r="BMC47" s="960"/>
      <c r="BMD47" s="960"/>
      <c r="BME47" s="960"/>
      <c r="BMF47" s="960"/>
      <c r="BMG47" s="960"/>
      <c r="BMH47" s="960"/>
      <c r="BMI47" s="960"/>
      <c r="BMJ47" s="960"/>
      <c r="BMK47" s="960"/>
      <c r="BML47" s="960"/>
      <c r="BMM47" s="960"/>
      <c r="BMN47" s="960"/>
      <c r="BMO47" s="960"/>
      <c r="BMP47" s="960"/>
      <c r="BMQ47" s="960"/>
      <c r="BMR47" s="960"/>
      <c r="BMS47" s="960"/>
      <c r="BMT47" s="960"/>
      <c r="BMU47" s="960"/>
      <c r="BMV47" s="960"/>
      <c r="BMW47" s="960"/>
      <c r="BMX47" s="960"/>
      <c r="BMY47" s="960"/>
      <c r="BMZ47" s="960"/>
      <c r="BNA47" s="960"/>
      <c r="BNB47" s="960"/>
      <c r="BNC47" s="960"/>
      <c r="BND47" s="960"/>
      <c r="BNE47" s="960"/>
      <c r="BNF47" s="960"/>
      <c r="BNG47" s="960"/>
      <c r="BNH47" s="960"/>
      <c r="BNI47" s="960"/>
      <c r="BNJ47" s="960"/>
      <c r="BNK47" s="960"/>
      <c r="BNL47" s="960"/>
      <c r="BNM47" s="960"/>
      <c r="BNN47" s="960"/>
      <c r="BNO47" s="960"/>
      <c r="BNP47" s="960"/>
      <c r="BNQ47" s="960"/>
      <c r="BNR47" s="960"/>
      <c r="BNS47" s="960"/>
      <c r="BNT47" s="960"/>
      <c r="BNU47" s="960"/>
      <c r="BNV47" s="960"/>
      <c r="BNW47" s="960"/>
      <c r="BNX47" s="960"/>
      <c r="BNY47" s="960"/>
      <c r="BNZ47" s="960"/>
      <c r="BOA47" s="960"/>
      <c r="BOB47" s="960"/>
      <c r="BOC47" s="960"/>
      <c r="BOD47" s="960"/>
      <c r="BOE47" s="960"/>
      <c r="BOF47" s="960"/>
      <c r="BOG47" s="960"/>
      <c r="BOH47" s="960"/>
      <c r="BOI47" s="960"/>
      <c r="BOJ47" s="960"/>
      <c r="BOK47" s="960"/>
      <c r="BOL47" s="960"/>
      <c r="BOM47" s="960"/>
      <c r="BON47" s="960"/>
      <c r="BOO47" s="960"/>
      <c r="BOP47" s="960"/>
      <c r="BOQ47" s="960"/>
      <c r="BOR47" s="960"/>
      <c r="BOS47" s="960"/>
      <c r="BOT47" s="960"/>
      <c r="BOU47" s="960"/>
      <c r="BOV47" s="960"/>
      <c r="BOW47" s="960"/>
      <c r="BOX47" s="960"/>
      <c r="BOY47" s="960"/>
      <c r="BOZ47" s="960"/>
      <c r="BPA47" s="960"/>
      <c r="BPB47" s="960"/>
      <c r="BPC47" s="960"/>
      <c r="BPD47" s="960"/>
      <c r="BPE47" s="960"/>
      <c r="BPF47" s="960"/>
      <c r="BPG47" s="960"/>
      <c r="BPH47" s="960"/>
      <c r="BPI47" s="960"/>
      <c r="BPJ47" s="960"/>
      <c r="BPK47" s="960"/>
      <c r="BPL47" s="960"/>
      <c r="BPM47" s="960"/>
      <c r="BPN47" s="960"/>
      <c r="BPO47" s="960"/>
      <c r="BPP47" s="960"/>
      <c r="BPQ47" s="960"/>
      <c r="BPR47" s="960"/>
      <c r="BPS47" s="960"/>
      <c r="BPT47" s="960"/>
      <c r="BPU47" s="960"/>
      <c r="BPV47" s="960"/>
      <c r="BPW47" s="960"/>
      <c r="BPX47" s="960"/>
      <c r="BPY47" s="960"/>
      <c r="BPZ47" s="960"/>
      <c r="BQA47" s="960"/>
      <c r="BQB47" s="960"/>
      <c r="BQC47" s="960"/>
      <c r="BQD47" s="960"/>
      <c r="BQE47" s="960"/>
      <c r="BQF47" s="960"/>
      <c r="BQG47" s="960"/>
      <c r="BQH47" s="960"/>
      <c r="BQI47" s="960"/>
      <c r="BQJ47" s="960"/>
      <c r="BQK47" s="960"/>
      <c r="BQL47" s="960"/>
      <c r="BQM47" s="960"/>
      <c r="BQN47" s="960"/>
      <c r="BQO47" s="960"/>
      <c r="BQP47" s="960"/>
      <c r="BQQ47" s="960"/>
      <c r="BQR47" s="960"/>
      <c r="BQS47" s="960"/>
      <c r="BQT47" s="960"/>
      <c r="BQU47" s="960"/>
      <c r="BQV47" s="960"/>
      <c r="BQW47" s="960"/>
      <c r="BQX47" s="960"/>
      <c r="BQY47" s="960"/>
      <c r="BQZ47" s="960"/>
      <c r="BRA47" s="960"/>
      <c r="BRB47" s="960"/>
      <c r="BRC47" s="960"/>
      <c r="BRD47" s="960"/>
      <c r="BRE47" s="960"/>
      <c r="BRF47" s="960"/>
      <c r="BRG47" s="960"/>
      <c r="BRH47" s="960"/>
      <c r="BRI47" s="960"/>
      <c r="BRJ47" s="960"/>
      <c r="BRK47" s="960"/>
      <c r="BRL47" s="960"/>
      <c r="BRM47" s="960"/>
      <c r="BRN47" s="960"/>
      <c r="BRO47" s="960"/>
      <c r="BRP47" s="960"/>
      <c r="BRQ47" s="960"/>
      <c r="BRR47" s="960"/>
      <c r="BRS47" s="960"/>
      <c r="BRT47" s="960"/>
      <c r="BRU47" s="960"/>
      <c r="BRV47" s="960"/>
      <c r="BRW47" s="960"/>
      <c r="BRX47" s="960"/>
      <c r="BRY47" s="960"/>
      <c r="BRZ47" s="960"/>
      <c r="BSA47" s="960"/>
      <c r="BSB47" s="960"/>
      <c r="BSC47" s="960"/>
      <c r="BSD47" s="960"/>
      <c r="BSE47" s="960"/>
      <c r="BSF47" s="960"/>
      <c r="BSG47" s="960"/>
      <c r="BSH47" s="960"/>
      <c r="BSI47" s="960"/>
      <c r="BSJ47" s="960"/>
      <c r="BSK47" s="960"/>
      <c r="BSL47" s="960"/>
      <c r="BSM47" s="960"/>
      <c r="BSN47" s="960"/>
      <c r="BSO47" s="960"/>
      <c r="BSP47" s="960"/>
      <c r="BSQ47" s="960"/>
      <c r="BSR47" s="960"/>
      <c r="BSS47" s="960"/>
      <c r="BST47" s="960"/>
      <c r="BSU47" s="960"/>
      <c r="BSV47" s="960"/>
      <c r="BSW47" s="960"/>
      <c r="BSX47" s="960"/>
      <c r="BSY47" s="960"/>
      <c r="BSZ47" s="960"/>
      <c r="BTA47" s="960"/>
      <c r="BTB47" s="960"/>
      <c r="BTC47" s="960"/>
      <c r="BTD47" s="960"/>
      <c r="BTE47" s="960"/>
      <c r="BTF47" s="960"/>
      <c r="BTG47" s="960"/>
      <c r="BTH47" s="960"/>
      <c r="BTI47" s="960"/>
      <c r="BTJ47" s="960"/>
      <c r="BTK47" s="960"/>
      <c r="BTL47" s="960"/>
      <c r="BTM47" s="960"/>
      <c r="BTN47" s="960"/>
      <c r="BTO47" s="960"/>
      <c r="BTP47" s="960"/>
      <c r="BTQ47" s="960"/>
      <c r="BTR47" s="960"/>
      <c r="BTS47" s="960"/>
      <c r="BTT47" s="960"/>
      <c r="BTU47" s="960"/>
      <c r="BTV47" s="960"/>
      <c r="BTW47" s="960"/>
      <c r="BTX47" s="960"/>
      <c r="BTY47" s="960"/>
      <c r="BTZ47" s="960"/>
      <c r="BUA47" s="960"/>
      <c r="BUB47" s="960"/>
      <c r="BUC47" s="960"/>
      <c r="BUD47" s="960"/>
      <c r="BUE47" s="960"/>
      <c r="BUF47" s="960"/>
      <c r="BUG47" s="960"/>
      <c r="BUH47" s="960"/>
      <c r="BUI47" s="960"/>
      <c r="BUJ47" s="960"/>
      <c r="BUK47" s="960"/>
      <c r="BUL47" s="960"/>
      <c r="BUM47" s="960"/>
      <c r="BUN47" s="960"/>
      <c r="BUO47" s="960"/>
      <c r="BUP47" s="960"/>
      <c r="BUQ47" s="960"/>
      <c r="BUR47" s="960"/>
      <c r="BUS47" s="960"/>
      <c r="BUT47" s="960"/>
      <c r="BUU47" s="960"/>
      <c r="BUV47" s="960"/>
      <c r="BUW47" s="960"/>
      <c r="BUX47" s="960"/>
      <c r="BUY47" s="960"/>
      <c r="BUZ47" s="960"/>
      <c r="BVA47" s="960"/>
      <c r="BVB47" s="960"/>
      <c r="BVC47" s="960"/>
      <c r="BVD47" s="960"/>
      <c r="BVE47" s="960"/>
      <c r="BVF47" s="960"/>
      <c r="BVG47" s="960"/>
      <c r="BVH47" s="960"/>
      <c r="BVI47" s="960"/>
      <c r="BVJ47" s="960"/>
      <c r="BVK47" s="960"/>
      <c r="BVL47" s="960"/>
      <c r="BVM47" s="960"/>
      <c r="BVN47" s="960"/>
      <c r="BVO47" s="960"/>
      <c r="BVP47" s="960"/>
      <c r="BVQ47" s="960"/>
      <c r="BVR47" s="960"/>
      <c r="BVS47" s="960"/>
      <c r="BVT47" s="960"/>
      <c r="BVU47" s="960"/>
      <c r="BVV47" s="960"/>
      <c r="BVW47" s="960"/>
      <c r="BVX47" s="960"/>
      <c r="BVY47" s="960"/>
      <c r="BVZ47" s="960"/>
      <c r="BWA47" s="960"/>
      <c r="BWB47" s="960"/>
      <c r="BWC47" s="960"/>
      <c r="BWD47" s="960"/>
      <c r="BWE47" s="960"/>
      <c r="BWF47" s="960"/>
      <c r="BWG47" s="960"/>
      <c r="BWH47" s="960"/>
      <c r="BWI47" s="960"/>
      <c r="BWJ47" s="960"/>
      <c r="BWK47" s="960"/>
      <c r="BWL47" s="960"/>
      <c r="BWM47" s="960"/>
      <c r="BWN47" s="960"/>
      <c r="BWO47" s="960"/>
      <c r="BWP47" s="960"/>
      <c r="BWQ47" s="960"/>
      <c r="BWR47" s="960"/>
      <c r="BWS47" s="960"/>
      <c r="BWT47" s="960"/>
      <c r="BWU47" s="960"/>
      <c r="BWV47" s="960"/>
      <c r="BWW47" s="960"/>
      <c r="BWX47" s="960"/>
      <c r="BWY47" s="960"/>
      <c r="BWZ47" s="960"/>
      <c r="BXA47" s="960"/>
      <c r="BXB47" s="960"/>
      <c r="BXC47" s="960"/>
      <c r="BXD47" s="960"/>
      <c r="BXE47" s="960"/>
      <c r="BXF47" s="960"/>
      <c r="BXG47" s="960"/>
      <c r="BXH47" s="960"/>
      <c r="BXI47" s="960"/>
      <c r="BXJ47" s="960"/>
      <c r="BXK47" s="960"/>
      <c r="BXL47" s="960"/>
      <c r="BXM47" s="960"/>
      <c r="BXN47" s="960"/>
      <c r="BXO47" s="960"/>
      <c r="BXP47" s="960"/>
      <c r="BXQ47" s="960"/>
      <c r="BXR47" s="960"/>
      <c r="BXS47" s="960"/>
      <c r="BXT47" s="960"/>
      <c r="BXU47" s="960"/>
      <c r="BXV47" s="960"/>
      <c r="BXW47" s="960"/>
      <c r="BXX47" s="960"/>
      <c r="BXY47" s="960"/>
      <c r="BXZ47" s="960"/>
      <c r="BYA47" s="960"/>
      <c r="BYB47" s="960"/>
      <c r="BYC47" s="960"/>
      <c r="BYD47" s="960"/>
      <c r="BYE47" s="960"/>
      <c r="BYF47" s="960"/>
      <c r="BYG47" s="960"/>
      <c r="BYH47" s="960"/>
      <c r="BYI47" s="960"/>
      <c r="BYJ47" s="960"/>
      <c r="BYK47" s="960"/>
      <c r="BYL47" s="960"/>
      <c r="BYM47" s="960"/>
      <c r="BYN47" s="960"/>
      <c r="BYO47" s="960"/>
      <c r="BYP47" s="960"/>
      <c r="BYQ47" s="960"/>
      <c r="BYR47" s="960"/>
      <c r="BYS47" s="960"/>
      <c r="BYT47" s="960"/>
      <c r="BYU47" s="960"/>
      <c r="BYV47" s="960"/>
      <c r="BYW47" s="960"/>
      <c r="BYX47" s="960"/>
      <c r="BYY47" s="960"/>
      <c r="BYZ47" s="960"/>
      <c r="BZA47" s="960"/>
      <c r="BZB47" s="960"/>
      <c r="BZC47" s="960"/>
      <c r="BZD47" s="960"/>
      <c r="BZE47" s="960"/>
      <c r="BZF47" s="960"/>
      <c r="BZG47" s="960"/>
      <c r="BZH47" s="960"/>
      <c r="BZI47" s="960"/>
      <c r="BZJ47" s="960"/>
      <c r="BZK47" s="960"/>
      <c r="BZL47" s="960"/>
      <c r="BZM47" s="960"/>
      <c r="BZN47" s="960"/>
      <c r="BZO47" s="960"/>
      <c r="BZP47" s="960"/>
      <c r="BZQ47" s="960"/>
      <c r="BZR47" s="960"/>
      <c r="BZS47" s="960"/>
      <c r="BZT47" s="960"/>
      <c r="BZU47" s="960"/>
      <c r="BZV47" s="960"/>
      <c r="BZW47" s="960"/>
      <c r="BZX47" s="960"/>
      <c r="BZY47" s="960"/>
      <c r="BZZ47" s="960"/>
      <c r="CAA47" s="960"/>
      <c r="CAB47" s="960"/>
      <c r="CAC47" s="960"/>
      <c r="CAD47" s="960"/>
      <c r="CAE47" s="960"/>
      <c r="CAF47" s="960"/>
      <c r="CAG47" s="960"/>
      <c r="CAH47" s="960"/>
      <c r="CAI47" s="960"/>
      <c r="CAJ47" s="960"/>
      <c r="CAK47" s="960"/>
      <c r="CAL47" s="960"/>
      <c r="CAM47" s="960"/>
      <c r="CAN47" s="960"/>
      <c r="CAO47" s="960"/>
      <c r="CAP47" s="960"/>
      <c r="CAQ47" s="960"/>
      <c r="CAR47" s="960"/>
      <c r="CAS47" s="960"/>
      <c r="CAT47" s="960"/>
      <c r="CAU47" s="960"/>
      <c r="CAV47" s="960"/>
      <c r="CAW47" s="960"/>
      <c r="CAX47" s="960"/>
      <c r="CAY47" s="960"/>
      <c r="CAZ47" s="960"/>
      <c r="CBA47" s="960"/>
      <c r="CBB47" s="960"/>
      <c r="CBC47" s="960"/>
      <c r="CBD47" s="960"/>
      <c r="CBE47" s="960"/>
      <c r="CBF47" s="960"/>
      <c r="CBG47" s="960"/>
      <c r="CBH47" s="960"/>
      <c r="CBI47" s="960"/>
      <c r="CBJ47" s="960"/>
      <c r="CBK47" s="960"/>
      <c r="CBL47" s="960"/>
      <c r="CBM47" s="960"/>
      <c r="CBN47" s="960"/>
      <c r="CBO47" s="960"/>
      <c r="CBP47" s="960"/>
      <c r="CBQ47" s="960"/>
      <c r="CBR47" s="960"/>
      <c r="CBS47" s="960"/>
      <c r="CBT47" s="960"/>
      <c r="CBU47" s="960"/>
      <c r="CBV47" s="960"/>
      <c r="CBW47" s="960"/>
      <c r="CBX47" s="960"/>
      <c r="CBY47" s="960"/>
      <c r="CBZ47" s="960"/>
      <c r="CCA47" s="960"/>
      <c r="CCB47" s="960"/>
      <c r="CCC47" s="960"/>
      <c r="CCD47" s="960"/>
      <c r="CCE47" s="960"/>
      <c r="CCF47" s="960"/>
      <c r="CCG47" s="960"/>
      <c r="CCH47" s="960"/>
      <c r="CCI47" s="960"/>
      <c r="CCJ47" s="960"/>
      <c r="CCK47" s="960"/>
      <c r="CCL47" s="960"/>
      <c r="CCM47" s="960"/>
      <c r="CCN47" s="960"/>
      <c r="CCO47" s="960"/>
      <c r="CCP47" s="960"/>
      <c r="CCQ47" s="960"/>
      <c r="CCR47" s="960"/>
      <c r="CCS47" s="960"/>
      <c r="CCT47" s="960"/>
      <c r="CCU47" s="960"/>
      <c r="CCV47" s="960"/>
      <c r="CCW47" s="960"/>
      <c r="CCX47" s="960"/>
      <c r="CCY47" s="960"/>
      <c r="CCZ47" s="960"/>
      <c r="CDA47" s="960"/>
      <c r="CDB47" s="960"/>
      <c r="CDC47" s="960"/>
      <c r="CDD47" s="960"/>
      <c r="CDE47" s="960"/>
      <c r="CDF47" s="960"/>
      <c r="CDG47" s="960"/>
      <c r="CDH47" s="960"/>
      <c r="CDI47" s="960"/>
      <c r="CDJ47" s="960"/>
      <c r="CDK47" s="960"/>
      <c r="CDL47" s="960"/>
      <c r="CDM47" s="960"/>
      <c r="CDN47" s="960"/>
      <c r="CDO47" s="960"/>
      <c r="CDP47" s="960"/>
      <c r="CDQ47" s="960"/>
      <c r="CDR47" s="960"/>
      <c r="CDS47" s="960"/>
      <c r="CDT47" s="960"/>
      <c r="CDU47" s="960"/>
      <c r="CDV47" s="960"/>
      <c r="CDW47" s="960"/>
      <c r="CDX47" s="960"/>
      <c r="CDY47" s="960"/>
      <c r="CDZ47" s="960"/>
      <c r="CEA47" s="960"/>
      <c r="CEB47" s="960"/>
      <c r="CEC47" s="960"/>
      <c r="CED47" s="960"/>
      <c r="CEE47" s="960"/>
      <c r="CEF47" s="960"/>
      <c r="CEG47" s="960"/>
      <c r="CEH47" s="960"/>
      <c r="CEI47" s="960"/>
      <c r="CEJ47" s="960"/>
      <c r="CEK47" s="960"/>
      <c r="CEL47" s="960"/>
      <c r="CEM47" s="960"/>
      <c r="CEN47" s="960"/>
      <c r="CEO47" s="960"/>
      <c r="CEP47" s="960"/>
      <c r="CEQ47" s="960"/>
      <c r="CER47" s="960"/>
      <c r="CES47" s="960"/>
      <c r="CET47" s="960"/>
      <c r="CEU47" s="960"/>
      <c r="CEV47" s="960"/>
      <c r="CEW47" s="960"/>
      <c r="CEX47" s="960"/>
      <c r="CEY47" s="960"/>
      <c r="CEZ47" s="960"/>
      <c r="CFA47" s="960"/>
      <c r="CFB47" s="960"/>
      <c r="CFC47" s="960"/>
      <c r="CFD47" s="960"/>
      <c r="CFE47" s="960"/>
      <c r="CFF47" s="960"/>
      <c r="CFG47" s="960"/>
      <c r="CFH47" s="960"/>
      <c r="CFI47" s="960"/>
      <c r="CFJ47" s="960"/>
      <c r="CFK47" s="960"/>
      <c r="CFL47" s="960"/>
      <c r="CFM47" s="960"/>
      <c r="CFN47" s="960"/>
      <c r="CFO47" s="960"/>
      <c r="CFP47" s="960"/>
      <c r="CFQ47" s="960"/>
      <c r="CFR47" s="960"/>
      <c r="CFS47" s="960"/>
      <c r="CFT47" s="960"/>
      <c r="CFU47" s="960"/>
      <c r="CFV47" s="960"/>
      <c r="CFW47" s="960"/>
      <c r="CFX47" s="960"/>
      <c r="CFY47" s="960"/>
      <c r="CFZ47" s="960"/>
      <c r="CGA47" s="960"/>
      <c r="CGB47" s="960"/>
      <c r="CGC47" s="960"/>
      <c r="CGD47" s="960"/>
      <c r="CGE47" s="960"/>
      <c r="CGF47" s="960"/>
      <c r="CGG47" s="960"/>
      <c r="CGH47" s="960"/>
      <c r="CGI47" s="960"/>
      <c r="CGJ47" s="960"/>
      <c r="CGK47" s="960"/>
      <c r="CGL47" s="960"/>
      <c r="CGM47" s="960"/>
      <c r="CGN47" s="960"/>
      <c r="CGO47" s="960"/>
      <c r="CGP47" s="960"/>
      <c r="CGQ47" s="960"/>
      <c r="CGR47" s="960"/>
      <c r="CGS47" s="960"/>
      <c r="CGT47" s="960"/>
      <c r="CGU47" s="960"/>
      <c r="CGV47" s="960"/>
      <c r="CGW47" s="960"/>
      <c r="CGX47" s="960"/>
      <c r="CGY47" s="960"/>
      <c r="CGZ47" s="960"/>
      <c r="CHA47" s="960"/>
      <c r="CHB47" s="960"/>
      <c r="CHC47" s="960"/>
      <c r="CHD47" s="960"/>
      <c r="CHE47" s="960"/>
      <c r="CHF47" s="960"/>
      <c r="CHG47" s="960"/>
      <c r="CHH47" s="960"/>
      <c r="CHI47" s="960"/>
      <c r="CHJ47" s="960"/>
      <c r="CHK47" s="960"/>
      <c r="CHL47" s="960"/>
      <c r="CHM47" s="960"/>
      <c r="CHN47" s="960"/>
      <c r="CHO47" s="960"/>
      <c r="CHP47" s="960"/>
      <c r="CHQ47" s="960"/>
      <c r="CHR47" s="960"/>
      <c r="CHS47" s="960"/>
      <c r="CHT47" s="960"/>
      <c r="CHU47" s="960"/>
      <c r="CHV47" s="960"/>
      <c r="CHW47" s="960"/>
      <c r="CHX47" s="960"/>
      <c r="CHY47" s="960"/>
      <c r="CHZ47" s="960"/>
      <c r="CIA47" s="960"/>
      <c r="CIB47" s="960"/>
      <c r="CIC47" s="960"/>
      <c r="CID47" s="960"/>
      <c r="CIE47" s="960"/>
      <c r="CIF47" s="960"/>
      <c r="CIG47" s="960"/>
      <c r="CIH47" s="960"/>
      <c r="CII47" s="960"/>
      <c r="CIJ47" s="960"/>
      <c r="CIK47" s="960"/>
      <c r="CIL47" s="960"/>
      <c r="CIM47" s="960"/>
      <c r="CIN47" s="960"/>
      <c r="CIO47" s="960"/>
      <c r="CIP47" s="960"/>
      <c r="CIQ47" s="960"/>
      <c r="CIR47" s="960"/>
      <c r="CIS47" s="960"/>
      <c r="CIT47" s="960"/>
      <c r="CIU47" s="960"/>
      <c r="CIV47" s="960"/>
      <c r="CIW47" s="960"/>
      <c r="CIX47" s="960"/>
      <c r="CIY47" s="960"/>
      <c r="CIZ47" s="960"/>
      <c r="CJA47" s="960"/>
      <c r="CJB47" s="960"/>
      <c r="CJC47" s="960"/>
      <c r="CJD47" s="960"/>
      <c r="CJE47" s="960"/>
      <c r="CJF47" s="960"/>
      <c r="CJG47" s="960"/>
      <c r="CJH47" s="960"/>
      <c r="CJI47" s="960"/>
      <c r="CJJ47" s="960"/>
      <c r="CJK47" s="960"/>
      <c r="CJL47" s="960"/>
      <c r="CJM47" s="960"/>
      <c r="CJN47" s="960"/>
      <c r="CJO47" s="960"/>
      <c r="CJP47" s="960"/>
      <c r="CJQ47" s="960"/>
      <c r="CJR47" s="960"/>
      <c r="CJS47" s="960"/>
      <c r="CJT47" s="960"/>
      <c r="CJU47" s="960"/>
      <c r="CJV47" s="960"/>
      <c r="CJW47" s="960"/>
      <c r="CJX47" s="960"/>
      <c r="CJY47" s="960"/>
      <c r="CJZ47" s="960"/>
      <c r="CKA47" s="960"/>
      <c r="CKB47" s="960"/>
      <c r="CKC47" s="960"/>
      <c r="CKD47" s="960"/>
      <c r="CKE47" s="960"/>
      <c r="CKF47" s="960"/>
      <c r="CKG47" s="960"/>
      <c r="CKH47" s="960"/>
      <c r="CKI47" s="960"/>
      <c r="CKJ47" s="960"/>
      <c r="CKK47" s="960"/>
      <c r="CKL47" s="960"/>
      <c r="CKM47" s="960"/>
      <c r="CKN47" s="960"/>
      <c r="CKO47" s="960"/>
      <c r="CKP47" s="960"/>
      <c r="CKQ47" s="960"/>
      <c r="CKR47" s="960"/>
      <c r="CKS47" s="960"/>
      <c r="CKT47" s="960"/>
      <c r="CKU47" s="960"/>
      <c r="CKV47" s="960"/>
      <c r="CKW47" s="960"/>
      <c r="CKX47" s="960"/>
      <c r="CKY47" s="960"/>
      <c r="CKZ47" s="960"/>
      <c r="CLA47" s="960"/>
      <c r="CLB47" s="960"/>
      <c r="CLC47" s="960"/>
      <c r="CLD47" s="960"/>
      <c r="CLE47" s="960"/>
      <c r="CLF47" s="960"/>
      <c r="CLG47" s="960"/>
      <c r="CLH47" s="960"/>
      <c r="CLI47" s="960"/>
      <c r="CLJ47" s="960"/>
      <c r="CLK47" s="960"/>
      <c r="CLL47" s="960"/>
      <c r="CLM47" s="960"/>
      <c r="CLN47" s="960"/>
      <c r="CLO47" s="960"/>
      <c r="CLP47" s="960"/>
      <c r="CLQ47" s="960"/>
      <c r="CLR47" s="960"/>
      <c r="CLS47" s="960"/>
      <c r="CLT47" s="960"/>
      <c r="CLU47" s="960"/>
      <c r="CLV47" s="960"/>
      <c r="CLW47" s="960"/>
      <c r="CLX47" s="960"/>
      <c r="CLY47" s="960"/>
      <c r="CLZ47" s="960"/>
      <c r="CMA47" s="960"/>
      <c r="CMB47" s="960"/>
      <c r="CMC47" s="960"/>
      <c r="CMD47" s="960"/>
      <c r="CME47" s="960"/>
      <c r="CMF47" s="960"/>
      <c r="CMG47" s="960"/>
      <c r="CMH47" s="960"/>
      <c r="CMI47" s="960"/>
      <c r="CMJ47" s="960"/>
      <c r="CMK47" s="960"/>
      <c r="CML47" s="960"/>
      <c r="CMM47" s="960"/>
      <c r="CMN47" s="960"/>
      <c r="CMO47" s="960"/>
      <c r="CMP47" s="960"/>
      <c r="CMQ47" s="960"/>
      <c r="CMR47" s="960"/>
      <c r="CMS47" s="960"/>
      <c r="CMT47" s="960"/>
      <c r="CMU47" s="960"/>
      <c r="CMV47" s="960"/>
      <c r="CMW47" s="960"/>
      <c r="CMX47" s="960"/>
      <c r="CMY47" s="960"/>
      <c r="CMZ47" s="960"/>
      <c r="CNA47" s="960"/>
      <c r="CNB47" s="960"/>
      <c r="CNC47" s="960"/>
      <c r="CND47" s="960"/>
      <c r="CNE47" s="960"/>
      <c r="CNF47" s="960"/>
      <c r="CNG47" s="960"/>
      <c r="CNH47" s="960"/>
      <c r="CNI47" s="960"/>
      <c r="CNJ47" s="960"/>
      <c r="CNK47" s="960"/>
      <c r="CNL47" s="960"/>
      <c r="CNM47" s="960"/>
      <c r="CNN47" s="960"/>
      <c r="CNO47" s="960"/>
      <c r="CNP47" s="960"/>
      <c r="CNQ47" s="960"/>
      <c r="CNR47" s="960"/>
      <c r="CNS47" s="960"/>
      <c r="CNT47" s="960"/>
      <c r="CNU47" s="960"/>
      <c r="CNV47" s="960"/>
      <c r="CNW47" s="960"/>
      <c r="CNX47" s="960"/>
      <c r="CNY47" s="960"/>
      <c r="CNZ47" s="960"/>
      <c r="COA47" s="960"/>
      <c r="COB47" s="960"/>
      <c r="COC47" s="960"/>
      <c r="COD47" s="960"/>
      <c r="COE47" s="960"/>
      <c r="COF47" s="960"/>
      <c r="COG47" s="960"/>
      <c r="COH47" s="960"/>
      <c r="COI47" s="960"/>
      <c r="COJ47" s="960"/>
      <c r="COK47" s="960"/>
      <c r="COL47" s="960"/>
      <c r="COM47" s="960"/>
      <c r="CON47" s="960"/>
      <c r="COO47" s="960"/>
      <c r="COP47" s="960"/>
      <c r="COQ47" s="960"/>
      <c r="COR47" s="960"/>
      <c r="COS47" s="960"/>
      <c r="COT47" s="960"/>
      <c r="COU47" s="960"/>
      <c r="COV47" s="960"/>
      <c r="COW47" s="960"/>
      <c r="COX47" s="960"/>
      <c r="COY47" s="960"/>
      <c r="COZ47" s="960"/>
      <c r="CPA47" s="960"/>
      <c r="CPB47" s="960"/>
      <c r="CPC47" s="960"/>
      <c r="CPD47" s="960"/>
      <c r="CPE47" s="960"/>
      <c r="CPF47" s="960"/>
      <c r="CPG47" s="960"/>
      <c r="CPH47" s="960"/>
      <c r="CPI47" s="960"/>
      <c r="CPJ47" s="960"/>
      <c r="CPK47" s="960"/>
      <c r="CPL47" s="960"/>
      <c r="CPM47" s="960"/>
      <c r="CPN47" s="960"/>
      <c r="CPO47" s="960"/>
      <c r="CPP47" s="960"/>
      <c r="CPQ47" s="960"/>
      <c r="CPR47" s="960"/>
      <c r="CPS47" s="960"/>
      <c r="CPT47" s="960"/>
      <c r="CPU47" s="960"/>
      <c r="CPV47" s="960"/>
      <c r="CPW47" s="960"/>
      <c r="CPX47" s="960"/>
      <c r="CPY47" s="960"/>
      <c r="CPZ47" s="960"/>
      <c r="CQA47" s="960"/>
      <c r="CQB47" s="960"/>
      <c r="CQC47" s="960"/>
      <c r="CQD47" s="960"/>
      <c r="CQE47" s="960"/>
      <c r="CQF47" s="960"/>
      <c r="CQG47" s="960"/>
      <c r="CQH47" s="960"/>
      <c r="CQI47" s="960"/>
      <c r="CQJ47" s="960"/>
      <c r="CQK47" s="960"/>
      <c r="CQL47" s="960"/>
      <c r="CQM47" s="960"/>
      <c r="CQN47" s="960"/>
      <c r="CQO47" s="960"/>
      <c r="CQP47" s="960"/>
      <c r="CQQ47" s="960"/>
      <c r="CQR47" s="960"/>
      <c r="CQS47" s="960"/>
      <c r="CQT47" s="960"/>
      <c r="CQU47" s="960"/>
      <c r="CQV47" s="960"/>
      <c r="CQW47" s="960"/>
      <c r="CQX47" s="960"/>
      <c r="CQY47" s="960"/>
      <c r="CQZ47" s="960"/>
      <c r="CRA47" s="960"/>
      <c r="CRB47" s="960"/>
      <c r="CRC47" s="960"/>
      <c r="CRD47" s="960"/>
      <c r="CRE47" s="960"/>
      <c r="CRF47" s="960"/>
      <c r="CRG47" s="960"/>
      <c r="CRH47" s="960"/>
      <c r="CRI47" s="960"/>
      <c r="CRJ47" s="960"/>
      <c r="CRK47" s="960"/>
      <c r="CRL47" s="960"/>
      <c r="CRM47" s="960"/>
      <c r="CRN47" s="960"/>
      <c r="CRO47" s="960"/>
      <c r="CRP47" s="960"/>
      <c r="CRQ47" s="960"/>
      <c r="CRR47" s="960"/>
      <c r="CRS47" s="960"/>
      <c r="CRT47" s="960"/>
      <c r="CRU47" s="960"/>
      <c r="CRV47" s="960"/>
      <c r="CRW47" s="960"/>
      <c r="CRX47" s="960"/>
      <c r="CRY47" s="960"/>
      <c r="CRZ47" s="960"/>
      <c r="CSA47" s="960"/>
      <c r="CSB47" s="960"/>
      <c r="CSC47" s="960"/>
      <c r="CSD47" s="960"/>
      <c r="CSE47" s="960"/>
      <c r="CSF47" s="960"/>
      <c r="CSG47" s="960"/>
      <c r="CSH47" s="960"/>
      <c r="CSI47" s="960"/>
      <c r="CSJ47" s="960"/>
      <c r="CSK47" s="960"/>
      <c r="CSL47" s="960"/>
      <c r="CSM47" s="960"/>
      <c r="CSN47" s="960"/>
      <c r="CSO47" s="960"/>
      <c r="CSP47" s="960"/>
      <c r="CSQ47" s="960"/>
      <c r="CSR47" s="960"/>
      <c r="CSS47" s="960"/>
      <c r="CST47" s="960"/>
      <c r="CSU47" s="960"/>
      <c r="CSV47" s="960"/>
      <c r="CSW47" s="960"/>
      <c r="CSX47" s="960"/>
      <c r="CSY47" s="960"/>
      <c r="CSZ47" s="960"/>
      <c r="CTA47" s="960"/>
      <c r="CTB47" s="960"/>
      <c r="CTC47" s="960"/>
      <c r="CTD47" s="960"/>
      <c r="CTE47" s="960"/>
      <c r="CTF47" s="960"/>
      <c r="CTG47" s="960"/>
      <c r="CTH47" s="960"/>
      <c r="CTI47" s="960"/>
      <c r="CTJ47" s="960"/>
      <c r="CTK47" s="960"/>
      <c r="CTL47" s="960"/>
      <c r="CTM47" s="960"/>
      <c r="CTN47" s="960"/>
      <c r="CTO47" s="960"/>
      <c r="CTP47" s="960"/>
      <c r="CTQ47" s="960"/>
      <c r="CTR47" s="960"/>
      <c r="CTS47" s="960"/>
      <c r="CTT47" s="960"/>
      <c r="CTU47" s="960"/>
      <c r="CTV47" s="960"/>
      <c r="CTW47" s="960"/>
      <c r="CTX47" s="960"/>
      <c r="CTY47" s="960"/>
      <c r="CTZ47" s="960"/>
      <c r="CUA47" s="960"/>
      <c r="CUB47" s="960"/>
      <c r="CUC47" s="960"/>
      <c r="CUD47" s="960"/>
      <c r="CUE47" s="960"/>
      <c r="CUF47" s="960"/>
      <c r="CUG47" s="960"/>
      <c r="CUH47" s="960"/>
      <c r="CUI47" s="960"/>
      <c r="CUJ47" s="960"/>
      <c r="CUK47" s="960"/>
      <c r="CUL47" s="960"/>
      <c r="CUM47" s="960"/>
      <c r="CUN47" s="960"/>
      <c r="CUO47" s="960"/>
      <c r="CUP47" s="960"/>
      <c r="CUQ47" s="960"/>
      <c r="CUR47" s="960"/>
      <c r="CUS47" s="960"/>
      <c r="CUT47" s="960"/>
      <c r="CUU47" s="960"/>
      <c r="CUV47" s="960"/>
      <c r="CUW47" s="960"/>
      <c r="CUX47" s="960"/>
      <c r="CUY47" s="960"/>
      <c r="CUZ47" s="960"/>
      <c r="CVA47" s="960"/>
      <c r="CVB47" s="960"/>
      <c r="CVC47" s="960"/>
      <c r="CVD47" s="960"/>
      <c r="CVE47" s="960"/>
      <c r="CVF47" s="960"/>
      <c r="CVG47" s="960"/>
      <c r="CVH47" s="960"/>
      <c r="CVI47" s="960"/>
      <c r="CVJ47" s="960"/>
      <c r="CVK47" s="960"/>
      <c r="CVL47" s="960"/>
      <c r="CVM47" s="960"/>
      <c r="CVN47" s="960"/>
      <c r="CVO47" s="960"/>
      <c r="CVP47" s="960"/>
      <c r="CVQ47" s="960"/>
      <c r="CVR47" s="960"/>
      <c r="CVS47" s="960"/>
      <c r="CVT47" s="960"/>
      <c r="CVU47" s="960"/>
      <c r="CVV47" s="960"/>
      <c r="CVW47" s="960"/>
      <c r="CVX47" s="960"/>
      <c r="CVY47" s="960"/>
      <c r="CVZ47" s="960"/>
      <c r="CWA47" s="960"/>
      <c r="CWB47" s="960"/>
      <c r="CWC47" s="960"/>
      <c r="CWD47" s="960"/>
      <c r="CWE47" s="960"/>
      <c r="CWF47" s="960"/>
      <c r="CWG47" s="960"/>
      <c r="CWH47" s="960"/>
      <c r="CWI47" s="960"/>
      <c r="CWJ47" s="960"/>
      <c r="CWK47" s="960"/>
      <c r="CWL47" s="960"/>
      <c r="CWM47" s="960"/>
      <c r="CWN47" s="960"/>
      <c r="CWO47" s="960"/>
      <c r="CWP47" s="960"/>
      <c r="CWQ47" s="960"/>
      <c r="CWR47" s="960"/>
      <c r="CWS47" s="960"/>
      <c r="CWT47" s="960"/>
      <c r="CWU47" s="960"/>
      <c r="CWV47" s="960"/>
      <c r="CWW47" s="960"/>
      <c r="CWX47" s="960"/>
      <c r="CWY47" s="960"/>
      <c r="CWZ47" s="960"/>
      <c r="CXA47" s="960"/>
      <c r="CXB47" s="960"/>
      <c r="CXC47" s="960"/>
      <c r="CXD47" s="960"/>
      <c r="CXE47" s="960"/>
      <c r="CXF47" s="960"/>
      <c r="CXG47" s="960"/>
      <c r="CXH47" s="960"/>
      <c r="CXI47" s="960"/>
      <c r="CXJ47" s="960"/>
      <c r="CXK47" s="960"/>
      <c r="CXL47" s="960"/>
      <c r="CXM47" s="960"/>
      <c r="CXN47" s="960"/>
      <c r="CXO47" s="960"/>
      <c r="CXP47" s="960"/>
      <c r="CXQ47" s="960"/>
      <c r="CXR47" s="960"/>
      <c r="CXS47" s="960"/>
      <c r="CXT47" s="960"/>
      <c r="CXU47" s="960"/>
      <c r="CXV47" s="960"/>
      <c r="CXW47" s="960"/>
      <c r="CXX47" s="960"/>
      <c r="CXY47" s="960"/>
      <c r="CXZ47" s="960"/>
      <c r="CYA47" s="960"/>
      <c r="CYB47" s="960"/>
      <c r="CYC47" s="960"/>
      <c r="CYD47" s="960"/>
      <c r="CYE47" s="960"/>
      <c r="CYF47" s="960"/>
      <c r="CYG47" s="960"/>
      <c r="CYH47" s="960"/>
      <c r="CYI47" s="960"/>
      <c r="CYJ47" s="960"/>
      <c r="CYK47" s="960"/>
      <c r="CYL47" s="960"/>
      <c r="CYM47" s="960"/>
      <c r="CYN47" s="960"/>
      <c r="CYO47" s="960"/>
      <c r="CYP47" s="960"/>
      <c r="CYQ47" s="960"/>
      <c r="CYR47" s="960"/>
      <c r="CYS47" s="960"/>
      <c r="CYT47" s="960"/>
      <c r="CYU47" s="960"/>
      <c r="CYV47" s="960"/>
      <c r="CYW47" s="960"/>
      <c r="CYX47" s="960"/>
      <c r="CYY47" s="960"/>
      <c r="CYZ47" s="960"/>
      <c r="CZA47" s="960"/>
      <c r="CZB47" s="960"/>
      <c r="CZC47" s="960"/>
      <c r="CZD47" s="960"/>
      <c r="CZE47" s="960"/>
      <c r="CZF47" s="960"/>
      <c r="CZG47" s="960"/>
      <c r="CZH47" s="960"/>
      <c r="CZI47" s="960"/>
      <c r="CZJ47" s="960"/>
      <c r="CZK47" s="960"/>
      <c r="CZL47" s="960"/>
      <c r="CZM47" s="960"/>
      <c r="CZN47" s="960"/>
      <c r="CZO47" s="960"/>
      <c r="CZP47" s="960"/>
      <c r="CZQ47" s="960"/>
      <c r="CZR47" s="960"/>
      <c r="CZS47" s="960"/>
      <c r="CZT47" s="960"/>
      <c r="CZU47" s="960"/>
      <c r="CZV47" s="960"/>
      <c r="CZW47" s="960"/>
      <c r="CZX47" s="960"/>
      <c r="CZY47" s="960"/>
      <c r="CZZ47" s="960"/>
      <c r="DAA47" s="960"/>
      <c r="DAB47" s="960"/>
      <c r="DAC47" s="960"/>
      <c r="DAD47" s="960"/>
      <c r="DAE47" s="960"/>
      <c r="DAF47" s="960"/>
      <c r="DAG47" s="960"/>
      <c r="DAH47" s="960"/>
      <c r="DAI47" s="960"/>
      <c r="DAJ47" s="960"/>
      <c r="DAK47" s="960"/>
      <c r="DAL47" s="960"/>
      <c r="DAM47" s="960"/>
      <c r="DAN47" s="960"/>
      <c r="DAO47" s="960"/>
      <c r="DAP47" s="960"/>
      <c r="DAQ47" s="960"/>
      <c r="DAR47" s="960"/>
      <c r="DAS47" s="960"/>
      <c r="DAT47" s="960"/>
      <c r="DAU47" s="960"/>
      <c r="DAV47" s="960"/>
      <c r="DAW47" s="960"/>
      <c r="DAX47" s="960"/>
      <c r="DAY47" s="960"/>
      <c r="DAZ47" s="960"/>
      <c r="DBA47" s="960"/>
      <c r="DBB47" s="960"/>
      <c r="DBC47" s="960"/>
      <c r="DBD47" s="960"/>
      <c r="DBE47" s="960"/>
      <c r="DBF47" s="960"/>
      <c r="DBG47" s="960"/>
      <c r="DBH47" s="960"/>
      <c r="DBI47" s="960"/>
      <c r="DBJ47" s="960"/>
      <c r="DBK47" s="960"/>
      <c r="DBL47" s="960"/>
      <c r="DBM47" s="960"/>
      <c r="DBN47" s="960"/>
      <c r="DBO47" s="960"/>
      <c r="DBP47" s="960"/>
      <c r="DBQ47" s="960"/>
      <c r="DBR47" s="960"/>
      <c r="DBS47" s="960"/>
      <c r="DBT47" s="960"/>
      <c r="DBU47" s="960"/>
      <c r="DBV47" s="960"/>
      <c r="DBW47" s="960"/>
      <c r="DBX47" s="960"/>
      <c r="DBY47" s="960"/>
      <c r="DBZ47" s="960"/>
      <c r="DCA47" s="960"/>
      <c r="DCB47" s="960"/>
      <c r="DCC47" s="960"/>
      <c r="DCD47" s="960"/>
      <c r="DCE47" s="960"/>
      <c r="DCF47" s="960"/>
      <c r="DCG47" s="960"/>
      <c r="DCH47" s="960"/>
      <c r="DCI47" s="960"/>
      <c r="DCJ47" s="960"/>
      <c r="DCK47" s="960"/>
      <c r="DCL47" s="960"/>
      <c r="DCM47" s="960"/>
      <c r="DCN47" s="960"/>
      <c r="DCO47" s="960"/>
      <c r="DCP47" s="960"/>
      <c r="DCQ47" s="960"/>
      <c r="DCR47" s="960"/>
      <c r="DCS47" s="960"/>
      <c r="DCT47" s="960"/>
      <c r="DCU47" s="960"/>
      <c r="DCV47" s="960"/>
      <c r="DCW47" s="960"/>
      <c r="DCX47" s="960"/>
      <c r="DCY47" s="960"/>
      <c r="DCZ47" s="960"/>
      <c r="DDA47" s="960"/>
      <c r="DDB47" s="960"/>
      <c r="DDC47" s="960"/>
      <c r="DDD47" s="960"/>
      <c r="DDE47" s="960"/>
      <c r="DDF47" s="960"/>
      <c r="DDG47" s="960"/>
      <c r="DDH47" s="960"/>
      <c r="DDI47" s="960"/>
      <c r="DDJ47" s="960"/>
      <c r="DDK47" s="960"/>
      <c r="DDL47" s="960"/>
      <c r="DDM47" s="960"/>
      <c r="DDN47" s="960"/>
      <c r="DDO47" s="960"/>
      <c r="DDP47" s="960"/>
      <c r="DDQ47" s="960"/>
      <c r="DDR47" s="960"/>
      <c r="DDS47" s="960"/>
      <c r="DDT47" s="960"/>
      <c r="DDU47" s="960"/>
      <c r="DDV47" s="960"/>
      <c r="DDW47" s="960"/>
      <c r="DDX47" s="960"/>
      <c r="DDY47" s="960"/>
      <c r="DDZ47" s="960"/>
      <c r="DEA47" s="960"/>
      <c r="DEB47" s="960"/>
      <c r="DEC47" s="960"/>
      <c r="DED47" s="960"/>
      <c r="DEE47" s="960"/>
      <c r="DEF47" s="960"/>
      <c r="DEG47" s="960"/>
      <c r="DEH47" s="960"/>
      <c r="DEI47" s="960"/>
      <c r="DEJ47" s="960"/>
      <c r="DEK47" s="960"/>
      <c r="DEL47" s="960"/>
      <c r="DEM47" s="960"/>
      <c r="DEN47" s="960"/>
      <c r="DEO47" s="960"/>
      <c r="DEP47" s="960"/>
      <c r="DEQ47" s="960"/>
      <c r="DER47" s="960"/>
      <c r="DES47" s="960"/>
      <c r="DET47" s="960"/>
      <c r="DEU47" s="960"/>
      <c r="DEV47" s="960"/>
      <c r="DEW47" s="960"/>
      <c r="DEX47" s="960"/>
      <c r="DEY47" s="960"/>
      <c r="DEZ47" s="960"/>
      <c r="DFA47" s="960"/>
      <c r="DFB47" s="960"/>
      <c r="DFC47" s="960"/>
      <c r="DFD47" s="960"/>
      <c r="DFE47" s="960"/>
      <c r="DFF47" s="960"/>
      <c r="DFG47" s="960"/>
      <c r="DFH47" s="960"/>
      <c r="DFI47" s="960"/>
      <c r="DFJ47" s="960"/>
      <c r="DFK47" s="960"/>
      <c r="DFL47" s="960"/>
      <c r="DFM47" s="960"/>
      <c r="DFN47" s="960"/>
      <c r="DFO47" s="960"/>
      <c r="DFP47" s="960"/>
      <c r="DFQ47" s="960"/>
      <c r="DFR47" s="960"/>
      <c r="DFS47" s="960"/>
      <c r="DFT47" s="960"/>
      <c r="DFU47" s="960"/>
      <c r="DFV47" s="960"/>
      <c r="DFW47" s="960"/>
      <c r="DFX47" s="960"/>
      <c r="DFY47" s="960"/>
      <c r="DFZ47" s="960"/>
      <c r="DGA47" s="960"/>
      <c r="DGB47" s="960"/>
      <c r="DGC47" s="960"/>
      <c r="DGD47" s="960"/>
      <c r="DGE47" s="960"/>
      <c r="DGF47" s="960"/>
      <c r="DGG47" s="960"/>
      <c r="DGH47" s="960"/>
      <c r="DGI47" s="960"/>
      <c r="DGJ47" s="960"/>
      <c r="DGK47" s="960"/>
      <c r="DGL47" s="960"/>
      <c r="DGM47" s="960"/>
      <c r="DGN47" s="960"/>
      <c r="DGO47" s="960"/>
      <c r="DGP47" s="960"/>
      <c r="DGQ47" s="960"/>
      <c r="DGR47" s="960"/>
      <c r="DGS47" s="960"/>
      <c r="DGT47" s="960"/>
      <c r="DGU47" s="960"/>
      <c r="DGV47" s="960"/>
      <c r="DGW47" s="960"/>
      <c r="DGX47" s="960"/>
      <c r="DGY47" s="960"/>
      <c r="DGZ47" s="960"/>
      <c r="DHA47" s="960"/>
      <c r="DHB47" s="960"/>
      <c r="DHC47" s="960"/>
      <c r="DHD47" s="960"/>
      <c r="DHE47" s="960"/>
      <c r="DHF47" s="960"/>
      <c r="DHG47" s="960"/>
      <c r="DHH47" s="960"/>
      <c r="DHI47" s="960"/>
      <c r="DHJ47" s="960"/>
      <c r="DHK47" s="960"/>
      <c r="DHL47" s="960"/>
      <c r="DHM47" s="960"/>
      <c r="DHN47" s="960"/>
      <c r="DHO47" s="960"/>
      <c r="DHP47" s="960"/>
      <c r="DHQ47" s="960"/>
      <c r="DHR47" s="960"/>
      <c r="DHS47" s="960"/>
      <c r="DHT47" s="960"/>
      <c r="DHU47" s="960"/>
      <c r="DHV47" s="960"/>
      <c r="DHW47" s="960"/>
      <c r="DHX47" s="960"/>
      <c r="DHY47" s="960"/>
      <c r="DHZ47" s="960"/>
      <c r="DIA47" s="960"/>
      <c r="DIB47" s="960"/>
      <c r="DIC47" s="960"/>
      <c r="DID47" s="960"/>
      <c r="DIE47" s="960"/>
      <c r="DIF47" s="960"/>
      <c r="DIG47" s="960"/>
      <c r="DIH47" s="960"/>
      <c r="DII47" s="960"/>
      <c r="DIJ47" s="960"/>
      <c r="DIK47" s="960"/>
      <c r="DIL47" s="960"/>
      <c r="DIM47" s="960"/>
      <c r="DIN47" s="960"/>
      <c r="DIO47" s="960"/>
      <c r="DIP47" s="960"/>
      <c r="DIQ47" s="960"/>
      <c r="DIR47" s="960"/>
      <c r="DIS47" s="960"/>
      <c r="DIT47" s="960"/>
      <c r="DIU47" s="960"/>
      <c r="DIV47" s="960"/>
      <c r="DIW47" s="960"/>
      <c r="DIX47" s="960"/>
      <c r="DIY47" s="960"/>
      <c r="DIZ47" s="960"/>
      <c r="DJA47" s="960"/>
      <c r="DJB47" s="960"/>
      <c r="DJC47" s="960"/>
      <c r="DJD47" s="960"/>
      <c r="DJE47" s="960"/>
      <c r="DJF47" s="960"/>
      <c r="DJG47" s="960"/>
      <c r="DJH47" s="960"/>
      <c r="DJI47" s="960"/>
      <c r="DJJ47" s="960"/>
      <c r="DJK47" s="960"/>
      <c r="DJL47" s="960"/>
      <c r="DJM47" s="960"/>
      <c r="DJN47" s="960"/>
      <c r="DJO47" s="960"/>
      <c r="DJP47" s="960"/>
      <c r="DJQ47" s="960"/>
      <c r="DJR47" s="960"/>
      <c r="DJS47" s="960"/>
      <c r="DJT47" s="960"/>
      <c r="DJU47" s="960"/>
      <c r="DJV47" s="960"/>
      <c r="DJW47" s="960"/>
      <c r="DJX47" s="960"/>
      <c r="DJY47" s="960"/>
      <c r="DJZ47" s="960"/>
      <c r="DKA47" s="960"/>
      <c r="DKB47" s="960"/>
      <c r="DKC47" s="960"/>
      <c r="DKD47" s="960"/>
      <c r="DKE47" s="960"/>
      <c r="DKF47" s="960"/>
      <c r="DKG47" s="960"/>
      <c r="DKH47" s="960"/>
      <c r="DKI47" s="960"/>
      <c r="DKJ47" s="960"/>
      <c r="DKK47" s="960"/>
      <c r="DKL47" s="960"/>
      <c r="DKM47" s="960"/>
      <c r="DKN47" s="960"/>
      <c r="DKO47" s="960"/>
      <c r="DKP47" s="960"/>
      <c r="DKQ47" s="960"/>
      <c r="DKR47" s="960"/>
      <c r="DKS47" s="960"/>
      <c r="DKT47" s="960"/>
      <c r="DKU47" s="960"/>
      <c r="DKV47" s="960"/>
      <c r="DKW47" s="960"/>
      <c r="DKX47" s="960"/>
      <c r="DKY47" s="960"/>
      <c r="DKZ47" s="960"/>
      <c r="DLA47" s="960"/>
      <c r="DLB47" s="960"/>
      <c r="DLC47" s="960"/>
      <c r="DLD47" s="960"/>
      <c r="DLE47" s="960"/>
      <c r="DLF47" s="960"/>
      <c r="DLG47" s="960"/>
      <c r="DLH47" s="960"/>
      <c r="DLI47" s="960"/>
      <c r="DLJ47" s="960"/>
      <c r="DLK47" s="960"/>
      <c r="DLL47" s="960"/>
      <c r="DLM47" s="960"/>
      <c r="DLN47" s="960"/>
      <c r="DLO47" s="960"/>
      <c r="DLP47" s="960"/>
      <c r="DLQ47" s="960"/>
      <c r="DLR47" s="960"/>
      <c r="DLS47" s="960"/>
      <c r="DLT47" s="960"/>
      <c r="DLU47" s="960"/>
      <c r="DLV47" s="960"/>
      <c r="DLW47" s="960"/>
      <c r="DLX47" s="960"/>
      <c r="DLY47" s="960"/>
      <c r="DLZ47" s="960"/>
      <c r="DMA47" s="960"/>
      <c r="DMB47" s="960"/>
      <c r="DMC47" s="960"/>
      <c r="DMD47" s="960"/>
      <c r="DME47" s="960"/>
      <c r="DMF47" s="960"/>
      <c r="DMG47" s="960"/>
      <c r="DMH47" s="960"/>
      <c r="DMI47" s="960"/>
      <c r="DMJ47" s="960"/>
      <c r="DMK47" s="960"/>
      <c r="DML47" s="960"/>
      <c r="DMM47" s="960"/>
      <c r="DMN47" s="960"/>
      <c r="DMO47" s="960"/>
      <c r="DMP47" s="960"/>
      <c r="DMQ47" s="960"/>
      <c r="DMR47" s="960"/>
      <c r="DMS47" s="960"/>
      <c r="DMT47" s="960"/>
      <c r="DMU47" s="960"/>
      <c r="DMV47" s="960"/>
      <c r="DMW47" s="960"/>
      <c r="DMX47" s="960"/>
      <c r="DMY47" s="960"/>
      <c r="DMZ47" s="960"/>
      <c r="DNA47" s="960"/>
      <c r="DNB47" s="960"/>
      <c r="DNC47" s="960"/>
      <c r="DND47" s="960"/>
      <c r="DNE47" s="960"/>
      <c r="DNF47" s="960"/>
      <c r="DNG47" s="960"/>
      <c r="DNH47" s="960"/>
      <c r="DNI47" s="960"/>
      <c r="DNJ47" s="960"/>
      <c r="DNK47" s="960"/>
      <c r="DNL47" s="960"/>
      <c r="DNM47" s="960"/>
      <c r="DNN47" s="960"/>
      <c r="DNO47" s="960"/>
      <c r="DNP47" s="960"/>
      <c r="DNQ47" s="960"/>
      <c r="DNR47" s="960"/>
      <c r="DNS47" s="960"/>
      <c r="DNT47" s="960"/>
      <c r="DNU47" s="960"/>
      <c r="DNV47" s="960"/>
      <c r="DNW47" s="960"/>
      <c r="DNX47" s="960"/>
      <c r="DNY47" s="960"/>
      <c r="DNZ47" s="960"/>
      <c r="DOA47" s="960"/>
      <c r="DOB47" s="960"/>
      <c r="DOC47" s="960"/>
      <c r="DOD47" s="960"/>
      <c r="DOE47" s="960"/>
      <c r="DOF47" s="960"/>
      <c r="DOG47" s="960"/>
      <c r="DOH47" s="960"/>
      <c r="DOI47" s="960"/>
      <c r="DOJ47" s="960"/>
      <c r="DOK47" s="960"/>
      <c r="DOL47" s="960"/>
      <c r="DOM47" s="960"/>
      <c r="DON47" s="960"/>
      <c r="DOO47" s="960"/>
      <c r="DOP47" s="960"/>
      <c r="DOQ47" s="960"/>
      <c r="DOR47" s="960"/>
      <c r="DOS47" s="960"/>
      <c r="DOT47" s="960"/>
      <c r="DOU47" s="960"/>
      <c r="DOV47" s="960"/>
      <c r="DOW47" s="960"/>
      <c r="DOX47" s="960"/>
      <c r="DOY47" s="960"/>
      <c r="DOZ47" s="960"/>
      <c r="DPA47" s="960"/>
      <c r="DPB47" s="960"/>
      <c r="DPC47" s="960"/>
      <c r="DPD47" s="960"/>
      <c r="DPE47" s="960"/>
      <c r="DPF47" s="960"/>
      <c r="DPG47" s="960"/>
      <c r="DPH47" s="960"/>
      <c r="DPI47" s="960"/>
      <c r="DPJ47" s="960"/>
      <c r="DPK47" s="960"/>
      <c r="DPL47" s="960"/>
      <c r="DPM47" s="960"/>
      <c r="DPN47" s="960"/>
      <c r="DPO47" s="960"/>
      <c r="DPP47" s="960"/>
      <c r="DPQ47" s="960"/>
      <c r="DPR47" s="960"/>
      <c r="DPS47" s="960"/>
      <c r="DPT47" s="960"/>
      <c r="DPU47" s="960"/>
      <c r="DPV47" s="960"/>
      <c r="DPW47" s="960"/>
      <c r="DPX47" s="960"/>
      <c r="DPY47" s="960"/>
      <c r="DPZ47" s="960"/>
      <c r="DQA47" s="960"/>
      <c r="DQB47" s="960"/>
      <c r="DQC47" s="960"/>
      <c r="DQD47" s="960"/>
      <c r="DQE47" s="960"/>
      <c r="DQF47" s="960"/>
      <c r="DQG47" s="960"/>
      <c r="DQH47" s="960"/>
      <c r="DQI47" s="960"/>
      <c r="DQJ47" s="960"/>
      <c r="DQK47" s="960"/>
      <c r="DQL47" s="960"/>
      <c r="DQM47" s="960"/>
      <c r="DQN47" s="960"/>
      <c r="DQO47" s="960"/>
      <c r="DQP47" s="960"/>
      <c r="DQQ47" s="960"/>
      <c r="DQR47" s="960"/>
      <c r="DQS47" s="960"/>
      <c r="DQT47" s="960"/>
      <c r="DQU47" s="960"/>
      <c r="DQV47" s="960"/>
      <c r="DQW47" s="960"/>
      <c r="DQX47" s="960"/>
      <c r="DQY47" s="960"/>
      <c r="DQZ47" s="960"/>
      <c r="DRA47" s="960"/>
      <c r="DRB47" s="960"/>
      <c r="DRC47" s="960"/>
      <c r="DRD47" s="960"/>
      <c r="DRE47" s="960"/>
      <c r="DRF47" s="960"/>
      <c r="DRG47" s="960"/>
      <c r="DRH47" s="960"/>
      <c r="DRI47" s="960"/>
      <c r="DRJ47" s="960"/>
      <c r="DRK47" s="960"/>
      <c r="DRL47" s="960"/>
      <c r="DRM47" s="960"/>
      <c r="DRN47" s="960"/>
      <c r="DRO47" s="960"/>
      <c r="DRP47" s="960"/>
      <c r="DRQ47" s="960"/>
      <c r="DRR47" s="960"/>
      <c r="DRS47" s="960"/>
      <c r="DRT47" s="960"/>
      <c r="DRU47" s="960"/>
      <c r="DRV47" s="960"/>
      <c r="DRW47" s="960"/>
      <c r="DRX47" s="960"/>
      <c r="DRY47" s="960"/>
      <c r="DRZ47" s="960"/>
      <c r="DSA47" s="960"/>
      <c r="DSB47" s="960"/>
      <c r="DSC47" s="960"/>
      <c r="DSD47" s="960"/>
      <c r="DSE47" s="960"/>
      <c r="DSF47" s="960"/>
      <c r="DSG47" s="960"/>
      <c r="DSH47" s="960"/>
      <c r="DSI47" s="960"/>
      <c r="DSJ47" s="960"/>
      <c r="DSK47" s="960"/>
      <c r="DSL47" s="960"/>
      <c r="DSM47" s="960"/>
      <c r="DSN47" s="960"/>
      <c r="DSO47" s="960"/>
      <c r="DSP47" s="960"/>
      <c r="DSQ47" s="960"/>
      <c r="DSR47" s="960"/>
      <c r="DSS47" s="960"/>
      <c r="DST47" s="960"/>
      <c r="DSU47" s="960"/>
      <c r="DSV47" s="960"/>
      <c r="DSW47" s="960"/>
      <c r="DSX47" s="960"/>
      <c r="DSY47" s="960"/>
      <c r="DSZ47" s="960"/>
      <c r="DTA47" s="960"/>
      <c r="DTB47" s="960"/>
      <c r="DTC47" s="960"/>
      <c r="DTD47" s="960"/>
      <c r="DTE47" s="960"/>
      <c r="DTF47" s="960"/>
      <c r="DTG47" s="960"/>
      <c r="DTH47" s="960"/>
      <c r="DTI47" s="960"/>
      <c r="DTJ47" s="960"/>
      <c r="DTK47" s="960"/>
      <c r="DTL47" s="960"/>
      <c r="DTM47" s="960"/>
      <c r="DTN47" s="960"/>
      <c r="DTO47" s="960"/>
      <c r="DTP47" s="960"/>
      <c r="DTQ47" s="960"/>
      <c r="DTR47" s="960"/>
      <c r="DTS47" s="960"/>
      <c r="DTT47" s="960"/>
      <c r="DTU47" s="960"/>
      <c r="DTV47" s="960"/>
      <c r="DTW47" s="960"/>
      <c r="DTX47" s="960"/>
      <c r="DTY47" s="960"/>
      <c r="DTZ47" s="960"/>
      <c r="DUA47" s="960"/>
      <c r="DUB47" s="960"/>
      <c r="DUC47" s="960"/>
      <c r="DUD47" s="960"/>
      <c r="DUE47" s="960"/>
      <c r="DUF47" s="960"/>
      <c r="DUG47" s="960"/>
      <c r="DUH47" s="960"/>
      <c r="DUI47" s="960"/>
      <c r="DUJ47" s="960"/>
      <c r="DUK47" s="960"/>
      <c r="DUL47" s="960"/>
      <c r="DUM47" s="960"/>
      <c r="DUN47" s="960"/>
      <c r="DUO47" s="960"/>
      <c r="DUP47" s="960"/>
      <c r="DUQ47" s="960"/>
      <c r="DUR47" s="960"/>
      <c r="DUS47" s="960"/>
      <c r="DUT47" s="960"/>
      <c r="DUU47" s="960"/>
      <c r="DUV47" s="960"/>
      <c r="DUW47" s="960"/>
      <c r="DUX47" s="960"/>
      <c r="DUY47" s="960"/>
      <c r="DUZ47" s="960"/>
      <c r="DVA47" s="960"/>
      <c r="DVB47" s="960"/>
      <c r="DVC47" s="960"/>
      <c r="DVD47" s="960"/>
      <c r="DVE47" s="960"/>
      <c r="DVF47" s="960"/>
      <c r="DVG47" s="960"/>
      <c r="DVH47" s="960"/>
      <c r="DVI47" s="960"/>
      <c r="DVJ47" s="960"/>
      <c r="DVK47" s="960"/>
      <c r="DVL47" s="960"/>
      <c r="DVM47" s="960"/>
      <c r="DVN47" s="960"/>
      <c r="DVO47" s="960"/>
      <c r="DVP47" s="960"/>
      <c r="DVQ47" s="960"/>
      <c r="DVR47" s="960"/>
      <c r="DVS47" s="960"/>
      <c r="DVT47" s="960"/>
      <c r="DVU47" s="960"/>
      <c r="DVV47" s="960"/>
      <c r="DVW47" s="960"/>
      <c r="DVX47" s="960"/>
      <c r="DVY47" s="960"/>
      <c r="DVZ47" s="960"/>
      <c r="DWA47" s="960"/>
      <c r="DWB47" s="960"/>
      <c r="DWC47" s="960"/>
      <c r="DWD47" s="960"/>
      <c r="DWE47" s="960"/>
      <c r="DWF47" s="960"/>
      <c r="DWG47" s="960"/>
      <c r="DWH47" s="960"/>
      <c r="DWI47" s="960"/>
      <c r="DWJ47" s="960"/>
      <c r="DWK47" s="960"/>
      <c r="DWL47" s="960"/>
      <c r="DWM47" s="960"/>
      <c r="DWN47" s="960"/>
      <c r="DWO47" s="960"/>
      <c r="DWP47" s="960"/>
      <c r="DWQ47" s="960"/>
      <c r="DWR47" s="960"/>
      <c r="DWS47" s="960"/>
      <c r="DWT47" s="960"/>
      <c r="DWU47" s="960"/>
      <c r="DWV47" s="960"/>
      <c r="DWW47" s="960"/>
      <c r="DWX47" s="960"/>
      <c r="DWY47" s="960"/>
      <c r="DWZ47" s="960"/>
      <c r="DXA47" s="960"/>
      <c r="DXB47" s="960"/>
      <c r="DXC47" s="960"/>
      <c r="DXD47" s="960"/>
      <c r="DXE47" s="960"/>
      <c r="DXF47" s="960"/>
      <c r="DXG47" s="960"/>
      <c r="DXH47" s="960"/>
      <c r="DXI47" s="960"/>
      <c r="DXJ47" s="960"/>
      <c r="DXK47" s="960"/>
      <c r="DXL47" s="960"/>
      <c r="DXM47" s="960"/>
      <c r="DXN47" s="960"/>
      <c r="DXO47" s="960"/>
      <c r="DXP47" s="960"/>
      <c r="DXQ47" s="960"/>
      <c r="DXR47" s="960"/>
      <c r="DXS47" s="960"/>
      <c r="DXT47" s="960"/>
      <c r="DXU47" s="960"/>
      <c r="DXV47" s="960"/>
      <c r="DXW47" s="960"/>
      <c r="DXX47" s="960"/>
      <c r="DXY47" s="960"/>
      <c r="DXZ47" s="960"/>
      <c r="DYA47" s="960"/>
      <c r="DYB47" s="960"/>
      <c r="DYC47" s="960"/>
      <c r="DYD47" s="960"/>
      <c r="DYE47" s="960"/>
      <c r="DYF47" s="960"/>
      <c r="DYG47" s="960"/>
      <c r="DYH47" s="960"/>
      <c r="DYI47" s="960"/>
      <c r="DYJ47" s="960"/>
      <c r="DYK47" s="960"/>
      <c r="DYL47" s="960"/>
      <c r="DYM47" s="960"/>
      <c r="DYN47" s="960"/>
      <c r="DYO47" s="960"/>
      <c r="DYP47" s="960"/>
      <c r="DYQ47" s="960"/>
      <c r="DYR47" s="960"/>
      <c r="DYS47" s="960"/>
      <c r="DYT47" s="960"/>
      <c r="DYU47" s="960"/>
      <c r="DYV47" s="960"/>
      <c r="DYW47" s="960"/>
      <c r="DYX47" s="960"/>
      <c r="DYY47" s="960"/>
      <c r="DYZ47" s="960"/>
      <c r="DZA47" s="960"/>
      <c r="DZB47" s="960"/>
      <c r="DZC47" s="960"/>
      <c r="DZD47" s="960"/>
      <c r="DZE47" s="960"/>
      <c r="DZF47" s="960"/>
      <c r="DZG47" s="960"/>
      <c r="DZH47" s="960"/>
      <c r="DZI47" s="960"/>
      <c r="DZJ47" s="960"/>
      <c r="DZK47" s="960"/>
      <c r="DZL47" s="960"/>
      <c r="DZM47" s="960"/>
      <c r="DZN47" s="960"/>
      <c r="DZO47" s="960"/>
      <c r="DZP47" s="960"/>
      <c r="DZQ47" s="960"/>
      <c r="DZR47" s="960"/>
      <c r="DZS47" s="960"/>
      <c r="DZT47" s="960"/>
      <c r="DZU47" s="960"/>
      <c r="DZV47" s="960"/>
      <c r="DZW47" s="960"/>
      <c r="DZX47" s="960"/>
      <c r="DZY47" s="960"/>
      <c r="DZZ47" s="960"/>
      <c r="EAA47" s="960"/>
      <c r="EAB47" s="960"/>
      <c r="EAC47" s="960"/>
      <c r="EAD47" s="960"/>
      <c r="EAE47" s="960"/>
      <c r="EAF47" s="960"/>
      <c r="EAG47" s="960"/>
      <c r="EAH47" s="960"/>
      <c r="EAI47" s="960"/>
      <c r="EAJ47" s="960"/>
      <c r="EAK47" s="960"/>
      <c r="EAL47" s="960"/>
      <c r="EAM47" s="960"/>
      <c r="EAN47" s="960"/>
      <c r="EAO47" s="960"/>
      <c r="EAP47" s="960"/>
      <c r="EAQ47" s="960"/>
      <c r="EAR47" s="960"/>
      <c r="EAS47" s="960"/>
      <c r="EAT47" s="960"/>
      <c r="EAU47" s="960"/>
      <c r="EAV47" s="960"/>
      <c r="EAW47" s="960"/>
      <c r="EAX47" s="960"/>
      <c r="EAY47" s="960"/>
      <c r="EAZ47" s="960"/>
      <c r="EBA47" s="960"/>
      <c r="EBB47" s="960"/>
      <c r="EBC47" s="960"/>
      <c r="EBD47" s="960"/>
      <c r="EBE47" s="960"/>
      <c r="EBF47" s="960"/>
      <c r="EBG47" s="960"/>
      <c r="EBH47" s="960"/>
      <c r="EBI47" s="960"/>
      <c r="EBJ47" s="960"/>
      <c r="EBK47" s="960"/>
      <c r="EBL47" s="960"/>
      <c r="EBM47" s="960"/>
      <c r="EBN47" s="960"/>
      <c r="EBO47" s="960"/>
      <c r="EBP47" s="960"/>
      <c r="EBQ47" s="960"/>
      <c r="EBR47" s="960"/>
      <c r="EBS47" s="960"/>
      <c r="EBT47" s="960"/>
      <c r="EBU47" s="960"/>
      <c r="EBV47" s="960"/>
      <c r="EBW47" s="960"/>
      <c r="EBX47" s="960"/>
      <c r="EBY47" s="960"/>
      <c r="EBZ47" s="960"/>
      <c r="ECA47" s="960"/>
      <c r="ECB47" s="960"/>
      <c r="ECC47" s="960"/>
      <c r="ECD47" s="960"/>
      <c r="ECE47" s="960"/>
      <c r="ECF47" s="960"/>
      <c r="ECG47" s="960"/>
      <c r="ECH47" s="960"/>
      <c r="ECI47" s="960"/>
      <c r="ECJ47" s="960"/>
      <c r="ECK47" s="960"/>
      <c r="ECL47" s="960"/>
      <c r="ECM47" s="960"/>
      <c r="ECN47" s="960"/>
      <c r="ECO47" s="960"/>
      <c r="ECP47" s="960"/>
      <c r="ECQ47" s="960"/>
      <c r="ECR47" s="960"/>
      <c r="ECS47" s="960"/>
      <c r="ECT47" s="960"/>
      <c r="ECU47" s="960"/>
      <c r="ECV47" s="960"/>
      <c r="ECW47" s="960"/>
      <c r="ECX47" s="960"/>
      <c r="ECY47" s="960"/>
      <c r="ECZ47" s="960"/>
      <c r="EDA47" s="960"/>
      <c r="EDB47" s="960"/>
      <c r="EDC47" s="960"/>
      <c r="EDD47" s="960"/>
      <c r="EDE47" s="960"/>
      <c r="EDF47" s="960"/>
      <c r="EDG47" s="960"/>
      <c r="EDH47" s="960"/>
      <c r="EDI47" s="960"/>
      <c r="EDJ47" s="960"/>
      <c r="EDK47" s="960"/>
      <c r="EDL47" s="960"/>
      <c r="EDM47" s="960"/>
      <c r="EDN47" s="960"/>
      <c r="EDO47" s="960"/>
      <c r="EDP47" s="960"/>
      <c r="EDQ47" s="960"/>
      <c r="EDR47" s="960"/>
      <c r="EDS47" s="960"/>
      <c r="EDT47" s="960"/>
      <c r="EDU47" s="960"/>
      <c r="EDV47" s="960"/>
      <c r="EDW47" s="960"/>
      <c r="EDX47" s="960"/>
      <c r="EDY47" s="960"/>
      <c r="EDZ47" s="960"/>
      <c r="EEA47" s="960"/>
      <c r="EEB47" s="960"/>
      <c r="EEC47" s="960"/>
      <c r="EED47" s="960"/>
      <c r="EEE47" s="960"/>
      <c r="EEF47" s="960"/>
      <c r="EEG47" s="960"/>
      <c r="EEH47" s="960"/>
      <c r="EEI47" s="960"/>
      <c r="EEJ47" s="960"/>
      <c r="EEK47" s="960"/>
      <c r="EEL47" s="960"/>
      <c r="EEM47" s="960"/>
      <c r="EEN47" s="960"/>
      <c r="EEO47" s="960"/>
      <c r="EEP47" s="960"/>
      <c r="EEQ47" s="960"/>
      <c r="EER47" s="960"/>
      <c r="EES47" s="960"/>
      <c r="EET47" s="960"/>
      <c r="EEU47" s="960"/>
      <c r="EEV47" s="960"/>
      <c r="EEW47" s="960"/>
      <c r="EEX47" s="960"/>
      <c r="EEY47" s="960"/>
      <c r="EEZ47" s="960"/>
      <c r="EFA47" s="960"/>
      <c r="EFB47" s="960"/>
      <c r="EFC47" s="960"/>
      <c r="EFD47" s="960"/>
      <c r="EFE47" s="960"/>
      <c r="EFF47" s="960"/>
      <c r="EFG47" s="960"/>
      <c r="EFH47" s="960"/>
      <c r="EFI47" s="960"/>
      <c r="EFJ47" s="960"/>
      <c r="EFK47" s="960"/>
      <c r="EFL47" s="960"/>
      <c r="EFM47" s="960"/>
      <c r="EFN47" s="960"/>
      <c r="EFO47" s="960"/>
      <c r="EFP47" s="960"/>
      <c r="EFQ47" s="960"/>
      <c r="EFR47" s="960"/>
      <c r="EFS47" s="960"/>
      <c r="EFT47" s="960"/>
      <c r="EFU47" s="960"/>
      <c r="EFV47" s="960"/>
      <c r="EFW47" s="960"/>
      <c r="EFX47" s="960"/>
      <c r="EFY47" s="960"/>
      <c r="EFZ47" s="960"/>
      <c r="EGA47" s="960"/>
      <c r="EGB47" s="960"/>
      <c r="EGC47" s="960"/>
      <c r="EGD47" s="960"/>
      <c r="EGE47" s="960"/>
      <c r="EGF47" s="960"/>
      <c r="EGG47" s="960"/>
      <c r="EGH47" s="960"/>
      <c r="EGI47" s="960"/>
      <c r="EGJ47" s="960"/>
      <c r="EGK47" s="960"/>
      <c r="EGL47" s="960"/>
      <c r="EGM47" s="960"/>
      <c r="EGN47" s="960"/>
      <c r="EGO47" s="960"/>
      <c r="EGP47" s="960"/>
      <c r="EGQ47" s="960"/>
      <c r="EGR47" s="960"/>
      <c r="EGS47" s="960"/>
      <c r="EGT47" s="960"/>
      <c r="EGU47" s="960"/>
      <c r="EGV47" s="960"/>
      <c r="EGW47" s="960"/>
      <c r="EGX47" s="960"/>
      <c r="EGY47" s="960"/>
      <c r="EGZ47" s="960"/>
      <c r="EHA47" s="960"/>
      <c r="EHB47" s="960"/>
      <c r="EHC47" s="960"/>
      <c r="EHD47" s="960"/>
      <c r="EHE47" s="960"/>
      <c r="EHF47" s="960"/>
      <c r="EHG47" s="960"/>
      <c r="EHH47" s="960"/>
      <c r="EHI47" s="960"/>
      <c r="EHJ47" s="960"/>
      <c r="EHK47" s="960"/>
      <c r="EHL47" s="960"/>
      <c r="EHM47" s="960"/>
      <c r="EHN47" s="960"/>
      <c r="EHO47" s="960"/>
      <c r="EHP47" s="960"/>
      <c r="EHQ47" s="960"/>
      <c r="EHR47" s="960"/>
      <c r="EHS47" s="960"/>
      <c r="EHT47" s="960"/>
      <c r="EHU47" s="960"/>
      <c r="EHV47" s="960"/>
      <c r="EHW47" s="960"/>
      <c r="EHX47" s="960"/>
      <c r="EHY47" s="960"/>
      <c r="EHZ47" s="960"/>
      <c r="EIA47" s="960"/>
      <c r="EIB47" s="960"/>
      <c r="EIC47" s="960"/>
      <c r="EID47" s="960"/>
      <c r="EIE47" s="960"/>
      <c r="EIF47" s="960"/>
      <c r="EIG47" s="960"/>
      <c r="EIH47" s="960"/>
      <c r="EII47" s="960"/>
      <c r="EIJ47" s="960"/>
      <c r="EIK47" s="960"/>
      <c r="EIL47" s="960"/>
      <c r="EIM47" s="960"/>
      <c r="EIN47" s="960"/>
      <c r="EIO47" s="960"/>
      <c r="EIP47" s="960"/>
      <c r="EIQ47" s="960"/>
      <c r="EIR47" s="960"/>
      <c r="EIS47" s="960"/>
      <c r="EIT47" s="960"/>
      <c r="EIU47" s="960"/>
      <c r="EIV47" s="960"/>
      <c r="EIW47" s="960"/>
      <c r="EIX47" s="960"/>
      <c r="EIY47" s="960"/>
      <c r="EIZ47" s="960"/>
      <c r="EJA47" s="960"/>
      <c r="EJB47" s="960"/>
      <c r="EJC47" s="960"/>
      <c r="EJD47" s="960"/>
      <c r="EJE47" s="960"/>
      <c r="EJF47" s="960"/>
      <c r="EJG47" s="960"/>
      <c r="EJH47" s="960"/>
      <c r="EJI47" s="960"/>
      <c r="EJJ47" s="960"/>
      <c r="EJK47" s="960"/>
      <c r="EJL47" s="960"/>
      <c r="EJM47" s="960"/>
      <c r="EJN47" s="960"/>
      <c r="EJO47" s="960"/>
      <c r="EJP47" s="960"/>
      <c r="EJQ47" s="960"/>
      <c r="EJR47" s="960"/>
      <c r="EJS47" s="960"/>
      <c r="EJT47" s="960"/>
      <c r="EJU47" s="960"/>
      <c r="EJV47" s="960"/>
      <c r="EJW47" s="960"/>
      <c r="EJX47" s="960"/>
      <c r="EJY47" s="960"/>
      <c r="EJZ47" s="960"/>
      <c r="EKA47" s="960"/>
      <c r="EKB47" s="960"/>
      <c r="EKC47" s="960"/>
      <c r="EKD47" s="960"/>
      <c r="EKE47" s="960"/>
      <c r="EKF47" s="960"/>
      <c r="EKG47" s="960"/>
      <c r="EKH47" s="960"/>
      <c r="EKI47" s="960"/>
      <c r="EKJ47" s="960"/>
      <c r="EKK47" s="960"/>
      <c r="EKL47" s="960"/>
      <c r="EKM47" s="960"/>
      <c r="EKN47" s="960"/>
      <c r="EKO47" s="960"/>
      <c r="EKP47" s="960"/>
      <c r="EKQ47" s="960"/>
      <c r="EKR47" s="960"/>
      <c r="EKS47" s="960"/>
      <c r="EKT47" s="960"/>
      <c r="EKU47" s="960"/>
      <c r="EKV47" s="960"/>
      <c r="EKW47" s="960"/>
      <c r="EKX47" s="960"/>
      <c r="EKY47" s="960"/>
      <c r="EKZ47" s="960"/>
      <c r="ELA47" s="960"/>
      <c r="ELB47" s="960"/>
      <c r="ELC47" s="960"/>
      <c r="ELD47" s="960"/>
      <c r="ELE47" s="960"/>
      <c r="ELF47" s="960"/>
      <c r="ELG47" s="960"/>
      <c r="ELH47" s="960"/>
      <c r="ELI47" s="960"/>
      <c r="ELJ47" s="960"/>
      <c r="ELK47" s="960"/>
      <c r="ELL47" s="960"/>
      <c r="ELM47" s="960"/>
      <c r="ELN47" s="960"/>
      <c r="ELO47" s="960"/>
      <c r="ELP47" s="960"/>
      <c r="ELQ47" s="960"/>
      <c r="ELR47" s="960"/>
      <c r="ELS47" s="960"/>
      <c r="ELT47" s="960"/>
      <c r="ELU47" s="960"/>
      <c r="ELV47" s="960"/>
      <c r="ELW47" s="960"/>
      <c r="ELX47" s="960"/>
      <c r="ELY47" s="960"/>
      <c r="ELZ47" s="960"/>
      <c r="EMA47" s="960"/>
      <c r="EMB47" s="960"/>
      <c r="EMC47" s="960"/>
      <c r="EMD47" s="960"/>
      <c r="EME47" s="960"/>
      <c r="EMF47" s="960"/>
      <c r="EMG47" s="960"/>
      <c r="EMH47" s="960"/>
      <c r="EMI47" s="960"/>
      <c r="EMJ47" s="960"/>
      <c r="EMK47" s="960"/>
      <c r="EML47" s="960"/>
      <c r="EMM47" s="960"/>
      <c r="EMN47" s="960"/>
      <c r="EMO47" s="960"/>
      <c r="EMP47" s="960"/>
      <c r="EMQ47" s="960"/>
      <c r="EMR47" s="960"/>
      <c r="EMS47" s="960"/>
      <c r="EMT47" s="960"/>
      <c r="EMU47" s="960"/>
      <c r="EMV47" s="960"/>
      <c r="EMW47" s="960"/>
      <c r="EMX47" s="960"/>
      <c r="EMY47" s="960"/>
      <c r="EMZ47" s="960"/>
      <c r="ENA47" s="960"/>
      <c r="ENB47" s="960"/>
      <c r="ENC47" s="960"/>
      <c r="END47" s="960"/>
      <c r="ENE47" s="960"/>
      <c r="ENF47" s="960"/>
      <c r="ENG47" s="960"/>
      <c r="ENH47" s="960"/>
      <c r="ENI47" s="960"/>
      <c r="ENJ47" s="960"/>
      <c r="ENK47" s="960"/>
      <c r="ENL47" s="960"/>
      <c r="ENM47" s="960"/>
      <c r="ENN47" s="960"/>
      <c r="ENO47" s="960"/>
      <c r="ENP47" s="960"/>
      <c r="ENQ47" s="960"/>
      <c r="ENR47" s="960"/>
      <c r="ENS47" s="960"/>
      <c r="ENT47" s="960"/>
      <c r="ENU47" s="960"/>
      <c r="ENV47" s="960"/>
      <c r="ENW47" s="960"/>
      <c r="ENX47" s="960"/>
      <c r="ENY47" s="960"/>
      <c r="ENZ47" s="960"/>
      <c r="EOA47" s="960"/>
      <c r="EOB47" s="960"/>
      <c r="EOC47" s="960"/>
      <c r="EOD47" s="960"/>
      <c r="EOE47" s="960"/>
      <c r="EOF47" s="960"/>
      <c r="EOG47" s="960"/>
      <c r="EOH47" s="960"/>
      <c r="EOI47" s="960"/>
      <c r="EOJ47" s="960"/>
      <c r="EOK47" s="960"/>
      <c r="EOL47" s="960"/>
      <c r="EOM47" s="960"/>
      <c r="EON47" s="960"/>
      <c r="EOO47" s="960"/>
      <c r="EOP47" s="960"/>
      <c r="EOQ47" s="960"/>
      <c r="EOR47" s="960"/>
      <c r="EOS47" s="960"/>
      <c r="EOT47" s="960"/>
      <c r="EOU47" s="960"/>
      <c r="EOV47" s="960"/>
      <c r="EOW47" s="960"/>
      <c r="EOX47" s="960"/>
      <c r="EOY47" s="960"/>
      <c r="EOZ47" s="960"/>
      <c r="EPA47" s="960"/>
      <c r="EPB47" s="960"/>
      <c r="EPC47" s="960"/>
      <c r="EPD47" s="960"/>
      <c r="EPE47" s="960"/>
      <c r="EPF47" s="960"/>
      <c r="EPG47" s="960"/>
      <c r="EPH47" s="960"/>
      <c r="EPI47" s="960"/>
      <c r="EPJ47" s="960"/>
      <c r="EPK47" s="960"/>
      <c r="EPL47" s="960"/>
      <c r="EPM47" s="960"/>
      <c r="EPN47" s="960"/>
      <c r="EPO47" s="960"/>
      <c r="EPP47" s="960"/>
      <c r="EPQ47" s="960"/>
      <c r="EPR47" s="960"/>
      <c r="EPS47" s="960"/>
      <c r="EPT47" s="960"/>
      <c r="EPU47" s="960"/>
      <c r="EPV47" s="960"/>
      <c r="EPW47" s="960"/>
      <c r="EPX47" s="960"/>
      <c r="EPY47" s="960"/>
      <c r="EPZ47" s="960"/>
      <c r="EQA47" s="960"/>
      <c r="EQB47" s="960"/>
      <c r="EQC47" s="960"/>
      <c r="EQD47" s="960"/>
      <c r="EQE47" s="960"/>
      <c r="EQF47" s="960"/>
      <c r="EQG47" s="960"/>
      <c r="EQH47" s="960"/>
      <c r="EQI47" s="960"/>
      <c r="EQJ47" s="960"/>
      <c r="EQK47" s="960"/>
      <c r="EQL47" s="960"/>
      <c r="EQM47" s="960"/>
      <c r="EQN47" s="960"/>
      <c r="EQO47" s="960"/>
      <c r="EQP47" s="960"/>
      <c r="EQQ47" s="960"/>
      <c r="EQR47" s="960"/>
      <c r="EQS47" s="960"/>
      <c r="EQT47" s="960"/>
      <c r="EQU47" s="960"/>
      <c r="EQV47" s="960"/>
      <c r="EQW47" s="960"/>
      <c r="EQX47" s="960"/>
      <c r="EQY47" s="960"/>
      <c r="EQZ47" s="960"/>
      <c r="ERA47" s="960"/>
      <c r="ERB47" s="960"/>
      <c r="ERC47" s="960"/>
      <c r="ERD47" s="960"/>
      <c r="ERE47" s="960"/>
      <c r="ERF47" s="960"/>
      <c r="ERG47" s="960"/>
      <c r="ERH47" s="960"/>
      <c r="ERI47" s="960"/>
      <c r="ERJ47" s="960"/>
      <c r="ERK47" s="960"/>
      <c r="ERL47" s="960"/>
      <c r="ERM47" s="960"/>
      <c r="ERN47" s="960"/>
      <c r="ERO47" s="960"/>
      <c r="ERP47" s="960"/>
      <c r="ERQ47" s="960"/>
      <c r="ERR47" s="960"/>
      <c r="ERS47" s="960"/>
      <c r="ERT47" s="960"/>
      <c r="ERU47" s="960"/>
      <c r="ERV47" s="960"/>
      <c r="ERW47" s="960"/>
      <c r="ERX47" s="960"/>
      <c r="ERY47" s="960"/>
      <c r="ERZ47" s="960"/>
      <c r="ESA47" s="960"/>
      <c r="ESB47" s="960"/>
      <c r="ESC47" s="960"/>
      <c r="ESD47" s="960"/>
      <c r="ESE47" s="960"/>
      <c r="ESF47" s="960"/>
      <c r="ESG47" s="960"/>
      <c r="ESH47" s="960"/>
      <c r="ESI47" s="960"/>
      <c r="ESJ47" s="960"/>
      <c r="ESK47" s="960"/>
      <c r="ESL47" s="960"/>
      <c r="ESM47" s="960"/>
      <c r="ESN47" s="960"/>
      <c r="ESO47" s="960"/>
      <c r="ESP47" s="960"/>
      <c r="ESQ47" s="960"/>
      <c r="ESR47" s="960"/>
      <c r="ESS47" s="960"/>
      <c r="EST47" s="960"/>
      <c r="ESU47" s="960"/>
      <c r="ESV47" s="960"/>
      <c r="ESW47" s="960"/>
      <c r="ESX47" s="960"/>
      <c r="ESY47" s="960"/>
      <c r="ESZ47" s="960"/>
      <c r="ETA47" s="960"/>
      <c r="ETB47" s="960"/>
      <c r="ETC47" s="960"/>
      <c r="ETD47" s="960"/>
      <c r="ETE47" s="960"/>
      <c r="ETF47" s="960"/>
      <c r="ETG47" s="960"/>
      <c r="ETH47" s="960"/>
      <c r="ETI47" s="960"/>
      <c r="ETJ47" s="960"/>
      <c r="ETK47" s="960"/>
      <c r="ETL47" s="960"/>
      <c r="ETM47" s="960"/>
      <c r="ETN47" s="960"/>
      <c r="ETO47" s="960"/>
      <c r="ETP47" s="960"/>
      <c r="ETQ47" s="960"/>
      <c r="ETR47" s="960"/>
      <c r="ETS47" s="960"/>
      <c r="ETT47" s="960"/>
      <c r="ETU47" s="960"/>
      <c r="ETV47" s="960"/>
      <c r="ETW47" s="960"/>
      <c r="ETX47" s="960"/>
      <c r="ETY47" s="960"/>
      <c r="ETZ47" s="960"/>
      <c r="EUA47" s="960"/>
      <c r="EUB47" s="960"/>
      <c r="EUC47" s="960"/>
      <c r="EUD47" s="960"/>
      <c r="EUE47" s="960"/>
      <c r="EUF47" s="960"/>
      <c r="EUG47" s="960"/>
      <c r="EUH47" s="960"/>
      <c r="EUI47" s="960"/>
      <c r="EUJ47" s="960"/>
      <c r="EUK47" s="960"/>
      <c r="EUL47" s="960"/>
      <c r="EUM47" s="960"/>
      <c r="EUN47" s="960"/>
      <c r="EUO47" s="960"/>
      <c r="EUP47" s="960"/>
      <c r="EUQ47" s="960"/>
      <c r="EUR47" s="960"/>
      <c r="EUS47" s="960"/>
      <c r="EUT47" s="960"/>
      <c r="EUU47" s="960"/>
      <c r="EUV47" s="960"/>
      <c r="EUW47" s="960"/>
      <c r="EUX47" s="960"/>
      <c r="EUY47" s="960"/>
      <c r="EUZ47" s="960"/>
      <c r="EVA47" s="960"/>
      <c r="EVB47" s="960"/>
      <c r="EVC47" s="960"/>
      <c r="EVD47" s="960"/>
      <c r="EVE47" s="960"/>
      <c r="EVF47" s="960"/>
      <c r="EVG47" s="960"/>
      <c r="EVH47" s="960"/>
      <c r="EVI47" s="960"/>
      <c r="EVJ47" s="960"/>
      <c r="EVK47" s="960"/>
      <c r="EVL47" s="960"/>
      <c r="EVM47" s="960"/>
      <c r="EVN47" s="960"/>
      <c r="EVO47" s="960"/>
      <c r="EVP47" s="960"/>
      <c r="EVQ47" s="960"/>
      <c r="EVR47" s="960"/>
      <c r="EVS47" s="960"/>
      <c r="EVT47" s="960"/>
      <c r="EVU47" s="960"/>
      <c r="EVV47" s="960"/>
      <c r="EVW47" s="960"/>
      <c r="EVX47" s="960"/>
      <c r="EVY47" s="960"/>
      <c r="EVZ47" s="960"/>
      <c r="EWA47" s="960"/>
      <c r="EWB47" s="960"/>
      <c r="EWC47" s="960"/>
      <c r="EWD47" s="960"/>
      <c r="EWE47" s="960"/>
      <c r="EWF47" s="960"/>
      <c r="EWG47" s="960"/>
      <c r="EWH47" s="960"/>
      <c r="EWI47" s="960"/>
      <c r="EWJ47" s="960"/>
      <c r="EWK47" s="960"/>
      <c r="EWL47" s="960"/>
      <c r="EWM47" s="960"/>
      <c r="EWN47" s="960"/>
      <c r="EWO47" s="960"/>
      <c r="EWP47" s="960"/>
      <c r="EWQ47" s="960"/>
      <c r="EWR47" s="960"/>
      <c r="EWS47" s="960"/>
      <c r="EWT47" s="960"/>
      <c r="EWU47" s="960"/>
      <c r="EWV47" s="960"/>
      <c r="EWW47" s="960"/>
      <c r="EWX47" s="960"/>
      <c r="EWY47" s="960"/>
      <c r="EWZ47" s="960"/>
      <c r="EXA47" s="960"/>
      <c r="EXB47" s="960"/>
      <c r="EXC47" s="960"/>
      <c r="EXD47" s="960"/>
      <c r="EXE47" s="960"/>
      <c r="EXF47" s="960"/>
      <c r="EXG47" s="960"/>
      <c r="EXH47" s="960"/>
      <c r="EXI47" s="960"/>
      <c r="EXJ47" s="960"/>
      <c r="EXK47" s="960"/>
      <c r="EXL47" s="960"/>
      <c r="EXM47" s="960"/>
      <c r="EXN47" s="960"/>
      <c r="EXO47" s="960"/>
      <c r="EXP47" s="960"/>
      <c r="EXQ47" s="960"/>
      <c r="EXR47" s="960"/>
      <c r="EXS47" s="960"/>
      <c r="EXT47" s="960"/>
      <c r="EXU47" s="960"/>
      <c r="EXV47" s="960"/>
      <c r="EXW47" s="960"/>
      <c r="EXX47" s="960"/>
      <c r="EXY47" s="960"/>
      <c r="EXZ47" s="960"/>
      <c r="EYA47" s="960"/>
      <c r="EYB47" s="960"/>
      <c r="EYC47" s="960"/>
      <c r="EYD47" s="960"/>
      <c r="EYE47" s="960"/>
      <c r="EYF47" s="960"/>
      <c r="EYG47" s="960"/>
      <c r="EYH47" s="960"/>
      <c r="EYI47" s="960"/>
      <c r="EYJ47" s="960"/>
      <c r="EYK47" s="960"/>
      <c r="EYL47" s="960"/>
      <c r="EYM47" s="960"/>
      <c r="EYN47" s="960"/>
      <c r="EYO47" s="960"/>
      <c r="EYP47" s="960"/>
      <c r="EYQ47" s="960"/>
      <c r="EYR47" s="960"/>
      <c r="EYS47" s="960"/>
      <c r="EYT47" s="960"/>
      <c r="EYU47" s="960"/>
      <c r="EYV47" s="960"/>
      <c r="EYW47" s="960"/>
      <c r="EYX47" s="960"/>
      <c r="EYY47" s="960"/>
      <c r="EYZ47" s="960"/>
      <c r="EZA47" s="960"/>
      <c r="EZB47" s="960"/>
      <c r="EZC47" s="960"/>
      <c r="EZD47" s="960"/>
      <c r="EZE47" s="960"/>
      <c r="EZF47" s="960"/>
      <c r="EZG47" s="960"/>
      <c r="EZH47" s="960"/>
      <c r="EZI47" s="960"/>
      <c r="EZJ47" s="960"/>
      <c r="EZK47" s="960"/>
      <c r="EZL47" s="960"/>
      <c r="EZM47" s="960"/>
      <c r="EZN47" s="960"/>
      <c r="EZO47" s="960"/>
      <c r="EZP47" s="960"/>
      <c r="EZQ47" s="960"/>
      <c r="EZR47" s="960"/>
      <c r="EZS47" s="960"/>
      <c r="EZT47" s="960"/>
      <c r="EZU47" s="960"/>
      <c r="EZV47" s="960"/>
      <c r="EZW47" s="960"/>
      <c r="EZX47" s="960"/>
      <c r="EZY47" s="960"/>
      <c r="EZZ47" s="960"/>
      <c r="FAA47" s="960"/>
      <c r="FAB47" s="960"/>
      <c r="FAC47" s="960"/>
      <c r="FAD47" s="960"/>
      <c r="FAE47" s="960"/>
      <c r="FAF47" s="960"/>
      <c r="FAG47" s="960"/>
      <c r="FAH47" s="960"/>
      <c r="FAI47" s="960"/>
      <c r="FAJ47" s="960"/>
      <c r="FAK47" s="960"/>
      <c r="FAL47" s="960"/>
      <c r="FAM47" s="960"/>
      <c r="FAN47" s="960"/>
      <c r="FAO47" s="960"/>
      <c r="FAP47" s="960"/>
      <c r="FAQ47" s="960"/>
      <c r="FAR47" s="960"/>
      <c r="FAS47" s="960"/>
      <c r="FAT47" s="960"/>
      <c r="FAU47" s="960"/>
      <c r="FAV47" s="960"/>
      <c r="FAW47" s="960"/>
      <c r="FAX47" s="960"/>
      <c r="FAY47" s="960"/>
      <c r="FAZ47" s="960"/>
      <c r="FBA47" s="960"/>
      <c r="FBB47" s="960"/>
      <c r="FBC47" s="960"/>
      <c r="FBD47" s="960"/>
      <c r="FBE47" s="960"/>
      <c r="FBF47" s="960"/>
      <c r="FBG47" s="960"/>
      <c r="FBH47" s="960"/>
      <c r="FBI47" s="960"/>
      <c r="FBJ47" s="960"/>
      <c r="FBK47" s="960"/>
      <c r="FBL47" s="960"/>
      <c r="FBM47" s="960"/>
      <c r="FBN47" s="960"/>
      <c r="FBO47" s="960"/>
      <c r="FBP47" s="960"/>
      <c r="FBQ47" s="960"/>
      <c r="FBR47" s="960"/>
      <c r="FBS47" s="960"/>
      <c r="FBT47" s="960"/>
      <c r="FBU47" s="960"/>
      <c r="FBV47" s="960"/>
      <c r="FBW47" s="960"/>
      <c r="FBX47" s="960"/>
      <c r="FBY47" s="960"/>
      <c r="FBZ47" s="960"/>
      <c r="FCA47" s="960"/>
      <c r="FCB47" s="960"/>
      <c r="FCC47" s="960"/>
      <c r="FCD47" s="960"/>
      <c r="FCE47" s="960"/>
      <c r="FCF47" s="960"/>
      <c r="FCG47" s="960"/>
      <c r="FCH47" s="960"/>
      <c r="FCI47" s="960"/>
      <c r="FCJ47" s="960"/>
      <c r="FCK47" s="960"/>
      <c r="FCL47" s="960"/>
      <c r="FCM47" s="960"/>
      <c r="FCN47" s="960"/>
      <c r="FCO47" s="960"/>
      <c r="FCP47" s="960"/>
      <c r="FCQ47" s="960"/>
      <c r="FCR47" s="960"/>
      <c r="FCS47" s="960"/>
      <c r="FCT47" s="960"/>
      <c r="FCU47" s="960"/>
      <c r="FCV47" s="960"/>
      <c r="FCW47" s="960"/>
      <c r="FCX47" s="960"/>
      <c r="FCY47" s="960"/>
      <c r="FCZ47" s="960"/>
      <c r="FDA47" s="960"/>
      <c r="FDB47" s="960"/>
      <c r="FDC47" s="960"/>
      <c r="FDD47" s="960"/>
      <c r="FDE47" s="960"/>
      <c r="FDF47" s="960"/>
      <c r="FDG47" s="960"/>
      <c r="FDH47" s="960"/>
      <c r="FDI47" s="960"/>
      <c r="FDJ47" s="960"/>
      <c r="FDK47" s="960"/>
      <c r="FDL47" s="960"/>
      <c r="FDM47" s="960"/>
      <c r="FDN47" s="960"/>
      <c r="FDO47" s="960"/>
      <c r="FDP47" s="960"/>
      <c r="FDQ47" s="960"/>
      <c r="FDR47" s="960"/>
      <c r="FDS47" s="960"/>
      <c r="FDT47" s="960"/>
      <c r="FDU47" s="960"/>
      <c r="FDV47" s="960"/>
      <c r="FDW47" s="960"/>
      <c r="FDX47" s="960"/>
      <c r="FDY47" s="960"/>
      <c r="FDZ47" s="960"/>
      <c r="FEA47" s="960"/>
      <c r="FEB47" s="960"/>
      <c r="FEC47" s="960"/>
      <c r="FED47" s="960"/>
      <c r="FEE47" s="960"/>
      <c r="FEF47" s="960"/>
      <c r="FEG47" s="960"/>
      <c r="FEH47" s="960"/>
      <c r="FEI47" s="960"/>
      <c r="FEJ47" s="960"/>
      <c r="FEK47" s="960"/>
      <c r="FEL47" s="960"/>
      <c r="FEM47" s="960"/>
      <c r="FEN47" s="960"/>
      <c r="FEO47" s="960"/>
      <c r="FEP47" s="960"/>
      <c r="FEQ47" s="960"/>
      <c r="FER47" s="960"/>
      <c r="FES47" s="960"/>
      <c r="FET47" s="960"/>
      <c r="FEU47" s="960"/>
      <c r="FEV47" s="960"/>
      <c r="FEW47" s="960"/>
      <c r="FEX47" s="960"/>
      <c r="FEY47" s="960"/>
      <c r="FEZ47" s="960"/>
      <c r="FFA47" s="960"/>
      <c r="FFB47" s="960"/>
      <c r="FFC47" s="960"/>
      <c r="FFD47" s="960"/>
      <c r="FFE47" s="960"/>
      <c r="FFF47" s="960"/>
      <c r="FFG47" s="960"/>
      <c r="FFH47" s="960"/>
      <c r="FFI47" s="960"/>
      <c r="FFJ47" s="960"/>
      <c r="FFK47" s="960"/>
      <c r="FFL47" s="960"/>
      <c r="FFM47" s="960"/>
      <c r="FFN47" s="960"/>
      <c r="FFO47" s="960"/>
      <c r="FFP47" s="960"/>
      <c r="FFQ47" s="960"/>
      <c r="FFR47" s="960"/>
      <c r="FFS47" s="960"/>
      <c r="FFT47" s="960"/>
      <c r="FFU47" s="960"/>
      <c r="FFV47" s="960"/>
      <c r="FFW47" s="960"/>
      <c r="FFX47" s="960"/>
      <c r="FFY47" s="960"/>
      <c r="FFZ47" s="960"/>
      <c r="FGA47" s="960"/>
      <c r="FGB47" s="960"/>
      <c r="FGC47" s="960"/>
      <c r="FGD47" s="960"/>
      <c r="FGE47" s="960"/>
      <c r="FGF47" s="960"/>
      <c r="FGG47" s="960"/>
      <c r="FGH47" s="960"/>
      <c r="FGI47" s="960"/>
      <c r="FGJ47" s="960"/>
      <c r="FGK47" s="960"/>
      <c r="FGL47" s="960"/>
      <c r="FGM47" s="960"/>
      <c r="FGN47" s="960"/>
      <c r="FGO47" s="960"/>
      <c r="FGP47" s="960"/>
      <c r="FGQ47" s="960"/>
      <c r="FGR47" s="960"/>
      <c r="FGS47" s="960"/>
      <c r="FGT47" s="960"/>
      <c r="FGU47" s="960"/>
      <c r="FGV47" s="960"/>
      <c r="FGW47" s="960"/>
      <c r="FGX47" s="960"/>
      <c r="FGY47" s="960"/>
      <c r="FGZ47" s="960"/>
      <c r="FHA47" s="960"/>
      <c r="FHB47" s="960"/>
      <c r="FHC47" s="960"/>
      <c r="FHD47" s="960"/>
      <c r="FHE47" s="960"/>
      <c r="FHF47" s="960"/>
      <c r="FHG47" s="960"/>
      <c r="FHH47" s="960"/>
      <c r="FHI47" s="960"/>
      <c r="FHJ47" s="960"/>
      <c r="FHK47" s="960"/>
      <c r="FHL47" s="960"/>
      <c r="FHM47" s="960"/>
      <c r="FHN47" s="960"/>
      <c r="FHO47" s="960"/>
      <c r="FHP47" s="960"/>
      <c r="FHQ47" s="960"/>
      <c r="FHR47" s="960"/>
      <c r="FHS47" s="960"/>
      <c r="FHT47" s="960"/>
      <c r="FHU47" s="960"/>
      <c r="FHV47" s="960"/>
      <c r="FHW47" s="960"/>
      <c r="FHX47" s="960"/>
      <c r="FHY47" s="960"/>
      <c r="FHZ47" s="960"/>
      <c r="FIA47" s="960"/>
      <c r="FIB47" s="960"/>
      <c r="FIC47" s="960"/>
      <c r="FID47" s="960"/>
      <c r="FIE47" s="960"/>
      <c r="FIF47" s="960"/>
      <c r="FIG47" s="960"/>
      <c r="FIH47" s="960"/>
      <c r="FII47" s="960"/>
      <c r="FIJ47" s="960"/>
      <c r="FIK47" s="960"/>
      <c r="FIL47" s="960"/>
      <c r="FIM47" s="960"/>
      <c r="FIN47" s="960"/>
      <c r="FIO47" s="960"/>
      <c r="FIP47" s="960"/>
      <c r="FIQ47" s="960"/>
      <c r="FIR47" s="960"/>
      <c r="FIS47" s="960"/>
      <c r="FIT47" s="960"/>
      <c r="FIU47" s="960"/>
      <c r="FIV47" s="960"/>
      <c r="FIW47" s="960"/>
      <c r="FIX47" s="960"/>
      <c r="FIY47" s="960"/>
      <c r="FIZ47" s="960"/>
      <c r="FJA47" s="960"/>
      <c r="FJB47" s="960"/>
      <c r="FJC47" s="960"/>
      <c r="FJD47" s="960"/>
      <c r="FJE47" s="960"/>
      <c r="FJF47" s="960"/>
      <c r="FJG47" s="960"/>
      <c r="FJH47" s="960"/>
      <c r="FJI47" s="960"/>
      <c r="FJJ47" s="960"/>
      <c r="FJK47" s="960"/>
      <c r="FJL47" s="960"/>
      <c r="FJM47" s="960"/>
      <c r="FJN47" s="960"/>
      <c r="FJO47" s="960"/>
      <c r="FJP47" s="960"/>
      <c r="FJQ47" s="960"/>
      <c r="FJR47" s="960"/>
      <c r="FJS47" s="960"/>
      <c r="FJT47" s="960"/>
      <c r="FJU47" s="960"/>
      <c r="FJV47" s="960"/>
      <c r="FJW47" s="960"/>
      <c r="FJX47" s="960"/>
      <c r="FJY47" s="960"/>
      <c r="FJZ47" s="960"/>
      <c r="FKA47" s="960"/>
      <c r="FKB47" s="960"/>
      <c r="FKC47" s="960"/>
      <c r="FKD47" s="960"/>
      <c r="FKE47" s="960"/>
      <c r="FKF47" s="960"/>
      <c r="FKG47" s="960"/>
      <c r="FKH47" s="960"/>
      <c r="FKI47" s="960"/>
      <c r="FKJ47" s="960"/>
      <c r="FKK47" s="960"/>
      <c r="FKL47" s="960"/>
      <c r="FKM47" s="960"/>
      <c r="FKN47" s="960"/>
      <c r="FKO47" s="960"/>
      <c r="FKP47" s="960"/>
      <c r="FKQ47" s="960"/>
      <c r="FKR47" s="960"/>
      <c r="FKS47" s="960"/>
      <c r="FKT47" s="960"/>
      <c r="FKU47" s="960"/>
      <c r="FKV47" s="960"/>
      <c r="FKW47" s="960"/>
      <c r="FKX47" s="960"/>
      <c r="FKY47" s="960"/>
      <c r="FKZ47" s="960"/>
      <c r="FLA47" s="960"/>
      <c r="FLB47" s="960"/>
      <c r="FLC47" s="960"/>
      <c r="FLD47" s="960"/>
      <c r="FLE47" s="960"/>
      <c r="FLF47" s="960"/>
      <c r="FLG47" s="960"/>
      <c r="FLH47" s="960"/>
      <c r="FLI47" s="960"/>
      <c r="FLJ47" s="960"/>
      <c r="FLK47" s="960"/>
      <c r="FLL47" s="960"/>
      <c r="FLM47" s="960"/>
      <c r="FLN47" s="960"/>
      <c r="FLO47" s="960"/>
      <c r="FLP47" s="960"/>
      <c r="FLQ47" s="960"/>
      <c r="FLR47" s="960"/>
      <c r="FLS47" s="960"/>
      <c r="FLT47" s="960"/>
      <c r="FLU47" s="960"/>
      <c r="FLV47" s="960"/>
      <c r="FLW47" s="960"/>
      <c r="FLX47" s="960"/>
      <c r="FLY47" s="960"/>
      <c r="FLZ47" s="960"/>
      <c r="FMA47" s="960"/>
      <c r="FMB47" s="960"/>
      <c r="FMC47" s="960"/>
      <c r="FMD47" s="960"/>
      <c r="FME47" s="960"/>
      <c r="FMF47" s="960"/>
      <c r="FMG47" s="960"/>
      <c r="FMH47" s="960"/>
      <c r="FMI47" s="960"/>
      <c r="FMJ47" s="960"/>
      <c r="FMK47" s="960"/>
      <c r="FML47" s="960"/>
      <c r="FMM47" s="960"/>
      <c r="FMN47" s="960"/>
      <c r="FMO47" s="960"/>
      <c r="FMP47" s="960"/>
      <c r="FMQ47" s="960"/>
      <c r="FMR47" s="960"/>
      <c r="FMS47" s="960"/>
      <c r="FMT47" s="960"/>
      <c r="FMU47" s="960"/>
      <c r="FMV47" s="960"/>
      <c r="FMW47" s="960"/>
      <c r="FMX47" s="960"/>
      <c r="FMY47" s="960"/>
      <c r="FMZ47" s="960"/>
      <c r="FNA47" s="960"/>
      <c r="FNB47" s="960"/>
      <c r="FNC47" s="960"/>
      <c r="FND47" s="960"/>
      <c r="FNE47" s="960"/>
      <c r="FNF47" s="960"/>
      <c r="FNG47" s="960"/>
      <c r="FNH47" s="960"/>
      <c r="FNI47" s="960"/>
      <c r="FNJ47" s="960"/>
      <c r="FNK47" s="960"/>
      <c r="FNL47" s="960"/>
      <c r="FNM47" s="960"/>
      <c r="FNN47" s="960"/>
      <c r="FNO47" s="960"/>
      <c r="FNP47" s="960"/>
      <c r="FNQ47" s="960"/>
      <c r="FNR47" s="960"/>
      <c r="FNS47" s="960"/>
      <c r="FNT47" s="960"/>
      <c r="FNU47" s="960"/>
      <c r="FNV47" s="960"/>
      <c r="FNW47" s="960"/>
      <c r="FNX47" s="960"/>
      <c r="FNY47" s="960"/>
      <c r="FNZ47" s="960"/>
      <c r="FOA47" s="960"/>
      <c r="FOB47" s="960"/>
      <c r="FOC47" s="960"/>
      <c r="FOD47" s="960"/>
      <c r="FOE47" s="960"/>
      <c r="FOF47" s="960"/>
      <c r="FOG47" s="960"/>
      <c r="FOH47" s="960"/>
      <c r="FOI47" s="960"/>
      <c r="FOJ47" s="960"/>
      <c r="FOK47" s="960"/>
      <c r="FOL47" s="960"/>
      <c r="FOM47" s="960"/>
      <c r="FON47" s="960"/>
      <c r="FOO47" s="960"/>
      <c r="FOP47" s="960"/>
      <c r="FOQ47" s="960"/>
      <c r="FOR47" s="960"/>
      <c r="FOS47" s="960"/>
      <c r="FOT47" s="960"/>
      <c r="FOU47" s="960"/>
      <c r="FOV47" s="960"/>
      <c r="FOW47" s="960"/>
      <c r="FOX47" s="960"/>
      <c r="FOY47" s="960"/>
      <c r="FOZ47" s="960"/>
      <c r="FPA47" s="960"/>
      <c r="FPB47" s="960"/>
      <c r="FPC47" s="960"/>
      <c r="FPD47" s="960"/>
      <c r="FPE47" s="960"/>
      <c r="FPF47" s="960"/>
      <c r="FPG47" s="960"/>
      <c r="FPH47" s="960"/>
      <c r="FPI47" s="960"/>
      <c r="FPJ47" s="960"/>
      <c r="FPK47" s="960"/>
      <c r="FPL47" s="960"/>
      <c r="FPM47" s="960"/>
      <c r="FPN47" s="960"/>
      <c r="FPO47" s="960"/>
      <c r="FPP47" s="960"/>
      <c r="FPQ47" s="960"/>
      <c r="FPR47" s="960"/>
      <c r="FPS47" s="960"/>
      <c r="FPT47" s="960"/>
      <c r="FPU47" s="960"/>
      <c r="FPV47" s="960"/>
      <c r="FPW47" s="960"/>
      <c r="FPX47" s="960"/>
      <c r="FPY47" s="960"/>
      <c r="FPZ47" s="960"/>
      <c r="FQA47" s="960"/>
      <c r="FQB47" s="960"/>
      <c r="FQC47" s="960"/>
      <c r="FQD47" s="960"/>
      <c r="FQE47" s="960"/>
      <c r="FQF47" s="960"/>
      <c r="FQG47" s="960"/>
      <c r="FQH47" s="960"/>
      <c r="FQI47" s="960"/>
      <c r="FQJ47" s="960"/>
      <c r="FQK47" s="960"/>
      <c r="FQL47" s="960"/>
      <c r="FQM47" s="960"/>
      <c r="FQN47" s="960"/>
      <c r="FQO47" s="960"/>
      <c r="FQP47" s="960"/>
      <c r="FQQ47" s="960"/>
      <c r="FQR47" s="960"/>
      <c r="FQS47" s="960"/>
      <c r="FQT47" s="960"/>
      <c r="FQU47" s="960"/>
      <c r="FQV47" s="960"/>
      <c r="FQW47" s="960"/>
      <c r="FQX47" s="960"/>
      <c r="FQY47" s="960"/>
      <c r="FQZ47" s="960"/>
      <c r="FRA47" s="960"/>
      <c r="FRB47" s="960"/>
      <c r="FRC47" s="960"/>
      <c r="FRD47" s="960"/>
      <c r="FRE47" s="960"/>
      <c r="FRF47" s="960"/>
      <c r="FRG47" s="960"/>
      <c r="FRH47" s="960"/>
      <c r="FRI47" s="960"/>
      <c r="FRJ47" s="960"/>
      <c r="FRK47" s="960"/>
      <c r="FRL47" s="960"/>
      <c r="FRM47" s="960"/>
      <c r="FRN47" s="960"/>
      <c r="FRO47" s="960"/>
      <c r="FRP47" s="960"/>
      <c r="FRQ47" s="960"/>
      <c r="FRR47" s="960"/>
      <c r="FRS47" s="960"/>
      <c r="FRT47" s="960"/>
      <c r="FRU47" s="960"/>
      <c r="FRV47" s="960"/>
      <c r="FRW47" s="960"/>
      <c r="FRX47" s="960"/>
      <c r="FRY47" s="960"/>
      <c r="FRZ47" s="960"/>
      <c r="FSA47" s="960"/>
      <c r="FSB47" s="960"/>
      <c r="FSC47" s="960"/>
      <c r="FSD47" s="960"/>
      <c r="FSE47" s="960"/>
      <c r="FSF47" s="960"/>
      <c r="FSG47" s="960"/>
      <c r="FSH47" s="960"/>
      <c r="FSI47" s="960"/>
      <c r="FSJ47" s="960"/>
      <c r="FSK47" s="960"/>
      <c r="FSL47" s="960"/>
      <c r="FSM47" s="960"/>
      <c r="FSN47" s="960"/>
      <c r="FSO47" s="960"/>
      <c r="FSP47" s="960"/>
      <c r="FSQ47" s="960"/>
      <c r="FSR47" s="960"/>
      <c r="FSS47" s="960"/>
      <c r="FST47" s="960"/>
      <c r="FSU47" s="960"/>
      <c r="FSV47" s="960"/>
      <c r="FSW47" s="960"/>
      <c r="FSX47" s="960"/>
      <c r="FSY47" s="960"/>
      <c r="FSZ47" s="960"/>
      <c r="FTA47" s="960"/>
      <c r="FTB47" s="960"/>
      <c r="FTC47" s="960"/>
      <c r="FTD47" s="960"/>
      <c r="FTE47" s="960"/>
      <c r="FTF47" s="960"/>
      <c r="FTG47" s="960"/>
      <c r="FTH47" s="960"/>
      <c r="FTI47" s="960"/>
      <c r="FTJ47" s="960"/>
      <c r="FTK47" s="960"/>
      <c r="FTL47" s="960"/>
      <c r="FTM47" s="960"/>
      <c r="FTN47" s="960"/>
      <c r="FTO47" s="960"/>
      <c r="FTP47" s="960"/>
      <c r="FTQ47" s="960"/>
      <c r="FTR47" s="960"/>
      <c r="FTS47" s="960"/>
      <c r="FTT47" s="960"/>
      <c r="FTU47" s="960"/>
      <c r="FTV47" s="960"/>
      <c r="FTW47" s="960"/>
      <c r="FTX47" s="960"/>
      <c r="FTY47" s="960"/>
      <c r="FTZ47" s="960"/>
      <c r="FUA47" s="960"/>
      <c r="FUB47" s="960"/>
      <c r="FUC47" s="960"/>
      <c r="FUD47" s="960"/>
      <c r="FUE47" s="960"/>
      <c r="FUF47" s="960"/>
      <c r="FUG47" s="960"/>
      <c r="FUH47" s="960"/>
      <c r="FUI47" s="960"/>
      <c r="FUJ47" s="960"/>
      <c r="FUK47" s="960"/>
      <c r="FUL47" s="960"/>
      <c r="FUM47" s="960"/>
      <c r="FUN47" s="960"/>
      <c r="FUO47" s="960"/>
      <c r="FUP47" s="960"/>
      <c r="FUQ47" s="960"/>
      <c r="FUR47" s="960"/>
      <c r="FUS47" s="960"/>
      <c r="FUT47" s="960"/>
      <c r="FUU47" s="960"/>
      <c r="FUV47" s="960"/>
      <c r="FUW47" s="960"/>
      <c r="FUX47" s="960"/>
      <c r="FUY47" s="960"/>
      <c r="FUZ47" s="960"/>
      <c r="FVA47" s="960"/>
      <c r="FVB47" s="960"/>
      <c r="FVC47" s="960"/>
      <c r="FVD47" s="960"/>
      <c r="FVE47" s="960"/>
      <c r="FVF47" s="960"/>
      <c r="FVG47" s="960"/>
      <c r="FVH47" s="960"/>
      <c r="FVI47" s="960"/>
      <c r="FVJ47" s="960"/>
      <c r="FVK47" s="960"/>
      <c r="FVL47" s="960"/>
      <c r="FVM47" s="960"/>
      <c r="FVN47" s="960"/>
      <c r="FVO47" s="960"/>
      <c r="FVP47" s="960"/>
      <c r="FVQ47" s="960"/>
      <c r="FVR47" s="960"/>
      <c r="FVS47" s="960"/>
      <c r="FVT47" s="960"/>
      <c r="FVU47" s="960"/>
      <c r="FVV47" s="960"/>
      <c r="FVW47" s="960"/>
      <c r="FVX47" s="960"/>
      <c r="FVY47" s="960"/>
      <c r="FVZ47" s="960"/>
      <c r="FWA47" s="960"/>
      <c r="FWB47" s="960"/>
      <c r="FWC47" s="960"/>
      <c r="FWD47" s="960"/>
      <c r="FWE47" s="960"/>
      <c r="FWF47" s="960"/>
      <c r="FWG47" s="960"/>
      <c r="FWH47" s="960"/>
      <c r="FWI47" s="960"/>
      <c r="FWJ47" s="960"/>
      <c r="FWK47" s="960"/>
      <c r="FWL47" s="960"/>
      <c r="FWM47" s="960"/>
      <c r="FWN47" s="960"/>
      <c r="FWO47" s="960"/>
      <c r="FWP47" s="960"/>
      <c r="FWQ47" s="960"/>
      <c r="FWR47" s="960"/>
      <c r="FWS47" s="960"/>
      <c r="FWT47" s="960"/>
      <c r="FWU47" s="960"/>
      <c r="FWV47" s="960"/>
      <c r="FWW47" s="960"/>
      <c r="FWX47" s="960"/>
      <c r="FWY47" s="960"/>
      <c r="FWZ47" s="960"/>
      <c r="FXA47" s="960"/>
      <c r="FXB47" s="960"/>
      <c r="FXC47" s="960"/>
      <c r="FXD47" s="960"/>
      <c r="FXE47" s="960"/>
      <c r="FXF47" s="960"/>
      <c r="FXG47" s="960"/>
      <c r="FXH47" s="960"/>
      <c r="FXI47" s="960"/>
      <c r="FXJ47" s="960"/>
      <c r="FXK47" s="960"/>
      <c r="FXL47" s="960"/>
      <c r="FXM47" s="960"/>
      <c r="FXN47" s="960"/>
      <c r="FXO47" s="960"/>
      <c r="FXP47" s="960"/>
      <c r="FXQ47" s="960"/>
      <c r="FXR47" s="960"/>
      <c r="FXS47" s="960"/>
      <c r="FXT47" s="960"/>
      <c r="FXU47" s="960"/>
      <c r="FXV47" s="960"/>
      <c r="FXW47" s="960"/>
      <c r="FXX47" s="960"/>
      <c r="FXY47" s="960"/>
      <c r="FXZ47" s="960"/>
      <c r="FYA47" s="960"/>
      <c r="FYB47" s="960"/>
      <c r="FYC47" s="960"/>
      <c r="FYD47" s="960"/>
      <c r="FYE47" s="960"/>
      <c r="FYF47" s="960"/>
      <c r="FYG47" s="960"/>
      <c r="FYH47" s="960"/>
      <c r="FYI47" s="960"/>
      <c r="FYJ47" s="960"/>
      <c r="FYK47" s="960"/>
      <c r="FYL47" s="960"/>
      <c r="FYM47" s="960"/>
      <c r="FYN47" s="960"/>
      <c r="FYO47" s="960"/>
      <c r="FYP47" s="960"/>
      <c r="FYQ47" s="960"/>
      <c r="FYR47" s="960"/>
      <c r="FYS47" s="960"/>
      <c r="FYT47" s="960"/>
      <c r="FYU47" s="960"/>
      <c r="FYV47" s="960"/>
      <c r="FYW47" s="960"/>
      <c r="FYX47" s="960"/>
      <c r="FYY47" s="960"/>
      <c r="FYZ47" s="960"/>
      <c r="FZA47" s="960"/>
      <c r="FZB47" s="960"/>
      <c r="FZC47" s="960"/>
      <c r="FZD47" s="960"/>
      <c r="FZE47" s="960"/>
      <c r="FZF47" s="960"/>
      <c r="FZG47" s="960"/>
      <c r="FZH47" s="960"/>
      <c r="FZI47" s="960"/>
      <c r="FZJ47" s="960"/>
      <c r="FZK47" s="960"/>
      <c r="FZL47" s="960"/>
      <c r="FZM47" s="960"/>
      <c r="FZN47" s="960"/>
      <c r="FZO47" s="960"/>
      <c r="FZP47" s="960"/>
      <c r="FZQ47" s="960"/>
      <c r="FZR47" s="960"/>
      <c r="FZS47" s="960"/>
      <c r="FZT47" s="960"/>
      <c r="FZU47" s="960"/>
      <c r="FZV47" s="960"/>
      <c r="FZW47" s="960"/>
      <c r="FZX47" s="960"/>
      <c r="FZY47" s="960"/>
      <c r="FZZ47" s="960"/>
      <c r="GAA47" s="960"/>
      <c r="GAB47" s="960"/>
      <c r="GAC47" s="960"/>
      <c r="GAD47" s="960"/>
      <c r="GAE47" s="960"/>
      <c r="GAF47" s="960"/>
      <c r="GAG47" s="960"/>
      <c r="GAH47" s="960"/>
      <c r="GAI47" s="960"/>
      <c r="GAJ47" s="960"/>
      <c r="GAK47" s="960"/>
      <c r="GAL47" s="960"/>
      <c r="GAM47" s="960"/>
      <c r="GAN47" s="960"/>
      <c r="GAO47" s="960"/>
      <c r="GAP47" s="960"/>
      <c r="GAQ47" s="960"/>
      <c r="GAR47" s="960"/>
      <c r="GAS47" s="960"/>
      <c r="GAT47" s="960"/>
      <c r="GAU47" s="960"/>
      <c r="GAV47" s="960"/>
      <c r="GAW47" s="960"/>
      <c r="GAX47" s="960"/>
      <c r="GAY47" s="960"/>
      <c r="GAZ47" s="960"/>
      <c r="GBA47" s="960"/>
      <c r="GBB47" s="960"/>
      <c r="GBC47" s="960"/>
      <c r="GBD47" s="960"/>
      <c r="GBE47" s="960"/>
      <c r="GBF47" s="960"/>
      <c r="GBG47" s="960"/>
      <c r="GBH47" s="960"/>
      <c r="GBI47" s="960"/>
      <c r="GBJ47" s="960"/>
      <c r="GBK47" s="960"/>
      <c r="GBL47" s="960"/>
      <c r="GBM47" s="960"/>
      <c r="GBN47" s="960"/>
      <c r="GBO47" s="960"/>
      <c r="GBP47" s="960"/>
      <c r="GBQ47" s="960"/>
      <c r="GBR47" s="960"/>
      <c r="GBS47" s="960"/>
      <c r="GBT47" s="960"/>
      <c r="GBU47" s="960"/>
      <c r="GBV47" s="960"/>
      <c r="GBW47" s="960"/>
      <c r="GBX47" s="960"/>
      <c r="GBY47" s="960"/>
      <c r="GBZ47" s="960"/>
      <c r="GCA47" s="960"/>
      <c r="GCB47" s="960"/>
      <c r="GCC47" s="960"/>
      <c r="GCD47" s="960"/>
      <c r="GCE47" s="960"/>
      <c r="GCF47" s="960"/>
      <c r="GCG47" s="960"/>
      <c r="GCH47" s="960"/>
      <c r="GCI47" s="960"/>
      <c r="GCJ47" s="960"/>
      <c r="GCK47" s="960"/>
      <c r="GCL47" s="960"/>
      <c r="GCM47" s="960"/>
      <c r="GCN47" s="960"/>
      <c r="GCO47" s="960"/>
      <c r="GCP47" s="960"/>
      <c r="GCQ47" s="960"/>
      <c r="GCR47" s="960"/>
      <c r="GCS47" s="960"/>
      <c r="GCT47" s="960"/>
      <c r="GCU47" s="960"/>
      <c r="GCV47" s="960"/>
      <c r="GCW47" s="960"/>
      <c r="GCX47" s="960"/>
      <c r="GCY47" s="960"/>
      <c r="GCZ47" s="960"/>
      <c r="GDA47" s="960"/>
      <c r="GDB47" s="960"/>
      <c r="GDC47" s="960"/>
      <c r="GDD47" s="960"/>
      <c r="GDE47" s="960"/>
      <c r="GDF47" s="960"/>
      <c r="GDG47" s="960"/>
      <c r="GDH47" s="960"/>
      <c r="GDI47" s="960"/>
      <c r="GDJ47" s="960"/>
      <c r="GDK47" s="960"/>
      <c r="GDL47" s="960"/>
      <c r="GDM47" s="960"/>
      <c r="GDN47" s="960"/>
      <c r="GDO47" s="960"/>
      <c r="GDP47" s="960"/>
      <c r="GDQ47" s="960"/>
      <c r="GDR47" s="960"/>
      <c r="GDS47" s="960"/>
      <c r="GDT47" s="960"/>
      <c r="GDU47" s="960"/>
      <c r="GDV47" s="960"/>
      <c r="GDW47" s="960"/>
      <c r="GDX47" s="960"/>
      <c r="GDY47" s="960"/>
      <c r="GDZ47" s="960"/>
      <c r="GEA47" s="960"/>
      <c r="GEB47" s="960"/>
      <c r="GEC47" s="960"/>
      <c r="GED47" s="960"/>
      <c r="GEE47" s="960"/>
      <c r="GEF47" s="960"/>
      <c r="GEG47" s="960"/>
      <c r="GEH47" s="960"/>
      <c r="GEI47" s="960"/>
      <c r="GEJ47" s="960"/>
      <c r="GEK47" s="960"/>
      <c r="GEL47" s="960"/>
      <c r="GEM47" s="960"/>
      <c r="GEN47" s="960"/>
      <c r="GEO47" s="960"/>
      <c r="GEP47" s="960"/>
      <c r="GEQ47" s="960"/>
      <c r="GER47" s="960"/>
      <c r="GES47" s="960"/>
      <c r="GET47" s="960"/>
      <c r="GEU47" s="960"/>
      <c r="GEV47" s="960"/>
      <c r="GEW47" s="960"/>
      <c r="GEX47" s="960"/>
      <c r="GEY47" s="960"/>
      <c r="GEZ47" s="960"/>
      <c r="GFA47" s="960"/>
      <c r="GFB47" s="960"/>
      <c r="GFC47" s="960"/>
      <c r="GFD47" s="960"/>
      <c r="GFE47" s="960"/>
      <c r="GFF47" s="960"/>
      <c r="GFG47" s="960"/>
      <c r="GFH47" s="960"/>
      <c r="GFI47" s="960"/>
      <c r="GFJ47" s="960"/>
      <c r="GFK47" s="960"/>
      <c r="GFL47" s="960"/>
      <c r="GFM47" s="960"/>
      <c r="GFN47" s="960"/>
      <c r="GFO47" s="960"/>
      <c r="GFP47" s="960"/>
      <c r="GFQ47" s="960"/>
      <c r="GFR47" s="960"/>
      <c r="GFS47" s="960"/>
      <c r="GFT47" s="960"/>
      <c r="GFU47" s="960"/>
      <c r="GFV47" s="960"/>
      <c r="GFW47" s="960"/>
      <c r="GFX47" s="960"/>
      <c r="GFY47" s="960"/>
      <c r="GFZ47" s="960"/>
      <c r="GGA47" s="960"/>
      <c r="GGB47" s="960"/>
      <c r="GGC47" s="960"/>
      <c r="GGD47" s="960"/>
      <c r="GGE47" s="960"/>
      <c r="GGF47" s="960"/>
      <c r="GGG47" s="960"/>
      <c r="GGH47" s="960"/>
      <c r="GGI47" s="960"/>
      <c r="GGJ47" s="960"/>
      <c r="GGK47" s="960"/>
      <c r="GGL47" s="960"/>
      <c r="GGM47" s="960"/>
      <c r="GGN47" s="960"/>
      <c r="GGO47" s="960"/>
      <c r="GGP47" s="960"/>
      <c r="GGQ47" s="960"/>
      <c r="GGR47" s="960"/>
      <c r="GGS47" s="960"/>
      <c r="GGT47" s="960"/>
      <c r="GGU47" s="960"/>
      <c r="GGV47" s="960"/>
      <c r="GGW47" s="960"/>
      <c r="GGX47" s="960"/>
      <c r="GGY47" s="960"/>
      <c r="GGZ47" s="960"/>
      <c r="GHA47" s="960"/>
      <c r="GHB47" s="960"/>
      <c r="GHC47" s="960"/>
      <c r="GHD47" s="960"/>
      <c r="GHE47" s="960"/>
      <c r="GHF47" s="960"/>
      <c r="GHG47" s="960"/>
      <c r="GHH47" s="960"/>
      <c r="GHI47" s="960"/>
      <c r="GHJ47" s="960"/>
      <c r="GHK47" s="960"/>
      <c r="GHL47" s="960"/>
      <c r="GHM47" s="960"/>
      <c r="GHN47" s="960"/>
      <c r="GHO47" s="960"/>
      <c r="GHP47" s="960"/>
      <c r="GHQ47" s="960"/>
      <c r="GHR47" s="960"/>
      <c r="GHS47" s="960"/>
      <c r="GHT47" s="960"/>
      <c r="GHU47" s="960"/>
      <c r="GHV47" s="960"/>
      <c r="GHW47" s="960"/>
      <c r="GHX47" s="960"/>
      <c r="GHY47" s="960"/>
      <c r="GHZ47" s="960"/>
      <c r="GIA47" s="960"/>
      <c r="GIB47" s="960"/>
      <c r="GIC47" s="960"/>
      <c r="GID47" s="960"/>
      <c r="GIE47" s="960"/>
      <c r="GIF47" s="960"/>
      <c r="GIG47" s="960"/>
      <c r="GIH47" s="960"/>
      <c r="GII47" s="960"/>
      <c r="GIJ47" s="960"/>
      <c r="GIK47" s="960"/>
      <c r="GIL47" s="960"/>
      <c r="GIM47" s="960"/>
      <c r="GIN47" s="960"/>
      <c r="GIO47" s="960"/>
      <c r="GIP47" s="960"/>
      <c r="GIQ47" s="960"/>
      <c r="GIR47" s="960"/>
      <c r="GIS47" s="960"/>
      <c r="GIT47" s="960"/>
      <c r="GIU47" s="960"/>
      <c r="GIV47" s="960"/>
      <c r="GIW47" s="960"/>
      <c r="GIX47" s="960"/>
      <c r="GIY47" s="960"/>
      <c r="GIZ47" s="960"/>
      <c r="GJA47" s="960"/>
      <c r="GJB47" s="960"/>
      <c r="GJC47" s="960"/>
      <c r="GJD47" s="960"/>
      <c r="GJE47" s="960"/>
      <c r="GJF47" s="960"/>
      <c r="GJG47" s="960"/>
      <c r="GJH47" s="960"/>
      <c r="GJI47" s="960"/>
      <c r="GJJ47" s="960"/>
      <c r="GJK47" s="960"/>
      <c r="GJL47" s="960"/>
      <c r="GJM47" s="960"/>
      <c r="GJN47" s="960"/>
      <c r="GJO47" s="960"/>
      <c r="GJP47" s="960"/>
      <c r="GJQ47" s="960"/>
      <c r="GJR47" s="960"/>
      <c r="GJS47" s="960"/>
      <c r="GJT47" s="960"/>
      <c r="GJU47" s="960"/>
      <c r="GJV47" s="960"/>
      <c r="GJW47" s="960"/>
      <c r="GJX47" s="960"/>
      <c r="GJY47" s="960"/>
      <c r="GJZ47" s="960"/>
      <c r="GKA47" s="960"/>
      <c r="GKB47" s="960"/>
      <c r="GKC47" s="960"/>
      <c r="GKD47" s="960"/>
      <c r="GKE47" s="960"/>
      <c r="GKF47" s="960"/>
      <c r="GKG47" s="960"/>
      <c r="GKH47" s="960"/>
      <c r="GKI47" s="960"/>
      <c r="GKJ47" s="960"/>
      <c r="GKK47" s="960"/>
      <c r="GKL47" s="960"/>
      <c r="GKM47" s="960"/>
      <c r="GKN47" s="960"/>
      <c r="GKO47" s="960"/>
      <c r="GKP47" s="960"/>
      <c r="GKQ47" s="960"/>
      <c r="GKR47" s="960"/>
      <c r="GKS47" s="960"/>
      <c r="GKT47" s="960"/>
      <c r="GKU47" s="960"/>
      <c r="GKV47" s="960"/>
      <c r="GKW47" s="960"/>
      <c r="GKX47" s="960"/>
      <c r="GKY47" s="960"/>
      <c r="GKZ47" s="960"/>
      <c r="GLA47" s="960"/>
      <c r="GLB47" s="960"/>
      <c r="GLC47" s="960"/>
      <c r="GLD47" s="960"/>
      <c r="GLE47" s="960"/>
      <c r="GLF47" s="960"/>
      <c r="GLG47" s="960"/>
      <c r="GLH47" s="960"/>
      <c r="GLI47" s="960"/>
      <c r="GLJ47" s="960"/>
      <c r="GLK47" s="960"/>
      <c r="GLL47" s="960"/>
      <c r="GLM47" s="960"/>
      <c r="GLN47" s="960"/>
      <c r="GLO47" s="960"/>
      <c r="GLP47" s="960"/>
      <c r="GLQ47" s="960"/>
      <c r="GLR47" s="960"/>
      <c r="GLS47" s="960"/>
      <c r="GLT47" s="960"/>
      <c r="GLU47" s="960"/>
      <c r="GLV47" s="960"/>
      <c r="GLW47" s="960"/>
      <c r="GLX47" s="960"/>
      <c r="GLY47" s="960"/>
      <c r="GLZ47" s="960"/>
      <c r="GMA47" s="960"/>
      <c r="GMB47" s="960"/>
      <c r="GMC47" s="960"/>
      <c r="GMD47" s="960"/>
      <c r="GME47" s="960"/>
      <c r="GMF47" s="960"/>
      <c r="GMG47" s="960"/>
      <c r="GMH47" s="960"/>
      <c r="GMI47" s="960"/>
      <c r="GMJ47" s="960"/>
      <c r="GMK47" s="960"/>
      <c r="GML47" s="960"/>
      <c r="GMM47" s="960"/>
      <c r="GMN47" s="960"/>
      <c r="GMO47" s="960"/>
      <c r="GMP47" s="960"/>
      <c r="GMQ47" s="960"/>
      <c r="GMR47" s="960"/>
      <c r="GMS47" s="960"/>
      <c r="GMT47" s="960"/>
      <c r="GMU47" s="960"/>
      <c r="GMV47" s="960"/>
      <c r="GMW47" s="960"/>
      <c r="GMX47" s="960"/>
      <c r="GMY47" s="960"/>
      <c r="GMZ47" s="960"/>
      <c r="GNA47" s="960"/>
      <c r="GNB47" s="960"/>
      <c r="GNC47" s="960"/>
      <c r="GND47" s="960"/>
      <c r="GNE47" s="960"/>
      <c r="GNF47" s="960"/>
      <c r="GNG47" s="960"/>
      <c r="GNH47" s="960"/>
      <c r="GNI47" s="960"/>
      <c r="GNJ47" s="960"/>
      <c r="GNK47" s="960"/>
      <c r="GNL47" s="960"/>
      <c r="GNM47" s="960"/>
      <c r="GNN47" s="960"/>
      <c r="GNO47" s="960"/>
      <c r="GNP47" s="960"/>
      <c r="GNQ47" s="960"/>
      <c r="GNR47" s="960"/>
      <c r="GNS47" s="960"/>
      <c r="GNT47" s="960"/>
      <c r="GNU47" s="960"/>
      <c r="GNV47" s="960"/>
      <c r="GNW47" s="960"/>
      <c r="GNX47" s="960"/>
      <c r="GNY47" s="960"/>
      <c r="GNZ47" s="960"/>
      <c r="GOA47" s="960"/>
      <c r="GOB47" s="960"/>
      <c r="GOC47" s="960"/>
      <c r="GOD47" s="960"/>
      <c r="GOE47" s="960"/>
      <c r="GOF47" s="960"/>
      <c r="GOG47" s="960"/>
      <c r="GOH47" s="960"/>
      <c r="GOI47" s="960"/>
      <c r="GOJ47" s="960"/>
      <c r="GOK47" s="960"/>
      <c r="GOL47" s="960"/>
      <c r="GOM47" s="960"/>
      <c r="GON47" s="960"/>
      <c r="GOO47" s="960"/>
      <c r="GOP47" s="960"/>
      <c r="GOQ47" s="960"/>
      <c r="GOR47" s="960"/>
      <c r="GOS47" s="960"/>
      <c r="GOT47" s="960"/>
      <c r="GOU47" s="960"/>
      <c r="GOV47" s="960"/>
      <c r="GOW47" s="960"/>
      <c r="GOX47" s="960"/>
      <c r="GOY47" s="960"/>
      <c r="GOZ47" s="960"/>
      <c r="GPA47" s="960"/>
      <c r="GPB47" s="960"/>
      <c r="GPC47" s="960"/>
      <c r="GPD47" s="960"/>
      <c r="GPE47" s="960"/>
      <c r="GPF47" s="960"/>
      <c r="GPG47" s="960"/>
      <c r="GPH47" s="960"/>
      <c r="GPI47" s="960"/>
      <c r="GPJ47" s="960"/>
      <c r="GPK47" s="960"/>
      <c r="GPL47" s="960"/>
      <c r="GPM47" s="960"/>
      <c r="GPN47" s="960"/>
      <c r="GPO47" s="960"/>
      <c r="GPP47" s="960"/>
      <c r="GPQ47" s="960"/>
      <c r="GPR47" s="960"/>
      <c r="GPS47" s="960"/>
      <c r="GPT47" s="960"/>
      <c r="GPU47" s="960"/>
      <c r="GPV47" s="960"/>
      <c r="GPW47" s="960"/>
      <c r="GPX47" s="960"/>
      <c r="GPY47" s="960"/>
      <c r="GPZ47" s="960"/>
      <c r="GQA47" s="960"/>
      <c r="GQB47" s="960"/>
      <c r="GQC47" s="960"/>
      <c r="GQD47" s="960"/>
      <c r="GQE47" s="960"/>
      <c r="GQF47" s="960"/>
      <c r="GQG47" s="960"/>
      <c r="GQH47" s="960"/>
      <c r="GQI47" s="960"/>
      <c r="GQJ47" s="960"/>
      <c r="GQK47" s="960"/>
      <c r="GQL47" s="960"/>
      <c r="GQM47" s="960"/>
      <c r="GQN47" s="960"/>
      <c r="GQO47" s="960"/>
      <c r="GQP47" s="960"/>
      <c r="GQQ47" s="960"/>
      <c r="GQR47" s="960"/>
      <c r="GQS47" s="960"/>
      <c r="GQT47" s="960"/>
      <c r="GQU47" s="960"/>
      <c r="GQV47" s="960"/>
      <c r="GQW47" s="960"/>
      <c r="GQX47" s="960"/>
      <c r="GQY47" s="960"/>
      <c r="GQZ47" s="960"/>
      <c r="GRA47" s="960"/>
      <c r="GRB47" s="960"/>
      <c r="GRC47" s="960"/>
      <c r="GRD47" s="960"/>
      <c r="GRE47" s="960"/>
      <c r="GRF47" s="960"/>
      <c r="GRG47" s="960"/>
      <c r="GRH47" s="960"/>
      <c r="GRI47" s="960"/>
      <c r="GRJ47" s="960"/>
      <c r="GRK47" s="960"/>
      <c r="GRL47" s="960"/>
      <c r="GRM47" s="960"/>
      <c r="GRN47" s="960"/>
      <c r="GRO47" s="960"/>
      <c r="GRP47" s="960"/>
      <c r="GRQ47" s="960"/>
      <c r="GRR47" s="960"/>
      <c r="GRS47" s="960"/>
      <c r="GRT47" s="960"/>
      <c r="GRU47" s="960"/>
      <c r="GRV47" s="960"/>
      <c r="GRW47" s="960"/>
      <c r="GRX47" s="960"/>
      <c r="GRY47" s="960"/>
      <c r="GRZ47" s="960"/>
      <c r="GSA47" s="960"/>
      <c r="GSB47" s="960"/>
      <c r="GSC47" s="960"/>
      <c r="GSD47" s="960"/>
      <c r="GSE47" s="960"/>
      <c r="GSF47" s="960"/>
      <c r="GSG47" s="960"/>
      <c r="GSH47" s="960"/>
      <c r="GSI47" s="960"/>
      <c r="GSJ47" s="960"/>
      <c r="GSK47" s="960"/>
      <c r="GSL47" s="960"/>
      <c r="GSM47" s="960"/>
      <c r="GSN47" s="960"/>
      <c r="GSO47" s="960"/>
      <c r="GSP47" s="960"/>
      <c r="GSQ47" s="960"/>
      <c r="GSR47" s="960"/>
      <c r="GSS47" s="960"/>
      <c r="GST47" s="960"/>
      <c r="GSU47" s="960"/>
      <c r="GSV47" s="960"/>
      <c r="GSW47" s="960"/>
      <c r="GSX47" s="960"/>
      <c r="GSY47" s="960"/>
      <c r="GSZ47" s="960"/>
      <c r="GTA47" s="960"/>
      <c r="GTB47" s="960"/>
      <c r="GTC47" s="960"/>
      <c r="GTD47" s="960"/>
      <c r="GTE47" s="960"/>
      <c r="GTF47" s="960"/>
      <c r="GTG47" s="960"/>
      <c r="GTH47" s="960"/>
      <c r="GTI47" s="960"/>
      <c r="GTJ47" s="960"/>
      <c r="GTK47" s="960"/>
      <c r="GTL47" s="960"/>
      <c r="GTM47" s="960"/>
      <c r="GTN47" s="960"/>
      <c r="GTO47" s="960"/>
      <c r="GTP47" s="960"/>
      <c r="GTQ47" s="960"/>
      <c r="GTR47" s="960"/>
      <c r="GTS47" s="960"/>
      <c r="GTT47" s="960"/>
      <c r="GTU47" s="960"/>
      <c r="GTV47" s="960"/>
      <c r="GTW47" s="960"/>
      <c r="GTX47" s="960"/>
      <c r="GTY47" s="960"/>
      <c r="GTZ47" s="960"/>
      <c r="GUA47" s="960"/>
      <c r="GUB47" s="960"/>
      <c r="GUC47" s="960"/>
      <c r="GUD47" s="960"/>
      <c r="GUE47" s="960"/>
      <c r="GUF47" s="960"/>
      <c r="GUG47" s="960"/>
      <c r="GUH47" s="960"/>
      <c r="GUI47" s="960"/>
      <c r="GUJ47" s="960"/>
      <c r="GUK47" s="960"/>
      <c r="GUL47" s="960"/>
      <c r="GUM47" s="960"/>
      <c r="GUN47" s="960"/>
      <c r="GUO47" s="960"/>
      <c r="GUP47" s="960"/>
      <c r="GUQ47" s="960"/>
      <c r="GUR47" s="960"/>
      <c r="GUS47" s="960"/>
      <c r="GUT47" s="960"/>
      <c r="GUU47" s="960"/>
      <c r="GUV47" s="960"/>
      <c r="GUW47" s="960"/>
      <c r="GUX47" s="960"/>
      <c r="GUY47" s="960"/>
      <c r="GUZ47" s="960"/>
      <c r="GVA47" s="960"/>
      <c r="GVB47" s="960"/>
      <c r="GVC47" s="960"/>
      <c r="GVD47" s="960"/>
      <c r="GVE47" s="960"/>
      <c r="GVF47" s="960"/>
      <c r="GVG47" s="960"/>
      <c r="GVH47" s="960"/>
      <c r="GVI47" s="960"/>
      <c r="GVJ47" s="960"/>
      <c r="GVK47" s="960"/>
      <c r="GVL47" s="960"/>
      <c r="GVM47" s="960"/>
      <c r="GVN47" s="960"/>
      <c r="GVO47" s="960"/>
      <c r="GVP47" s="960"/>
      <c r="GVQ47" s="960"/>
      <c r="GVR47" s="960"/>
      <c r="GVS47" s="960"/>
      <c r="GVT47" s="960"/>
      <c r="GVU47" s="960"/>
      <c r="GVV47" s="960"/>
      <c r="GVW47" s="960"/>
      <c r="GVX47" s="960"/>
      <c r="GVY47" s="960"/>
      <c r="GVZ47" s="960"/>
      <c r="GWA47" s="960"/>
      <c r="GWB47" s="960"/>
      <c r="GWC47" s="960"/>
      <c r="GWD47" s="960"/>
      <c r="GWE47" s="960"/>
      <c r="GWF47" s="960"/>
      <c r="GWG47" s="960"/>
      <c r="GWH47" s="960"/>
      <c r="GWI47" s="960"/>
      <c r="GWJ47" s="960"/>
      <c r="GWK47" s="960"/>
      <c r="GWL47" s="960"/>
      <c r="GWM47" s="960"/>
      <c r="GWN47" s="960"/>
      <c r="GWO47" s="960"/>
      <c r="GWP47" s="960"/>
      <c r="GWQ47" s="960"/>
      <c r="GWR47" s="960"/>
      <c r="GWS47" s="960"/>
      <c r="GWT47" s="960"/>
      <c r="GWU47" s="960"/>
      <c r="GWV47" s="960"/>
      <c r="GWW47" s="960"/>
      <c r="GWX47" s="960"/>
      <c r="GWY47" s="960"/>
      <c r="GWZ47" s="960"/>
      <c r="GXA47" s="960"/>
      <c r="GXB47" s="960"/>
      <c r="GXC47" s="960"/>
      <c r="GXD47" s="960"/>
      <c r="GXE47" s="960"/>
      <c r="GXF47" s="960"/>
      <c r="GXG47" s="960"/>
      <c r="GXH47" s="960"/>
      <c r="GXI47" s="960"/>
      <c r="GXJ47" s="960"/>
      <c r="GXK47" s="960"/>
      <c r="GXL47" s="960"/>
      <c r="GXM47" s="960"/>
      <c r="GXN47" s="960"/>
      <c r="GXO47" s="960"/>
      <c r="GXP47" s="960"/>
      <c r="GXQ47" s="960"/>
      <c r="GXR47" s="960"/>
      <c r="GXS47" s="960"/>
      <c r="GXT47" s="960"/>
      <c r="GXU47" s="960"/>
      <c r="GXV47" s="960"/>
      <c r="GXW47" s="960"/>
      <c r="GXX47" s="960"/>
      <c r="GXY47" s="960"/>
      <c r="GXZ47" s="960"/>
      <c r="GYA47" s="960"/>
      <c r="GYB47" s="960"/>
      <c r="GYC47" s="960"/>
      <c r="GYD47" s="960"/>
      <c r="GYE47" s="960"/>
      <c r="GYF47" s="960"/>
      <c r="GYG47" s="960"/>
      <c r="GYH47" s="960"/>
      <c r="GYI47" s="960"/>
      <c r="GYJ47" s="960"/>
      <c r="GYK47" s="960"/>
      <c r="GYL47" s="960"/>
      <c r="GYM47" s="960"/>
      <c r="GYN47" s="960"/>
      <c r="GYO47" s="960"/>
      <c r="GYP47" s="960"/>
      <c r="GYQ47" s="960"/>
      <c r="GYR47" s="960"/>
      <c r="GYS47" s="960"/>
      <c r="GYT47" s="960"/>
      <c r="GYU47" s="960"/>
      <c r="GYV47" s="960"/>
      <c r="GYW47" s="960"/>
      <c r="GYX47" s="960"/>
      <c r="GYY47" s="960"/>
      <c r="GYZ47" s="960"/>
      <c r="GZA47" s="960"/>
      <c r="GZB47" s="960"/>
      <c r="GZC47" s="960"/>
      <c r="GZD47" s="960"/>
      <c r="GZE47" s="960"/>
      <c r="GZF47" s="960"/>
      <c r="GZG47" s="960"/>
      <c r="GZH47" s="960"/>
      <c r="GZI47" s="960"/>
      <c r="GZJ47" s="960"/>
      <c r="GZK47" s="960"/>
      <c r="GZL47" s="960"/>
      <c r="GZM47" s="960"/>
      <c r="GZN47" s="960"/>
      <c r="GZO47" s="960"/>
      <c r="GZP47" s="960"/>
      <c r="GZQ47" s="960"/>
      <c r="GZR47" s="960"/>
      <c r="GZS47" s="960"/>
      <c r="GZT47" s="960"/>
      <c r="GZU47" s="960"/>
      <c r="GZV47" s="960"/>
      <c r="GZW47" s="960"/>
      <c r="GZX47" s="960"/>
      <c r="GZY47" s="960"/>
      <c r="GZZ47" s="960"/>
      <c r="HAA47" s="960"/>
      <c r="HAB47" s="960"/>
      <c r="HAC47" s="960"/>
      <c r="HAD47" s="960"/>
      <c r="HAE47" s="960"/>
      <c r="HAF47" s="960"/>
      <c r="HAG47" s="960"/>
      <c r="HAH47" s="960"/>
      <c r="HAI47" s="960"/>
      <c r="HAJ47" s="960"/>
      <c r="HAK47" s="960"/>
      <c r="HAL47" s="960"/>
      <c r="HAM47" s="960"/>
      <c r="HAN47" s="960"/>
      <c r="HAO47" s="960"/>
      <c r="HAP47" s="960"/>
      <c r="HAQ47" s="960"/>
      <c r="HAR47" s="960"/>
      <c r="HAS47" s="960"/>
      <c r="HAT47" s="960"/>
      <c r="HAU47" s="960"/>
      <c r="HAV47" s="960"/>
      <c r="HAW47" s="960"/>
      <c r="HAX47" s="960"/>
      <c r="HAY47" s="960"/>
      <c r="HAZ47" s="960"/>
      <c r="HBA47" s="960"/>
      <c r="HBB47" s="960"/>
      <c r="HBC47" s="960"/>
      <c r="HBD47" s="960"/>
      <c r="HBE47" s="960"/>
      <c r="HBF47" s="960"/>
      <c r="HBG47" s="960"/>
      <c r="HBH47" s="960"/>
      <c r="HBI47" s="960"/>
      <c r="HBJ47" s="960"/>
      <c r="HBK47" s="960"/>
      <c r="HBL47" s="960"/>
      <c r="HBM47" s="960"/>
      <c r="HBN47" s="960"/>
      <c r="HBO47" s="960"/>
      <c r="HBP47" s="960"/>
      <c r="HBQ47" s="960"/>
      <c r="HBR47" s="960"/>
      <c r="HBS47" s="960"/>
      <c r="HBT47" s="960"/>
      <c r="HBU47" s="960"/>
      <c r="HBV47" s="960"/>
      <c r="HBW47" s="960"/>
      <c r="HBX47" s="960"/>
      <c r="HBY47" s="960"/>
      <c r="HBZ47" s="960"/>
      <c r="HCA47" s="960"/>
      <c r="HCB47" s="960"/>
      <c r="HCC47" s="960"/>
      <c r="HCD47" s="960"/>
      <c r="HCE47" s="960"/>
      <c r="HCF47" s="960"/>
      <c r="HCG47" s="960"/>
      <c r="HCH47" s="960"/>
      <c r="HCI47" s="960"/>
      <c r="HCJ47" s="960"/>
      <c r="HCK47" s="960"/>
      <c r="HCL47" s="960"/>
      <c r="HCM47" s="960"/>
      <c r="HCN47" s="960"/>
      <c r="HCO47" s="960"/>
      <c r="HCP47" s="960"/>
      <c r="HCQ47" s="960"/>
      <c r="HCR47" s="960"/>
      <c r="HCS47" s="960"/>
      <c r="HCT47" s="960"/>
      <c r="HCU47" s="960"/>
      <c r="HCV47" s="960"/>
      <c r="HCW47" s="960"/>
      <c r="HCX47" s="960"/>
      <c r="HCY47" s="960"/>
      <c r="HCZ47" s="960"/>
      <c r="HDA47" s="960"/>
      <c r="HDB47" s="960"/>
      <c r="HDC47" s="960"/>
      <c r="HDD47" s="960"/>
      <c r="HDE47" s="960"/>
      <c r="HDF47" s="960"/>
      <c r="HDG47" s="960"/>
      <c r="HDH47" s="960"/>
      <c r="HDI47" s="960"/>
      <c r="HDJ47" s="960"/>
      <c r="HDK47" s="960"/>
      <c r="HDL47" s="960"/>
      <c r="HDM47" s="960"/>
      <c r="HDN47" s="960"/>
      <c r="HDO47" s="960"/>
      <c r="HDP47" s="960"/>
      <c r="HDQ47" s="960"/>
      <c r="HDR47" s="960"/>
      <c r="HDS47" s="960"/>
      <c r="HDT47" s="960"/>
      <c r="HDU47" s="960"/>
      <c r="HDV47" s="960"/>
      <c r="HDW47" s="960"/>
      <c r="HDX47" s="960"/>
      <c r="HDY47" s="960"/>
      <c r="HDZ47" s="960"/>
      <c r="HEA47" s="960"/>
      <c r="HEB47" s="960"/>
      <c r="HEC47" s="960"/>
      <c r="HED47" s="960"/>
      <c r="HEE47" s="960"/>
      <c r="HEF47" s="960"/>
      <c r="HEG47" s="960"/>
      <c r="HEH47" s="960"/>
      <c r="HEI47" s="960"/>
      <c r="HEJ47" s="960"/>
      <c r="HEK47" s="960"/>
      <c r="HEL47" s="960"/>
      <c r="HEM47" s="960"/>
      <c r="HEN47" s="960"/>
      <c r="HEO47" s="960"/>
      <c r="HEP47" s="960"/>
      <c r="HEQ47" s="960"/>
      <c r="HER47" s="960"/>
      <c r="HES47" s="960"/>
      <c r="HET47" s="960"/>
      <c r="HEU47" s="960"/>
      <c r="HEV47" s="960"/>
      <c r="HEW47" s="960"/>
      <c r="HEX47" s="960"/>
      <c r="HEY47" s="960"/>
      <c r="HEZ47" s="960"/>
      <c r="HFA47" s="960"/>
      <c r="HFB47" s="960"/>
      <c r="HFC47" s="960"/>
      <c r="HFD47" s="960"/>
      <c r="HFE47" s="960"/>
      <c r="HFF47" s="960"/>
      <c r="HFG47" s="960"/>
      <c r="HFH47" s="960"/>
      <c r="HFI47" s="960"/>
      <c r="HFJ47" s="960"/>
      <c r="HFK47" s="960"/>
      <c r="HFL47" s="960"/>
      <c r="HFM47" s="960"/>
      <c r="HFN47" s="960"/>
      <c r="HFO47" s="960"/>
      <c r="HFP47" s="960"/>
      <c r="HFQ47" s="960"/>
      <c r="HFR47" s="960"/>
      <c r="HFS47" s="960"/>
      <c r="HFT47" s="960"/>
      <c r="HFU47" s="960"/>
      <c r="HFV47" s="960"/>
      <c r="HFW47" s="960"/>
      <c r="HFX47" s="960"/>
      <c r="HFY47" s="960"/>
      <c r="HFZ47" s="960"/>
      <c r="HGA47" s="960"/>
      <c r="HGB47" s="960"/>
      <c r="HGC47" s="960"/>
      <c r="HGD47" s="960"/>
      <c r="HGE47" s="960"/>
      <c r="HGF47" s="960"/>
      <c r="HGG47" s="960"/>
      <c r="HGH47" s="960"/>
      <c r="HGI47" s="960"/>
      <c r="HGJ47" s="960"/>
      <c r="HGK47" s="960"/>
      <c r="HGL47" s="960"/>
      <c r="HGM47" s="960"/>
      <c r="HGN47" s="960"/>
      <c r="HGO47" s="960"/>
      <c r="HGP47" s="960"/>
      <c r="HGQ47" s="960"/>
      <c r="HGR47" s="960"/>
      <c r="HGS47" s="960"/>
      <c r="HGT47" s="960"/>
      <c r="HGU47" s="960"/>
      <c r="HGV47" s="960"/>
      <c r="HGW47" s="960"/>
      <c r="HGX47" s="960"/>
      <c r="HGY47" s="960"/>
      <c r="HGZ47" s="960"/>
      <c r="HHA47" s="960"/>
      <c r="HHB47" s="960"/>
      <c r="HHC47" s="960"/>
      <c r="HHD47" s="960"/>
      <c r="HHE47" s="960"/>
      <c r="HHF47" s="960"/>
      <c r="HHG47" s="960"/>
      <c r="HHH47" s="960"/>
      <c r="HHI47" s="960"/>
      <c r="HHJ47" s="960"/>
      <c r="HHK47" s="960"/>
      <c r="HHL47" s="960"/>
      <c r="HHM47" s="960"/>
      <c r="HHN47" s="960"/>
      <c r="HHO47" s="960"/>
      <c r="HHP47" s="960"/>
      <c r="HHQ47" s="960"/>
      <c r="HHR47" s="960"/>
      <c r="HHS47" s="960"/>
      <c r="HHT47" s="960"/>
      <c r="HHU47" s="960"/>
      <c r="HHV47" s="960"/>
      <c r="HHW47" s="960"/>
      <c r="HHX47" s="960"/>
      <c r="HHY47" s="960"/>
      <c r="HHZ47" s="960"/>
      <c r="HIA47" s="960"/>
      <c r="HIB47" s="960"/>
      <c r="HIC47" s="960"/>
      <c r="HID47" s="960"/>
      <c r="HIE47" s="960"/>
      <c r="HIF47" s="960"/>
      <c r="HIG47" s="960"/>
      <c r="HIH47" s="960"/>
      <c r="HII47" s="960"/>
      <c r="HIJ47" s="960"/>
      <c r="HIK47" s="960"/>
      <c r="HIL47" s="960"/>
      <c r="HIM47" s="960"/>
      <c r="HIN47" s="960"/>
      <c r="HIO47" s="960"/>
      <c r="HIP47" s="960"/>
      <c r="HIQ47" s="960"/>
      <c r="HIR47" s="960"/>
      <c r="HIS47" s="960"/>
      <c r="HIT47" s="960"/>
      <c r="HIU47" s="960"/>
      <c r="HIV47" s="960"/>
      <c r="HIW47" s="960"/>
      <c r="HIX47" s="960"/>
      <c r="HIY47" s="960"/>
      <c r="HIZ47" s="960"/>
      <c r="HJA47" s="960"/>
      <c r="HJB47" s="960"/>
      <c r="HJC47" s="960"/>
      <c r="HJD47" s="960"/>
      <c r="HJE47" s="960"/>
      <c r="HJF47" s="960"/>
      <c r="HJG47" s="960"/>
      <c r="HJH47" s="960"/>
      <c r="HJI47" s="960"/>
      <c r="HJJ47" s="960"/>
      <c r="HJK47" s="960"/>
      <c r="HJL47" s="960"/>
      <c r="HJM47" s="960"/>
      <c r="HJN47" s="960"/>
      <c r="HJO47" s="960"/>
      <c r="HJP47" s="960"/>
      <c r="HJQ47" s="960"/>
      <c r="HJR47" s="960"/>
      <c r="HJS47" s="960"/>
      <c r="HJT47" s="960"/>
      <c r="HJU47" s="960"/>
      <c r="HJV47" s="960"/>
      <c r="HJW47" s="960"/>
      <c r="HJX47" s="960"/>
      <c r="HJY47" s="960"/>
      <c r="HJZ47" s="960"/>
      <c r="HKA47" s="960"/>
      <c r="HKB47" s="960"/>
      <c r="HKC47" s="960"/>
      <c r="HKD47" s="960"/>
      <c r="HKE47" s="960"/>
      <c r="HKF47" s="960"/>
      <c r="HKG47" s="960"/>
      <c r="HKH47" s="960"/>
      <c r="HKI47" s="960"/>
      <c r="HKJ47" s="960"/>
      <c r="HKK47" s="960"/>
      <c r="HKL47" s="960"/>
      <c r="HKM47" s="960"/>
      <c r="HKN47" s="960"/>
      <c r="HKO47" s="960"/>
      <c r="HKP47" s="960"/>
      <c r="HKQ47" s="960"/>
      <c r="HKR47" s="960"/>
      <c r="HKS47" s="960"/>
      <c r="HKT47" s="960"/>
      <c r="HKU47" s="960"/>
      <c r="HKV47" s="960"/>
      <c r="HKW47" s="960"/>
      <c r="HKX47" s="960"/>
      <c r="HKY47" s="960"/>
      <c r="HKZ47" s="960"/>
      <c r="HLA47" s="960"/>
      <c r="HLB47" s="960"/>
      <c r="HLC47" s="960"/>
      <c r="HLD47" s="960"/>
      <c r="HLE47" s="960"/>
      <c r="HLF47" s="960"/>
      <c r="HLG47" s="960"/>
      <c r="HLH47" s="960"/>
      <c r="HLI47" s="960"/>
      <c r="HLJ47" s="960"/>
      <c r="HLK47" s="960"/>
      <c r="HLL47" s="960"/>
      <c r="HLM47" s="960"/>
      <c r="HLN47" s="960"/>
      <c r="HLO47" s="960"/>
      <c r="HLP47" s="960"/>
      <c r="HLQ47" s="960"/>
      <c r="HLR47" s="960"/>
      <c r="HLS47" s="960"/>
      <c r="HLT47" s="960"/>
      <c r="HLU47" s="960"/>
      <c r="HLV47" s="960"/>
      <c r="HLW47" s="960"/>
      <c r="HLX47" s="960"/>
      <c r="HLY47" s="960"/>
      <c r="HLZ47" s="960"/>
      <c r="HMA47" s="960"/>
      <c r="HMB47" s="960"/>
      <c r="HMC47" s="960"/>
      <c r="HMD47" s="960"/>
      <c r="HME47" s="960"/>
      <c r="HMF47" s="960"/>
      <c r="HMG47" s="960"/>
      <c r="HMH47" s="960"/>
      <c r="HMI47" s="960"/>
      <c r="HMJ47" s="960"/>
      <c r="HMK47" s="960"/>
      <c r="HML47" s="960"/>
      <c r="HMM47" s="960"/>
      <c r="HMN47" s="960"/>
      <c r="HMO47" s="960"/>
      <c r="HMP47" s="960"/>
      <c r="HMQ47" s="960"/>
      <c r="HMR47" s="960"/>
      <c r="HMS47" s="960"/>
      <c r="HMT47" s="960"/>
      <c r="HMU47" s="960"/>
      <c r="HMV47" s="960"/>
      <c r="HMW47" s="960"/>
      <c r="HMX47" s="960"/>
      <c r="HMY47" s="960"/>
      <c r="HMZ47" s="960"/>
      <c r="HNA47" s="960"/>
      <c r="HNB47" s="960"/>
      <c r="HNC47" s="960"/>
      <c r="HND47" s="960"/>
      <c r="HNE47" s="960"/>
      <c r="HNF47" s="960"/>
      <c r="HNG47" s="960"/>
      <c r="HNH47" s="960"/>
      <c r="HNI47" s="960"/>
      <c r="HNJ47" s="960"/>
      <c r="HNK47" s="960"/>
      <c r="HNL47" s="960"/>
      <c r="HNM47" s="960"/>
      <c r="HNN47" s="960"/>
      <c r="HNO47" s="960"/>
      <c r="HNP47" s="960"/>
      <c r="HNQ47" s="960"/>
      <c r="HNR47" s="960"/>
      <c r="HNS47" s="960"/>
      <c r="HNT47" s="960"/>
      <c r="HNU47" s="960"/>
      <c r="HNV47" s="960"/>
      <c r="HNW47" s="960"/>
      <c r="HNX47" s="960"/>
      <c r="HNY47" s="960"/>
      <c r="HNZ47" s="960"/>
      <c r="HOA47" s="960"/>
      <c r="HOB47" s="960"/>
      <c r="HOC47" s="960"/>
      <c r="HOD47" s="960"/>
      <c r="HOE47" s="960"/>
      <c r="HOF47" s="960"/>
      <c r="HOG47" s="960"/>
      <c r="HOH47" s="960"/>
      <c r="HOI47" s="960"/>
      <c r="HOJ47" s="960"/>
      <c r="HOK47" s="960"/>
      <c r="HOL47" s="960"/>
      <c r="HOM47" s="960"/>
      <c r="HON47" s="960"/>
      <c r="HOO47" s="960"/>
      <c r="HOP47" s="960"/>
      <c r="HOQ47" s="960"/>
      <c r="HOR47" s="960"/>
      <c r="HOS47" s="960"/>
      <c r="HOT47" s="960"/>
      <c r="HOU47" s="960"/>
      <c r="HOV47" s="960"/>
      <c r="HOW47" s="960"/>
      <c r="HOX47" s="960"/>
      <c r="HOY47" s="960"/>
      <c r="HOZ47" s="960"/>
      <c r="HPA47" s="960"/>
      <c r="HPB47" s="960"/>
      <c r="HPC47" s="960"/>
      <c r="HPD47" s="960"/>
      <c r="HPE47" s="960"/>
      <c r="HPF47" s="960"/>
      <c r="HPG47" s="960"/>
      <c r="HPH47" s="960"/>
      <c r="HPI47" s="960"/>
      <c r="HPJ47" s="960"/>
      <c r="HPK47" s="960"/>
      <c r="HPL47" s="960"/>
      <c r="HPM47" s="960"/>
      <c r="HPN47" s="960"/>
      <c r="HPO47" s="960"/>
      <c r="HPP47" s="960"/>
      <c r="HPQ47" s="960"/>
      <c r="HPR47" s="960"/>
      <c r="HPS47" s="960"/>
      <c r="HPT47" s="960"/>
      <c r="HPU47" s="960"/>
      <c r="HPV47" s="960"/>
      <c r="HPW47" s="960"/>
      <c r="HPX47" s="960"/>
      <c r="HPY47" s="960"/>
      <c r="HPZ47" s="960"/>
      <c r="HQA47" s="960"/>
      <c r="HQB47" s="960"/>
      <c r="HQC47" s="960"/>
      <c r="HQD47" s="960"/>
      <c r="HQE47" s="960"/>
      <c r="HQF47" s="960"/>
      <c r="HQG47" s="960"/>
      <c r="HQH47" s="960"/>
      <c r="HQI47" s="960"/>
      <c r="HQJ47" s="960"/>
      <c r="HQK47" s="960"/>
      <c r="HQL47" s="960"/>
      <c r="HQM47" s="960"/>
      <c r="HQN47" s="960"/>
      <c r="HQO47" s="960"/>
      <c r="HQP47" s="960"/>
      <c r="HQQ47" s="960"/>
      <c r="HQR47" s="960"/>
      <c r="HQS47" s="960"/>
      <c r="HQT47" s="960"/>
      <c r="HQU47" s="960"/>
      <c r="HQV47" s="960"/>
      <c r="HQW47" s="960"/>
      <c r="HQX47" s="960"/>
      <c r="HQY47" s="960"/>
      <c r="HQZ47" s="960"/>
      <c r="HRA47" s="960"/>
      <c r="HRB47" s="960"/>
      <c r="HRC47" s="960"/>
      <c r="HRD47" s="960"/>
      <c r="HRE47" s="960"/>
      <c r="HRF47" s="960"/>
      <c r="HRG47" s="960"/>
      <c r="HRH47" s="960"/>
      <c r="HRI47" s="960"/>
      <c r="HRJ47" s="960"/>
      <c r="HRK47" s="960"/>
      <c r="HRL47" s="960"/>
      <c r="HRM47" s="960"/>
      <c r="HRN47" s="960"/>
      <c r="HRO47" s="960"/>
      <c r="HRP47" s="960"/>
      <c r="HRQ47" s="960"/>
      <c r="HRR47" s="960"/>
      <c r="HRS47" s="960"/>
      <c r="HRT47" s="960"/>
      <c r="HRU47" s="960"/>
      <c r="HRV47" s="960"/>
      <c r="HRW47" s="960"/>
      <c r="HRX47" s="960"/>
      <c r="HRY47" s="960"/>
      <c r="HRZ47" s="960"/>
      <c r="HSA47" s="960"/>
      <c r="HSB47" s="960"/>
      <c r="HSC47" s="960"/>
      <c r="HSD47" s="960"/>
      <c r="HSE47" s="960"/>
      <c r="HSF47" s="960"/>
      <c r="HSG47" s="960"/>
      <c r="HSH47" s="960"/>
      <c r="HSI47" s="960"/>
      <c r="HSJ47" s="960"/>
      <c r="HSK47" s="960"/>
      <c r="HSL47" s="960"/>
      <c r="HSM47" s="960"/>
      <c r="HSN47" s="960"/>
      <c r="HSO47" s="960"/>
      <c r="HSP47" s="960"/>
      <c r="HSQ47" s="960"/>
      <c r="HSR47" s="960"/>
      <c r="HSS47" s="960"/>
      <c r="HST47" s="960"/>
      <c r="HSU47" s="960"/>
      <c r="HSV47" s="960"/>
      <c r="HSW47" s="960"/>
      <c r="HSX47" s="960"/>
      <c r="HSY47" s="960"/>
      <c r="HSZ47" s="960"/>
      <c r="HTA47" s="960"/>
      <c r="HTB47" s="960"/>
      <c r="HTC47" s="960"/>
      <c r="HTD47" s="960"/>
      <c r="HTE47" s="960"/>
      <c r="HTF47" s="960"/>
      <c r="HTG47" s="960"/>
      <c r="HTH47" s="960"/>
      <c r="HTI47" s="960"/>
      <c r="HTJ47" s="960"/>
      <c r="HTK47" s="960"/>
      <c r="HTL47" s="960"/>
      <c r="HTM47" s="960"/>
      <c r="HTN47" s="960"/>
      <c r="HTO47" s="960"/>
      <c r="HTP47" s="960"/>
      <c r="HTQ47" s="960"/>
      <c r="HTR47" s="960"/>
      <c r="HTS47" s="960"/>
      <c r="HTT47" s="960"/>
      <c r="HTU47" s="960"/>
      <c r="HTV47" s="960"/>
      <c r="HTW47" s="960"/>
      <c r="HTX47" s="960"/>
      <c r="HTY47" s="960"/>
      <c r="HTZ47" s="960"/>
      <c r="HUA47" s="960"/>
      <c r="HUB47" s="960"/>
      <c r="HUC47" s="960"/>
      <c r="HUD47" s="960"/>
      <c r="HUE47" s="960"/>
      <c r="HUF47" s="960"/>
      <c r="HUG47" s="960"/>
      <c r="HUH47" s="960"/>
      <c r="HUI47" s="960"/>
      <c r="HUJ47" s="960"/>
      <c r="HUK47" s="960"/>
      <c r="HUL47" s="960"/>
      <c r="HUM47" s="960"/>
      <c r="HUN47" s="960"/>
      <c r="HUO47" s="960"/>
      <c r="HUP47" s="960"/>
      <c r="HUQ47" s="960"/>
      <c r="HUR47" s="960"/>
      <c r="HUS47" s="960"/>
      <c r="HUT47" s="960"/>
      <c r="HUU47" s="960"/>
      <c r="HUV47" s="960"/>
      <c r="HUW47" s="960"/>
      <c r="HUX47" s="960"/>
      <c r="HUY47" s="960"/>
      <c r="HUZ47" s="960"/>
      <c r="HVA47" s="960"/>
      <c r="HVB47" s="960"/>
      <c r="HVC47" s="960"/>
      <c r="HVD47" s="960"/>
      <c r="HVE47" s="960"/>
      <c r="HVF47" s="960"/>
      <c r="HVG47" s="960"/>
      <c r="HVH47" s="960"/>
      <c r="HVI47" s="960"/>
      <c r="HVJ47" s="960"/>
      <c r="HVK47" s="960"/>
      <c r="HVL47" s="960"/>
      <c r="HVM47" s="960"/>
      <c r="HVN47" s="960"/>
      <c r="HVO47" s="960"/>
      <c r="HVP47" s="960"/>
      <c r="HVQ47" s="960"/>
      <c r="HVR47" s="960"/>
      <c r="HVS47" s="960"/>
      <c r="HVT47" s="960"/>
      <c r="HVU47" s="960"/>
      <c r="HVV47" s="960"/>
      <c r="HVW47" s="960"/>
      <c r="HVX47" s="960"/>
      <c r="HVY47" s="960"/>
      <c r="HVZ47" s="960"/>
      <c r="HWA47" s="960"/>
      <c r="HWB47" s="960"/>
      <c r="HWC47" s="960"/>
      <c r="HWD47" s="960"/>
      <c r="HWE47" s="960"/>
      <c r="HWF47" s="960"/>
      <c r="HWG47" s="960"/>
      <c r="HWH47" s="960"/>
      <c r="HWI47" s="960"/>
      <c r="HWJ47" s="960"/>
      <c r="HWK47" s="960"/>
      <c r="HWL47" s="960"/>
      <c r="HWM47" s="960"/>
      <c r="HWN47" s="960"/>
      <c r="HWO47" s="960"/>
      <c r="HWP47" s="960"/>
      <c r="HWQ47" s="960"/>
      <c r="HWR47" s="960"/>
      <c r="HWS47" s="960"/>
      <c r="HWT47" s="960"/>
      <c r="HWU47" s="960"/>
      <c r="HWV47" s="960"/>
      <c r="HWW47" s="960"/>
      <c r="HWX47" s="960"/>
      <c r="HWY47" s="960"/>
      <c r="HWZ47" s="960"/>
      <c r="HXA47" s="960"/>
      <c r="HXB47" s="960"/>
      <c r="HXC47" s="960"/>
      <c r="HXD47" s="960"/>
      <c r="HXE47" s="960"/>
      <c r="HXF47" s="960"/>
      <c r="HXG47" s="960"/>
      <c r="HXH47" s="960"/>
      <c r="HXI47" s="960"/>
      <c r="HXJ47" s="960"/>
      <c r="HXK47" s="960"/>
      <c r="HXL47" s="960"/>
      <c r="HXM47" s="960"/>
      <c r="HXN47" s="960"/>
      <c r="HXO47" s="960"/>
      <c r="HXP47" s="960"/>
      <c r="HXQ47" s="960"/>
      <c r="HXR47" s="960"/>
      <c r="HXS47" s="960"/>
      <c r="HXT47" s="960"/>
      <c r="HXU47" s="960"/>
      <c r="HXV47" s="960"/>
      <c r="HXW47" s="960"/>
      <c r="HXX47" s="960"/>
      <c r="HXY47" s="960"/>
      <c r="HXZ47" s="960"/>
      <c r="HYA47" s="960"/>
      <c r="HYB47" s="960"/>
      <c r="HYC47" s="960"/>
      <c r="HYD47" s="960"/>
      <c r="HYE47" s="960"/>
      <c r="HYF47" s="960"/>
      <c r="HYG47" s="960"/>
      <c r="HYH47" s="960"/>
      <c r="HYI47" s="960"/>
      <c r="HYJ47" s="960"/>
      <c r="HYK47" s="960"/>
      <c r="HYL47" s="960"/>
      <c r="HYM47" s="960"/>
      <c r="HYN47" s="960"/>
      <c r="HYO47" s="960"/>
      <c r="HYP47" s="960"/>
      <c r="HYQ47" s="960"/>
      <c r="HYR47" s="960"/>
      <c r="HYS47" s="960"/>
      <c r="HYT47" s="960"/>
      <c r="HYU47" s="960"/>
      <c r="HYV47" s="960"/>
      <c r="HYW47" s="960"/>
      <c r="HYX47" s="960"/>
      <c r="HYY47" s="960"/>
      <c r="HYZ47" s="960"/>
      <c r="HZA47" s="960"/>
      <c r="HZB47" s="960"/>
      <c r="HZC47" s="960"/>
      <c r="HZD47" s="960"/>
      <c r="HZE47" s="960"/>
      <c r="HZF47" s="960"/>
      <c r="HZG47" s="960"/>
      <c r="HZH47" s="960"/>
      <c r="HZI47" s="960"/>
      <c r="HZJ47" s="960"/>
      <c r="HZK47" s="960"/>
      <c r="HZL47" s="960"/>
      <c r="HZM47" s="960"/>
      <c r="HZN47" s="960"/>
      <c r="HZO47" s="960"/>
      <c r="HZP47" s="960"/>
      <c r="HZQ47" s="960"/>
      <c r="HZR47" s="960"/>
      <c r="HZS47" s="960"/>
      <c r="HZT47" s="960"/>
      <c r="HZU47" s="960"/>
      <c r="HZV47" s="960"/>
      <c r="HZW47" s="960"/>
      <c r="HZX47" s="960"/>
      <c r="HZY47" s="960"/>
      <c r="HZZ47" s="960"/>
      <c r="IAA47" s="960"/>
      <c r="IAB47" s="960"/>
      <c r="IAC47" s="960"/>
      <c r="IAD47" s="960"/>
      <c r="IAE47" s="960"/>
      <c r="IAF47" s="960"/>
      <c r="IAG47" s="960"/>
      <c r="IAH47" s="960"/>
      <c r="IAI47" s="960"/>
      <c r="IAJ47" s="960"/>
      <c r="IAK47" s="960"/>
      <c r="IAL47" s="960"/>
      <c r="IAM47" s="960"/>
      <c r="IAN47" s="960"/>
      <c r="IAO47" s="960"/>
      <c r="IAP47" s="960"/>
      <c r="IAQ47" s="960"/>
      <c r="IAR47" s="960"/>
      <c r="IAS47" s="960"/>
      <c r="IAT47" s="960"/>
      <c r="IAU47" s="960"/>
      <c r="IAV47" s="960"/>
      <c r="IAW47" s="960"/>
      <c r="IAX47" s="960"/>
      <c r="IAY47" s="960"/>
      <c r="IAZ47" s="960"/>
      <c r="IBA47" s="960"/>
      <c r="IBB47" s="960"/>
      <c r="IBC47" s="960"/>
      <c r="IBD47" s="960"/>
      <c r="IBE47" s="960"/>
      <c r="IBF47" s="960"/>
      <c r="IBG47" s="960"/>
      <c r="IBH47" s="960"/>
      <c r="IBI47" s="960"/>
      <c r="IBJ47" s="960"/>
      <c r="IBK47" s="960"/>
      <c r="IBL47" s="960"/>
      <c r="IBM47" s="960"/>
      <c r="IBN47" s="960"/>
      <c r="IBO47" s="960"/>
      <c r="IBP47" s="960"/>
      <c r="IBQ47" s="960"/>
      <c r="IBR47" s="960"/>
      <c r="IBS47" s="960"/>
      <c r="IBT47" s="960"/>
      <c r="IBU47" s="960"/>
      <c r="IBV47" s="960"/>
      <c r="IBW47" s="960"/>
      <c r="IBX47" s="960"/>
      <c r="IBY47" s="960"/>
      <c r="IBZ47" s="960"/>
      <c r="ICA47" s="960"/>
      <c r="ICB47" s="960"/>
      <c r="ICC47" s="960"/>
      <c r="ICD47" s="960"/>
      <c r="ICE47" s="960"/>
      <c r="ICF47" s="960"/>
      <c r="ICG47" s="960"/>
      <c r="ICH47" s="960"/>
      <c r="ICI47" s="960"/>
      <c r="ICJ47" s="960"/>
      <c r="ICK47" s="960"/>
      <c r="ICL47" s="960"/>
      <c r="ICM47" s="960"/>
      <c r="ICN47" s="960"/>
      <c r="ICO47" s="960"/>
      <c r="ICP47" s="960"/>
      <c r="ICQ47" s="960"/>
      <c r="ICR47" s="960"/>
      <c r="ICS47" s="960"/>
      <c r="ICT47" s="960"/>
      <c r="ICU47" s="960"/>
      <c r="ICV47" s="960"/>
      <c r="ICW47" s="960"/>
      <c r="ICX47" s="960"/>
      <c r="ICY47" s="960"/>
      <c r="ICZ47" s="960"/>
      <c r="IDA47" s="960"/>
      <c r="IDB47" s="960"/>
      <c r="IDC47" s="960"/>
      <c r="IDD47" s="960"/>
      <c r="IDE47" s="960"/>
      <c r="IDF47" s="960"/>
      <c r="IDG47" s="960"/>
      <c r="IDH47" s="960"/>
      <c r="IDI47" s="960"/>
      <c r="IDJ47" s="960"/>
      <c r="IDK47" s="960"/>
      <c r="IDL47" s="960"/>
      <c r="IDM47" s="960"/>
      <c r="IDN47" s="960"/>
      <c r="IDO47" s="960"/>
      <c r="IDP47" s="960"/>
      <c r="IDQ47" s="960"/>
      <c r="IDR47" s="960"/>
      <c r="IDS47" s="960"/>
      <c r="IDT47" s="960"/>
      <c r="IDU47" s="960"/>
      <c r="IDV47" s="960"/>
      <c r="IDW47" s="960"/>
      <c r="IDX47" s="960"/>
      <c r="IDY47" s="960"/>
      <c r="IDZ47" s="960"/>
      <c r="IEA47" s="960"/>
      <c r="IEB47" s="960"/>
      <c r="IEC47" s="960"/>
      <c r="IED47" s="960"/>
      <c r="IEE47" s="960"/>
      <c r="IEF47" s="960"/>
      <c r="IEG47" s="960"/>
      <c r="IEH47" s="960"/>
      <c r="IEI47" s="960"/>
      <c r="IEJ47" s="960"/>
      <c r="IEK47" s="960"/>
      <c r="IEL47" s="960"/>
      <c r="IEM47" s="960"/>
      <c r="IEN47" s="960"/>
      <c r="IEO47" s="960"/>
      <c r="IEP47" s="960"/>
      <c r="IEQ47" s="960"/>
      <c r="IER47" s="960"/>
      <c r="IES47" s="960"/>
      <c r="IET47" s="960"/>
      <c r="IEU47" s="960"/>
      <c r="IEV47" s="960"/>
      <c r="IEW47" s="960"/>
      <c r="IEX47" s="960"/>
      <c r="IEY47" s="960"/>
      <c r="IEZ47" s="960"/>
      <c r="IFA47" s="960"/>
      <c r="IFB47" s="960"/>
      <c r="IFC47" s="960"/>
      <c r="IFD47" s="960"/>
      <c r="IFE47" s="960"/>
      <c r="IFF47" s="960"/>
      <c r="IFG47" s="960"/>
      <c r="IFH47" s="960"/>
      <c r="IFI47" s="960"/>
      <c r="IFJ47" s="960"/>
      <c r="IFK47" s="960"/>
      <c r="IFL47" s="960"/>
      <c r="IFM47" s="960"/>
      <c r="IFN47" s="960"/>
      <c r="IFO47" s="960"/>
      <c r="IFP47" s="960"/>
      <c r="IFQ47" s="960"/>
      <c r="IFR47" s="960"/>
      <c r="IFS47" s="960"/>
      <c r="IFT47" s="960"/>
      <c r="IFU47" s="960"/>
      <c r="IFV47" s="960"/>
      <c r="IFW47" s="960"/>
      <c r="IFX47" s="960"/>
      <c r="IFY47" s="960"/>
      <c r="IFZ47" s="960"/>
      <c r="IGA47" s="960"/>
      <c r="IGB47" s="960"/>
      <c r="IGC47" s="960"/>
      <c r="IGD47" s="960"/>
      <c r="IGE47" s="960"/>
      <c r="IGF47" s="960"/>
      <c r="IGG47" s="960"/>
      <c r="IGH47" s="960"/>
      <c r="IGI47" s="960"/>
      <c r="IGJ47" s="960"/>
      <c r="IGK47" s="960"/>
      <c r="IGL47" s="960"/>
      <c r="IGM47" s="960"/>
      <c r="IGN47" s="960"/>
      <c r="IGO47" s="960"/>
      <c r="IGP47" s="960"/>
      <c r="IGQ47" s="960"/>
      <c r="IGR47" s="960"/>
      <c r="IGS47" s="960"/>
      <c r="IGT47" s="960"/>
      <c r="IGU47" s="960"/>
      <c r="IGV47" s="960"/>
      <c r="IGW47" s="960"/>
      <c r="IGX47" s="960"/>
      <c r="IGY47" s="960"/>
      <c r="IGZ47" s="960"/>
      <c r="IHA47" s="960"/>
      <c r="IHB47" s="960"/>
      <c r="IHC47" s="960"/>
      <c r="IHD47" s="960"/>
      <c r="IHE47" s="960"/>
      <c r="IHF47" s="960"/>
      <c r="IHG47" s="960"/>
      <c r="IHH47" s="960"/>
      <c r="IHI47" s="960"/>
      <c r="IHJ47" s="960"/>
      <c r="IHK47" s="960"/>
      <c r="IHL47" s="960"/>
      <c r="IHM47" s="960"/>
      <c r="IHN47" s="960"/>
      <c r="IHO47" s="960"/>
      <c r="IHP47" s="960"/>
      <c r="IHQ47" s="960"/>
      <c r="IHR47" s="960"/>
      <c r="IHS47" s="960"/>
      <c r="IHT47" s="960"/>
      <c r="IHU47" s="960"/>
      <c r="IHV47" s="960"/>
      <c r="IHW47" s="960"/>
      <c r="IHX47" s="960"/>
      <c r="IHY47" s="960"/>
      <c r="IHZ47" s="960"/>
      <c r="IIA47" s="960"/>
      <c r="IIB47" s="960"/>
      <c r="IIC47" s="960"/>
      <c r="IID47" s="960"/>
      <c r="IIE47" s="960"/>
      <c r="IIF47" s="960"/>
      <c r="IIG47" s="960"/>
      <c r="IIH47" s="960"/>
      <c r="III47" s="960"/>
      <c r="IIJ47" s="960"/>
      <c r="IIK47" s="960"/>
      <c r="IIL47" s="960"/>
      <c r="IIM47" s="960"/>
      <c r="IIN47" s="960"/>
      <c r="IIO47" s="960"/>
      <c r="IIP47" s="960"/>
      <c r="IIQ47" s="960"/>
      <c r="IIR47" s="960"/>
      <c r="IIS47" s="960"/>
      <c r="IIT47" s="960"/>
      <c r="IIU47" s="960"/>
      <c r="IIV47" s="960"/>
      <c r="IIW47" s="960"/>
      <c r="IIX47" s="960"/>
      <c r="IIY47" s="960"/>
      <c r="IIZ47" s="960"/>
      <c r="IJA47" s="960"/>
      <c r="IJB47" s="960"/>
      <c r="IJC47" s="960"/>
      <c r="IJD47" s="960"/>
      <c r="IJE47" s="960"/>
      <c r="IJF47" s="960"/>
      <c r="IJG47" s="960"/>
      <c r="IJH47" s="960"/>
      <c r="IJI47" s="960"/>
      <c r="IJJ47" s="960"/>
      <c r="IJK47" s="960"/>
      <c r="IJL47" s="960"/>
      <c r="IJM47" s="960"/>
      <c r="IJN47" s="960"/>
      <c r="IJO47" s="960"/>
      <c r="IJP47" s="960"/>
      <c r="IJQ47" s="960"/>
      <c r="IJR47" s="960"/>
      <c r="IJS47" s="960"/>
      <c r="IJT47" s="960"/>
      <c r="IJU47" s="960"/>
      <c r="IJV47" s="960"/>
      <c r="IJW47" s="960"/>
      <c r="IJX47" s="960"/>
      <c r="IJY47" s="960"/>
      <c r="IJZ47" s="960"/>
      <c r="IKA47" s="960"/>
      <c r="IKB47" s="960"/>
      <c r="IKC47" s="960"/>
      <c r="IKD47" s="960"/>
      <c r="IKE47" s="960"/>
      <c r="IKF47" s="960"/>
      <c r="IKG47" s="960"/>
      <c r="IKH47" s="960"/>
      <c r="IKI47" s="960"/>
      <c r="IKJ47" s="960"/>
      <c r="IKK47" s="960"/>
      <c r="IKL47" s="960"/>
      <c r="IKM47" s="960"/>
      <c r="IKN47" s="960"/>
      <c r="IKO47" s="960"/>
      <c r="IKP47" s="960"/>
      <c r="IKQ47" s="960"/>
      <c r="IKR47" s="960"/>
      <c r="IKS47" s="960"/>
      <c r="IKT47" s="960"/>
      <c r="IKU47" s="960"/>
      <c r="IKV47" s="960"/>
      <c r="IKW47" s="960"/>
      <c r="IKX47" s="960"/>
      <c r="IKY47" s="960"/>
      <c r="IKZ47" s="960"/>
      <c r="ILA47" s="960"/>
      <c r="ILB47" s="960"/>
      <c r="ILC47" s="960"/>
      <c r="ILD47" s="960"/>
      <c r="ILE47" s="960"/>
      <c r="ILF47" s="960"/>
      <c r="ILG47" s="960"/>
      <c r="ILH47" s="960"/>
      <c r="ILI47" s="960"/>
      <c r="ILJ47" s="960"/>
      <c r="ILK47" s="960"/>
      <c r="ILL47" s="960"/>
      <c r="ILM47" s="960"/>
      <c r="ILN47" s="960"/>
      <c r="ILO47" s="960"/>
      <c r="ILP47" s="960"/>
      <c r="ILQ47" s="960"/>
      <c r="ILR47" s="960"/>
      <c r="ILS47" s="960"/>
      <c r="ILT47" s="960"/>
      <c r="ILU47" s="960"/>
      <c r="ILV47" s="960"/>
      <c r="ILW47" s="960"/>
      <c r="ILX47" s="960"/>
      <c r="ILY47" s="960"/>
      <c r="ILZ47" s="960"/>
      <c r="IMA47" s="960"/>
      <c r="IMB47" s="960"/>
      <c r="IMC47" s="960"/>
      <c r="IMD47" s="960"/>
      <c r="IME47" s="960"/>
      <c r="IMF47" s="960"/>
      <c r="IMG47" s="960"/>
      <c r="IMH47" s="960"/>
      <c r="IMI47" s="960"/>
      <c r="IMJ47" s="960"/>
      <c r="IMK47" s="960"/>
      <c r="IML47" s="960"/>
      <c r="IMM47" s="960"/>
      <c r="IMN47" s="960"/>
      <c r="IMO47" s="960"/>
      <c r="IMP47" s="960"/>
      <c r="IMQ47" s="960"/>
      <c r="IMR47" s="960"/>
      <c r="IMS47" s="960"/>
      <c r="IMT47" s="960"/>
      <c r="IMU47" s="960"/>
      <c r="IMV47" s="960"/>
      <c r="IMW47" s="960"/>
      <c r="IMX47" s="960"/>
      <c r="IMY47" s="960"/>
      <c r="IMZ47" s="960"/>
      <c r="INA47" s="960"/>
      <c r="INB47" s="960"/>
      <c r="INC47" s="960"/>
      <c r="IND47" s="960"/>
      <c r="INE47" s="960"/>
      <c r="INF47" s="960"/>
      <c r="ING47" s="960"/>
      <c r="INH47" s="960"/>
      <c r="INI47" s="960"/>
      <c r="INJ47" s="960"/>
      <c r="INK47" s="960"/>
      <c r="INL47" s="960"/>
      <c r="INM47" s="960"/>
      <c r="INN47" s="960"/>
      <c r="INO47" s="960"/>
      <c r="INP47" s="960"/>
      <c r="INQ47" s="960"/>
      <c r="INR47" s="960"/>
      <c r="INS47" s="960"/>
      <c r="INT47" s="960"/>
      <c r="INU47" s="960"/>
      <c r="INV47" s="960"/>
      <c r="INW47" s="960"/>
      <c r="INX47" s="960"/>
      <c r="INY47" s="960"/>
      <c r="INZ47" s="960"/>
      <c r="IOA47" s="960"/>
      <c r="IOB47" s="960"/>
      <c r="IOC47" s="960"/>
      <c r="IOD47" s="960"/>
      <c r="IOE47" s="960"/>
      <c r="IOF47" s="960"/>
      <c r="IOG47" s="960"/>
      <c r="IOH47" s="960"/>
      <c r="IOI47" s="960"/>
      <c r="IOJ47" s="960"/>
      <c r="IOK47" s="960"/>
      <c r="IOL47" s="960"/>
      <c r="IOM47" s="960"/>
      <c r="ION47" s="960"/>
      <c r="IOO47" s="960"/>
      <c r="IOP47" s="960"/>
      <c r="IOQ47" s="960"/>
      <c r="IOR47" s="960"/>
      <c r="IOS47" s="960"/>
      <c r="IOT47" s="960"/>
      <c r="IOU47" s="960"/>
      <c r="IOV47" s="960"/>
      <c r="IOW47" s="960"/>
      <c r="IOX47" s="960"/>
      <c r="IOY47" s="960"/>
      <c r="IOZ47" s="960"/>
      <c r="IPA47" s="960"/>
      <c r="IPB47" s="960"/>
      <c r="IPC47" s="960"/>
      <c r="IPD47" s="960"/>
      <c r="IPE47" s="960"/>
      <c r="IPF47" s="960"/>
      <c r="IPG47" s="960"/>
      <c r="IPH47" s="960"/>
      <c r="IPI47" s="960"/>
      <c r="IPJ47" s="960"/>
      <c r="IPK47" s="960"/>
      <c r="IPL47" s="960"/>
      <c r="IPM47" s="960"/>
      <c r="IPN47" s="960"/>
      <c r="IPO47" s="960"/>
      <c r="IPP47" s="960"/>
      <c r="IPQ47" s="960"/>
      <c r="IPR47" s="960"/>
      <c r="IPS47" s="960"/>
      <c r="IPT47" s="960"/>
      <c r="IPU47" s="960"/>
      <c r="IPV47" s="960"/>
      <c r="IPW47" s="960"/>
      <c r="IPX47" s="960"/>
      <c r="IPY47" s="960"/>
      <c r="IPZ47" s="960"/>
      <c r="IQA47" s="960"/>
      <c r="IQB47" s="960"/>
      <c r="IQC47" s="960"/>
      <c r="IQD47" s="960"/>
      <c r="IQE47" s="960"/>
      <c r="IQF47" s="960"/>
      <c r="IQG47" s="960"/>
      <c r="IQH47" s="960"/>
      <c r="IQI47" s="960"/>
      <c r="IQJ47" s="960"/>
      <c r="IQK47" s="960"/>
      <c r="IQL47" s="960"/>
      <c r="IQM47" s="960"/>
      <c r="IQN47" s="960"/>
      <c r="IQO47" s="960"/>
      <c r="IQP47" s="960"/>
      <c r="IQQ47" s="960"/>
      <c r="IQR47" s="960"/>
      <c r="IQS47" s="960"/>
      <c r="IQT47" s="960"/>
      <c r="IQU47" s="960"/>
      <c r="IQV47" s="960"/>
      <c r="IQW47" s="960"/>
      <c r="IQX47" s="960"/>
      <c r="IQY47" s="960"/>
      <c r="IQZ47" s="960"/>
      <c r="IRA47" s="960"/>
      <c r="IRB47" s="960"/>
      <c r="IRC47" s="960"/>
      <c r="IRD47" s="960"/>
      <c r="IRE47" s="960"/>
      <c r="IRF47" s="960"/>
      <c r="IRG47" s="960"/>
      <c r="IRH47" s="960"/>
      <c r="IRI47" s="960"/>
      <c r="IRJ47" s="960"/>
      <c r="IRK47" s="960"/>
      <c r="IRL47" s="960"/>
      <c r="IRM47" s="960"/>
      <c r="IRN47" s="960"/>
      <c r="IRO47" s="960"/>
      <c r="IRP47" s="960"/>
      <c r="IRQ47" s="960"/>
      <c r="IRR47" s="960"/>
      <c r="IRS47" s="960"/>
      <c r="IRT47" s="960"/>
      <c r="IRU47" s="960"/>
      <c r="IRV47" s="960"/>
      <c r="IRW47" s="960"/>
      <c r="IRX47" s="960"/>
      <c r="IRY47" s="960"/>
      <c r="IRZ47" s="960"/>
      <c r="ISA47" s="960"/>
      <c r="ISB47" s="960"/>
      <c r="ISC47" s="960"/>
      <c r="ISD47" s="960"/>
      <c r="ISE47" s="960"/>
      <c r="ISF47" s="960"/>
      <c r="ISG47" s="960"/>
      <c r="ISH47" s="960"/>
      <c r="ISI47" s="960"/>
      <c r="ISJ47" s="960"/>
      <c r="ISK47" s="960"/>
      <c r="ISL47" s="960"/>
      <c r="ISM47" s="960"/>
      <c r="ISN47" s="960"/>
      <c r="ISO47" s="960"/>
      <c r="ISP47" s="960"/>
      <c r="ISQ47" s="960"/>
      <c r="ISR47" s="960"/>
      <c r="ISS47" s="960"/>
      <c r="IST47" s="960"/>
      <c r="ISU47" s="960"/>
      <c r="ISV47" s="960"/>
      <c r="ISW47" s="960"/>
      <c r="ISX47" s="960"/>
      <c r="ISY47" s="960"/>
      <c r="ISZ47" s="960"/>
      <c r="ITA47" s="960"/>
      <c r="ITB47" s="960"/>
      <c r="ITC47" s="960"/>
      <c r="ITD47" s="960"/>
      <c r="ITE47" s="960"/>
      <c r="ITF47" s="960"/>
      <c r="ITG47" s="960"/>
      <c r="ITH47" s="960"/>
      <c r="ITI47" s="960"/>
      <c r="ITJ47" s="960"/>
      <c r="ITK47" s="960"/>
      <c r="ITL47" s="960"/>
      <c r="ITM47" s="960"/>
      <c r="ITN47" s="960"/>
      <c r="ITO47" s="960"/>
      <c r="ITP47" s="960"/>
      <c r="ITQ47" s="960"/>
      <c r="ITR47" s="960"/>
      <c r="ITS47" s="960"/>
      <c r="ITT47" s="960"/>
      <c r="ITU47" s="960"/>
      <c r="ITV47" s="960"/>
      <c r="ITW47" s="960"/>
      <c r="ITX47" s="960"/>
      <c r="ITY47" s="960"/>
      <c r="ITZ47" s="960"/>
      <c r="IUA47" s="960"/>
      <c r="IUB47" s="960"/>
      <c r="IUC47" s="960"/>
      <c r="IUD47" s="960"/>
      <c r="IUE47" s="960"/>
      <c r="IUF47" s="960"/>
      <c r="IUG47" s="960"/>
      <c r="IUH47" s="960"/>
      <c r="IUI47" s="960"/>
      <c r="IUJ47" s="960"/>
      <c r="IUK47" s="960"/>
      <c r="IUL47" s="960"/>
      <c r="IUM47" s="960"/>
      <c r="IUN47" s="960"/>
      <c r="IUO47" s="960"/>
      <c r="IUP47" s="960"/>
      <c r="IUQ47" s="960"/>
      <c r="IUR47" s="960"/>
      <c r="IUS47" s="960"/>
      <c r="IUT47" s="960"/>
      <c r="IUU47" s="960"/>
      <c r="IUV47" s="960"/>
      <c r="IUW47" s="960"/>
      <c r="IUX47" s="960"/>
      <c r="IUY47" s="960"/>
      <c r="IUZ47" s="960"/>
      <c r="IVA47" s="960"/>
      <c r="IVB47" s="960"/>
      <c r="IVC47" s="960"/>
      <c r="IVD47" s="960"/>
      <c r="IVE47" s="960"/>
      <c r="IVF47" s="960"/>
      <c r="IVG47" s="960"/>
      <c r="IVH47" s="960"/>
      <c r="IVI47" s="960"/>
      <c r="IVJ47" s="960"/>
      <c r="IVK47" s="960"/>
      <c r="IVL47" s="960"/>
      <c r="IVM47" s="960"/>
      <c r="IVN47" s="960"/>
      <c r="IVO47" s="960"/>
      <c r="IVP47" s="960"/>
      <c r="IVQ47" s="960"/>
      <c r="IVR47" s="960"/>
      <c r="IVS47" s="960"/>
      <c r="IVT47" s="960"/>
      <c r="IVU47" s="960"/>
      <c r="IVV47" s="960"/>
      <c r="IVW47" s="960"/>
      <c r="IVX47" s="960"/>
      <c r="IVY47" s="960"/>
      <c r="IVZ47" s="960"/>
      <c r="IWA47" s="960"/>
      <c r="IWB47" s="960"/>
      <c r="IWC47" s="960"/>
      <c r="IWD47" s="960"/>
      <c r="IWE47" s="960"/>
      <c r="IWF47" s="960"/>
      <c r="IWG47" s="960"/>
      <c r="IWH47" s="960"/>
      <c r="IWI47" s="960"/>
      <c r="IWJ47" s="960"/>
      <c r="IWK47" s="960"/>
      <c r="IWL47" s="960"/>
      <c r="IWM47" s="960"/>
      <c r="IWN47" s="960"/>
      <c r="IWO47" s="960"/>
      <c r="IWP47" s="960"/>
      <c r="IWQ47" s="960"/>
      <c r="IWR47" s="960"/>
      <c r="IWS47" s="960"/>
      <c r="IWT47" s="960"/>
      <c r="IWU47" s="960"/>
      <c r="IWV47" s="960"/>
      <c r="IWW47" s="960"/>
      <c r="IWX47" s="960"/>
      <c r="IWY47" s="960"/>
      <c r="IWZ47" s="960"/>
      <c r="IXA47" s="960"/>
      <c r="IXB47" s="960"/>
      <c r="IXC47" s="960"/>
      <c r="IXD47" s="960"/>
      <c r="IXE47" s="960"/>
      <c r="IXF47" s="960"/>
      <c r="IXG47" s="960"/>
      <c r="IXH47" s="960"/>
      <c r="IXI47" s="960"/>
      <c r="IXJ47" s="960"/>
      <c r="IXK47" s="960"/>
      <c r="IXL47" s="960"/>
      <c r="IXM47" s="960"/>
      <c r="IXN47" s="960"/>
      <c r="IXO47" s="960"/>
      <c r="IXP47" s="960"/>
      <c r="IXQ47" s="960"/>
      <c r="IXR47" s="960"/>
      <c r="IXS47" s="960"/>
      <c r="IXT47" s="960"/>
      <c r="IXU47" s="960"/>
      <c r="IXV47" s="960"/>
      <c r="IXW47" s="960"/>
      <c r="IXX47" s="960"/>
      <c r="IXY47" s="960"/>
      <c r="IXZ47" s="960"/>
      <c r="IYA47" s="960"/>
      <c r="IYB47" s="960"/>
      <c r="IYC47" s="960"/>
      <c r="IYD47" s="960"/>
      <c r="IYE47" s="960"/>
      <c r="IYF47" s="960"/>
      <c r="IYG47" s="960"/>
      <c r="IYH47" s="960"/>
      <c r="IYI47" s="960"/>
      <c r="IYJ47" s="960"/>
      <c r="IYK47" s="960"/>
      <c r="IYL47" s="960"/>
      <c r="IYM47" s="960"/>
      <c r="IYN47" s="960"/>
      <c r="IYO47" s="960"/>
      <c r="IYP47" s="960"/>
      <c r="IYQ47" s="960"/>
      <c r="IYR47" s="960"/>
      <c r="IYS47" s="960"/>
      <c r="IYT47" s="960"/>
      <c r="IYU47" s="960"/>
      <c r="IYV47" s="960"/>
      <c r="IYW47" s="960"/>
      <c r="IYX47" s="960"/>
      <c r="IYY47" s="960"/>
      <c r="IYZ47" s="960"/>
      <c r="IZA47" s="960"/>
      <c r="IZB47" s="960"/>
      <c r="IZC47" s="960"/>
      <c r="IZD47" s="960"/>
      <c r="IZE47" s="960"/>
      <c r="IZF47" s="960"/>
      <c r="IZG47" s="960"/>
      <c r="IZH47" s="960"/>
      <c r="IZI47" s="960"/>
      <c r="IZJ47" s="960"/>
      <c r="IZK47" s="960"/>
      <c r="IZL47" s="960"/>
      <c r="IZM47" s="960"/>
      <c r="IZN47" s="960"/>
      <c r="IZO47" s="960"/>
      <c r="IZP47" s="960"/>
      <c r="IZQ47" s="960"/>
      <c r="IZR47" s="960"/>
      <c r="IZS47" s="960"/>
      <c r="IZT47" s="960"/>
      <c r="IZU47" s="960"/>
      <c r="IZV47" s="960"/>
      <c r="IZW47" s="960"/>
      <c r="IZX47" s="960"/>
      <c r="IZY47" s="960"/>
      <c r="IZZ47" s="960"/>
      <c r="JAA47" s="960"/>
      <c r="JAB47" s="960"/>
      <c r="JAC47" s="960"/>
      <c r="JAD47" s="960"/>
      <c r="JAE47" s="960"/>
      <c r="JAF47" s="960"/>
      <c r="JAG47" s="960"/>
      <c r="JAH47" s="960"/>
      <c r="JAI47" s="960"/>
      <c r="JAJ47" s="960"/>
      <c r="JAK47" s="960"/>
      <c r="JAL47" s="960"/>
      <c r="JAM47" s="960"/>
      <c r="JAN47" s="960"/>
      <c r="JAO47" s="960"/>
      <c r="JAP47" s="960"/>
      <c r="JAQ47" s="960"/>
      <c r="JAR47" s="960"/>
      <c r="JAS47" s="960"/>
      <c r="JAT47" s="960"/>
      <c r="JAU47" s="960"/>
      <c r="JAV47" s="960"/>
      <c r="JAW47" s="960"/>
      <c r="JAX47" s="960"/>
      <c r="JAY47" s="960"/>
      <c r="JAZ47" s="960"/>
      <c r="JBA47" s="960"/>
      <c r="JBB47" s="960"/>
      <c r="JBC47" s="960"/>
      <c r="JBD47" s="960"/>
      <c r="JBE47" s="960"/>
      <c r="JBF47" s="960"/>
      <c r="JBG47" s="960"/>
      <c r="JBH47" s="960"/>
      <c r="JBI47" s="960"/>
      <c r="JBJ47" s="960"/>
      <c r="JBK47" s="960"/>
      <c r="JBL47" s="960"/>
      <c r="JBM47" s="960"/>
      <c r="JBN47" s="960"/>
      <c r="JBO47" s="960"/>
      <c r="JBP47" s="960"/>
      <c r="JBQ47" s="960"/>
      <c r="JBR47" s="960"/>
      <c r="JBS47" s="960"/>
      <c r="JBT47" s="960"/>
      <c r="JBU47" s="960"/>
      <c r="JBV47" s="960"/>
      <c r="JBW47" s="960"/>
      <c r="JBX47" s="960"/>
      <c r="JBY47" s="960"/>
      <c r="JBZ47" s="960"/>
      <c r="JCA47" s="960"/>
      <c r="JCB47" s="960"/>
      <c r="JCC47" s="960"/>
      <c r="JCD47" s="960"/>
      <c r="JCE47" s="960"/>
      <c r="JCF47" s="960"/>
      <c r="JCG47" s="960"/>
      <c r="JCH47" s="960"/>
      <c r="JCI47" s="960"/>
      <c r="JCJ47" s="960"/>
      <c r="JCK47" s="960"/>
      <c r="JCL47" s="960"/>
      <c r="JCM47" s="960"/>
      <c r="JCN47" s="960"/>
      <c r="JCO47" s="960"/>
      <c r="JCP47" s="960"/>
      <c r="JCQ47" s="960"/>
      <c r="JCR47" s="960"/>
      <c r="JCS47" s="960"/>
      <c r="JCT47" s="960"/>
      <c r="JCU47" s="960"/>
      <c r="JCV47" s="960"/>
      <c r="JCW47" s="960"/>
      <c r="JCX47" s="960"/>
      <c r="JCY47" s="960"/>
      <c r="JCZ47" s="960"/>
      <c r="JDA47" s="960"/>
      <c r="JDB47" s="960"/>
      <c r="JDC47" s="960"/>
      <c r="JDD47" s="960"/>
      <c r="JDE47" s="960"/>
      <c r="JDF47" s="960"/>
      <c r="JDG47" s="960"/>
      <c r="JDH47" s="960"/>
      <c r="JDI47" s="960"/>
      <c r="JDJ47" s="960"/>
      <c r="JDK47" s="960"/>
      <c r="JDL47" s="960"/>
      <c r="JDM47" s="960"/>
      <c r="JDN47" s="960"/>
      <c r="JDO47" s="960"/>
      <c r="JDP47" s="960"/>
      <c r="JDQ47" s="960"/>
      <c r="JDR47" s="960"/>
      <c r="JDS47" s="960"/>
      <c r="JDT47" s="960"/>
      <c r="JDU47" s="960"/>
      <c r="JDV47" s="960"/>
      <c r="JDW47" s="960"/>
      <c r="JDX47" s="960"/>
      <c r="JDY47" s="960"/>
      <c r="JDZ47" s="960"/>
      <c r="JEA47" s="960"/>
      <c r="JEB47" s="960"/>
      <c r="JEC47" s="960"/>
      <c r="JED47" s="960"/>
      <c r="JEE47" s="960"/>
      <c r="JEF47" s="960"/>
      <c r="JEG47" s="960"/>
      <c r="JEH47" s="960"/>
      <c r="JEI47" s="960"/>
      <c r="JEJ47" s="960"/>
      <c r="JEK47" s="960"/>
      <c r="JEL47" s="960"/>
      <c r="JEM47" s="960"/>
      <c r="JEN47" s="960"/>
      <c r="JEO47" s="960"/>
      <c r="JEP47" s="960"/>
      <c r="JEQ47" s="960"/>
      <c r="JER47" s="960"/>
      <c r="JES47" s="960"/>
      <c r="JET47" s="960"/>
      <c r="JEU47" s="960"/>
      <c r="JEV47" s="960"/>
      <c r="JEW47" s="960"/>
      <c r="JEX47" s="960"/>
      <c r="JEY47" s="960"/>
      <c r="JEZ47" s="960"/>
      <c r="JFA47" s="960"/>
      <c r="JFB47" s="960"/>
      <c r="JFC47" s="960"/>
      <c r="JFD47" s="960"/>
      <c r="JFE47" s="960"/>
      <c r="JFF47" s="960"/>
      <c r="JFG47" s="960"/>
      <c r="JFH47" s="960"/>
      <c r="JFI47" s="960"/>
      <c r="JFJ47" s="960"/>
      <c r="JFK47" s="960"/>
      <c r="JFL47" s="960"/>
      <c r="JFM47" s="960"/>
      <c r="JFN47" s="960"/>
      <c r="JFO47" s="960"/>
      <c r="JFP47" s="960"/>
      <c r="JFQ47" s="960"/>
      <c r="JFR47" s="960"/>
      <c r="JFS47" s="960"/>
      <c r="JFT47" s="960"/>
      <c r="JFU47" s="960"/>
      <c r="JFV47" s="960"/>
      <c r="JFW47" s="960"/>
      <c r="JFX47" s="960"/>
      <c r="JFY47" s="960"/>
      <c r="JFZ47" s="960"/>
      <c r="JGA47" s="960"/>
      <c r="JGB47" s="960"/>
      <c r="JGC47" s="960"/>
      <c r="JGD47" s="960"/>
      <c r="JGE47" s="960"/>
      <c r="JGF47" s="960"/>
      <c r="JGG47" s="960"/>
      <c r="JGH47" s="960"/>
      <c r="JGI47" s="960"/>
      <c r="JGJ47" s="960"/>
      <c r="JGK47" s="960"/>
      <c r="JGL47" s="960"/>
      <c r="JGM47" s="960"/>
      <c r="JGN47" s="960"/>
      <c r="JGO47" s="960"/>
      <c r="JGP47" s="960"/>
      <c r="JGQ47" s="960"/>
      <c r="JGR47" s="960"/>
      <c r="JGS47" s="960"/>
      <c r="JGT47" s="960"/>
      <c r="JGU47" s="960"/>
      <c r="JGV47" s="960"/>
      <c r="JGW47" s="960"/>
      <c r="JGX47" s="960"/>
      <c r="JGY47" s="960"/>
      <c r="JGZ47" s="960"/>
      <c r="JHA47" s="960"/>
      <c r="JHB47" s="960"/>
      <c r="JHC47" s="960"/>
      <c r="JHD47" s="960"/>
      <c r="JHE47" s="960"/>
      <c r="JHF47" s="960"/>
      <c r="JHG47" s="960"/>
      <c r="JHH47" s="960"/>
      <c r="JHI47" s="960"/>
      <c r="JHJ47" s="960"/>
      <c r="JHK47" s="960"/>
      <c r="JHL47" s="960"/>
      <c r="JHM47" s="960"/>
      <c r="JHN47" s="960"/>
      <c r="JHO47" s="960"/>
      <c r="JHP47" s="960"/>
      <c r="JHQ47" s="960"/>
      <c r="JHR47" s="960"/>
      <c r="JHS47" s="960"/>
      <c r="JHT47" s="960"/>
      <c r="JHU47" s="960"/>
      <c r="JHV47" s="960"/>
      <c r="JHW47" s="960"/>
      <c r="JHX47" s="960"/>
      <c r="JHY47" s="960"/>
      <c r="JHZ47" s="960"/>
      <c r="JIA47" s="960"/>
      <c r="JIB47" s="960"/>
      <c r="JIC47" s="960"/>
      <c r="JID47" s="960"/>
      <c r="JIE47" s="960"/>
      <c r="JIF47" s="960"/>
      <c r="JIG47" s="960"/>
      <c r="JIH47" s="960"/>
      <c r="JII47" s="960"/>
      <c r="JIJ47" s="960"/>
      <c r="JIK47" s="960"/>
      <c r="JIL47" s="960"/>
      <c r="JIM47" s="960"/>
      <c r="JIN47" s="960"/>
      <c r="JIO47" s="960"/>
      <c r="JIP47" s="960"/>
      <c r="JIQ47" s="960"/>
      <c r="JIR47" s="960"/>
      <c r="JIS47" s="960"/>
      <c r="JIT47" s="960"/>
      <c r="JIU47" s="960"/>
      <c r="JIV47" s="960"/>
      <c r="JIW47" s="960"/>
      <c r="JIX47" s="960"/>
      <c r="JIY47" s="960"/>
      <c r="JIZ47" s="960"/>
      <c r="JJA47" s="960"/>
      <c r="JJB47" s="960"/>
      <c r="JJC47" s="960"/>
      <c r="JJD47" s="960"/>
      <c r="JJE47" s="960"/>
      <c r="JJF47" s="960"/>
      <c r="JJG47" s="960"/>
      <c r="JJH47" s="960"/>
      <c r="JJI47" s="960"/>
      <c r="JJJ47" s="960"/>
      <c r="JJK47" s="960"/>
      <c r="JJL47" s="960"/>
      <c r="JJM47" s="960"/>
      <c r="JJN47" s="960"/>
      <c r="JJO47" s="960"/>
      <c r="JJP47" s="960"/>
      <c r="JJQ47" s="960"/>
      <c r="JJR47" s="960"/>
      <c r="JJS47" s="960"/>
      <c r="JJT47" s="960"/>
      <c r="JJU47" s="960"/>
      <c r="JJV47" s="960"/>
      <c r="JJW47" s="960"/>
      <c r="JJX47" s="960"/>
      <c r="JJY47" s="960"/>
      <c r="JJZ47" s="960"/>
      <c r="JKA47" s="960"/>
      <c r="JKB47" s="960"/>
      <c r="JKC47" s="960"/>
      <c r="JKD47" s="960"/>
      <c r="JKE47" s="960"/>
      <c r="JKF47" s="960"/>
      <c r="JKG47" s="960"/>
      <c r="JKH47" s="960"/>
      <c r="JKI47" s="960"/>
      <c r="JKJ47" s="960"/>
      <c r="JKK47" s="960"/>
      <c r="JKL47" s="960"/>
      <c r="JKM47" s="960"/>
      <c r="JKN47" s="960"/>
      <c r="JKO47" s="960"/>
      <c r="JKP47" s="960"/>
      <c r="JKQ47" s="960"/>
      <c r="JKR47" s="960"/>
      <c r="JKS47" s="960"/>
      <c r="JKT47" s="960"/>
      <c r="JKU47" s="960"/>
      <c r="JKV47" s="960"/>
      <c r="JKW47" s="960"/>
      <c r="JKX47" s="960"/>
      <c r="JKY47" s="960"/>
      <c r="JKZ47" s="960"/>
      <c r="JLA47" s="960"/>
      <c r="JLB47" s="960"/>
      <c r="JLC47" s="960"/>
      <c r="JLD47" s="960"/>
      <c r="JLE47" s="960"/>
      <c r="JLF47" s="960"/>
      <c r="JLG47" s="960"/>
      <c r="JLH47" s="960"/>
      <c r="JLI47" s="960"/>
      <c r="JLJ47" s="960"/>
      <c r="JLK47" s="960"/>
      <c r="JLL47" s="960"/>
      <c r="JLM47" s="960"/>
      <c r="JLN47" s="960"/>
      <c r="JLO47" s="960"/>
      <c r="JLP47" s="960"/>
      <c r="JLQ47" s="960"/>
      <c r="JLR47" s="960"/>
      <c r="JLS47" s="960"/>
      <c r="JLT47" s="960"/>
      <c r="JLU47" s="960"/>
      <c r="JLV47" s="960"/>
      <c r="JLW47" s="960"/>
      <c r="JLX47" s="960"/>
      <c r="JLY47" s="960"/>
      <c r="JLZ47" s="960"/>
      <c r="JMA47" s="960"/>
      <c r="JMB47" s="960"/>
      <c r="JMC47" s="960"/>
      <c r="JMD47" s="960"/>
      <c r="JME47" s="960"/>
      <c r="JMF47" s="960"/>
      <c r="JMG47" s="960"/>
      <c r="JMH47" s="960"/>
      <c r="JMI47" s="960"/>
      <c r="JMJ47" s="960"/>
      <c r="JMK47" s="960"/>
      <c r="JML47" s="960"/>
      <c r="JMM47" s="960"/>
      <c r="JMN47" s="960"/>
      <c r="JMO47" s="960"/>
      <c r="JMP47" s="960"/>
      <c r="JMQ47" s="960"/>
      <c r="JMR47" s="960"/>
      <c r="JMS47" s="960"/>
      <c r="JMT47" s="960"/>
      <c r="JMU47" s="960"/>
      <c r="JMV47" s="960"/>
      <c r="JMW47" s="960"/>
      <c r="JMX47" s="960"/>
      <c r="JMY47" s="960"/>
      <c r="JMZ47" s="960"/>
      <c r="JNA47" s="960"/>
      <c r="JNB47" s="960"/>
      <c r="JNC47" s="960"/>
      <c r="JND47" s="960"/>
      <c r="JNE47" s="960"/>
      <c r="JNF47" s="960"/>
      <c r="JNG47" s="960"/>
      <c r="JNH47" s="960"/>
      <c r="JNI47" s="960"/>
      <c r="JNJ47" s="960"/>
      <c r="JNK47" s="960"/>
      <c r="JNL47" s="960"/>
      <c r="JNM47" s="960"/>
      <c r="JNN47" s="960"/>
      <c r="JNO47" s="960"/>
      <c r="JNP47" s="960"/>
      <c r="JNQ47" s="960"/>
      <c r="JNR47" s="960"/>
      <c r="JNS47" s="960"/>
      <c r="JNT47" s="960"/>
      <c r="JNU47" s="960"/>
      <c r="JNV47" s="960"/>
      <c r="JNW47" s="960"/>
      <c r="JNX47" s="960"/>
      <c r="JNY47" s="960"/>
      <c r="JNZ47" s="960"/>
      <c r="JOA47" s="960"/>
      <c r="JOB47" s="960"/>
      <c r="JOC47" s="960"/>
      <c r="JOD47" s="960"/>
      <c r="JOE47" s="960"/>
      <c r="JOF47" s="960"/>
      <c r="JOG47" s="960"/>
      <c r="JOH47" s="960"/>
      <c r="JOI47" s="960"/>
      <c r="JOJ47" s="960"/>
      <c r="JOK47" s="960"/>
      <c r="JOL47" s="960"/>
      <c r="JOM47" s="960"/>
      <c r="JON47" s="960"/>
      <c r="JOO47" s="960"/>
      <c r="JOP47" s="960"/>
      <c r="JOQ47" s="960"/>
      <c r="JOR47" s="960"/>
      <c r="JOS47" s="960"/>
      <c r="JOT47" s="960"/>
      <c r="JOU47" s="960"/>
      <c r="JOV47" s="960"/>
      <c r="JOW47" s="960"/>
      <c r="JOX47" s="960"/>
      <c r="JOY47" s="960"/>
      <c r="JOZ47" s="960"/>
      <c r="JPA47" s="960"/>
      <c r="JPB47" s="960"/>
      <c r="JPC47" s="960"/>
      <c r="JPD47" s="960"/>
      <c r="JPE47" s="960"/>
      <c r="JPF47" s="960"/>
      <c r="JPG47" s="960"/>
      <c r="JPH47" s="960"/>
      <c r="JPI47" s="960"/>
      <c r="JPJ47" s="960"/>
      <c r="JPK47" s="960"/>
      <c r="JPL47" s="960"/>
      <c r="JPM47" s="960"/>
      <c r="JPN47" s="960"/>
      <c r="JPO47" s="960"/>
      <c r="JPP47" s="960"/>
      <c r="JPQ47" s="960"/>
      <c r="JPR47" s="960"/>
      <c r="JPS47" s="960"/>
      <c r="JPT47" s="960"/>
      <c r="JPU47" s="960"/>
      <c r="JPV47" s="960"/>
      <c r="JPW47" s="960"/>
      <c r="JPX47" s="960"/>
      <c r="JPY47" s="960"/>
      <c r="JPZ47" s="960"/>
      <c r="JQA47" s="960"/>
      <c r="JQB47" s="960"/>
      <c r="JQC47" s="960"/>
      <c r="JQD47" s="960"/>
      <c r="JQE47" s="960"/>
      <c r="JQF47" s="960"/>
      <c r="JQG47" s="960"/>
      <c r="JQH47" s="960"/>
      <c r="JQI47" s="960"/>
      <c r="JQJ47" s="960"/>
      <c r="JQK47" s="960"/>
      <c r="JQL47" s="960"/>
      <c r="JQM47" s="960"/>
      <c r="JQN47" s="960"/>
      <c r="JQO47" s="960"/>
      <c r="JQP47" s="960"/>
      <c r="JQQ47" s="960"/>
      <c r="JQR47" s="960"/>
      <c r="JQS47" s="960"/>
      <c r="JQT47" s="960"/>
      <c r="JQU47" s="960"/>
      <c r="JQV47" s="960"/>
      <c r="JQW47" s="960"/>
      <c r="JQX47" s="960"/>
      <c r="JQY47" s="960"/>
      <c r="JQZ47" s="960"/>
      <c r="JRA47" s="960"/>
      <c r="JRB47" s="960"/>
      <c r="JRC47" s="960"/>
      <c r="JRD47" s="960"/>
      <c r="JRE47" s="960"/>
      <c r="JRF47" s="960"/>
      <c r="JRG47" s="960"/>
      <c r="JRH47" s="960"/>
      <c r="JRI47" s="960"/>
      <c r="JRJ47" s="960"/>
      <c r="JRK47" s="960"/>
      <c r="JRL47" s="960"/>
      <c r="JRM47" s="960"/>
      <c r="JRN47" s="960"/>
      <c r="JRO47" s="960"/>
      <c r="JRP47" s="960"/>
      <c r="JRQ47" s="960"/>
      <c r="JRR47" s="960"/>
      <c r="JRS47" s="960"/>
      <c r="JRT47" s="960"/>
      <c r="JRU47" s="960"/>
      <c r="JRV47" s="960"/>
      <c r="JRW47" s="960"/>
      <c r="JRX47" s="960"/>
      <c r="JRY47" s="960"/>
      <c r="JRZ47" s="960"/>
      <c r="JSA47" s="960"/>
      <c r="JSB47" s="960"/>
      <c r="JSC47" s="960"/>
      <c r="JSD47" s="960"/>
      <c r="JSE47" s="960"/>
      <c r="JSF47" s="960"/>
      <c r="JSG47" s="960"/>
      <c r="JSH47" s="960"/>
      <c r="JSI47" s="960"/>
      <c r="JSJ47" s="960"/>
      <c r="JSK47" s="960"/>
      <c r="JSL47" s="960"/>
      <c r="JSM47" s="960"/>
      <c r="JSN47" s="960"/>
      <c r="JSO47" s="960"/>
      <c r="JSP47" s="960"/>
      <c r="JSQ47" s="960"/>
      <c r="JSR47" s="960"/>
      <c r="JSS47" s="960"/>
      <c r="JST47" s="960"/>
      <c r="JSU47" s="960"/>
      <c r="JSV47" s="960"/>
      <c r="JSW47" s="960"/>
      <c r="JSX47" s="960"/>
      <c r="JSY47" s="960"/>
      <c r="JSZ47" s="960"/>
      <c r="JTA47" s="960"/>
      <c r="JTB47" s="960"/>
      <c r="JTC47" s="960"/>
      <c r="JTD47" s="960"/>
      <c r="JTE47" s="960"/>
      <c r="JTF47" s="960"/>
      <c r="JTG47" s="960"/>
      <c r="JTH47" s="960"/>
      <c r="JTI47" s="960"/>
      <c r="JTJ47" s="960"/>
      <c r="JTK47" s="960"/>
      <c r="JTL47" s="960"/>
      <c r="JTM47" s="960"/>
      <c r="JTN47" s="960"/>
      <c r="JTO47" s="960"/>
      <c r="JTP47" s="960"/>
      <c r="JTQ47" s="960"/>
      <c r="JTR47" s="960"/>
      <c r="JTS47" s="960"/>
      <c r="JTT47" s="960"/>
      <c r="JTU47" s="960"/>
      <c r="JTV47" s="960"/>
      <c r="JTW47" s="960"/>
      <c r="JTX47" s="960"/>
      <c r="JTY47" s="960"/>
      <c r="JTZ47" s="960"/>
      <c r="JUA47" s="960"/>
      <c r="JUB47" s="960"/>
      <c r="JUC47" s="960"/>
      <c r="JUD47" s="960"/>
      <c r="JUE47" s="960"/>
      <c r="JUF47" s="960"/>
      <c r="JUG47" s="960"/>
      <c r="JUH47" s="960"/>
      <c r="JUI47" s="960"/>
      <c r="JUJ47" s="960"/>
      <c r="JUK47" s="960"/>
      <c r="JUL47" s="960"/>
      <c r="JUM47" s="960"/>
      <c r="JUN47" s="960"/>
      <c r="JUO47" s="960"/>
      <c r="JUP47" s="960"/>
      <c r="JUQ47" s="960"/>
      <c r="JUR47" s="960"/>
      <c r="JUS47" s="960"/>
      <c r="JUT47" s="960"/>
      <c r="JUU47" s="960"/>
      <c r="JUV47" s="960"/>
      <c r="JUW47" s="960"/>
      <c r="JUX47" s="960"/>
      <c r="JUY47" s="960"/>
      <c r="JUZ47" s="960"/>
      <c r="JVA47" s="960"/>
      <c r="JVB47" s="960"/>
      <c r="JVC47" s="960"/>
      <c r="JVD47" s="960"/>
      <c r="JVE47" s="960"/>
      <c r="JVF47" s="960"/>
      <c r="JVG47" s="960"/>
      <c r="JVH47" s="960"/>
      <c r="JVI47" s="960"/>
      <c r="JVJ47" s="960"/>
      <c r="JVK47" s="960"/>
      <c r="JVL47" s="960"/>
      <c r="JVM47" s="960"/>
      <c r="JVN47" s="960"/>
      <c r="JVO47" s="960"/>
      <c r="JVP47" s="960"/>
      <c r="JVQ47" s="960"/>
      <c r="JVR47" s="960"/>
      <c r="JVS47" s="960"/>
      <c r="JVT47" s="960"/>
      <c r="JVU47" s="960"/>
      <c r="JVV47" s="960"/>
      <c r="JVW47" s="960"/>
      <c r="JVX47" s="960"/>
      <c r="JVY47" s="960"/>
      <c r="JVZ47" s="960"/>
      <c r="JWA47" s="960"/>
      <c r="JWB47" s="960"/>
      <c r="JWC47" s="960"/>
      <c r="JWD47" s="960"/>
      <c r="JWE47" s="960"/>
      <c r="JWF47" s="960"/>
      <c r="JWG47" s="960"/>
      <c r="JWH47" s="960"/>
      <c r="JWI47" s="960"/>
      <c r="JWJ47" s="960"/>
      <c r="JWK47" s="960"/>
      <c r="JWL47" s="960"/>
      <c r="JWM47" s="960"/>
      <c r="JWN47" s="960"/>
      <c r="JWO47" s="960"/>
      <c r="JWP47" s="960"/>
      <c r="JWQ47" s="960"/>
      <c r="JWR47" s="960"/>
      <c r="JWS47" s="960"/>
      <c r="JWT47" s="960"/>
      <c r="JWU47" s="960"/>
      <c r="JWV47" s="960"/>
      <c r="JWW47" s="960"/>
      <c r="JWX47" s="960"/>
      <c r="JWY47" s="960"/>
      <c r="JWZ47" s="960"/>
      <c r="JXA47" s="960"/>
      <c r="JXB47" s="960"/>
      <c r="JXC47" s="960"/>
      <c r="JXD47" s="960"/>
      <c r="JXE47" s="960"/>
      <c r="JXF47" s="960"/>
      <c r="JXG47" s="960"/>
      <c r="JXH47" s="960"/>
      <c r="JXI47" s="960"/>
      <c r="JXJ47" s="960"/>
      <c r="JXK47" s="960"/>
      <c r="JXL47" s="960"/>
      <c r="JXM47" s="960"/>
      <c r="JXN47" s="960"/>
      <c r="JXO47" s="960"/>
      <c r="JXP47" s="960"/>
      <c r="JXQ47" s="960"/>
      <c r="JXR47" s="960"/>
      <c r="JXS47" s="960"/>
      <c r="JXT47" s="960"/>
      <c r="JXU47" s="960"/>
      <c r="JXV47" s="960"/>
      <c r="JXW47" s="960"/>
      <c r="JXX47" s="960"/>
      <c r="JXY47" s="960"/>
      <c r="JXZ47" s="960"/>
      <c r="JYA47" s="960"/>
      <c r="JYB47" s="960"/>
      <c r="JYC47" s="960"/>
      <c r="JYD47" s="960"/>
      <c r="JYE47" s="960"/>
      <c r="JYF47" s="960"/>
      <c r="JYG47" s="960"/>
      <c r="JYH47" s="960"/>
      <c r="JYI47" s="960"/>
      <c r="JYJ47" s="960"/>
      <c r="JYK47" s="960"/>
      <c r="JYL47" s="960"/>
      <c r="JYM47" s="960"/>
      <c r="JYN47" s="960"/>
      <c r="JYO47" s="960"/>
      <c r="JYP47" s="960"/>
      <c r="JYQ47" s="960"/>
      <c r="JYR47" s="960"/>
      <c r="JYS47" s="960"/>
      <c r="JYT47" s="960"/>
      <c r="JYU47" s="960"/>
      <c r="JYV47" s="960"/>
      <c r="JYW47" s="960"/>
      <c r="JYX47" s="960"/>
      <c r="JYY47" s="960"/>
      <c r="JYZ47" s="960"/>
      <c r="JZA47" s="960"/>
      <c r="JZB47" s="960"/>
      <c r="JZC47" s="960"/>
      <c r="JZD47" s="960"/>
      <c r="JZE47" s="960"/>
      <c r="JZF47" s="960"/>
      <c r="JZG47" s="960"/>
      <c r="JZH47" s="960"/>
      <c r="JZI47" s="960"/>
      <c r="JZJ47" s="960"/>
      <c r="JZK47" s="960"/>
      <c r="JZL47" s="960"/>
      <c r="JZM47" s="960"/>
      <c r="JZN47" s="960"/>
      <c r="JZO47" s="960"/>
      <c r="JZP47" s="960"/>
      <c r="JZQ47" s="960"/>
      <c r="JZR47" s="960"/>
      <c r="JZS47" s="960"/>
      <c r="JZT47" s="960"/>
      <c r="JZU47" s="960"/>
      <c r="JZV47" s="960"/>
      <c r="JZW47" s="960"/>
      <c r="JZX47" s="960"/>
      <c r="JZY47" s="960"/>
      <c r="JZZ47" s="960"/>
      <c r="KAA47" s="960"/>
      <c r="KAB47" s="960"/>
      <c r="KAC47" s="960"/>
      <c r="KAD47" s="960"/>
      <c r="KAE47" s="960"/>
      <c r="KAF47" s="960"/>
      <c r="KAG47" s="960"/>
      <c r="KAH47" s="960"/>
      <c r="KAI47" s="960"/>
      <c r="KAJ47" s="960"/>
      <c r="KAK47" s="960"/>
      <c r="KAL47" s="960"/>
      <c r="KAM47" s="960"/>
      <c r="KAN47" s="960"/>
      <c r="KAO47" s="960"/>
      <c r="KAP47" s="960"/>
      <c r="KAQ47" s="960"/>
      <c r="KAR47" s="960"/>
      <c r="KAS47" s="960"/>
      <c r="KAT47" s="960"/>
      <c r="KAU47" s="960"/>
      <c r="KAV47" s="960"/>
      <c r="KAW47" s="960"/>
      <c r="KAX47" s="960"/>
      <c r="KAY47" s="960"/>
      <c r="KAZ47" s="960"/>
      <c r="KBA47" s="960"/>
      <c r="KBB47" s="960"/>
      <c r="KBC47" s="960"/>
      <c r="KBD47" s="960"/>
      <c r="KBE47" s="960"/>
      <c r="KBF47" s="960"/>
      <c r="KBG47" s="960"/>
      <c r="KBH47" s="960"/>
      <c r="KBI47" s="960"/>
      <c r="KBJ47" s="960"/>
      <c r="KBK47" s="960"/>
      <c r="KBL47" s="960"/>
      <c r="KBM47" s="960"/>
      <c r="KBN47" s="960"/>
      <c r="KBO47" s="960"/>
      <c r="KBP47" s="960"/>
      <c r="KBQ47" s="960"/>
      <c r="KBR47" s="960"/>
      <c r="KBS47" s="960"/>
      <c r="KBT47" s="960"/>
      <c r="KBU47" s="960"/>
      <c r="KBV47" s="960"/>
      <c r="KBW47" s="960"/>
      <c r="KBX47" s="960"/>
      <c r="KBY47" s="960"/>
      <c r="KBZ47" s="960"/>
      <c r="KCA47" s="960"/>
      <c r="KCB47" s="960"/>
      <c r="KCC47" s="960"/>
      <c r="KCD47" s="960"/>
      <c r="KCE47" s="960"/>
      <c r="KCF47" s="960"/>
      <c r="KCG47" s="960"/>
      <c r="KCH47" s="960"/>
      <c r="KCI47" s="960"/>
      <c r="KCJ47" s="960"/>
      <c r="KCK47" s="960"/>
      <c r="KCL47" s="960"/>
      <c r="KCM47" s="960"/>
      <c r="KCN47" s="960"/>
      <c r="KCO47" s="960"/>
      <c r="KCP47" s="960"/>
      <c r="KCQ47" s="960"/>
      <c r="KCR47" s="960"/>
      <c r="KCS47" s="960"/>
      <c r="KCT47" s="960"/>
      <c r="KCU47" s="960"/>
      <c r="KCV47" s="960"/>
      <c r="KCW47" s="960"/>
      <c r="KCX47" s="960"/>
      <c r="KCY47" s="960"/>
      <c r="KCZ47" s="960"/>
      <c r="KDA47" s="960"/>
      <c r="KDB47" s="960"/>
      <c r="KDC47" s="960"/>
      <c r="KDD47" s="960"/>
      <c r="KDE47" s="960"/>
      <c r="KDF47" s="960"/>
      <c r="KDG47" s="960"/>
      <c r="KDH47" s="960"/>
      <c r="KDI47" s="960"/>
      <c r="KDJ47" s="960"/>
      <c r="KDK47" s="960"/>
      <c r="KDL47" s="960"/>
      <c r="KDM47" s="960"/>
      <c r="KDN47" s="960"/>
      <c r="KDO47" s="960"/>
      <c r="KDP47" s="960"/>
      <c r="KDQ47" s="960"/>
      <c r="KDR47" s="960"/>
      <c r="KDS47" s="960"/>
      <c r="KDT47" s="960"/>
      <c r="KDU47" s="960"/>
      <c r="KDV47" s="960"/>
      <c r="KDW47" s="960"/>
      <c r="KDX47" s="960"/>
      <c r="KDY47" s="960"/>
      <c r="KDZ47" s="960"/>
      <c r="KEA47" s="960"/>
      <c r="KEB47" s="960"/>
      <c r="KEC47" s="960"/>
      <c r="KED47" s="960"/>
      <c r="KEE47" s="960"/>
      <c r="KEF47" s="960"/>
      <c r="KEG47" s="960"/>
      <c r="KEH47" s="960"/>
      <c r="KEI47" s="960"/>
      <c r="KEJ47" s="960"/>
      <c r="KEK47" s="960"/>
      <c r="KEL47" s="960"/>
      <c r="KEM47" s="960"/>
      <c r="KEN47" s="960"/>
      <c r="KEO47" s="960"/>
      <c r="KEP47" s="960"/>
      <c r="KEQ47" s="960"/>
      <c r="KER47" s="960"/>
      <c r="KES47" s="960"/>
      <c r="KET47" s="960"/>
      <c r="KEU47" s="960"/>
      <c r="KEV47" s="960"/>
      <c r="KEW47" s="960"/>
      <c r="KEX47" s="960"/>
      <c r="KEY47" s="960"/>
      <c r="KEZ47" s="960"/>
      <c r="KFA47" s="960"/>
      <c r="KFB47" s="960"/>
      <c r="KFC47" s="960"/>
      <c r="KFD47" s="960"/>
      <c r="KFE47" s="960"/>
      <c r="KFF47" s="960"/>
      <c r="KFG47" s="960"/>
      <c r="KFH47" s="960"/>
      <c r="KFI47" s="960"/>
      <c r="KFJ47" s="960"/>
      <c r="KFK47" s="960"/>
      <c r="KFL47" s="960"/>
      <c r="KFM47" s="960"/>
      <c r="KFN47" s="960"/>
      <c r="KFO47" s="960"/>
      <c r="KFP47" s="960"/>
      <c r="KFQ47" s="960"/>
      <c r="KFR47" s="960"/>
      <c r="KFS47" s="960"/>
      <c r="KFT47" s="960"/>
      <c r="KFU47" s="960"/>
      <c r="KFV47" s="960"/>
      <c r="KFW47" s="960"/>
      <c r="KFX47" s="960"/>
      <c r="KFY47" s="960"/>
      <c r="KFZ47" s="960"/>
      <c r="KGA47" s="960"/>
      <c r="KGB47" s="960"/>
      <c r="KGC47" s="960"/>
      <c r="KGD47" s="960"/>
      <c r="KGE47" s="960"/>
      <c r="KGF47" s="960"/>
      <c r="KGG47" s="960"/>
      <c r="KGH47" s="960"/>
      <c r="KGI47" s="960"/>
      <c r="KGJ47" s="960"/>
      <c r="KGK47" s="960"/>
      <c r="KGL47" s="960"/>
      <c r="KGM47" s="960"/>
      <c r="KGN47" s="960"/>
      <c r="KGO47" s="960"/>
      <c r="KGP47" s="960"/>
      <c r="KGQ47" s="960"/>
      <c r="KGR47" s="960"/>
      <c r="KGS47" s="960"/>
      <c r="KGT47" s="960"/>
      <c r="KGU47" s="960"/>
      <c r="KGV47" s="960"/>
      <c r="KGW47" s="960"/>
      <c r="KGX47" s="960"/>
      <c r="KGY47" s="960"/>
      <c r="KGZ47" s="960"/>
      <c r="KHA47" s="960"/>
      <c r="KHB47" s="960"/>
      <c r="KHC47" s="960"/>
      <c r="KHD47" s="960"/>
      <c r="KHE47" s="960"/>
      <c r="KHF47" s="960"/>
      <c r="KHG47" s="960"/>
      <c r="KHH47" s="960"/>
      <c r="KHI47" s="960"/>
      <c r="KHJ47" s="960"/>
      <c r="KHK47" s="960"/>
      <c r="KHL47" s="960"/>
      <c r="KHM47" s="960"/>
      <c r="KHN47" s="960"/>
      <c r="KHO47" s="960"/>
      <c r="KHP47" s="960"/>
      <c r="KHQ47" s="960"/>
      <c r="KHR47" s="960"/>
      <c r="KHS47" s="960"/>
      <c r="KHT47" s="960"/>
      <c r="KHU47" s="960"/>
      <c r="KHV47" s="960"/>
      <c r="KHW47" s="960"/>
      <c r="KHX47" s="960"/>
      <c r="KHY47" s="960"/>
      <c r="KHZ47" s="960"/>
      <c r="KIA47" s="960"/>
      <c r="KIB47" s="960"/>
      <c r="KIC47" s="960"/>
      <c r="KID47" s="960"/>
      <c r="KIE47" s="960"/>
      <c r="KIF47" s="960"/>
      <c r="KIG47" s="960"/>
      <c r="KIH47" s="960"/>
      <c r="KII47" s="960"/>
      <c r="KIJ47" s="960"/>
      <c r="KIK47" s="960"/>
      <c r="KIL47" s="960"/>
      <c r="KIM47" s="960"/>
      <c r="KIN47" s="960"/>
      <c r="KIO47" s="960"/>
      <c r="KIP47" s="960"/>
      <c r="KIQ47" s="960"/>
      <c r="KIR47" s="960"/>
      <c r="KIS47" s="960"/>
      <c r="KIT47" s="960"/>
      <c r="KIU47" s="960"/>
      <c r="KIV47" s="960"/>
      <c r="KIW47" s="960"/>
      <c r="KIX47" s="960"/>
      <c r="KIY47" s="960"/>
      <c r="KIZ47" s="960"/>
      <c r="KJA47" s="960"/>
      <c r="KJB47" s="960"/>
      <c r="KJC47" s="960"/>
      <c r="KJD47" s="960"/>
      <c r="KJE47" s="960"/>
      <c r="KJF47" s="960"/>
      <c r="KJG47" s="960"/>
      <c r="KJH47" s="960"/>
      <c r="KJI47" s="960"/>
      <c r="KJJ47" s="960"/>
      <c r="KJK47" s="960"/>
      <c r="KJL47" s="960"/>
      <c r="KJM47" s="960"/>
      <c r="KJN47" s="960"/>
      <c r="KJO47" s="960"/>
      <c r="KJP47" s="960"/>
      <c r="KJQ47" s="960"/>
      <c r="KJR47" s="960"/>
      <c r="KJS47" s="960"/>
      <c r="KJT47" s="960"/>
      <c r="KJU47" s="960"/>
      <c r="KJV47" s="960"/>
      <c r="KJW47" s="960"/>
      <c r="KJX47" s="960"/>
      <c r="KJY47" s="960"/>
      <c r="KJZ47" s="960"/>
      <c r="KKA47" s="960"/>
      <c r="KKB47" s="960"/>
      <c r="KKC47" s="960"/>
      <c r="KKD47" s="960"/>
      <c r="KKE47" s="960"/>
      <c r="KKF47" s="960"/>
      <c r="KKG47" s="960"/>
      <c r="KKH47" s="960"/>
      <c r="KKI47" s="960"/>
      <c r="KKJ47" s="960"/>
      <c r="KKK47" s="960"/>
      <c r="KKL47" s="960"/>
      <c r="KKM47" s="960"/>
      <c r="KKN47" s="960"/>
      <c r="KKO47" s="960"/>
      <c r="KKP47" s="960"/>
      <c r="KKQ47" s="960"/>
      <c r="KKR47" s="960"/>
      <c r="KKS47" s="960"/>
      <c r="KKT47" s="960"/>
      <c r="KKU47" s="960"/>
      <c r="KKV47" s="960"/>
      <c r="KKW47" s="960"/>
      <c r="KKX47" s="960"/>
      <c r="KKY47" s="960"/>
      <c r="KKZ47" s="960"/>
      <c r="KLA47" s="960"/>
      <c r="KLB47" s="960"/>
      <c r="KLC47" s="960"/>
      <c r="KLD47" s="960"/>
      <c r="KLE47" s="960"/>
      <c r="KLF47" s="960"/>
      <c r="KLG47" s="960"/>
      <c r="KLH47" s="960"/>
      <c r="KLI47" s="960"/>
      <c r="KLJ47" s="960"/>
      <c r="KLK47" s="960"/>
      <c r="KLL47" s="960"/>
      <c r="KLM47" s="960"/>
      <c r="KLN47" s="960"/>
      <c r="KLO47" s="960"/>
      <c r="KLP47" s="960"/>
      <c r="KLQ47" s="960"/>
      <c r="KLR47" s="960"/>
      <c r="KLS47" s="960"/>
      <c r="KLT47" s="960"/>
      <c r="KLU47" s="960"/>
      <c r="KLV47" s="960"/>
      <c r="KLW47" s="960"/>
      <c r="KLX47" s="960"/>
      <c r="KLY47" s="960"/>
      <c r="KLZ47" s="960"/>
      <c r="KMA47" s="960"/>
      <c r="KMB47" s="960"/>
      <c r="KMC47" s="960"/>
      <c r="KMD47" s="960"/>
      <c r="KME47" s="960"/>
      <c r="KMF47" s="960"/>
      <c r="KMG47" s="960"/>
      <c r="KMH47" s="960"/>
      <c r="KMI47" s="960"/>
      <c r="KMJ47" s="960"/>
      <c r="KMK47" s="960"/>
      <c r="KML47" s="960"/>
      <c r="KMM47" s="960"/>
      <c r="KMN47" s="960"/>
      <c r="KMO47" s="960"/>
      <c r="KMP47" s="960"/>
      <c r="KMQ47" s="960"/>
      <c r="KMR47" s="960"/>
      <c r="KMS47" s="960"/>
      <c r="KMT47" s="960"/>
      <c r="KMU47" s="960"/>
      <c r="KMV47" s="960"/>
      <c r="KMW47" s="960"/>
      <c r="KMX47" s="960"/>
      <c r="KMY47" s="960"/>
      <c r="KMZ47" s="960"/>
      <c r="KNA47" s="960"/>
      <c r="KNB47" s="960"/>
      <c r="KNC47" s="960"/>
      <c r="KND47" s="960"/>
      <c r="KNE47" s="960"/>
      <c r="KNF47" s="960"/>
      <c r="KNG47" s="960"/>
      <c r="KNH47" s="960"/>
      <c r="KNI47" s="960"/>
      <c r="KNJ47" s="960"/>
      <c r="KNK47" s="960"/>
      <c r="KNL47" s="960"/>
      <c r="KNM47" s="960"/>
      <c r="KNN47" s="960"/>
      <c r="KNO47" s="960"/>
      <c r="KNP47" s="960"/>
      <c r="KNQ47" s="960"/>
      <c r="KNR47" s="960"/>
      <c r="KNS47" s="960"/>
      <c r="KNT47" s="960"/>
      <c r="KNU47" s="960"/>
      <c r="KNV47" s="960"/>
      <c r="KNW47" s="960"/>
      <c r="KNX47" s="960"/>
      <c r="KNY47" s="960"/>
      <c r="KNZ47" s="960"/>
      <c r="KOA47" s="960"/>
      <c r="KOB47" s="960"/>
      <c r="KOC47" s="960"/>
      <c r="KOD47" s="960"/>
      <c r="KOE47" s="960"/>
      <c r="KOF47" s="960"/>
      <c r="KOG47" s="960"/>
      <c r="KOH47" s="960"/>
      <c r="KOI47" s="960"/>
      <c r="KOJ47" s="960"/>
      <c r="KOK47" s="960"/>
      <c r="KOL47" s="960"/>
      <c r="KOM47" s="960"/>
      <c r="KON47" s="960"/>
      <c r="KOO47" s="960"/>
      <c r="KOP47" s="960"/>
      <c r="KOQ47" s="960"/>
      <c r="KOR47" s="960"/>
      <c r="KOS47" s="960"/>
      <c r="KOT47" s="960"/>
      <c r="KOU47" s="960"/>
      <c r="KOV47" s="960"/>
      <c r="KOW47" s="960"/>
      <c r="KOX47" s="960"/>
      <c r="KOY47" s="960"/>
      <c r="KOZ47" s="960"/>
      <c r="KPA47" s="960"/>
      <c r="KPB47" s="960"/>
      <c r="KPC47" s="960"/>
      <c r="KPD47" s="960"/>
      <c r="KPE47" s="960"/>
      <c r="KPF47" s="960"/>
      <c r="KPG47" s="960"/>
      <c r="KPH47" s="960"/>
      <c r="KPI47" s="960"/>
      <c r="KPJ47" s="960"/>
      <c r="KPK47" s="960"/>
      <c r="KPL47" s="960"/>
      <c r="KPM47" s="960"/>
      <c r="KPN47" s="960"/>
      <c r="KPO47" s="960"/>
      <c r="KPP47" s="960"/>
      <c r="KPQ47" s="960"/>
      <c r="KPR47" s="960"/>
      <c r="KPS47" s="960"/>
      <c r="KPT47" s="960"/>
      <c r="KPU47" s="960"/>
      <c r="KPV47" s="960"/>
      <c r="KPW47" s="960"/>
      <c r="KPX47" s="960"/>
      <c r="KPY47" s="960"/>
      <c r="KPZ47" s="960"/>
      <c r="KQA47" s="960"/>
      <c r="KQB47" s="960"/>
      <c r="KQC47" s="960"/>
      <c r="KQD47" s="960"/>
      <c r="KQE47" s="960"/>
      <c r="KQF47" s="960"/>
      <c r="KQG47" s="960"/>
      <c r="KQH47" s="960"/>
      <c r="KQI47" s="960"/>
      <c r="KQJ47" s="960"/>
      <c r="KQK47" s="960"/>
      <c r="KQL47" s="960"/>
      <c r="KQM47" s="960"/>
      <c r="KQN47" s="960"/>
      <c r="KQO47" s="960"/>
      <c r="KQP47" s="960"/>
      <c r="KQQ47" s="960"/>
      <c r="KQR47" s="960"/>
      <c r="KQS47" s="960"/>
      <c r="KQT47" s="960"/>
      <c r="KQU47" s="960"/>
      <c r="KQV47" s="960"/>
      <c r="KQW47" s="960"/>
      <c r="KQX47" s="960"/>
      <c r="KQY47" s="960"/>
      <c r="KQZ47" s="960"/>
      <c r="KRA47" s="960"/>
      <c r="KRB47" s="960"/>
      <c r="KRC47" s="960"/>
      <c r="KRD47" s="960"/>
      <c r="KRE47" s="960"/>
      <c r="KRF47" s="960"/>
      <c r="KRG47" s="960"/>
      <c r="KRH47" s="960"/>
      <c r="KRI47" s="960"/>
      <c r="KRJ47" s="960"/>
      <c r="KRK47" s="960"/>
      <c r="KRL47" s="960"/>
      <c r="KRM47" s="960"/>
      <c r="KRN47" s="960"/>
      <c r="KRO47" s="960"/>
      <c r="KRP47" s="960"/>
      <c r="KRQ47" s="960"/>
      <c r="KRR47" s="960"/>
      <c r="KRS47" s="960"/>
      <c r="KRT47" s="960"/>
      <c r="KRU47" s="960"/>
      <c r="KRV47" s="960"/>
      <c r="KRW47" s="960"/>
      <c r="KRX47" s="960"/>
      <c r="KRY47" s="960"/>
      <c r="KRZ47" s="960"/>
      <c r="KSA47" s="960"/>
      <c r="KSB47" s="960"/>
      <c r="KSC47" s="960"/>
      <c r="KSD47" s="960"/>
      <c r="KSE47" s="960"/>
      <c r="KSF47" s="960"/>
      <c r="KSG47" s="960"/>
      <c r="KSH47" s="960"/>
      <c r="KSI47" s="960"/>
      <c r="KSJ47" s="960"/>
      <c r="KSK47" s="960"/>
      <c r="KSL47" s="960"/>
      <c r="KSM47" s="960"/>
      <c r="KSN47" s="960"/>
      <c r="KSO47" s="960"/>
      <c r="KSP47" s="960"/>
      <c r="KSQ47" s="960"/>
      <c r="KSR47" s="960"/>
      <c r="KSS47" s="960"/>
      <c r="KST47" s="960"/>
      <c r="KSU47" s="960"/>
      <c r="KSV47" s="960"/>
      <c r="KSW47" s="960"/>
      <c r="KSX47" s="960"/>
      <c r="KSY47" s="960"/>
      <c r="KSZ47" s="960"/>
      <c r="KTA47" s="960"/>
      <c r="KTB47" s="960"/>
      <c r="KTC47" s="960"/>
      <c r="KTD47" s="960"/>
      <c r="KTE47" s="960"/>
      <c r="KTF47" s="960"/>
      <c r="KTG47" s="960"/>
      <c r="KTH47" s="960"/>
      <c r="KTI47" s="960"/>
      <c r="KTJ47" s="960"/>
      <c r="KTK47" s="960"/>
      <c r="KTL47" s="960"/>
      <c r="KTM47" s="960"/>
      <c r="KTN47" s="960"/>
      <c r="KTO47" s="960"/>
      <c r="KTP47" s="960"/>
      <c r="KTQ47" s="960"/>
      <c r="KTR47" s="960"/>
      <c r="KTS47" s="960"/>
      <c r="KTT47" s="960"/>
      <c r="KTU47" s="960"/>
      <c r="KTV47" s="960"/>
      <c r="KTW47" s="960"/>
      <c r="KTX47" s="960"/>
      <c r="KTY47" s="960"/>
      <c r="KTZ47" s="960"/>
      <c r="KUA47" s="960"/>
      <c r="KUB47" s="960"/>
      <c r="KUC47" s="960"/>
      <c r="KUD47" s="960"/>
      <c r="KUE47" s="960"/>
      <c r="KUF47" s="960"/>
      <c r="KUG47" s="960"/>
      <c r="KUH47" s="960"/>
      <c r="KUI47" s="960"/>
      <c r="KUJ47" s="960"/>
      <c r="KUK47" s="960"/>
      <c r="KUL47" s="960"/>
      <c r="KUM47" s="960"/>
      <c r="KUN47" s="960"/>
      <c r="KUO47" s="960"/>
      <c r="KUP47" s="960"/>
      <c r="KUQ47" s="960"/>
      <c r="KUR47" s="960"/>
      <c r="KUS47" s="960"/>
      <c r="KUT47" s="960"/>
      <c r="KUU47" s="960"/>
      <c r="KUV47" s="960"/>
      <c r="KUW47" s="960"/>
      <c r="KUX47" s="960"/>
      <c r="KUY47" s="960"/>
      <c r="KUZ47" s="960"/>
      <c r="KVA47" s="960"/>
      <c r="KVB47" s="960"/>
      <c r="KVC47" s="960"/>
      <c r="KVD47" s="960"/>
      <c r="KVE47" s="960"/>
      <c r="KVF47" s="960"/>
      <c r="KVG47" s="960"/>
      <c r="KVH47" s="960"/>
      <c r="KVI47" s="960"/>
      <c r="KVJ47" s="960"/>
      <c r="KVK47" s="960"/>
      <c r="KVL47" s="960"/>
      <c r="KVM47" s="960"/>
      <c r="KVN47" s="960"/>
      <c r="KVO47" s="960"/>
      <c r="KVP47" s="960"/>
      <c r="KVQ47" s="960"/>
      <c r="KVR47" s="960"/>
      <c r="KVS47" s="960"/>
      <c r="KVT47" s="960"/>
      <c r="KVU47" s="960"/>
      <c r="KVV47" s="960"/>
      <c r="KVW47" s="960"/>
      <c r="KVX47" s="960"/>
      <c r="KVY47" s="960"/>
      <c r="KVZ47" s="960"/>
      <c r="KWA47" s="960"/>
      <c r="KWB47" s="960"/>
      <c r="KWC47" s="960"/>
      <c r="KWD47" s="960"/>
      <c r="KWE47" s="960"/>
      <c r="KWF47" s="960"/>
      <c r="KWG47" s="960"/>
      <c r="KWH47" s="960"/>
      <c r="KWI47" s="960"/>
      <c r="KWJ47" s="960"/>
      <c r="KWK47" s="960"/>
      <c r="KWL47" s="960"/>
      <c r="KWM47" s="960"/>
      <c r="KWN47" s="960"/>
      <c r="KWO47" s="960"/>
      <c r="KWP47" s="960"/>
      <c r="KWQ47" s="960"/>
      <c r="KWR47" s="960"/>
      <c r="KWS47" s="960"/>
      <c r="KWT47" s="960"/>
      <c r="KWU47" s="960"/>
      <c r="KWV47" s="960"/>
      <c r="KWW47" s="960"/>
      <c r="KWX47" s="960"/>
      <c r="KWY47" s="960"/>
      <c r="KWZ47" s="960"/>
      <c r="KXA47" s="960"/>
      <c r="KXB47" s="960"/>
      <c r="KXC47" s="960"/>
      <c r="KXD47" s="960"/>
      <c r="KXE47" s="960"/>
      <c r="KXF47" s="960"/>
      <c r="KXG47" s="960"/>
      <c r="KXH47" s="960"/>
      <c r="KXI47" s="960"/>
      <c r="KXJ47" s="960"/>
      <c r="KXK47" s="960"/>
      <c r="KXL47" s="960"/>
      <c r="KXM47" s="960"/>
      <c r="KXN47" s="960"/>
      <c r="KXO47" s="960"/>
      <c r="KXP47" s="960"/>
      <c r="KXQ47" s="960"/>
      <c r="KXR47" s="960"/>
      <c r="KXS47" s="960"/>
      <c r="KXT47" s="960"/>
      <c r="KXU47" s="960"/>
      <c r="KXV47" s="960"/>
      <c r="KXW47" s="960"/>
      <c r="KXX47" s="960"/>
      <c r="KXY47" s="960"/>
      <c r="KXZ47" s="960"/>
      <c r="KYA47" s="960"/>
      <c r="KYB47" s="960"/>
      <c r="KYC47" s="960"/>
      <c r="KYD47" s="960"/>
      <c r="KYE47" s="960"/>
      <c r="KYF47" s="960"/>
      <c r="KYG47" s="960"/>
      <c r="KYH47" s="960"/>
      <c r="KYI47" s="960"/>
      <c r="KYJ47" s="960"/>
      <c r="KYK47" s="960"/>
      <c r="KYL47" s="960"/>
      <c r="KYM47" s="960"/>
      <c r="KYN47" s="960"/>
      <c r="KYO47" s="960"/>
      <c r="KYP47" s="960"/>
      <c r="KYQ47" s="960"/>
      <c r="KYR47" s="960"/>
      <c r="KYS47" s="960"/>
      <c r="KYT47" s="960"/>
      <c r="KYU47" s="960"/>
      <c r="KYV47" s="960"/>
      <c r="KYW47" s="960"/>
      <c r="KYX47" s="960"/>
      <c r="KYY47" s="960"/>
      <c r="KYZ47" s="960"/>
      <c r="KZA47" s="960"/>
      <c r="KZB47" s="960"/>
      <c r="KZC47" s="960"/>
      <c r="KZD47" s="960"/>
      <c r="KZE47" s="960"/>
      <c r="KZF47" s="960"/>
      <c r="KZG47" s="960"/>
      <c r="KZH47" s="960"/>
      <c r="KZI47" s="960"/>
      <c r="KZJ47" s="960"/>
      <c r="KZK47" s="960"/>
      <c r="KZL47" s="960"/>
      <c r="KZM47" s="960"/>
      <c r="KZN47" s="960"/>
      <c r="KZO47" s="960"/>
      <c r="KZP47" s="960"/>
      <c r="KZQ47" s="960"/>
      <c r="KZR47" s="960"/>
      <c r="KZS47" s="960"/>
      <c r="KZT47" s="960"/>
      <c r="KZU47" s="960"/>
      <c r="KZV47" s="960"/>
      <c r="KZW47" s="960"/>
      <c r="KZX47" s="960"/>
      <c r="KZY47" s="960"/>
      <c r="KZZ47" s="960"/>
      <c r="LAA47" s="960"/>
      <c r="LAB47" s="960"/>
      <c r="LAC47" s="960"/>
      <c r="LAD47" s="960"/>
      <c r="LAE47" s="960"/>
      <c r="LAF47" s="960"/>
      <c r="LAG47" s="960"/>
      <c r="LAH47" s="960"/>
      <c r="LAI47" s="960"/>
      <c r="LAJ47" s="960"/>
      <c r="LAK47" s="960"/>
      <c r="LAL47" s="960"/>
      <c r="LAM47" s="960"/>
      <c r="LAN47" s="960"/>
      <c r="LAO47" s="960"/>
      <c r="LAP47" s="960"/>
      <c r="LAQ47" s="960"/>
      <c r="LAR47" s="960"/>
      <c r="LAS47" s="960"/>
      <c r="LAT47" s="960"/>
      <c r="LAU47" s="960"/>
      <c r="LAV47" s="960"/>
      <c r="LAW47" s="960"/>
      <c r="LAX47" s="960"/>
      <c r="LAY47" s="960"/>
      <c r="LAZ47" s="960"/>
      <c r="LBA47" s="960"/>
      <c r="LBB47" s="960"/>
      <c r="LBC47" s="960"/>
      <c r="LBD47" s="960"/>
      <c r="LBE47" s="960"/>
      <c r="LBF47" s="960"/>
      <c r="LBG47" s="960"/>
      <c r="LBH47" s="960"/>
      <c r="LBI47" s="960"/>
      <c r="LBJ47" s="960"/>
      <c r="LBK47" s="960"/>
      <c r="LBL47" s="960"/>
      <c r="LBM47" s="960"/>
      <c r="LBN47" s="960"/>
      <c r="LBO47" s="960"/>
      <c r="LBP47" s="960"/>
      <c r="LBQ47" s="960"/>
      <c r="LBR47" s="960"/>
      <c r="LBS47" s="960"/>
      <c r="LBT47" s="960"/>
      <c r="LBU47" s="960"/>
      <c r="LBV47" s="960"/>
      <c r="LBW47" s="960"/>
      <c r="LBX47" s="960"/>
      <c r="LBY47" s="960"/>
      <c r="LBZ47" s="960"/>
      <c r="LCA47" s="960"/>
      <c r="LCB47" s="960"/>
      <c r="LCC47" s="960"/>
      <c r="LCD47" s="960"/>
      <c r="LCE47" s="960"/>
      <c r="LCF47" s="960"/>
      <c r="LCG47" s="960"/>
      <c r="LCH47" s="960"/>
      <c r="LCI47" s="960"/>
      <c r="LCJ47" s="960"/>
      <c r="LCK47" s="960"/>
      <c r="LCL47" s="960"/>
      <c r="LCM47" s="960"/>
      <c r="LCN47" s="960"/>
      <c r="LCO47" s="960"/>
      <c r="LCP47" s="960"/>
      <c r="LCQ47" s="960"/>
      <c r="LCR47" s="960"/>
      <c r="LCS47" s="960"/>
      <c r="LCT47" s="960"/>
      <c r="LCU47" s="960"/>
      <c r="LCV47" s="960"/>
      <c r="LCW47" s="960"/>
      <c r="LCX47" s="960"/>
      <c r="LCY47" s="960"/>
      <c r="LCZ47" s="960"/>
      <c r="LDA47" s="960"/>
      <c r="LDB47" s="960"/>
      <c r="LDC47" s="960"/>
      <c r="LDD47" s="960"/>
      <c r="LDE47" s="960"/>
      <c r="LDF47" s="960"/>
      <c r="LDG47" s="960"/>
      <c r="LDH47" s="960"/>
      <c r="LDI47" s="960"/>
      <c r="LDJ47" s="960"/>
      <c r="LDK47" s="960"/>
      <c r="LDL47" s="960"/>
      <c r="LDM47" s="960"/>
      <c r="LDN47" s="960"/>
      <c r="LDO47" s="960"/>
      <c r="LDP47" s="960"/>
      <c r="LDQ47" s="960"/>
      <c r="LDR47" s="960"/>
      <c r="LDS47" s="960"/>
      <c r="LDT47" s="960"/>
      <c r="LDU47" s="960"/>
      <c r="LDV47" s="960"/>
      <c r="LDW47" s="960"/>
      <c r="LDX47" s="960"/>
      <c r="LDY47" s="960"/>
      <c r="LDZ47" s="960"/>
      <c r="LEA47" s="960"/>
      <c r="LEB47" s="960"/>
      <c r="LEC47" s="960"/>
      <c r="LED47" s="960"/>
      <c r="LEE47" s="960"/>
      <c r="LEF47" s="960"/>
      <c r="LEG47" s="960"/>
      <c r="LEH47" s="960"/>
      <c r="LEI47" s="960"/>
      <c r="LEJ47" s="960"/>
      <c r="LEK47" s="960"/>
      <c r="LEL47" s="960"/>
      <c r="LEM47" s="960"/>
      <c r="LEN47" s="960"/>
      <c r="LEO47" s="960"/>
      <c r="LEP47" s="960"/>
      <c r="LEQ47" s="960"/>
      <c r="LER47" s="960"/>
      <c r="LES47" s="960"/>
      <c r="LET47" s="960"/>
      <c r="LEU47" s="960"/>
      <c r="LEV47" s="960"/>
      <c r="LEW47" s="960"/>
      <c r="LEX47" s="960"/>
      <c r="LEY47" s="960"/>
      <c r="LEZ47" s="960"/>
      <c r="LFA47" s="960"/>
      <c r="LFB47" s="960"/>
      <c r="LFC47" s="960"/>
      <c r="LFD47" s="960"/>
      <c r="LFE47" s="960"/>
      <c r="LFF47" s="960"/>
      <c r="LFG47" s="960"/>
      <c r="LFH47" s="960"/>
      <c r="LFI47" s="960"/>
      <c r="LFJ47" s="960"/>
      <c r="LFK47" s="960"/>
      <c r="LFL47" s="960"/>
      <c r="LFM47" s="960"/>
      <c r="LFN47" s="960"/>
      <c r="LFO47" s="960"/>
      <c r="LFP47" s="960"/>
      <c r="LFQ47" s="960"/>
      <c r="LFR47" s="960"/>
      <c r="LFS47" s="960"/>
      <c r="LFT47" s="960"/>
      <c r="LFU47" s="960"/>
      <c r="LFV47" s="960"/>
      <c r="LFW47" s="960"/>
      <c r="LFX47" s="960"/>
      <c r="LFY47" s="960"/>
      <c r="LFZ47" s="960"/>
      <c r="LGA47" s="960"/>
      <c r="LGB47" s="960"/>
      <c r="LGC47" s="960"/>
      <c r="LGD47" s="960"/>
      <c r="LGE47" s="960"/>
      <c r="LGF47" s="960"/>
      <c r="LGG47" s="960"/>
      <c r="LGH47" s="960"/>
      <c r="LGI47" s="960"/>
      <c r="LGJ47" s="960"/>
      <c r="LGK47" s="960"/>
      <c r="LGL47" s="960"/>
      <c r="LGM47" s="960"/>
      <c r="LGN47" s="960"/>
      <c r="LGO47" s="960"/>
      <c r="LGP47" s="960"/>
      <c r="LGQ47" s="960"/>
      <c r="LGR47" s="960"/>
      <c r="LGS47" s="960"/>
      <c r="LGT47" s="960"/>
      <c r="LGU47" s="960"/>
      <c r="LGV47" s="960"/>
      <c r="LGW47" s="960"/>
      <c r="LGX47" s="960"/>
      <c r="LGY47" s="960"/>
      <c r="LGZ47" s="960"/>
      <c r="LHA47" s="960"/>
      <c r="LHB47" s="960"/>
      <c r="LHC47" s="960"/>
      <c r="LHD47" s="960"/>
      <c r="LHE47" s="960"/>
      <c r="LHF47" s="960"/>
      <c r="LHG47" s="960"/>
      <c r="LHH47" s="960"/>
      <c r="LHI47" s="960"/>
      <c r="LHJ47" s="960"/>
      <c r="LHK47" s="960"/>
      <c r="LHL47" s="960"/>
      <c r="LHM47" s="960"/>
      <c r="LHN47" s="960"/>
      <c r="LHO47" s="960"/>
      <c r="LHP47" s="960"/>
      <c r="LHQ47" s="960"/>
      <c r="LHR47" s="960"/>
      <c r="LHS47" s="960"/>
      <c r="LHT47" s="960"/>
      <c r="LHU47" s="960"/>
      <c r="LHV47" s="960"/>
      <c r="LHW47" s="960"/>
      <c r="LHX47" s="960"/>
      <c r="LHY47" s="960"/>
      <c r="LHZ47" s="960"/>
      <c r="LIA47" s="960"/>
      <c r="LIB47" s="960"/>
      <c r="LIC47" s="960"/>
      <c r="LID47" s="960"/>
      <c r="LIE47" s="960"/>
      <c r="LIF47" s="960"/>
      <c r="LIG47" s="960"/>
      <c r="LIH47" s="960"/>
      <c r="LII47" s="960"/>
      <c r="LIJ47" s="960"/>
      <c r="LIK47" s="960"/>
      <c r="LIL47" s="960"/>
      <c r="LIM47" s="960"/>
      <c r="LIN47" s="960"/>
      <c r="LIO47" s="960"/>
      <c r="LIP47" s="960"/>
      <c r="LIQ47" s="960"/>
      <c r="LIR47" s="960"/>
      <c r="LIS47" s="960"/>
      <c r="LIT47" s="960"/>
      <c r="LIU47" s="960"/>
      <c r="LIV47" s="960"/>
      <c r="LIW47" s="960"/>
      <c r="LIX47" s="960"/>
      <c r="LIY47" s="960"/>
      <c r="LIZ47" s="960"/>
      <c r="LJA47" s="960"/>
      <c r="LJB47" s="960"/>
      <c r="LJC47" s="960"/>
      <c r="LJD47" s="960"/>
      <c r="LJE47" s="960"/>
      <c r="LJF47" s="960"/>
      <c r="LJG47" s="960"/>
      <c r="LJH47" s="960"/>
      <c r="LJI47" s="960"/>
      <c r="LJJ47" s="960"/>
      <c r="LJK47" s="960"/>
      <c r="LJL47" s="960"/>
      <c r="LJM47" s="960"/>
      <c r="LJN47" s="960"/>
      <c r="LJO47" s="960"/>
      <c r="LJP47" s="960"/>
      <c r="LJQ47" s="960"/>
      <c r="LJR47" s="960"/>
      <c r="LJS47" s="960"/>
      <c r="LJT47" s="960"/>
      <c r="LJU47" s="960"/>
      <c r="LJV47" s="960"/>
      <c r="LJW47" s="960"/>
      <c r="LJX47" s="960"/>
      <c r="LJY47" s="960"/>
      <c r="LJZ47" s="960"/>
      <c r="LKA47" s="960"/>
      <c r="LKB47" s="960"/>
      <c r="LKC47" s="960"/>
      <c r="LKD47" s="960"/>
      <c r="LKE47" s="960"/>
      <c r="LKF47" s="960"/>
      <c r="LKG47" s="960"/>
      <c r="LKH47" s="960"/>
      <c r="LKI47" s="960"/>
      <c r="LKJ47" s="960"/>
      <c r="LKK47" s="960"/>
      <c r="LKL47" s="960"/>
      <c r="LKM47" s="960"/>
      <c r="LKN47" s="960"/>
      <c r="LKO47" s="960"/>
      <c r="LKP47" s="960"/>
      <c r="LKQ47" s="960"/>
      <c r="LKR47" s="960"/>
      <c r="LKS47" s="960"/>
      <c r="LKT47" s="960"/>
      <c r="LKU47" s="960"/>
      <c r="LKV47" s="960"/>
      <c r="LKW47" s="960"/>
      <c r="LKX47" s="960"/>
      <c r="LKY47" s="960"/>
      <c r="LKZ47" s="960"/>
      <c r="LLA47" s="960"/>
      <c r="LLB47" s="960"/>
      <c r="LLC47" s="960"/>
      <c r="LLD47" s="960"/>
      <c r="LLE47" s="960"/>
      <c r="LLF47" s="960"/>
      <c r="LLG47" s="960"/>
      <c r="LLH47" s="960"/>
      <c r="LLI47" s="960"/>
      <c r="LLJ47" s="960"/>
      <c r="LLK47" s="960"/>
      <c r="LLL47" s="960"/>
      <c r="LLM47" s="960"/>
      <c r="LLN47" s="960"/>
      <c r="LLO47" s="960"/>
      <c r="LLP47" s="960"/>
      <c r="LLQ47" s="960"/>
      <c r="LLR47" s="960"/>
      <c r="LLS47" s="960"/>
      <c r="LLT47" s="960"/>
      <c r="LLU47" s="960"/>
      <c r="LLV47" s="960"/>
      <c r="LLW47" s="960"/>
      <c r="LLX47" s="960"/>
      <c r="LLY47" s="960"/>
      <c r="LLZ47" s="960"/>
      <c r="LMA47" s="960"/>
      <c r="LMB47" s="960"/>
      <c r="LMC47" s="960"/>
      <c r="LMD47" s="960"/>
      <c r="LME47" s="960"/>
      <c r="LMF47" s="960"/>
      <c r="LMG47" s="960"/>
      <c r="LMH47" s="960"/>
      <c r="LMI47" s="960"/>
      <c r="LMJ47" s="960"/>
      <c r="LMK47" s="960"/>
      <c r="LML47" s="960"/>
      <c r="LMM47" s="960"/>
      <c r="LMN47" s="960"/>
      <c r="LMO47" s="960"/>
      <c r="LMP47" s="960"/>
      <c r="LMQ47" s="960"/>
      <c r="LMR47" s="960"/>
      <c r="LMS47" s="960"/>
      <c r="LMT47" s="960"/>
      <c r="LMU47" s="960"/>
      <c r="LMV47" s="960"/>
      <c r="LMW47" s="960"/>
      <c r="LMX47" s="960"/>
      <c r="LMY47" s="960"/>
      <c r="LMZ47" s="960"/>
      <c r="LNA47" s="960"/>
      <c r="LNB47" s="960"/>
      <c r="LNC47" s="960"/>
      <c r="LND47" s="960"/>
      <c r="LNE47" s="960"/>
      <c r="LNF47" s="960"/>
      <c r="LNG47" s="960"/>
      <c r="LNH47" s="960"/>
      <c r="LNI47" s="960"/>
      <c r="LNJ47" s="960"/>
      <c r="LNK47" s="960"/>
      <c r="LNL47" s="960"/>
      <c r="LNM47" s="960"/>
      <c r="LNN47" s="960"/>
      <c r="LNO47" s="960"/>
      <c r="LNP47" s="960"/>
      <c r="LNQ47" s="960"/>
      <c r="LNR47" s="960"/>
      <c r="LNS47" s="960"/>
      <c r="LNT47" s="960"/>
      <c r="LNU47" s="960"/>
      <c r="LNV47" s="960"/>
      <c r="LNW47" s="960"/>
      <c r="LNX47" s="960"/>
      <c r="LNY47" s="960"/>
      <c r="LNZ47" s="960"/>
      <c r="LOA47" s="960"/>
      <c r="LOB47" s="960"/>
      <c r="LOC47" s="960"/>
      <c r="LOD47" s="960"/>
      <c r="LOE47" s="960"/>
      <c r="LOF47" s="960"/>
      <c r="LOG47" s="960"/>
      <c r="LOH47" s="960"/>
      <c r="LOI47" s="960"/>
      <c r="LOJ47" s="960"/>
      <c r="LOK47" s="960"/>
      <c r="LOL47" s="960"/>
      <c r="LOM47" s="960"/>
      <c r="LON47" s="960"/>
      <c r="LOO47" s="960"/>
      <c r="LOP47" s="960"/>
      <c r="LOQ47" s="960"/>
      <c r="LOR47" s="960"/>
      <c r="LOS47" s="960"/>
      <c r="LOT47" s="960"/>
      <c r="LOU47" s="960"/>
      <c r="LOV47" s="960"/>
      <c r="LOW47" s="960"/>
      <c r="LOX47" s="960"/>
      <c r="LOY47" s="960"/>
      <c r="LOZ47" s="960"/>
      <c r="LPA47" s="960"/>
      <c r="LPB47" s="960"/>
      <c r="LPC47" s="960"/>
      <c r="LPD47" s="960"/>
      <c r="LPE47" s="960"/>
      <c r="LPF47" s="960"/>
      <c r="LPG47" s="960"/>
      <c r="LPH47" s="960"/>
      <c r="LPI47" s="960"/>
      <c r="LPJ47" s="960"/>
      <c r="LPK47" s="960"/>
      <c r="LPL47" s="960"/>
      <c r="LPM47" s="960"/>
      <c r="LPN47" s="960"/>
      <c r="LPO47" s="960"/>
      <c r="LPP47" s="960"/>
      <c r="LPQ47" s="960"/>
      <c r="LPR47" s="960"/>
      <c r="LPS47" s="960"/>
      <c r="LPT47" s="960"/>
      <c r="LPU47" s="960"/>
      <c r="LPV47" s="960"/>
      <c r="LPW47" s="960"/>
      <c r="LPX47" s="960"/>
      <c r="LPY47" s="960"/>
      <c r="LPZ47" s="960"/>
      <c r="LQA47" s="960"/>
      <c r="LQB47" s="960"/>
      <c r="LQC47" s="960"/>
      <c r="LQD47" s="960"/>
      <c r="LQE47" s="960"/>
      <c r="LQF47" s="960"/>
      <c r="LQG47" s="960"/>
      <c r="LQH47" s="960"/>
      <c r="LQI47" s="960"/>
      <c r="LQJ47" s="960"/>
      <c r="LQK47" s="960"/>
      <c r="LQL47" s="960"/>
      <c r="LQM47" s="960"/>
      <c r="LQN47" s="960"/>
      <c r="LQO47" s="960"/>
      <c r="LQP47" s="960"/>
      <c r="LQQ47" s="960"/>
      <c r="LQR47" s="960"/>
      <c r="LQS47" s="960"/>
      <c r="LQT47" s="960"/>
      <c r="LQU47" s="960"/>
      <c r="LQV47" s="960"/>
      <c r="LQW47" s="960"/>
      <c r="LQX47" s="960"/>
      <c r="LQY47" s="960"/>
      <c r="LQZ47" s="960"/>
      <c r="LRA47" s="960"/>
      <c r="LRB47" s="960"/>
      <c r="LRC47" s="960"/>
      <c r="LRD47" s="960"/>
      <c r="LRE47" s="960"/>
      <c r="LRF47" s="960"/>
      <c r="LRG47" s="960"/>
      <c r="LRH47" s="960"/>
      <c r="LRI47" s="960"/>
      <c r="LRJ47" s="960"/>
      <c r="LRK47" s="960"/>
      <c r="LRL47" s="960"/>
      <c r="LRM47" s="960"/>
      <c r="LRN47" s="960"/>
      <c r="LRO47" s="960"/>
      <c r="LRP47" s="960"/>
      <c r="LRQ47" s="960"/>
      <c r="LRR47" s="960"/>
      <c r="LRS47" s="960"/>
      <c r="LRT47" s="960"/>
      <c r="LRU47" s="960"/>
      <c r="LRV47" s="960"/>
      <c r="LRW47" s="960"/>
      <c r="LRX47" s="960"/>
      <c r="LRY47" s="960"/>
      <c r="LRZ47" s="960"/>
      <c r="LSA47" s="960"/>
      <c r="LSB47" s="960"/>
      <c r="LSC47" s="960"/>
      <c r="LSD47" s="960"/>
      <c r="LSE47" s="960"/>
      <c r="LSF47" s="960"/>
      <c r="LSG47" s="960"/>
      <c r="LSH47" s="960"/>
      <c r="LSI47" s="960"/>
      <c r="LSJ47" s="960"/>
      <c r="LSK47" s="960"/>
      <c r="LSL47" s="960"/>
      <c r="LSM47" s="960"/>
      <c r="LSN47" s="960"/>
      <c r="LSO47" s="960"/>
      <c r="LSP47" s="960"/>
      <c r="LSQ47" s="960"/>
      <c r="LSR47" s="960"/>
      <c r="LSS47" s="960"/>
      <c r="LST47" s="960"/>
      <c r="LSU47" s="960"/>
      <c r="LSV47" s="960"/>
      <c r="LSW47" s="960"/>
      <c r="LSX47" s="960"/>
      <c r="LSY47" s="960"/>
      <c r="LSZ47" s="960"/>
      <c r="LTA47" s="960"/>
      <c r="LTB47" s="960"/>
      <c r="LTC47" s="960"/>
      <c r="LTD47" s="960"/>
      <c r="LTE47" s="960"/>
      <c r="LTF47" s="960"/>
      <c r="LTG47" s="960"/>
      <c r="LTH47" s="960"/>
      <c r="LTI47" s="960"/>
      <c r="LTJ47" s="960"/>
      <c r="LTK47" s="960"/>
      <c r="LTL47" s="960"/>
      <c r="LTM47" s="960"/>
      <c r="LTN47" s="960"/>
      <c r="LTO47" s="960"/>
      <c r="LTP47" s="960"/>
      <c r="LTQ47" s="960"/>
      <c r="LTR47" s="960"/>
      <c r="LTS47" s="960"/>
      <c r="LTT47" s="960"/>
      <c r="LTU47" s="960"/>
      <c r="LTV47" s="960"/>
      <c r="LTW47" s="960"/>
      <c r="LTX47" s="960"/>
      <c r="LTY47" s="960"/>
      <c r="LTZ47" s="960"/>
      <c r="LUA47" s="960"/>
      <c r="LUB47" s="960"/>
      <c r="LUC47" s="960"/>
      <c r="LUD47" s="960"/>
      <c r="LUE47" s="960"/>
      <c r="LUF47" s="960"/>
      <c r="LUG47" s="960"/>
      <c r="LUH47" s="960"/>
      <c r="LUI47" s="960"/>
      <c r="LUJ47" s="960"/>
      <c r="LUK47" s="960"/>
      <c r="LUL47" s="960"/>
      <c r="LUM47" s="960"/>
      <c r="LUN47" s="960"/>
      <c r="LUO47" s="960"/>
      <c r="LUP47" s="960"/>
      <c r="LUQ47" s="960"/>
      <c r="LUR47" s="960"/>
      <c r="LUS47" s="960"/>
      <c r="LUT47" s="960"/>
      <c r="LUU47" s="960"/>
      <c r="LUV47" s="960"/>
      <c r="LUW47" s="960"/>
      <c r="LUX47" s="960"/>
      <c r="LUY47" s="960"/>
      <c r="LUZ47" s="960"/>
      <c r="LVA47" s="960"/>
      <c r="LVB47" s="960"/>
      <c r="LVC47" s="960"/>
      <c r="LVD47" s="960"/>
      <c r="LVE47" s="960"/>
      <c r="LVF47" s="960"/>
      <c r="LVG47" s="960"/>
      <c r="LVH47" s="960"/>
      <c r="LVI47" s="960"/>
      <c r="LVJ47" s="960"/>
      <c r="LVK47" s="960"/>
      <c r="LVL47" s="960"/>
      <c r="LVM47" s="960"/>
      <c r="LVN47" s="960"/>
      <c r="LVO47" s="960"/>
      <c r="LVP47" s="960"/>
      <c r="LVQ47" s="960"/>
      <c r="LVR47" s="960"/>
      <c r="LVS47" s="960"/>
      <c r="LVT47" s="960"/>
      <c r="LVU47" s="960"/>
      <c r="LVV47" s="960"/>
      <c r="LVW47" s="960"/>
      <c r="LVX47" s="960"/>
      <c r="LVY47" s="960"/>
      <c r="LVZ47" s="960"/>
      <c r="LWA47" s="960"/>
      <c r="LWB47" s="960"/>
      <c r="LWC47" s="960"/>
      <c r="LWD47" s="960"/>
      <c r="LWE47" s="960"/>
      <c r="LWF47" s="960"/>
      <c r="LWG47" s="960"/>
      <c r="LWH47" s="960"/>
      <c r="LWI47" s="960"/>
      <c r="LWJ47" s="960"/>
      <c r="LWK47" s="960"/>
      <c r="LWL47" s="960"/>
      <c r="LWM47" s="960"/>
      <c r="LWN47" s="960"/>
      <c r="LWO47" s="960"/>
      <c r="LWP47" s="960"/>
      <c r="LWQ47" s="960"/>
      <c r="LWR47" s="960"/>
      <c r="LWS47" s="960"/>
      <c r="LWT47" s="960"/>
      <c r="LWU47" s="960"/>
      <c r="LWV47" s="960"/>
      <c r="LWW47" s="960"/>
      <c r="LWX47" s="960"/>
      <c r="LWY47" s="960"/>
      <c r="LWZ47" s="960"/>
      <c r="LXA47" s="960"/>
      <c r="LXB47" s="960"/>
      <c r="LXC47" s="960"/>
      <c r="LXD47" s="960"/>
      <c r="LXE47" s="960"/>
      <c r="LXF47" s="960"/>
      <c r="LXG47" s="960"/>
      <c r="LXH47" s="960"/>
      <c r="LXI47" s="960"/>
      <c r="LXJ47" s="960"/>
      <c r="LXK47" s="960"/>
      <c r="LXL47" s="960"/>
      <c r="LXM47" s="960"/>
      <c r="LXN47" s="960"/>
      <c r="LXO47" s="960"/>
      <c r="LXP47" s="960"/>
      <c r="LXQ47" s="960"/>
      <c r="LXR47" s="960"/>
      <c r="LXS47" s="960"/>
      <c r="LXT47" s="960"/>
      <c r="LXU47" s="960"/>
      <c r="LXV47" s="960"/>
      <c r="LXW47" s="960"/>
      <c r="LXX47" s="960"/>
      <c r="LXY47" s="960"/>
      <c r="LXZ47" s="960"/>
      <c r="LYA47" s="960"/>
      <c r="LYB47" s="960"/>
      <c r="LYC47" s="960"/>
      <c r="LYD47" s="960"/>
      <c r="LYE47" s="960"/>
      <c r="LYF47" s="960"/>
      <c r="LYG47" s="960"/>
      <c r="LYH47" s="960"/>
      <c r="LYI47" s="960"/>
      <c r="LYJ47" s="960"/>
      <c r="LYK47" s="960"/>
      <c r="LYL47" s="960"/>
      <c r="LYM47" s="960"/>
      <c r="LYN47" s="960"/>
      <c r="LYO47" s="960"/>
      <c r="LYP47" s="960"/>
      <c r="LYQ47" s="960"/>
      <c r="LYR47" s="960"/>
      <c r="LYS47" s="960"/>
      <c r="LYT47" s="960"/>
      <c r="LYU47" s="960"/>
      <c r="LYV47" s="960"/>
      <c r="LYW47" s="960"/>
      <c r="LYX47" s="960"/>
      <c r="LYY47" s="960"/>
      <c r="LYZ47" s="960"/>
      <c r="LZA47" s="960"/>
      <c r="LZB47" s="960"/>
      <c r="LZC47" s="960"/>
      <c r="LZD47" s="960"/>
      <c r="LZE47" s="960"/>
      <c r="LZF47" s="960"/>
      <c r="LZG47" s="960"/>
      <c r="LZH47" s="960"/>
      <c r="LZI47" s="960"/>
      <c r="LZJ47" s="960"/>
      <c r="LZK47" s="960"/>
      <c r="LZL47" s="960"/>
      <c r="LZM47" s="960"/>
      <c r="LZN47" s="960"/>
      <c r="LZO47" s="960"/>
      <c r="LZP47" s="960"/>
      <c r="LZQ47" s="960"/>
      <c r="LZR47" s="960"/>
      <c r="LZS47" s="960"/>
      <c r="LZT47" s="960"/>
      <c r="LZU47" s="960"/>
      <c r="LZV47" s="960"/>
      <c r="LZW47" s="960"/>
      <c r="LZX47" s="960"/>
      <c r="LZY47" s="960"/>
      <c r="LZZ47" s="960"/>
      <c r="MAA47" s="960"/>
      <c r="MAB47" s="960"/>
      <c r="MAC47" s="960"/>
      <c r="MAD47" s="960"/>
      <c r="MAE47" s="960"/>
      <c r="MAF47" s="960"/>
      <c r="MAG47" s="960"/>
      <c r="MAH47" s="960"/>
      <c r="MAI47" s="960"/>
      <c r="MAJ47" s="960"/>
      <c r="MAK47" s="960"/>
      <c r="MAL47" s="960"/>
      <c r="MAM47" s="960"/>
      <c r="MAN47" s="960"/>
      <c r="MAO47" s="960"/>
      <c r="MAP47" s="960"/>
      <c r="MAQ47" s="960"/>
      <c r="MAR47" s="960"/>
      <c r="MAS47" s="960"/>
      <c r="MAT47" s="960"/>
      <c r="MAU47" s="960"/>
      <c r="MAV47" s="960"/>
      <c r="MAW47" s="960"/>
      <c r="MAX47" s="960"/>
      <c r="MAY47" s="960"/>
      <c r="MAZ47" s="960"/>
      <c r="MBA47" s="960"/>
      <c r="MBB47" s="960"/>
      <c r="MBC47" s="960"/>
      <c r="MBD47" s="960"/>
      <c r="MBE47" s="960"/>
      <c r="MBF47" s="960"/>
      <c r="MBG47" s="960"/>
      <c r="MBH47" s="960"/>
      <c r="MBI47" s="960"/>
      <c r="MBJ47" s="960"/>
      <c r="MBK47" s="960"/>
      <c r="MBL47" s="960"/>
      <c r="MBM47" s="960"/>
      <c r="MBN47" s="960"/>
      <c r="MBO47" s="960"/>
      <c r="MBP47" s="960"/>
      <c r="MBQ47" s="960"/>
      <c r="MBR47" s="960"/>
      <c r="MBS47" s="960"/>
      <c r="MBT47" s="960"/>
      <c r="MBU47" s="960"/>
      <c r="MBV47" s="960"/>
      <c r="MBW47" s="960"/>
      <c r="MBX47" s="960"/>
      <c r="MBY47" s="960"/>
      <c r="MBZ47" s="960"/>
      <c r="MCA47" s="960"/>
      <c r="MCB47" s="960"/>
      <c r="MCC47" s="960"/>
      <c r="MCD47" s="960"/>
      <c r="MCE47" s="960"/>
      <c r="MCF47" s="960"/>
      <c r="MCG47" s="960"/>
      <c r="MCH47" s="960"/>
      <c r="MCI47" s="960"/>
      <c r="MCJ47" s="960"/>
      <c r="MCK47" s="960"/>
      <c r="MCL47" s="960"/>
      <c r="MCM47" s="960"/>
      <c r="MCN47" s="960"/>
      <c r="MCO47" s="960"/>
      <c r="MCP47" s="960"/>
      <c r="MCQ47" s="960"/>
      <c r="MCR47" s="960"/>
      <c r="MCS47" s="960"/>
      <c r="MCT47" s="960"/>
      <c r="MCU47" s="960"/>
      <c r="MCV47" s="960"/>
      <c r="MCW47" s="960"/>
      <c r="MCX47" s="960"/>
      <c r="MCY47" s="960"/>
      <c r="MCZ47" s="960"/>
      <c r="MDA47" s="960"/>
      <c r="MDB47" s="960"/>
      <c r="MDC47" s="960"/>
      <c r="MDD47" s="960"/>
      <c r="MDE47" s="960"/>
      <c r="MDF47" s="960"/>
      <c r="MDG47" s="960"/>
      <c r="MDH47" s="960"/>
      <c r="MDI47" s="960"/>
      <c r="MDJ47" s="960"/>
      <c r="MDK47" s="960"/>
      <c r="MDL47" s="960"/>
      <c r="MDM47" s="960"/>
      <c r="MDN47" s="960"/>
      <c r="MDO47" s="960"/>
      <c r="MDP47" s="960"/>
      <c r="MDQ47" s="960"/>
      <c r="MDR47" s="960"/>
      <c r="MDS47" s="960"/>
      <c r="MDT47" s="960"/>
      <c r="MDU47" s="960"/>
      <c r="MDV47" s="960"/>
      <c r="MDW47" s="960"/>
      <c r="MDX47" s="960"/>
      <c r="MDY47" s="960"/>
      <c r="MDZ47" s="960"/>
      <c r="MEA47" s="960"/>
      <c r="MEB47" s="960"/>
      <c r="MEC47" s="960"/>
      <c r="MED47" s="960"/>
      <c r="MEE47" s="960"/>
      <c r="MEF47" s="960"/>
      <c r="MEG47" s="960"/>
      <c r="MEH47" s="960"/>
      <c r="MEI47" s="960"/>
      <c r="MEJ47" s="960"/>
      <c r="MEK47" s="960"/>
      <c r="MEL47" s="960"/>
      <c r="MEM47" s="960"/>
      <c r="MEN47" s="960"/>
      <c r="MEO47" s="960"/>
      <c r="MEP47" s="960"/>
      <c r="MEQ47" s="960"/>
      <c r="MER47" s="960"/>
      <c r="MES47" s="960"/>
      <c r="MET47" s="960"/>
      <c r="MEU47" s="960"/>
      <c r="MEV47" s="960"/>
      <c r="MEW47" s="960"/>
      <c r="MEX47" s="960"/>
      <c r="MEY47" s="960"/>
      <c r="MEZ47" s="960"/>
      <c r="MFA47" s="960"/>
      <c r="MFB47" s="960"/>
      <c r="MFC47" s="960"/>
      <c r="MFD47" s="960"/>
      <c r="MFE47" s="960"/>
      <c r="MFF47" s="960"/>
      <c r="MFG47" s="960"/>
      <c r="MFH47" s="960"/>
      <c r="MFI47" s="960"/>
      <c r="MFJ47" s="960"/>
      <c r="MFK47" s="960"/>
      <c r="MFL47" s="960"/>
      <c r="MFM47" s="960"/>
      <c r="MFN47" s="960"/>
      <c r="MFO47" s="960"/>
      <c r="MFP47" s="960"/>
      <c r="MFQ47" s="960"/>
      <c r="MFR47" s="960"/>
      <c r="MFS47" s="960"/>
      <c r="MFT47" s="960"/>
      <c r="MFU47" s="960"/>
      <c r="MFV47" s="960"/>
      <c r="MFW47" s="960"/>
      <c r="MFX47" s="960"/>
      <c r="MFY47" s="960"/>
      <c r="MFZ47" s="960"/>
      <c r="MGA47" s="960"/>
      <c r="MGB47" s="960"/>
      <c r="MGC47" s="960"/>
      <c r="MGD47" s="960"/>
      <c r="MGE47" s="960"/>
      <c r="MGF47" s="960"/>
      <c r="MGG47" s="960"/>
      <c r="MGH47" s="960"/>
      <c r="MGI47" s="960"/>
      <c r="MGJ47" s="960"/>
      <c r="MGK47" s="960"/>
      <c r="MGL47" s="960"/>
      <c r="MGM47" s="960"/>
      <c r="MGN47" s="960"/>
      <c r="MGO47" s="960"/>
      <c r="MGP47" s="960"/>
      <c r="MGQ47" s="960"/>
      <c r="MGR47" s="960"/>
      <c r="MGS47" s="960"/>
      <c r="MGT47" s="960"/>
      <c r="MGU47" s="960"/>
      <c r="MGV47" s="960"/>
      <c r="MGW47" s="960"/>
      <c r="MGX47" s="960"/>
      <c r="MGY47" s="960"/>
      <c r="MGZ47" s="960"/>
      <c r="MHA47" s="960"/>
      <c r="MHB47" s="960"/>
      <c r="MHC47" s="960"/>
      <c r="MHD47" s="960"/>
      <c r="MHE47" s="960"/>
      <c r="MHF47" s="960"/>
      <c r="MHG47" s="960"/>
      <c r="MHH47" s="960"/>
      <c r="MHI47" s="960"/>
      <c r="MHJ47" s="960"/>
      <c r="MHK47" s="960"/>
      <c r="MHL47" s="960"/>
      <c r="MHM47" s="960"/>
      <c r="MHN47" s="960"/>
      <c r="MHO47" s="960"/>
      <c r="MHP47" s="960"/>
      <c r="MHQ47" s="960"/>
      <c r="MHR47" s="960"/>
      <c r="MHS47" s="960"/>
      <c r="MHT47" s="960"/>
      <c r="MHU47" s="960"/>
      <c r="MHV47" s="960"/>
      <c r="MHW47" s="960"/>
      <c r="MHX47" s="960"/>
      <c r="MHY47" s="960"/>
      <c r="MHZ47" s="960"/>
      <c r="MIA47" s="960"/>
      <c r="MIB47" s="960"/>
      <c r="MIC47" s="960"/>
      <c r="MID47" s="960"/>
      <c r="MIE47" s="960"/>
      <c r="MIF47" s="960"/>
      <c r="MIG47" s="960"/>
      <c r="MIH47" s="960"/>
      <c r="MII47" s="960"/>
      <c r="MIJ47" s="960"/>
      <c r="MIK47" s="960"/>
      <c r="MIL47" s="960"/>
      <c r="MIM47" s="960"/>
      <c r="MIN47" s="960"/>
      <c r="MIO47" s="960"/>
      <c r="MIP47" s="960"/>
      <c r="MIQ47" s="960"/>
      <c r="MIR47" s="960"/>
      <c r="MIS47" s="960"/>
      <c r="MIT47" s="960"/>
      <c r="MIU47" s="960"/>
      <c r="MIV47" s="960"/>
      <c r="MIW47" s="960"/>
      <c r="MIX47" s="960"/>
      <c r="MIY47" s="960"/>
      <c r="MIZ47" s="960"/>
      <c r="MJA47" s="960"/>
      <c r="MJB47" s="960"/>
      <c r="MJC47" s="960"/>
      <c r="MJD47" s="960"/>
      <c r="MJE47" s="960"/>
      <c r="MJF47" s="960"/>
      <c r="MJG47" s="960"/>
      <c r="MJH47" s="960"/>
      <c r="MJI47" s="960"/>
      <c r="MJJ47" s="960"/>
      <c r="MJK47" s="960"/>
      <c r="MJL47" s="960"/>
      <c r="MJM47" s="960"/>
      <c r="MJN47" s="960"/>
      <c r="MJO47" s="960"/>
      <c r="MJP47" s="960"/>
      <c r="MJQ47" s="960"/>
      <c r="MJR47" s="960"/>
      <c r="MJS47" s="960"/>
      <c r="MJT47" s="960"/>
      <c r="MJU47" s="960"/>
      <c r="MJV47" s="960"/>
      <c r="MJW47" s="960"/>
      <c r="MJX47" s="960"/>
      <c r="MJY47" s="960"/>
      <c r="MJZ47" s="960"/>
      <c r="MKA47" s="960"/>
      <c r="MKB47" s="960"/>
      <c r="MKC47" s="960"/>
      <c r="MKD47" s="960"/>
      <c r="MKE47" s="960"/>
      <c r="MKF47" s="960"/>
      <c r="MKG47" s="960"/>
      <c r="MKH47" s="960"/>
      <c r="MKI47" s="960"/>
      <c r="MKJ47" s="960"/>
      <c r="MKK47" s="960"/>
      <c r="MKL47" s="960"/>
      <c r="MKM47" s="960"/>
      <c r="MKN47" s="960"/>
      <c r="MKO47" s="960"/>
      <c r="MKP47" s="960"/>
      <c r="MKQ47" s="960"/>
      <c r="MKR47" s="960"/>
      <c r="MKS47" s="960"/>
      <c r="MKT47" s="960"/>
      <c r="MKU47" s="960"/>
      <c r="MKV47" s="960"/>
      <c r="MKW47" s="960"/>
      <c r="MKX47" s="960"/>
      <c r="MKY47" s="960"/>
      <c r="MKZ47" s="960"/>
      <c r="MLA47" s="960"/>
      <c r="MLB47" s="960"/>
      <c r="MLC47" s="960"/>
      <c r="MLD47" s="960"/>
      <c r="MLE47" s="960"/>
      <c r="MLF47" s="960"/>
      <c r="MLG47" s="960"/>
      <c r="MLH47" s="960"/>
      <c r="MLI47" s="960"/>
      <c r="MLJ47" s="960"/>
      <c r="MLK47" s="960"/>
      <c r="MLL47" s="960"/>
      <c r="MLM47" s="960"/>
      <c r="MLN47" s="960"/>
      <c r="MLO47" s="960"/>
      <c r="MLP47" s="960"/>
      <c r="MLQ47" s="960"/>
      <c r="MLR47" s="960"/>
      <c r="MLS47" s="960"/>
      <c r="MLT47" s="960"/>
      <c r="MLU47" s="960"/>
      <c r="MLV47" s="960"/>
      <c r="MLW47" s="960"/>
      <c r="MLX47" s="960"/>
      <c r="MLY47" s="960"/>
      <c r="MLZ47" s="960"/>
      <c r="MMA47" s="960"/>
      <c r="MMB47" s="960"/>
      <c r="MMC47" s="960"/>
      <c r="MMD47" s="960"/>
      <c r="MME47" s="960"/>
      <c r="MMF47" s="960"/>
      <c r="MMG47" s="960"/>
      <c r="MMH47" s="960"/>
      <c r="MMI47" s="960"/>
      <c r="MMJ47" s="960"/>
      <c r="MMK47" s="960"/>
      <c r="MML47" s="960"/>
      <c r="MMM47" s="960"/>
      <c r="MMN47" s="960"/>
      <c r="MMO47" s="960"/>
      <c r="MMP47" s="960"/>
      <c r="MMQ47" s="960"/>
      <c r="MMR47" s="960"/>
      <c r="MMS47" s="960"/>
      <c r="MMT47" s="960"/>
      <c r="MMU47" s="960"/>
      <c r="MMV47" s="960"/>
      <c r="MMW47" s="960"/>
      <c r="MMX47" s="960"/>
      <c r="MMY47" s="960"/>
      <c r="MMZ47" s="960"/>
      <c r="MNA47" s="960"/>
      <c r="MNB47" s="960"/>
      <c r="MNC47" s="960"/>
      <c r="MND47" s="960"/>
      <c r="MNE47" s="960"/>
      <c r="MNF47" s="960"/>
      <c r="MNG47" s="960"/>
      <c r="MNH47" s="960"/>
      <c r="MNI47" s="960"/>
      <c r="MNJ47" s="960"/>
      <c r="MNK47" s="960"/>
      <c r="MNL47" s="960"/>
      <c r="MNM47" s="960"/>
      <c r="MNN47" s="960"/>
      <c r="MNO47" s="960"/>
      <c r="MNP47" s="960"/>
      <c r="MNQ47" s="960"/>
      <c r="MNR47" s="960"/>
      <c r="MNS47" s="960"/>
      <c r="MNT47" s="960"/>
      <c r="MNU47" s="960"/>
      <c r="MNV47" s="960"/>
      <c r="MNW47" s="960"/>
      <c r="MNX47" s="960"/>
      <c r="MNY47" s="960"/>
      <c r="MNZ47" s="960"/>
      <c r="MOA47" s="960"/>
      <c r="MOB47" s="960"/>
      <c r="MOC47" s="960"/>
      <c r="MOD47" s="960"/>
      <c r="MOE47" s="960"/>
      <c r="MOF47" s="960"/>
      <c r="MOG47" s="960"/>
      <c r="MOH47" s="960"/>
      <c r="MOI47" s="960"/>
      <c r="MOJ47" s="960"/>
      <c r="MOK47" s="960"/>
      <c r="MOL47" s="960"/>
      <c r="MOM47" s="960"/>
      <c r="MON47" s="960"/>
      <c r="MOO47" s="960"/>
      <c r="MOP47" s="960"/>
      <c r="MOQ47" s="960"/>
      <c r="MOR47" s="960"/>
      <c r="MOS47" s="960"/>
      <c r="MOT47" s="960"/>
      <c r="MOU47" s="960"/>
      <c r="MOV47" s="960"/>
      <c r="MOW47" s="960"/>
      <c r="MOX47" s="960"/>
      <c r="MOY47" s="960"/>
      <c r="MOZ47" s="960"/>
      <c r="MPA47" s="960"/>
      <c r="MPB47" s="960"/>
      <c r="MPC47" s="960"/>
      <c r="MPD47" s="960"/>
      <c r="MPE47" s="960"/>
      <c r="MPF47" s="960"/>
      <c r="MPG47" s="960"/>
      <c r="MPH47" s="960"/>
      <c r="MPI47" s="960"/>
      <c r="MPJ47" s="960"/>
      <c r="MPK47" s="960"/>
      <c r="MPL47" s="960"/>
      <c r="MPM47" s="960"/>
      <c r="MPN47" s="960"/>
      <c r="MPO47" s="960"/>
      <c r="MPP47" s="960"/>
      <c r="MPQ47" s="960"/>
      <c r="MPR47" s="960"/>
      <c r="MPS47" s="960"/>
      <c r="MPT47" s="960"/>
      <c r="MPU47" s="960"/>
      <c r="MPV47" s="960"/>
      <c r="MPW47" s="960"/>
      <c r="MPX47" s="960"/>
      <c r="MPY47" s="960"/>
      <c r="MPZ47" s="960"/>
      <c r="MQA47" s="960"/>
      <c r="MQB47" s="960"/>
      <c r="MQC47" s="960"/>
      <c r="MQD47" s="960"/>
      <c r="MQE47" s="960"/>
      <c r="MQF47" s="960"/>
      <c r="MQG47" s="960"/>
      <c r="MQH47" s="960"/>
      <c r="MQI47" s="960"/>
      <c r="MQJ47" s="960"/>
      <c r="MQK47" s="960"/>
      <c r="MQL47" s="960"/>
      <c r="MQM47" s="960"/>
      <c r="MQN47" s="960"/>
      <c r="MQO47" s="960"/>
      <c r="MQP47" s="960"/>
      <c r="MQQ47" s="960"/>
      <c r="MQR47" s="960"/>
      <c r="MQS47" s="960"/>
      <c r="MQT47" s="960"/>
      <c r="MQU47" s="960"/>
      <c r="MQV47" s="960"/>
      <c r="MQW47" s="960"/>
      <c r="MQX47" s="960"/>
      <c r="MQY47" s="960"/>
      <c r="MQZ47" s="960"/>
      <c r="MRA47" s="960"/>
      <c r="MRB47" s="960"/>
      <c r="MRC47" s="960"/>
      <c r="MRD47" s="960"/>
      <c r="MRE47" s="960"/>
      <c r="MRF47" s="960"/>
      <c r="MRG47" s="960"/>
      <c r="MRH47" s="960"/>
      <c r="MRI47" s="960"/>
      <c r="MRJ47" s="960"/>
      <c r="MRK47" s="960"/>
      <c r="MRL47" s="960"/>
      <c r="MRM47" s="960"/>
      <c r="MRN47" s="960"/>
      <c r="MRO47" s="960"/>
      <c r="MRP47" s="960"/>
      <c r="MRQ47" s="960"/>
      <c r="MRR47" s="960"/>
      <c r="MRS47" s="960"/>
      <c r="MRT47" s="960"/>
      <c r="MRU47" s="960"/>
      <c r="MRV47" s="960"/>
      <c r="MRW47" s="960"/>
      <c r="MRX47" s="960"/>
      <c r="MRY47" s="960"/>
      <c r="MRZ47" s="960"/>
      <c r="MSA47" s="960"/>
      <c r="MSB47" s="960"/>
      <c r="MSC47" s="960"/>
      <c r="MSD47" s="960"/>
      <c r="MSE47" s="960"/>
      <c r="MSF47" s="960"/>
      <c r="MSG47" s="960"/>
      <c r="MSH47" s="960"/>
      <c r="MSI47" s="960"/>
      <c r="MSJ47" s="960"/>
      <c r="MSK47" s="960"/>
      <c r="MSL47" s="960"/>
      <c r="MSM47" s="960"/>
      <c r="MSN47" s="960"/>
      <c r="MSO47" s="960"/>
      <c r="MSP47" s="960"/>
      <c r="MSQ47" s="960"/>
      <c r="MSR47" s="960"/>
      <c r="MSS47" s="960"/>
      <c r="MST47" s="960"/>
      <c r="MSU47" s="960"/>
      <c r="MSV47" s="960"/>
      <c r="MSW47" s="960"/>
      <c r="MSX47" s="960"/>
      <c r="MSY47" s="960"/>
      <c r="MSZ47" s="960"/>
      <c r="MTA47" s="960"/>
      <c r="MTB47" s="960"/>
      <c r="MTC47" s="960"/>
      <c r="MTD47" s="960"/>
      <c r="MTE47" s="960"/>
      <c r="MTF47" s="960"/>
      <c r="MTG47" s="960"/>
      <c r="MTH47" s="960"/>
      <c r="MTI47" s="960"/>
      <c r="MTJ47" s="960"/>
      <c r="MTK47" s="960"/>
      <c r="MTL47" s="960"/>
      <c r="MTM47" s="960"/>
      <c r="MTN47" s="960"/>
      <c r="MTO47" s="960"/>
      <c r="MTP47" s="960"/>
      <c r="MTQ47" s="960"/>
      <c r="MTR47" s="960"/>
      <c r="MTS47" s="960"/>
      <c r="MTT47" s="960"/>
      <c r="MTU47" s="960"/>
      <c r="MTV47" s="960"/>
      <c r="MTW47" s="960"/>
      <c r="MTX47" s="960"/>
      <c r="MTY47" s="960"/>
      <c r="MTZ47" s="960"/>
      <c r="MUA47" s="960"/>
      <c r="MUB47" s="960"/>
      <c r="MUC47" s="960"/>
      <c r="MUD47" s="960"/>
      <c r="MUE47" s="960"/>
      <c r="MUF47" s="960"/>
      <c r="MUG47" s="960"/>
      <c r="MUH47" s="960"/>
      <c r="MUI47" s="960"/>
      <c r="MUJ47" s="960"/>
      <c r="MUK47" s="960"/>
      <c r="MUL47" s="960"/>
      <c r="MUM47" s="960"/>
      <c r="MUN47" s="960"/>
      <c r="MUO47" s="960"/>
      <c r="MUP47" s="960"/>
      <c r="MUQ47" s="960"/>
      <c r="MUR47" s="960"/>
      <c r="MUS47" s="960"/>
      <c r="MUT47" s="960"/>
      <c r="MUU47" s="960"/>
      <c r="MUV47" s="960"/>
      <c r="MUW47" s="960"/>
      <c r="MUX47" s="960"/>
      <c r="MUY47" s="960"/>
      <c r="MUZ47" s="960"/>
      <c r="MVA47" s="960"/>
      <c r="MVB47" s="960"/>
      <c r="MVC47" s="960"/>
      <c r="MVD47" s="960"/>
      <c r="MVE47" s="960"/>
      <c r="MVF47" s="960"/>
      <c r="MVG47" s="960"/>
      <c r="MVH47" s="960"/>
      <c r="MVI47" s="960"/>
      <c r="MVJ47" s="960"/>
      <c r="MVK47" s="960"/>
      <c r="MVL47" s="960"/>
      <c r="MVM47" s="960"/>
      <c r="MVN47" s="960"/>
      <c r="MVO47" s="960"/>
      <c r="MVP47" s="960"/>
      <c r="MVQ47" s="960"/>
      <c r="MVR47" s="960"/>
      <c r="MVS47" s="960"/>
      <c r="MVT47" s="960"/>
      <c r="MVU47" s="960"/>
      <c r="MVV47" s="960"/>
      <c r="MVW47" s="960"/>
      <c r="MVX47" s="960"/>
      <c r="MVY47" s="960"/>
      <c r="MVZ47" s="960"/>
      <c r="MWA47" s="960"/>
      <c r="MWB47" s="960"/>
      <c r="MWC47" s="960"/>
      <c r="MWD47" s="960"/>
      <c r="MWE47" s="960"/>
      <c r="MWF47" s="960"/>
      <c r="MWG47" s="960"/>
      <c r="MWH47" s="960"/>
      <c r="MWI47" s="960"/>
      <c r="MWJ47" s="960"/>
      <c r="MWK47" s="960"/>
      <c r="MWL47" s="960"/>
      <c r="MWM47" s="960"/>
      <c r="MWN47" s="960"/>
      <c r="MWO47" s="960"/>
      <c r="MWP47" s="960"/>
      <c r="MWQ47" s="960"/>
      <c r="MWR47" s="960"/>
      <c r="MWS47" s="960"/>
      <c r="MWT47" s="960"/>
      <c r="MWU47" s="960"/>
      <c r="MWV47" s="960"/>
      <c r="MWW47" s="960"/>
      <c r="MWX47" s="960"/>
      <c r="MWY47" s="960"/>
      <c r="MWZ47" s="960"/>
      <c r="MXA47" s="960"/>
      <c r="MXB47" s="960"/>
      <c r="MXC47" s="960"/>
      <c r="MXD47" s="960"/>
      <c r="MXE47" s="960"/>
      <c r="MXF47" s="960"/>
      <c r="MXG47" s="960"/>
      <c r="MXH47" s="960"/>
      <c r="MXI47" s="960"/>
      <c r="MXJ47" s="960"/>
      <c r="MXK47" s="960"/>
      <c r="MXL47" s="960"/>
      <c r="MXM47" s="960"/>
      <c r="MXN47" s="960"/>
      <c r="MXO47" s="960"/>
      <c r="MXP47" s="960"/>
      <c r="MXQ47" s="960"/>
      <c r="MXR47" s="960"/>
      <c r="MXS47" s="960"/>
      <c r="MXT47" s="960"/>
      <c r="MXU47" s="960"/>
      <c r="MXV47" s="960"/>
      <c r="MXW47" s="960"/>
      <c r="MXX47" s="960"/>
      <c r="MXY47" s="960"/>
      <c r="MXZ47" s="960"/>
      <c r="MYA47" s="960"/>
      <c r="MYB47" s="960"/>
      <c r="MYC47" s="960"/>
      <c r="MYD47" s="960"/>
      <c r="MYE47" s="960"/>
      <c r="MYF47" s="960"/>
      <c r="MYG47" s="960"/>
      <c r="MYH47" s="960"/>
      <c r="MYI47" s="960"/>
      <c r="MYJ47" s="960"/>
      <c r="MYK47" s="960"/>
      <c r="MYL47" s="960"/>
      <c r="MYM47" s="960"/>
      <c r="MYN47" s="960"/>
      <c r="MYO47" s="960"/>
      <c r="MYP47" s="960"/>
      <c r="MYQ47" s="960"/>
      <c r="MYR47" s="960"/>
      <c r="MYS47" s="960"/>
      <c r="MYT47" s="960"/>
      <c r="MYU47" s="960"/>
      <c r="MYV47" s="960"/>
      <c r="MYW47" s="960"/>
      <c r="MYX47" s="960"/>
      <c r="MYY47" s="960"/>
      <c r="MYZ47" s="960"/>
      <c r="MZA47" s="960"/>
      <c r="MZB47" s="960"/>
      <c r="MZC47" s="960"/>
      <c r="MZD47" s="960"/>
      <c r="MZE47" s="960"/>
      <c r="MZF47" s="960"/>
      <c r="MZG47" s="960"/>
      <c r="MZH47" s="960"/>
      <c r="MZI47" s="960"/>
      <c r="MZJ47" s="960"/>
      <c r="MZK47" s="960"/>
      <c r="MZL47" s="960"/>
      <c r="MZM47" s="960"/>
      <c r="MZN47" s="960"/>
      <c r="MZO47" s="960"/>
      <c r="MZP47" s="960"/>
      <c r="MZQ47" s="960"/>
      <c r="MZR47" s="960"/>
      <c r="MZS47" s="960"/>
      <c r="MZT47" s="960"/>
      <c r="MZU47" s="960"/>
      <c r="MZV47" s="960"/>
      <c r="MZW47" s="960"/>
      <c r="MZX47" s="960"/>
      <c r="MZY47" s="960"/>
      <c r="MZZ47" s="960"/>
      <c r="NAA47" s="960"/>
      <c r="NAB47" s="960"/>
      <c r="NAC47" s="960"/>
      <c r="NAD47" s="960"/>
      <c r="NAE47" s="960"/>
      <c r="NAF47" s="960"/>
      <c r="NAG47" s="960"/>
      <c r="NAH47" s="960"/>
      <c r="NAI47" s="960"/>
      <c r="NAJ47" s="960"/>
      <c r="NAK47" s="960"/>
      <c r="NAL47" s="960"/>
      <c r="NAM47" s="960"/>
      <c r="NAN47" s="960"/>
      <c r="NAO47" s="960"/>
      <c r="NAP47" s="960"/>
      <c r="NAQ47" s="960"/>
      <c r="NAR47" s="960"/>
      <c r="NAS47" s="960"/>
      <c r="NAT47" s="960"/>
      <c r="NAU47" s="960"/>
      <c r="NAV47" s="960"/>
      <c r="NAW47" s="960"/>
      <c r="NAX47" s="960"/>
      <c r="NAY47" s="960"/>
      <c r="NAZ47" s="960"/>
      <c r="NBA47" s="960"/>
      <c r="NBB47" s="960"/>
      <c r="NBC47" s="960"/>
      <c r="NBD47" s="960"/>
      <c r="NBE47" s="960"/>
      <c r="NBF47" s="960"/>
      <c r="NBG47" s="960"/>
      <c r="NBH47" s="960"/>
      <c r="NBI47" s="960"/>
      <c r="NBJ47" s="960"/>
      <c r="NBK47" s="960"/>
      <c r="NBL47" s="960"/>
      <c r="NBM47" s="960"/>
      <c r="NBN47" s="960"/>
      <c r="NBO47" s="960"/>
      <c r="NBP47" s="960"/>
      <c r="NBQ47" s="960"/>
      <c r="NBR47" s="960"/>
      <c r="NBS47" s="960"/>
      <c r="NBT47" s="960"/>
      <c r="NBU47" s="960"/>
      <c r="NBV47" s="960"/>
      <c r="NBW47" s="960"/>
      <c r="NBX47" s="960"/>
      <c r="NBY47" s="960"/>
      <c r="NBZ47" s="960"/>
      <c r="NCA47" s="960"/>
      <c r="NCB47" s="960"/>
      <c r="NCC47" s="960"/>
      <c r="NCD47" s="960"/>
      <c r="NCE47" s="960"/>
      <c r="NCF47" s="960"/>
      <c r="NCG47" s="960"/>
      <c r="NCH47" s="960"/>
      <c r="NCI47" s="960"/>
      <c r="NCJ47" s="960"/>
      <c r="NCK47" s="960"/>
      <c r="NCL47" s="960"/>
      <c r="NCM47" s="960"/>
      <c r="NCN47" s="960"/>
      <c r="NCO47" s="960"/>
      <c r="NCP47" s="960"/>
      <c r="NCQ47" s="960"/>
      <c r="NCR47" s="960"/>
      <c r="NCS47" s="960"/>
      <c r="NCT47" s="960"/>
      <c r="NCU47" s="960"/>
      <c r="NCV47" s="960"/>
      <c r="NCW47" s="960"/>
      <c r="NCX47" s="960"/>
      <c r="NCY47" s="960"/>
      <c r="NCZ47" s="960"/>
      <c r="NDA47" s="960"/>
      <c r="NDB47" s="960"/>
      <c r="NDC47" s="960"/>
      <c r="NDD47" s="960"/>
      <c r="NDE47" s="960"/>
      <c r="NDF47" s="960"/>
      <c r="NDG47" s="960"/>
      <c r="NDH47" s="960"/>
      <c r="NDI47" s="960"/>
      <c r="NDJ47" s="960"/>
      <c r="NDK47" s="960"/>
      <c r="NDL47" s="960"/>
      <c r="NDM47" s="960"/>
      <c r="NDN47" s="960"/>
      <c r="NDO47" s="960"/>
      <c r="NDP47" s="960"/>
      <c r="NDQ47" s="960"/>
      <c r="NDR47" s="960"/>
      <c r="NDS47" s="960"/>
      <c r="NDT47" s="960"/>
      <c r="NDU47" s="960"/>
      <c r="NDV47" s="960"/>
      <c r="NDW47" s="960"/>
      <c r="NDX47" s="960"/>
      <c r="NDY47" s="960"/>
      <c r="NDZ47" s="960"/>
      <c r="NEA47" s="960"/>
      <c r="NEB47" s="960"/>
      <c r="NEC47" s="960"/>
      <c r="NED47" s="960"/>
      <c r="NEE47" s="960"/>
      <c r="NEF47" s="960"/>
      <c r="NEG47" s="960"/>
      <c r="NEH47" s="960"/>
      <c r="NEI47" s="960"/>
      <c r="NEJ47" s="960"/>
      <c r="NEK47" s="960"/>
      <c r="NEL47" s="960"/>
      <c r="NEM47" s="960"/>
      <c r="NEN47" s="960"/>
      <c r="NEO47" s="960"/>
      <c r="NEP47" s="960"/>
      <c r="NEQ47" s="960"/>
      <c r="NER47" s="960"/>
      <c r="NES47" s="960"/>
      <c r="NET47" s="960"/>
      <c r="NEU47" s="960"/>
      <c r="NEV47" s="960"/>
      <c r="NEW47" s="960"/>
      <c r="NEX47" s="960"/>
      <c r="NEY47" s="960"/>
      <c r="NEZ47" s="960"/>
      <c r="NFA47" s="960"/>
      <c r="NFB47" s="960"/>
      <c r="NFC47" s="960"/>
      <c r="NFD47" s="960"/>
      <c r="NFE47" s="960"/>
      <c r="NFF47" s="960"/>
      <c r="NFG47" s="960"/>
      <c r="NFH47" s="960"/>
      <c r="NFI47" s="960"/>
      <c r="NFJ47" s="960"/>
      <c r="NFK47" s="960"/>
      <c r="NFL47" s="960"/>
      <c r="NFM47" s="960"/>
      <c r="NFN47" s="960"/>
      <c r="NFO47" s="960"/>
      <c r="NFP47" s="960"/>
      <c r="NFQ47" s="960"/>
      <c r="NFR47" s="960"/>
      <c r="NFS47" s="960"/>
      <c r="NFT47" s="960"/>
      <c r="NFU47" s="960"/>
      <c r="NFV47" s="960"/>
      <c r="NFW47" s="960"/>
      <c r="NFX47" s="960"/>
      <c r="NFY47" s="960"/>
      <c r="NFZ47" s="960"/>
      <c r="NGA47" s="960"/>
      <c r="NGB47" s="960"/>
      <c r="NGC47" s="960"/>
      <c r="NGD47" s="960"/>
      <c r="NGE47" s="960"/>
      <c r="NGF47" s="960"/>
      <c r="NGG47" s="960"/>
      <c r="NGH47" s="960"/>
      <c r="NGI47" s="960"/>
      <c r="NGJ47" s="960"/>
      <c r="NGK47" s="960"/>
      <c r="NGL47" s="960"/>
      <c r="NGM47" s="960"/>
      <c r="NGN47" s="960"/>
      <c r="NGO47" s="960"/>
      <c r="NGP47" s="960"/>
      <c r="NGQ47" s="960"/>
      <c r="NGR47" s="960"/>
      <c r="NGS47" s="960"/>
      <c r="NGT47" s="960"/>
      <c r="NGU47" s="960"/>
      <c r="NGV47" s="960"/>
      <c r="NGW47" s="960"/>
      <c r="NGX47" s="960"/>
      <c r="NGY47" s="960"/>
      <c r="NGZ47" s="960"/>
      <c r="NHA47" s="960"/>
      <c r="NHB47" s="960"/>
      <c r="NHC47" s="960"/>
      <c r="NHD47" s="960"/>
      <c r="NHE47" s="960"/>
      <c r="NHF47" s="960"/>
      <c r="NHG47" s="960"/>
      <c r="NHH47" s="960"/>
      <c r="NHI47" s="960"/>
      <c r="NHJ47" s="960"/>
      <c r="NHK47" s="960"/>
      <c r="NHL47" s="960"/>
      <c r="NHM47" s="960"/>
      <c r="NHN47" s="960"/>
      <c r="NHO47" s="960"/>
      <c r="NHP47" s="960"/>
      <c r="NHQ47" s="960"/>
      <c r="NHR47" s="960"/>
      <c r="NHS47" s="960"/>
      <c r="NHT47" s="960"/>
      <c r="NHU47" s="960"/>
      <c r="NHV47" s="960"/>
      <c r="NHW47" s="960"/>
      <c r="NHX47" s="960"/>
      <c r="NHY47" s="960"/>
      <c r="NHZ47" s="960"/>
      <c r="NIA47" s="960"/>
      <c r="NIB47" s="960"/>
      <c r="NIC47" s="960"/>
      <c r="NID47" s="960"/>
      <c r="NIE47" s="960"/>
      <c r="NIF47" s="960"/>
      <c r="NIG47" s="960"/>
      <c r="NIH47" s="960"/>
      <c r="NII47" s="960"/>
      <c r="NIJ47" s="960"/>
      <c r="NIK47" s="960"/>
      <c r="NIL47" s="960"/>
      <c r="NIM47" s="960"/>
      <c r="NIN47" s="960"/>
      <c r="NIO47" s="960"/>
      <c r="NIP47" s="960"/>
      <c r="NIQ47" s="960"/>
      <c r="NIR47" s="960"/>
      <c r="NIS47" s="960"/>
      <c r="NIT47" s="960"/>
      <c r="NIU47" s="960"/>
      <c r="NIV47" s="960"/>
      <c r="NIW47" s="960"/>
      <c r="NIX47" s="960"/>
      <c r="NIY47" s="960"/>
      <c r="NIZ47" s="960"/>
      <c r="NJA47" s="960"/>
      <c r="NJB47" s="960"/>
      <c r="NJC47" s="960"/>
      <c r="NJD47" s="960"/>
      <c r="NJE47" s="960"/>
      <c r="NJF47" s="960"/>
      <c r="NJG47" s="960"/>
      <c r="NJH47" s="960"/>
      <c r="NJI47" s="960"/>
      <c r="NJJ47" s="960"/>
      <c r="NJK47" s="960"/>
      <c r="NJL47" s="960"/>
      <c r="NJM47" s="960"/>
      <c r="NJN47" s="960"/>
      <c r="NJO47" s="960"/>
      <c r="NJP47" s="960"/>
      <c r="NJQ47" s="960"/>
      <c r="NJR47" s="960"/>
      <c r="NJS47" s="960"/>
      <c r="NJT47" s="960"/>
      <c r="NJU47" s="960"/>
      <c r="NJV47" s="960"/>
      <c r="NJW47" s="960"/>
      <c r="NJX47" s="960"/>
      <c r="NJY47" s="960"/>
      <c r="NJZ47" s="960"/>
      <c r="NKA47" s="960"/>
      <c r="NKB47" s="960"/>
      <c r="NKC47" s="960"/>
      <c r="NKD47" s="960"/>
      <c r="NKE47" s="960"/>
      <c r="NKF47" s="960"/>
      <c r="NKG47" s="960"/>
      <c r="NKH47" s="960"/>
      <c r="NKI47" s="960"/>
      <c r="NKJ47" s="960"/>
      <c r="NKK47" s="960"/>
      <c r="NKL47" s="960"/>
      <c r="NKM47" s="960"/>
      <c r="NKN47" s="960"/>
      <c r="NKO47" s="960"/>
      <c r="NKP47" s="960"/>
      <c r="NKQ47" s="960"/>
      <c r="NKR47" s="960"/>
      <c r="NKS47" s="960"/>
      <c r="NKT47" s="960"/>
      <c r="NKU47" s="960"/>
      <c r="NKV47" s="960"/>
      <c r="NKW47" s="960"/>
      <c r="NKX47" s="960"/>
      <c r="NKY47" s="960"/>
      <c r="NKZ47" s="960"/>
      <c r="NLA47" s="960"/>
      <c r="NLB47" s="960"/>
      <c r="NLC47" s="960"/>
      <c r="NLD47" s="960"/>
      <c r="NLE47" s="960"/>
      <c r="NLF47" s="960"/>
      <c r="NLG47" s="960"/>
      <c r="NLH47" s="960"/>
      <c r="NLI47" s="960"/>
      <c r="NLJ47" s="960"/>
      <c r="NLK47" s="960"/>
      <c r="NLL47" s="960"/>
      <c r="NLM47" s="960"/>
      <c r="NLN47" s="960"/>
      <c r="NLO47" s="960"/>
      <c r="NLP47" s="960"/>
      <c r="NLQ47" s="960"/>
      <c r="NLR47" s="960"/>
      <c r="NLS47" s="960"/>
      <c r="NLT47" s="960"/>
      <c r="NLU47" s="960"/>
      <c r="NLV47" s="960"/>
      <c r="NLW47" s="960"/>
      <c r="NLX47" s="960"/>
      <c r="NLY47" s="960"/>
      <c r="NLZ47" s="960"/>
      <c r="NMA47" s="960"/>
      <c r="NMB47" s="960"/>
      <c r="NMC47" s="960"/>
      <c r="NMD47" s="960"/>
      <c r="NME47" s="960"/>
      <c r="NMF47" s="960"/>
      <c r="NMG47" s="960"/>
      <c r="NMH47" s="960"/>
      <c r="NMI47" s="960"/>
      <c r="NMJ47" s="960"/>
      <c r="NMK47" s="960"/>
      <c r="NML47" s="960"/>
      <c r="NMM47" s="960"/>
      <c r="NMN47" s="960"/>
      <c r="NMO47" s="960"/>
      <c r="NMP47" s="960"/>
      <c r="NMQ47" s="960"/>
      <c r="NMR47" s="960"/>
      <c r="NMS47" s="960"/>
      <c r="NMT47" s="960"/>
      <c r="NMU47" s="960"/>
      <c r="NMV47" s="960"/>
      <c r="NMW47" s="960"/>
      <c r="NMX47" s="960"/>
      <c r="NMY47" s="960"/>
      <c r="NMZ47" s="960"/>
      <c r="NNA47" s="960"/>
      <c r="NNB47" s="960"/>
      <c r="NNC47" s="960"/>
      <c r="NND47" s="960"/>
      <c r="NNE47" s="960"/>
      <c r="NNF47" s="960"/>
      <c r="NNG47" s="960"/>
      <c r="NNH47" s="960"/>
      <c r="NNI47" s="960"/>
      <c r="NNJ47" s="960"/>
      <c r="NNK47" s="960"/>
      <c r="NNL47" s="960"/>
      <c r="NNM47" s="960"/>
      <c r="NNN47" s="960"/>
      <c r="NNO47" s="960"/>
      <c r="NNP47" s="960"/>
      <c r="NNQ47" s="960"/>
      <c r="NNR47" s="960"/>
      <c r="NNS47" s="960"/>
      <c r="NNT47" s="960"/>
      <c r="NNU47" s="960"/>
      <c r="NNV47" s="960"/>
      <c r="NNW47" s="960"/>
      <c r="NNX47" s="960"/>
      <c r="NNY47" s="960"/>
      <c r="NNZ47" s="960"/>
      <c r="NOA47" s="960"/>
      <c r="NOB47" s="960"/>
      <c r="NOC47" s="960"/>
      <c r="NOD47" s="960"/>
      <c r="NOE47" s="960"/>
      <c r="NOF47" s="960"/>
      <c r="NOG47" s="960"/>
      <c r="NOH47" s="960"/>
      <c r="NOI47" s="960"/>
      <c r="NOJ47" s="960"/>
      <c r="NOK47" s="960"/>
      <c r="NOL47" s="960"/>
      <c r="NOM47" s="960"/>
      <c r="NON47" s="960"/>
      <c r="NOO47" s="960"/>
      <c r="NOP47" s="960"/>
      <c r="NOQ47" s="960"/>
      <c r="NOR47" s="960"/>
      <c r="NOS47" s="960"/>
      <c r="NOT47" s="960"/>
      <c r="NOU47" s="960"/>
      <c r="NOV47" s="960"/>
      <c r="NOW47" s="960"/>
      <c r="NOX47" s="960"/>
      <c r="NOY47" s="960"/>
      <c r="NOZ47" s="960"/>
      <c r="NPA47" s="960"/>
      <c r="NPB47" s="960"/>
      <c r="NPC47" s="960"/>
      <c r="NPD47" s="960"/>
      <c r="NPE47" s="960"/>
      <c r="NPF47" s="960"/>
      <c r="NPG47" s="960"/>
      <c r="NPH47" s="960"/>
      <c r="NPI47" s="960"/>
      <c r="NPJ47" s="960"/>
      <c r="NPK47" s="960"/>
      <c r="NPL47" s="960"/>
      <c r="NPM47" s="960"/>
      <c r="NPN47" s="960"/>
      <c r="NPO47" s="960"/>
      <c r="NPP47" s="960"/>
      <c r="NPQ47" s="960"/>
      <c r="NPR47" s="960"/>
      <c r="NPS47" s="960"/>
      <c r="NPT47" s="960"/>
      <c r="NPU47" s="960"/>
      <c r="NPV47" s="960"/>
      <c r="NPW47" s="960"/>
      <c r="NPX47" s="960"/>
      <c r="NPY47" s="960"/>
      <c r="NPZ47" s="960"/>
      <c r="NQA47" s="960"/>
      <c r="NQB47" s="960"/>
      <c r="NQC47" s="960"/>
      <c r="NQD47" s="960"/>
      <c r="NQE47" s="960"/>
      <c r="NQF47" s="960"/>
      <c r="NQG47" s="960"/>
      <c r="NQH47" s="960"/>
      <c r="NQI47" s="960"/>
      <c r="NQJ47" s="960"/>
      <c r="NQK47" s="960"/>
      <c r="NQL47" s="960"/>
      <c r="NQM47" s="960"/>
      <c r="NQN47" s="960"/>
      <c r="NQO47" s="960"/>
      <c r="NQP47" s="960"/>
      <c r="NQQ47" s="960"/>
      <c r="NQR47" s="960"/>
      <c r="NQS47" s="960"/>
      <c r="NQT47" s="960"/>
      <c r="NQU47" s="960"/>
      <c r="NQV47" s="960"/>
      <c r="NQW47" s="960"/>
      <c r="NQX47" s="960"/>
      <c r="NQY47" s="960"/>
      <c r="NQZ47" s="960"/>
      <c r="NRA47" s="960"/>
      <c r="NRB47" s="960"/>
      <c r="NRC47" s="960"/>
      <c r="NRD47" s="960"/>
      <c r="NRE47" s="960"/>
      <c r="NRF47" s="960"/>
      <c r="NRG47" s="960"/>
      <c r="NRH47" s="960"/>
      <c r="NRI47" s="960"/>
      <c r="NRJ47" s="960"/>
      <c r="NRK47" s="960"/>
      <c r="NRL47" s="960"/>
      <c r="NRM47" s="960"/>
      <c r="NRN47" s="960"/>
      <c r="NRO47" s="960"/>
      <c r="NRP47" s="960"/>
      <c r="NRQ47" s="960"/>
      <c r="NRR47" s="960"/>
      <c r="NRS47" s="960"/>
      <c r="NRT47" s="960"/>
      <c r="NRU47" s="960"/>
      <c r="NRV47" s="960"/>
      <c r="NRW47" s="960"/>
      <c r="NRX47" s="960"/>
      <c r="NRY47" s="960"/>
      <c r="NRZ47" s="960"/>
      <c r="NSA47" s="960"/>
      <c r="NSB47" s="960"/>
      <c r="NSC47" s="960"/>
      <c r="NSD47" s="960"/>
      <c r="NSE47" s="960"/>
      <c r="NSF47" s="960"/>
      <c r="NSG47" s="960"/>
      <c r="NSH47" s="960"/>
      <c r="NSI47" s="960"/>
      <c r="NSJ47" s="960"/>
      <c r="NSK47" s="960"/>
      <c r="NSL47" s="960"/>
      <c r="NSM47" s="960"/>
      <c r="NSN47" s="960"/>
      <c r="NSO47" s="960"/>
      <c r="NSP47" s="960"/>
      <c r="NSQ47" s="960"/>
      <c r="NSR47" s="960"/>
      <c r="NSS47" s="960"/>
      <c r="NST47" s="960"/>
      <c r="NSU47" s="960"/>
      <c r="NSV47" s="960"/>
      <c r="NSW47" s="960"/>
      <c r="NSX47" s="960"/>
      <c r="NSY47" s="960"/>
      <c r="NSZ47" s="960"/>
      <c r="NTA47" s="960"/>
      <c r="NTB47" s="960"/>
      <c r="NTC47" s="960"/>
      <c r="NTD47" s="960"/>
      <c r="NTE47" s="960"/>
      <c r="NTF47" s="960"/>
      <c r="NTG47" s="960"/>
      <c r="NTH47" s="960"/>
      <c r="NTI47" s="960"/>
      <c r="NTJ47" s="960"/>
      <c r="NTK47" s="960"/>
      <c r="NTL47" s="960"/>
      <c r="NTM47" s="960"/>
      <c r="NTN47" s="960"/>
      <c r="NTO47" s="960"/>
      <c r="NTP47" s="960"/>
      <c r="NTQ47" s="960"/>
      <c r="NTR47" s="960"/>
      <c r="NTS47" s="960"/>
      <c r="NTT47" s="960"/>
      <c r="NTU47" s="960"/>
      <c r="NTV47" s="960"/>
      <c r="NTW47" s="960"/>
      <c r="NTX47" s="960"/>
      <c r="NTY47" s="960"/>
      <c r="NTZ47" s="960"/>
      <c r="NUA47" s="960"/>
      <c r="NUB47" s="960"/>
      <c r="NUC47" s="960"/>
      <c r="NUD47" s="960"/>
      <c r="NUE47" s="960"/>
      <c r="NUF47" s="960"/>
      <c r="NUG47" s="960"/>
      <c r="NUH47" s="960"/>
      <c r="NUI47" s="960"/>
      <c r="NUJ47" s="960"/>
      <c r="NUK47" s="960"/>
      <c r="NUL47" s="960"/>
      <c r="NUM47" s="960"/>
      <c r="NUN47" s="960"/>
      <c r="NUO47" s="960"/>
      <c r="NUP47" s="960"/>
      <c r="NUQ47" s="960"/>
      <c r="NUR47" s="960"/>
      <c r="NUS47" s="960"/>
      <c r="NUT47" s="960"/>
      <c r="NUU47" s="960"/>
      <c r="NUV47" s="960"/>
      <c r="NUW47" s="960"/>
      <c r="NUX47" s="960"/>
      <c r="NUY47" s="960"/>
      <c r="NUZ47" s="960"/>
      <c r="NVA47" s="960"/>
      <c r="NVB47" s="960"/>
      <c r="NVC47" s="960"/>
      <c r="NVD47" s="960"/>
      <c r="NVE47" s="960"/>
      <c r="NVF47" s="960"/>
      <c r="NVG47" s="960"/>
      <c r="NVH47" s="960"/>
      <c r="NVI47" s="960"/>
      <c r="NVJ47" s="960"/>
      <c r="NVK47" s="960"/>
      <c r="NVL47" s="960"/>
      <c r="NVM47" s="960"/>
      <c r="NVN47" s="960"/>
      <c r="NVO47" s="960"/>
      <c r="NVP47" s="960"/>
      <c r="NVQ47" s="960"/>
      <c r="NVR47" s="960"/>
      <c r="NVS47" s="960"/>
      <c r="NVT47" s="960"/>
      <c r="NVU47" s="960"/>
      <c r="NVV47" s="960"/>
      <c r="NVW47" s="960"/>
      <c r="NVX47" s="960"/>
      <c r="NVY47" s="960"/>
      <c r="NVZ47" s="960"/>
      <c r="NWA47" s="960"/>
      <c r="NWB47" s="960"/>
      <c r="NWC47" s="960"/>
      <c r="NWD47" s="960"/>
      <c r="NWE47" s="960"/>
      <c r="NWF47" s="960"/>
      <c r="NWG47" s="960"/>
      <c r="NWH47" s="960"/>
      <c r="NWI47" s="960"/>
      <c r="NWJ47" s="960"/>
      <c r="NWK47" s="960"/>
      <c r="NWL47" s="960"/>
      <c r="NWM47" s="960"/>
      <c r="NWN47" s="960"/>
      <c r="NWO47" s="960"/>
      <c r="NWP47" s="960"/>
      <c r="NWQ47" s="960"/>
      <c r="NWR47" s="960"/>
      <c r="NWS47" s="960"/>
      <c r="NWT47" s="960"/>
      <c r="NWU47" s="960"/>
      <c r="NWV47" s="960"/>
      <c r="NWW47" s="960"/>
      <c r="NWX47" s="960"/>
      <c r="NWY47" s="960"/>
      <c r="NWZ47" s="960"/>
      <c r="NXA47" s="960"/>
      <c r="NXB47" s="960"/>
      <c r="NXC47" s="960"/>
      <c r="NXD47" s="960"/>
      <c r="NXE47" s="960"/>
      <c r="NXF47" s="960"/>
      <c r="NXG47" s="960"/>
      <c r="NXH47" s="960"/>
      <c r="NXI47" s="960"/>
      <c r="NXJ47" s="960"/>
      <c r="NXK47" s="960"/>
      <c r="NXL47" s="960"/>
      <c r="NXM47" s="960"/>
      <c r="NXN47" s="960"/>
      <c r="NXO47" s="960"/>
      <c r="NXP47" s="960"/>
      <c r="NXQ47" s="960"/>
      <c r="NXR47" s="960"/>
      <c r="NXS47" s="960"/>
      <c r="NXT47" s="960"/>
      <c r="NXU47" s="960"/>
      <c r="NXV47" s="960"/>
      <c r="NXW47" s="960"/>
      <c r="NXX47" s="960"/>
      <c r="NXY47" s="960"/>
      <c r="NXZ47" s="960"/>
      <c r="NYA47" s="960"/>
      <c r="NYB47" s="960"/>
      <c r="NYC47" s="960"/>
      <c r="NYD47" s="960"/>
      <c r="NYE47" s="960"/>
      <c r="NYF47" s="960"/>
      <c r="NYG47" s="960"/>
      <c r="NYH47" s="960"/>
      <c r="NYI47" s="960"/>
      <c r="NYJ47" s="960"/>
      <c r="NYK47" s="960"/>
      <c r="NYL47" s="960"/>
      <c r="NYM47" s="960"/>
      <c r="NYN47" s="960"/>
      <c r="NYO47" s="960"/>
      <c r="NYP47" s="960"/>
      <c r="NYQ47" s="960"/>
      <c r="NYR47" s="960"/>
      <c r="NYS47" s="960"/>
      <c r="NYT47" s="960"/>
      <c r="NYU47" s="960"/>
      <c r="NYV47" s="960"/>
      <c r="NYW47" s="960"/>
      <c r="NYX47" s="960"/>
      <c r="NYY47" s="960"/>
      <c r="NYZ47" s="960"/>
      <c r="NZA47" s="960"/>
      <c r="NZB47" s="960"/>
      <c r="NZC47" s="960"/>
      <c r="NZD47" s="960"/>
      <c r="NZE47" s="960"/>
      <c r="NZF47" s="960"/>
      <c r="NZG47" s="960"/>
      <c r="NZH47" s="960"/>
      <c r="NZI47" s="960"/>
      <c r="NZJ47" s="960"/>
      <c r="NZK47" s="960"/>
      <c r="NZL47" s="960"/>
      <c r="NZM47" s="960"/>
      <c r="NZN47" s="960"/>
      <c r="NZO47" s="960"/>
      <c r="NZP47" s="960"/>
      <c r="NZQ47" s="960"/>
      <c r="NZR47" s="960"/>
      <c r="NZS47" s="960"/>
      <c r="NZT47" s="960"/>
      <c r="NZU47" s="960"/>
      <c r="NZV47" s="960"/>
      <c r="NZW47" s="960"/>
      <c r="NZX47" s="960"/>
      <c r="NZY47" s="960"/>
      <c r="NZZ47" s="960"/>
      <c r="OAA47" s="960"/>
      <c r="OAB47" s="960"/>
      <c r="OAC47" s="960"/>
      <c r="OAD47" s="960"/>
      <c r="OAE47" s="960"/>
      <c r="OAF47" s="960"/>
      <c r="OAG47" s="960"/>
      <c r="OAH47" s="960"/>
      <c r="OAI47" s="960"/>
      <c r="OAJ47" s="960"/>
      <c r="OAK47" s="960"/>
      <c r="OAL47" s="960"/>
      <c r="OAM47" s="960"/>
      <c r="OAN47" s="960"/>
      <c r="OAO47" s="960"/>
      <c r="OAP47" s="960"/>
      <c r="OAQ47" s="960"/>
      <c r="OAR47" s="960"/>
      <c r="OAS47" s="960"/>
      <c r="OAT47" s="960"/>
      <c r="OAU47" s="960"/>
      <c r="OAV47" s="960"/>
      <c r="OAW47" s="960"/>
      <c r="OAX47" s="960"/>
      <c r="OAY47" s="960"/>
      <c r="OAZ47" s="960"/>
      <c r="OBA47" s="960"/>
      <c r="OBB47" s="960"/>
      <c r="OBC47" s="960"/>
      <c r="OBD47" s="960"/>
      <c r="OBE47" s="960"/>
      <c r="OBF47" s="960"/>
      <c r="OBG47" s="960"/>
      <c r="OBH47" s="960"/>
      <c r="OBI47" s="960"/>
      <c r="OBJ47" s="960"/>
      <c r="OBK47" s="960"/>
      <c r="OBL47" s="960"/>
      <c r="OBM47" s="960"/>
      <c r="OBN47" s="960"/>
      <c r="OBO47" s="960"/>
      <c r="OBP47" s="960"/>
      <c r="OBQ47" s="960"/>
      <c r="OBR47" s="960"/>
      <c r="OBS47" s="960"/>
      <c r="OBT47" s="960"/>
      <c r="OBU47" s="960"/>
      <c r="OBV47" s="960"/>
      <c r="OBW47" s="960"/>
      <c r="OBX47" s="960"/>
      <c r="OBY47" s="960"/>
      <c r="OBZ47" s="960"/>
      <c r="OCA47" s="960"/>
      <c r="OCB47" s="960"/>
      <c r="OCC47" s="960"/>
      <c r="OCD47" s="960"/>
      <c r="OCE47" s="960"/>
      <c r="OCF47" s="960"/>
      <c r="OCG47" s="960"/>
      <c r="OCH47" s="960"/>
      <c r="OCI47" s="960"/>
      <c r="OCJ47" s="960"/>
      <c r="OCK47" s="960"/>
      <c r="OCL47" s="960"/>
      <c r="OCM47" s="960"/>
      <c r="OCN47" s="960"/>
      <c r="OCO47" s="960"/>
      <c r="OCP47" s="960"/>
      <c r="OCQ47" s="960"/>
      <c r="OCR47" s="960"/>
      <c r="OCS47" s="960"/>
      <c r="OCT47" s="960"/>
      <c r="OCU47" s="960"/>
      <c r="OCV47" s="960"/>
      <c r="OCW47" s="960"/>
      <c r="OCX47" s="960"/>
      <c r="OCY47" s="960"/>
      <c r="OCZ47" s="960"/>
      <c r="ODA47" s="960"/>
      <c r="ODB47" s="960"/>
      <c r="ODC47" s="960"/>
      <c r="ODD47" s="960"/>
      <c r="ODE47" s="960"/>
      <c r="ODF47" s="960"/>
      <c r="ODG47" s="960"/>
      <c r="ODH47" s="960"/>
      <c r="ODI47" s="960"/>
      <c r="ODJ47" s="960"/>
      <c r="ODK47" s="960"/>
      <c r="ODL47" s="960"/>
      <c r="ODM47" s="960"/>
      <c r="ODN47" s="960"/>
      <c r="ODO47" s="960"/>
      <c r="ODP47" s="960"/>
      <c r="ODQ47" s="960"/>
      <c r="ODR47" s="960"/>
      <c r="ODS47" s="960"/>
      <c r="ODT47" s="960"/>
      <c r="ODU47" s="960"/>
      <c r="ODV47" s="960"/>
      <c r="ODW47" s="960"/>
      <c r="ODX47" s="960"/>
      <c r="ODY47" s="960"/>
      <c r="ODZ47" s="960"/>
      <c r="OEA47" s="960"/>
      <c r="OEB47" s="960"/>
      <c r="OEC47" s="960"/>
      <c r="OED47" s="960"/>
      <c r="OEE47" s="960"/>
      <c r="OEF47" s="960"/>
      <c r="OEG47" s="960"/>
      <c r="OEH47" s="960"/>
      <c r="OEI47" s="960"/>
      <c r="OEJ47" s="960"/>
      <c r="OEK47" s="960"/>
      <c r="OEL47" s="960"/>
      <c r="OEM47" s="960"/>
      <c r="OEN47" s="960"/>
      <c r="OEO47" s="960"/>
      <c r="OEP47" s="960"/>
      <c r="OEQ47" s="960"/>
      <c r="OER47" s="960"/>
      <c r="OES47" s="960"/>
      <c r="OET47" s="960"/>
      <c r="OEU47" s="960"/>
      <c r="OEV47" s="960"/>
      <c r="OEW47" s="960"/>
      <c r="OEX47" s="960"/>
      <c r="OEY47" s="960"/>
      <c r="OEZ47" s="960"/>
      <c r="OFA47" s="960"/>
      <c r="OFB47" s="960"/>
      <c r="OFC47" s="960"/>
      <c r="OFD47" s="960"/>
      <c r="OFE47" s="960"/>
      <c r="OFF47" s="960"/>
      <c r="OFG47" s="960"/>
      <c r="OFH47" s="960"/>
      <c r="OFI47" s="960"/>
      <c r="OFJ47" s="960"/>
      <c r="OFK47" s="960"/>
      <c r="OFL47" s="960"/>
      <c r="OFM47" s="960"/>
      <c r="OFN47" s="960"/>
      <c r="OFO47" s="960"/>
      <c r="OFP47" s="960"/>
      <c r="OFQ47" s="960"/>
      <c r="OFR47" s="960"/>
      <c r="OFS47" s="960"/>
      <c r="OFT47" s="960"/>
      <c r="OFU47" s="960"/>
      <c r="OFV47" s="960"/>
      <c r="OFW47" s="960"/>
      <c r="OFX47" s="960"/>
      <c r="OFY47" s="960"/>
      <c r="OFZ47" s="960"/>
      <c r="OGA47" s="960"/>
      <c r="OGB47" s="960"/>
      <c r="OGC47" s="960"/>
      <c r="OGD47" s="960"/>
      <c r="OGE47" s="960"/>
      <c r="OGF47" s="960"/>
      <c r="OGG47" s="960"/>
      <c r="OGH47" s="960"/>
      <c r="OGI47" s="960"/>
      <c r="OGJ47" s="960"/>
      <c r="OGK47" s="960"/>
      <c r="OGL47" s="960"/>
      <c r="OGM47" s="960"/>
      <c r="OGN47" s="960"/>
      <c r="OGO47" s="960"/>
      <c r="OGP47" s="960"/>
      <c r="OGQ47" s="960"/>
      <c r="OGR47" s="960"/>
      <c r="OGS47" s="960"/>
      <c r="OGT47" s="960"/>
      <c r="OGU47" s="960"/>
      <c r="OGV47" s="960"/>
      <c r="OGW47" s="960"/>
      <c r="OGX47" s="960"/>
      <c r="OGY47" s="960"/>
      <c r="OGZ47" s="960"/>
      <c r="OHA47" s="960"/>
      <c r="OHB47" s="960"/>
      <c r="OHC47" s="960"/>
      <c r="OHD47" s="960"/>
      <c r="OHE47" s="960"/>
      <c r="OHF47" s="960"/>
      <c r="OHG47" s="960"/>
      <c r="OHH47" s="960"/>
      <c r="OHI47" s="960"/>
      <c r="OHJ47" s="960"/>
      <c r="OHK47" s="960"/>
      <c r="OHL47" s="960"/>
      <c r="OHM47" s="960"/>
      <c r="OHN47" s="960"/>
      <c r="OHO47" s="960"/>
      <c r="OHP47" s="960"/>
      <c r="OHQ47" s="960"/>
      <c r="OHR47" s="960"/>
      <c r="OHS47" s="960"/>
      <c r="OHT47" s="960"/>
      <c r="OHU47" s="960"/>
      <c r="OHV47" s="960"/>
      <c r="OHW47" s="960"/>
      <c r="OHX47" s="960"/>
      <c r="OHY47" s="960"/>
      <c r="OHZ47" s="960"/>
      <c r="OIA47" s="960"/>
      <c r="OIB47" s="960"/>
      <c r="OIC47" s="960"/>
      <c r="OID47" s="960"/>
      <c r="OIE47" s="960"/>
      <c r="OIF47" s="960"/>
      <c r="OIG47" s="960"/>
      <c r="OIH47" s="960"/>
      <c r="OII47" s="960"/>
      <c r="OIJ47" s="960"/>
      <c r="OIK47" s="960"/>
      <c r="OIL47" s="960"/>
      <c r="OIM47" s="960"/>
      <c r="OIN47" s="960"/>
      <c r="OIO47" s="960"/>
      <c r="OIP47" s="960"/>
      <c r="OIQ47" s="960"/>
      <c r="OIR47" s="960"/>
      <c r="OIS47" s="960"/>
      <c r="OIT47" s="960"/>
      <c r="OIU47" s="960"/>
      <c r="OIV47" s="960"/>
      <c r="OIW47" s="960"/>
      <c r="OIX47" s="960"/>
      <c r="OIY47" s="960"/>
      <c r="OIZ47" s="960"/>
      <c r="OJA47" s="960"/>
      <c r="OJB47" s="960"/>
      <c r="OJC47" s="960"/>
      <c r="OJD47" s="960"/>
      <c r="OJE47" s="960"/>
      <c r="OJF47" s="960"/>
      <c r="OJG47" s="960"/>
      <c r="OJH47" s="960"/>
      <c r="OJI47" s="960"/>
      <c r="OJJ47" s="960"/>
      <c r="OJK47" s="960"/>
      <c r="OJL47" s="960"/>
      <c r="OJM47" s="960"/>
      <c r="OJN47" s="960"/>
      <c r="OJO47" s="960"/>
      <c r="OJP47" s="960"/>
      <c r="OJQ47" s="960"/>
      <c r="OJR47" s="960"/>
      <c r="OJS47" s="960"/>
      <c r="OJT47" s="960"/>
      <c r="OJU47" s="960"/>
      <c r="OJV47" s="960"/>
      <c r="OJW47" s="960"/>
      <c r="OJX47" s="960"/>
      <c r="OJY47" s="960"/>
      <c r="OJZ47" s="960"/>
      <c r="OKA47" s="960"/>
      <c r="OKB47" s="960"/>
      <c r="OKC47" s="960"/>
      <c r="OKD47" s="960"/>
      <c r="OKE47" s="960"/>
      <c r="OKF47" s="960"/>
      <c r="OKG47" s="960"/>
      <c r="OKH47" s="960"/>
      <c r="OKI47" s="960"/>
      <c r="OKJ47" s="960"/>
      <c r="OKK47" s="960"/>
      <c r="OKL47" s="960"/>
      <c r="OKM47" s="960"/>
      <c r="OKN47" s="960"/>
      <c r="OKO47" s="960"/>
      <c r="OKP47" s="960"/>
      <c r="OKQ47" s="960"/>
      <c r="OKR47" s="960"/>
      <c r="OKS47" s="960"/>
      <c r="OKT47" s="960"/>
      <c r="OKU47" s="960"/>
      <c r="OKV47" s="960"/>
      <c r="OKW47" s="960"/>
      <c r="OKX47" s="960"/>
      <c r="OKY47" s="960"/>
      <c r="OKZ47" s="960"/>
      <c r="OLA47" s="960"/>
      <c r="OLB47" s="960"/>
      <c r="OLC47" s="960"/>
      <c r="OLD47" s="960"/>
      <c r="OLE47" s="960"/>
      <c r="OLF47" s="960"/>
      <c r="OLG47" s="960"/>
      <c r="OLH47" s="960"/>
      <c r="OLI47" s="960"/>
      <c r="OLJ47" s="960"/>
      <c r="OLK47" s="960"/>
      <c r="OLL47" s="960"/>
      <c r="OLM47" s="960"/>
      <c r="OLN47" s="960"/>
      <c r="OLO47" s="960"/>
      <c r="OLP47" s="960"/>
      <c r="OLQ47" s="960"/>
      <c r="OLR47" s="960"/>
      <c r="OLS47" s="960"/>
      <c r="OLT47" s="960"/>
      <c r="OLU47" s="960"/>
      <c r="OLV47" s="960"/>
      <c r="OLW47" s="960"/>
      <c r="OLX47" s="960"/>
      <c r="OLY47" s="960"/>
      <c r="OLZ47" s="960"/>
      <c r="OMA47" s="960"/>
      <c r="OMB47" s="960"/>
      <c r="OMC47" s="960"/>
      <c r="OMD47" s="960"/>
      <c r="OME47" s="960"/>
      <c r="OMF47" s="960"/>
      <c r="OMG47" s="960"/>
      <c r="OMH47" s="960"/>
      <c r="OMI47" s="960"/>
      <c r="OMJ47" s="960"/>
      <c r="OMK47" s="960"/>
      <c r="OML47" s="960"/>
      <c r="OMM47" s="960"/>
      <c r="OMN47" s="960"/>
      <c r="OMO47" s="960"/>
      <c r="OMP47" s="960"/>
      <c r="OMQ47" s="960"/>
      <c r="OMR47" s="960"/>
      <c r="OMS47" s="960"/>
      <c r="OMT47" s="960"/>
      <c r="OMU47" s="960"/>
      <c r="OMV47" s="960"/>
      <c r="OMW47" s="960"/>
      <c r="OMX47" s="960"/>
      <c r="OMY47" s="960"/>
      <c r="OMZ47" s="960"/>
      <c r="ONA47" s="960"/>
      <c r="ONB47" s="960"/>
      <c r="ONC47" s="960"/>
      <c r="OND47" s="960"/>
      <c r="ONE47" s="960"/>
      <c r="ONF47" s="960"/>
      <c r="ONG47" s="960"/>
      <c r="ONH47" s="960"/>
      <c r="ONI47" s="960"/>
      <c r="ONJ47" s="960"/>
      <c r="ONK47" s="960"/>
      <c r="ONL47" s="960"/>
      <c r="ONM47" s="960"/>
      <c r="ONN47" s="960"/>
      <c r="ONO47" s="960"/>
      <c r="ONP47" s="960"/>
      <c r="ONQ47" s="960"/>
      <c r="ONR47" s="960"/>
      <c r="ONS47" s="960"/>
      <c r="ONT47" s="960"/>
      <c r="ONU47" s="960"/>
      <c r="ONV47" s="960"/>
      <c r="ONW47" s="960"/>
      <c r="ONX47" s="960"/>
      <c r="ONY47" s="960"/>
      <c r="ONZ47" s="960"/>
      <c r="OOA47" s="960"/>
      <c r="OOB47" s="960"/>
      <c r="OOC47" s="960"/>
      <c r="OOD47" s="960"/>
      <c r="OOE47" s="960"/>
      <c r="OOF47" s="960"/>
      <c r="OOG47" s="960"/>
      <c r="OOH47" s="960"/>
      <c r="OOI47" s="960"/>
      <c r="OOJ47" s="960"/>
      <c r="OOK47" s="960"/>
      <c r="OOL47" s="960"/>
      <c r="OOM47" s="960"/>
      <c r="OON47" s="960"/>
      <c r="OOO47" s="960"/>
      <c r="OOP47" s="960"/>
      <c r="OOQ47" s="960"/>
      <c r="OOR47" s="960"/>
      <c r="OOS47" s="960"/>
      <c r="OOT47" s="960"/>
      <c r="OOU47" s="960"/>
      <c r="OOV47" s="960"/>
      <c r="OOW47" s="960"/>
      <c r="OOX47" s="960"/>
      <c r="OOY47" s="960"/>
      <c r="OOZ47" s="960"/>
      <c r="OPA47" s="960"/>
      <c r="OPB47" s="960"/>
      <c r="OPC47" s="960"/>
      <c r="OPD47" s="960"/>
      <c r="OPE47" s="960"/>
      <c r="OPF47" s="960"/>
      <c r="OPG47" s="960"/>
      <c r="OPH47" s="960"/>
      <c r="OPI47" s="960"/>
      <c r="OPJ47" s="960"/>
      <c r="OPK47" s="960"/>
      <c r="OPL47" s="960"/>
      <c r="OPM47" s="960"/>
      <c r="OPN47" s="960"/>
      <c r="OPO47" s="960"/>
      <c r="OPP47" s="960"/>
      <c r="OPQ47" s="960"/>
      <c r="OPR47" s="960"/>
      <c r="OPS47" s="960"/>
      <c r="OPT47" s="960"/>
      <c r="OPU47" s="960"/>
      <c r="OPV47" s="960"/>
      <c r="OPW47" s="960"/>
      <c r="OPX47" s="960"/>
      <c r="OPY47" s="960"/>
      <c r="OPZ47" s="960"/>
      <c r="OQA47" s="960"/>
      <c r="OQB47" s="960"/>
      <c r="OQC47" s="960"/>
      <c r="OQD47" s="960"/>
      <c r="OQE47" s="960"/>
      <c r="OQF47" s="960"/>
      <c r="OQG47" s="960"/>
      <c r="OQH47" s="960"/>
      <c r="OQI47" s="960"/>
      <c r="OQJ47" s="960"/>
      <c r="OQK47" s="960"/>
      <c r="OQL47" s="960"/>
      <c r="OQM47" s="960"/>
      <c r="OQN47" s="960"/>
      <c r="OQO47" s="960"/>
      <c r="OQP47" s="960"/>
      <c r="OQQ47" s="960"/>
      <c r="OQR47" s="960"/>
      <c r="OQS47" s="960"/>
      <c r="OQT47" s="960"/>
      <c r="OQU47" s="960"/>
      <c r="OQV47" s="960"/>
      <c r="OQW47" s="960"/>
      <c r="OQX47" s="960"/>
      <c r="OQY47" s="960"/>
      <c r="OQZ47" s="960"/>
      <c r="ORA47" s="960"/>
      <c r="ORB47" s="960"/>
      <c r="ORC47" s="960"/>
      <c r="ORD47" s="960"/>
      <c r="ORE47" s="960"/>
      <c r="ORF47" s="960"/>
      <c r="ORG47" s="960"/>
      <c r="ORH47" s="960"/>
      <c r="ORI47" s="960"/>
      <c r="ORJ47" s="960"/>
      <c r="ORK47" s="960"/>
      <c r="ORL47" s="960"/>
      <c r="ORM47" s="960"/>
      <c r="ORN47" s="960"/>
      <c r="ORO47" s="960"/>
      <c r="ORP47" s="960"/>
      <c r="ORQ47" s="960"/>
      <c r="ORR47" s="960"/>
      <c r="ORS47" s="960"/>
      <c r="ORT47" s="960"/>
      <c r="ORU47" s="960"/>
      <c r="ORV47" s="960"/>
      <c r="ORW47" s="960"/>
      <c r="ORX47" s="960"/>
      <c r="ORY47" s="960"/>
      <c r="ORZ47" s="960"/>
      <c r="OSA47" s="960"/>
      <c r="OSB47" s="960"/>
      <c r="OSC47" s="960"/>
      <c r="OSD47" s="960"/>
      <c r="OSE47" s="960"/>
      <c r="OSF47" s="960"/>
      <c r="OSG47" s="960"/>
      <c r="OSH47" s="960"/>
      <c r="OSI47" s="960"/>
      <c r="OSJ47" s="960"/>
      <c r="OSK47" s="960"/>
      <c r="OSL47" s="960"/>
      <c r="OSM47" s="960"/>
      <c r="OSN47" s="960"/>
      <c r="OSO47" s="960"/>
      <c r="OSP47" s="960"/>
      <c r="OSQ47" s="960"/>
      <c r="OSR47" s="960"/>
      <c r="OSS47" s="960"/>
      <c r="OST47" s="960"/>
      <c r="OSU47" s="960"/>
      <c r="OSV47" s="960"/>
      <c r="OSW47" s="960"/>
      <c r="OSX47" s="960"/>
      <c r="OSY47" s="960"/>
      <c r="OSZ47" s="960"/>
      <c r="OTA47" s="960"/>
      <c r="OTB47" s="960"/>
      <c r="OTC47" s="960"/>
      <c r="OTD47" s="960"/>
      <c r="OTE47" s="960"/>
      <c r="OTF47" s="960"/>
      <c r="OTG47" s="960"/>
      <c r="OTH47" s="960"/>
      <c r="OTI47" s="960"/>
      <c r="OTJ47" s="960"/>
      <c r="OTK47" s="960"/>
      <c r="OTL47" s="960"/>
      <c r="OTM47" s="960"/>
      <c r="OTN47" s="960"/>
      <c r="OTO47" s="960"/>
      <c r="OTP47" s="960"/>
      <c r="OTQ47" s="960"/>
      <c r="OTR47" s="960"/>
      <c r="OTS47" s="960"/>
      <c r="OTT47" s="960"/>
      <c r="OTU47" s="960"/>
      <c r="OTV47" s="960"/>
      <c r="OTW47" s="960"/>
      <c r="OTX47" s="960"/>
      <c r="OTY47" s="960"/>
      <c r="OTZ47" s="960"/>
      <c r="OUA47" s="960"/>
      <c r="OUB47" s="960"/>
      <c r="OUC47" s="960"/>
      <c r="OUD47" s="960"/>
      <c r="OUE47" s="960"/>
      <c r="OUF47" s="960"/>
      <c r="OUG47" s="960"/>
      <c r="OUH47" s="960"/>
      <c r="OUI47" s="960"/>
      <c r="OUJ47" s="960"/>
      <c r="OUK47" s="960"/>
      <c r="OUL47" s="960"/>
      <c r="OUM47" s="960"/>
      <c r="OUN47" s="960"/>
      <c r="OUO47" s="960"/>
      <c r="OUP47" s="960"/>
      <c r="OUQ47" s="960"/>
      <c r="OUR47" s="960"/>
      <c r="OUS47" s="960"/>
      <c r="OUT47" s="960"/>
      <c r="OUU47" s="960"/>
      <c r="OUV47" s="960"/>
      <c r="OUW47" s="960"/>
      <c r="OUX47" s="960"/>
      <c r="OUY47" s="960"/>
      <c r="OUZ47" s="960"/>
      <c r="OVA47" s="960"/>
      <c r="OVB47" s="960"/>
      <c r="OVC47" s="960"/>
      <c r="OVD47" s="960"/>
      <c r="OVE47" s="960"/>
      <c r="OVF47" s="960"/>
      <c r="OVG47" s="960"/>
      <c r="OVH47" s="960"/>
      <c r="OVI47" s="960"/>
      <c r="OVJ47" s="960"/>
      <c r="OVK47" s="960"/>
      <c r="OVL47" s="960"/>
      <c r="OVM47" s="960"/>
      <c r="OVN47" s="960"/>
      <c r="OVO47" s="960"/>
      <c r="OVP47" s="960"/>
      <c r="OVQ47" s="960"/>
      <c r="OVR47" s="960"/>
      <c r="OVS47" s="960"/>
      <c r="OVT47" s="960"/>
      <c r="OVU47" s="960"/>
      <c r="OVV47" s="960"/>
      <c r="OVW47" s="960"/>
      <c r="OVX47" s="960"/>
      <c r="OVY47" s="960"/>
      <c r="OVZ47" s="960"/>
      <c r="OWA47" s="960"/>
      <c r="OWB47" s="960"/>
      <c r="OWC47" s="960"/>
      <c r="OWD47" s="960"/>
      <c r="OWE47" s="960"/>
      <c r="OWF47" s="960"/>
      <c r="OWG47" s="960"/>
      <c r="OWH47" s="960"/>
      <c r="OWI47" s="960"/>
      <c r="OWJ47" s="960"/>
      <c r="OWK47" s="960"/>
      <c r="OWL47" s="960"/>
      <c r="OWM47" s="960"/>
      <c r="OWN47" s="960"/>
      <c r="OWO47" s="960"/>
      <c r="OWP47" s="960"/>
      <c r="OWQ47" s="960"/>
      <c r="OWR47" s="960"/>
      <c r="OWS47" s="960"/>
      <c r="OWT47" s="960"/>
      <c r="OWU47" s="960"/>
      <c r="OWV47" s="960"/>
      <c r="OWW47" s="960"/>
      <c r="OWX47" s="960"/>
      <c r="OWY47" s="960"/>
      <c r="OWZ47" s="960"/>
      <c r="OXA47" s="960"/>
      <c r="OXB47" s="960"/>
      <c r="OXC47" s="960"/>
      <c r="OXD47" s="960"/>
      <c r="OXE47" s="960"/>
      <c r="OXF47" s="960"/>
      <c r="OXG47" s="960"/>
      <c r="OXH47" s="960"/>
      <c r="OXI47" s="960"/>
      <c r="OXJ47" s="960"/>
      <c r="OXK47" s="960"/>
      <c r="OXL47" s="960"/>
      <c r="OXM47" s="960"/>
      <c r="OXN47" s="960"/>
      <c r="OXO47" s="960"/>
      <c r="OXP47" s="960"/>
      <c r="OXQ47" s="960"/>
      <c r="OXR47" s="960"/>
      <c r="OXS47" s="960"/>
      <c r="OXT47" s="960"/>
      <c r="OXU47" s="960"/>
      <c r="OXV47" s="960"/>
      <c r="OXW47" s="960"/>
      <c r="OXX47" s="960"/>
      <c r="OXY47" s="960"/>
      <c r="OXZ47" s="960"/>
      <c r="OYA47" s="960"/>
      <c r="OYB47" s="960"/>
      <c r="OYC47" s="960"/>
      <c r="OYD47" s="960"/>
      <c r="OYE47" s="960"/>
      <c r="OYF47" s="960"/>
      <c r="OYG47" s="960"/>
      <c r="OYH47" s="960"/>
      <c r="OYI47" s="960"/>
      <c r="OYJ47" s="960"/>
      <c r="OYK47" s="960"/>
      <c r="OYL47" s="960"/>
      <c r="OYM47" s="960"/>
      <c r="OYN47" s="960"/>
      <c r="OYO47" s="960"/>
      <c r="OYP47" s="960"/>
      <c r="OYQ47" s="960"/>
      <c r="OYR47" s="960"/>
      <c r="OYS47" s="960"/>
      <c r="OYT47" s="960"/>
      <c r="OYU47" s="960"/>
      <c r="OYV47" s="960"/>
      <c r="OYW47" s="960"/>
      <c r="OYX47" s="960"/>
      <c r="OYY47" s="960"/>
      <c r="OYZ47" s="960"/>
      <c r="OZA47" s="960"/>
      <c r="OZB47" s="960"/>
      <c r="OZC47" s="960"/>
      <c r="OZD47" s="960"/>
      <c r="OZE47" s="960"/>
      <c r="OZF47" s="960"/>
      <c r="OZG47" s="960"/>
      <c r="OZH47" s="960"/>
      <c r="OZI47" s="960"/>
      <c r="OZJ47" s="960"/>
      <c r="OZK47" s="960"/>
      <c r="OZL47" s="960"/>
      <c r="OZM47" s="960"/>
      <c r="OZN47" s="960"/>
      <c r="OZO47" s="960"/>
      <c r="OZP47" s="960"/>
      <c r="OZQ47" s="960"/>
      <c r="OZR47" s="960"/>
      <c r="OZS47" s="960"/>
      <c r="OZT47" s="960"/>
      <c r="OZU47" s="960"/>
      <c r="OZV47" s="960"/>
      <c r="OZW47" s="960"/>
      <c r="OZX47" s="960"/>
      <c r="OZY47" s="960"/>
      <c r="OZZ47" s="960"/>
      <c r="PAA47" s="960"/>
      <c r="PAB47" s="960"/>
      <c r="PAC47" s="960"/>
      <c r="PAD47" s="960"/>
      <c r="PAE47" s="960"/>
      <c r="PAF47" s="960"/>
      <c r="PAG47" s="960"/>
      <c r="PAH47" s="960"/>
      <c r="PAI47" s="960"/>
      <c r="PAJ47" s="960"/>
      <c r="PAK47" s="960"/>
      <c r="PAL47" s="960"/>
      <c r="PAM47" s="960"/>
      <c r="PAN47" s="960"/>
      <c r="PAO47" s="960"/>
      <c r="PAP47" s="960"/>
      <c r="PAQ47" s="960"/>
      <c r="PAR47" s="960"/>
      <c r="PAS47" s="960"/>
      <c r="PAT47" s="960"/>
      <c r="PAU47" s="960"/>
      <c r="PAV47" s="960"/>
      <c r="PAW47" s="960"/>
      <c r="PAX47" s="960"/>
      <c r="PAY47" s="960"/>
      <c r="PAZ47" s="960"/>
      <c r="PBA47" s="960"/>
      <c r="PBB47" s="960"/>
      <c r="PBC47" s="960"/>
      <c r="PBD47" s="960"/>
      <c r="PBE47" s="960"/>
      <c r="PBF47" s="960"/>
      <c r="PBG47" s="960"/>
      <c r="PBH47" s="960"/>
      <c r="PBI47" s="960"/>
      <c r="PBJ47" s="960"/>
      <c r="PBK47" s="960"/>
      <c r="PBL47" s="960"/>
      <c r="PBM47" s="960"/>
      <c r="PBN47" s="960"/>
      <c r="PBO47" s="960"/>
      <c r="PBP47" s="960"/>
      <c r="PBQ47" s="960"/>
      <c r="PBR47" s="960"/>
      <c r="PBS47" s="960"/>
      <c r="PBT47" s="960"/>
      <c r="PBU47" s="960"/>
      <c r="PBV47" s="960"/>
      <c r="PBW47" s="960"/>
      <c r="PBX47" s="960"/>
      <c r="PBY47" s="960"/>
      <c r="PBZ47" s="960"/>
      <c r="PCA47" s="960"/>
      <c r="PCB47" s="960"/>
      <c r="PCC47" s="960"/>
      <c r="PCD47" s="960"/>
      <c r="PCE47" s="960"/>
      <c r="PCF47" s="960"/>
      <c r="PCG47" s="960"/>
      <c r="PCH47" s="960"/>
      <c r="PCI47" s="960"/>
      <c r="PCJ47" s="960"/>
      <c r="PCK47" s="960"/>
      <c r="PCL47" s="960"/>
      <c r="PCM47" s="960"/>
      <c r="PCN47" s="960"/>
      <c r="PCO47" s="960"/>
      <c r="PCP47" s="960"/>
      <c r="PCQ47" s="960"/>
      <c r="PCR47" s="960"/>
      <c r="PCS47" s="960"/>
      <c r="PCT47" s="960"/>
      <c r="PCU47" s="960"/>
      <c r="PCV47" s="960"/>
      <c r="PCW47" s="960"/>
      <c r="PCX47" s="960"/>
      <c r="PCY47" s="960"/>
      <c r="PCZ47" s="960"/>
      <c r="PDA47" s="960"/>
      <c r="PDB47" s="960"/>
      <c r="PDC47" s="960"/>
      <c r="PDD47" s="960"/>
      <c r="PDE47" s="960"/>
      <c r="PDF47" s="960"/>
      <c r="PDG47" s="960"/>
      <c r="PDH47" s="960"/>
      <c r="PDI47" s="960"/>
      <c r="PDJ47" s="960"/>
      <c r="PDK47" s="960"/>
      <c r="PDL47" s="960"/>
      <c r="PDM47" s="960"/>
      <c r="PDN47" s="960"/>
      <c r="PDO47" s="960"/>
      <c r="PDP47" s="960"/>
      <c r="PDQ47" s="960"/>
      <c r="PDR47" s="960"/>
      <c r="PDS47" s="960"/>
      <c r="PDT47" s="960"/>
      <c r="PDU47" s="960"/>
      <c r="PDV47" s="960"/>
      <c r="PDW47" s="960"/>
      <c r="PDX47" s="960"/>
      <c r="PDY47" s="960"/>
      <c r="PDZ47" s="960"/>
      <c r="PEA47" s="960"/>
      <c r="PEB47" s="960"/>
      <c r="PEC47" s="960"/>
      <c r="PED47" s="960"/>
      <c r="PEE47" s="960"/>
      <c r="PEF47" s="960"/>
      <c r="PEG47" s="960"/>
      <c r="PEH47" s="960"/>
      <c r="PEI47" s="960"/>
      <c r="PEJ47" s="960"/>
      <c r="PEK47" s="960"/>
      <c r="PEL47" s="960"/>
      <c r="PEM47" s="960"/>
      <c r="PEN47" s="960"/>
      <c r="PEO47" s="960"/>
      <c r="PEP47" s="960"/>
      <c r="PEQ47" s="960"/>
      <c r="PER47" s="960"/>
      <c r="PES47" s="960"/>
      <c r="PET47" s="960"/>
      <c r="PEU47" s="960"/>
      <c r="PEV47" s="960"/>
      <c r="PEW47" s="960"/>
      <c r="PEX47" s="960"/>
      <c r="PEY47" s="960"/>
      <c r="PEZ47" s="960"/>
      <c r="PFA47" s="960"/>
      <c r="PFB47" s="960"/>
      <c r="PFC47" s="960"/>
      <c r="PFD47" s="960"/>
      <c r="PFE47" s="960"/>
      <c r="PFF47" s="960"/>
      <c r="PFG47" s="960"/>
      <c r="PFH47" s="960"/>
      <c r="PFI47" s="960"/>
      <c r="PFJ47" s="960"/>
      <c r="PFK47" s="960"/>
      <c r="PFL47" s="960"/>
      <c r="PFM47" s="960"/>
      <c r="PFN47" s="960"/>
      <c r="PFO47" s="960"/>
      <c r="PFP47" s="960"/>
      <c r="PFQ47" s="960"/>
      <c r="PFR47" s="960"/>
      <c r="PFS47" s="960"/>
      <c r="PFT47" s="960"/>
      <c r="PFU47" s="960"/>
      <c r="PFV47" s="960"/>
      <c r="PFW47" s="960"/>
      <c r="PFX47" s="960"/>
      <c r="PFY47" s="960"/>
      <c r="PFZ47" s="960"/>
      <c r="PGA47" s="960"/>
      <c r="PGB47" s="960"/>
      <c r="PGC47" s="960"/>
      <c r="PGD47" s="960"/>
      <c r="PGE47" s="960"/>
      <c r="PGF47" s="960"/>
      <c r="PGG47" s="960"/>
      <c r="PGH47" s="960"/>
      <c r="PGI47" s="960"/>
      <c r="PGJ47" s="960"/>
      <c r="PGK47" s="960"/>
      <c r="PGL47" s="960"/>
      <c r="PGM47" s="960"/>
      <c r="PGN47" s="960"/>
      <c r="PGO47" s="960"/>
      <c r="PGP47" s="960"/>
      <c r="PGQ47" s="960"/>
      <c r="PGR47" s="960"/>
      <c r="PGS47" s="960"/>
      <c r="PGT47" s="960"/>
      <c r="PGU47" s="960"/>
      <c r="PGV47" s="960"/>
      <c r="PGW47" s="960"/>
      <c r="PGX47" s="960"/>
      <c r="PGY47" s="960"/>
      <c r="PGZ47" s="960"/>
      <c r="PHA47" s="960"/>
      <c r="PHB47" s="960"/>
      <c r="PHC47" s="960"/>
      <c r="PHD47" s="960"/>
      <c r="PHE47" s="960"/>
      <c r="PHF47" s="960"/>
      <c r="PHG47" s="960"/>
      <c r="PHH47" s="960"/>
      <c r="PHI47" s="960"/>
      <c r="PHJ47" s="960"/>
      <c r="PHK47" s="960"/>
      <c r="PHL47" s="960"/>
      <c r="PHM47" s="960"/>
      <c r="PHN47" s="960"/>
      <c r="PHO47" s="960"/>
      <c r="PHP47" s="960"/>
      <c r="PHQ47" s="960"/>
      <c r="PHR47" s="960"/>
      <c r="PHS47" s="960"/>
      <c r="PHT47" s="960"/>
      <c r="PHU47" s="960"/>
      <c r="PHV47" s="960"/>
      <c r="PHW47" s="960"/>
      <c r="PHX47" s="960"/>
      <c r="PHY47" s="960"/>
      <c r="PHZ47" s="960"/>
      <c r="PIA47" s="960"/>
      <c r="PIB47" s="960"/>
      <c r="PIC47" s="960"/>
      <c r="PID47" s="960"/>
      <c r="PIE47" s="960"/>
      <c r="PIF47" s="960"/>
      <c r="PIG47" s="960"/>
      <c r="PIH47" s="960"/>
      <c r="PII47" s="960"/>
      <c r="PIJ47" s="960"/>
      <c r="PIK47" s="960"/>
      <c r="PIL47" s="960"/>
      <c r="PIM47" s="960"/>
      <c r="PIN47" s="960"/>
      <c r="PIO47" s="960"/>
      <c r="PIP47" s="960"/>
      <c r="PIQ47" s="960"/>
      <c r="PIR47" s="960"/>
      <c r="PIS47" s="960"/>
      <c r="PIT47" s="960"/>
      <c r="PIU47" s="960"/>
      <c r="PIV47" s="960"/>
      <c r="PIW47" s="960"/>
      <c r="PIX47" s="960"/>
      <c r="PIY47" s="960"/>
      <c r="PIZ47" s="960"/>
      <c r="PJA47" s="960"/>
      <c r="PJB47" s="960"/>
      <c r="PJC47" s="960"/>
      <c r="PJD47" s="960"/>
      <c r="PJE47" s="960"/>
      <c r="PJF47" s="960"/>
      <c r="PJG47" s="960"/>
      <c r="PJH47" s="960"/>
      <c r="PJI47" s="960"/>
      <c r="PJJ47" s="960"/>
      <c r="PJK47" s="960"/>
      <c r="PJL47" s="960"/>
      <c r="PJM47" s="960"/>
      <c r="PJN47" s="960"/>
      <c r="PJO47" s="960"/>
      <c r="PJP47" s="960"/>
      <c r="PJQ47" s="960"/>
      <c r="PJR47" s="960"/>
      <c r="PJS47" s="960"/>
      <c r="PJT47" s="960"/>
      <c r="PJU47" s="960"/>
      <c r="PJV47" s="960"/>
      <c r="PJW47" s="960"/>
      <c r="PJX47" s="960"/>
      <c r="PJY47" s="960"/>
      <c r="PJZ47" s="960"/>
      <c r="PKA47" s="960"/>
      <c r="PKB47" s="960"/>
      <c r="PKC47" s="960"/>
      <c r="PKD47" s="960"/>
      <c r="PKE47" s="960"/>
      <c r="PKF47" s="960"/>
      <c r="PKG47" s="960"/>
      <c r="PKH47" s="960"/>
      <c r="PKI47" s="960"/>
      <c r="PKJ47" s="960"/>
      <c r="PKK47" s="960"/>
      <c r="PKL47" s="960"/>
      <c r="PKM47" s="960"/>
      <c r="PKN47" s="960"/>
      <c r="PKO47" s="960"/>
      <c r="PKP47" s="960"/>
      <c r="PKQ47" s="960"/>
      <c r="PKR47" s="960"/>
      <c r="PKS47" s="960"/>
      <c r="PKT47" s="960"/>
      <c r="PKU47" s="960"/>
      <c r="PKV47" s="960"/>
      <c r="PKW47" s="960"/>
      <c r="PKX47" s="960"/>
      <c r="PKY47" s="960"/>
      <c r="PKZ47" s="960"/>
      <c r="PLA47" s="960"/>
      <c r="PLB47" s="960"/>
      <c r="PLC47" s="960"/>
      <c r="PLD47" s="960"/>
      <c r="PLE47" s="960"/>
      <c r="PLF47" s="960"/>
      <c r="PLG47" s="960"/>
      <c r="PLH47" s="960"/>
      <c r="PLI47" s="960"/>
      <c r="PLJ47" s="960"/>
      <c r="PLK47" s="960"/>
      <c r="PLL47" s="960"/>
      <c r="PLM47" s="960"/>
      <c r="PLN47" s="960"/>
      <c r="PLO47" s="960"/>
      <c r="PLP47" s="960"/>
      <c r="PLQ47" s="960"/>
      <c r="PLR47" s="960"/>
      <c r="PLS47" s="960"/>
      <c r="PLT47" s="960"/>
      <c r="PLU47" s="960"/>
      <c r="PLV47" s="960"/>
      <c r="PLW47" s="960"/>
      <c r="PLX47" s="960"/>
      <c r="PLY47" s="960"/>
      <c r="PLZ47" s="960"/>
      <c r="PMA47" s="960"/>
      <c r="PMB47" s="960"/>
      <c r="PMC47" s="960"/>
      <c r="PMD47" s="960"/>
      <c r="PME47" s="960"/>
      <c r="PMF47" s="960"/>
      <c r="PMG47" s="960"/>
      <c r="PMH47" s="960"/>
      <c r="PMI47" s="960"/>
      <c r="PMJ47" s="960"/>
      <c r="PMK47" s="960"/>
      <c r="PML47" s="960"/>
      <c r="PMM47" s="960"/>
      <c r="PMN47" s="960"/>
      <c r="PMO47" s="960"/>
      <c r="PMP47" s="960"/>
      <c r="PMQ47" s="960"/>
      <c r="PMR47" s="960"/>
      <c r="PMS47" s="960"/>
      <c r="PMT47" s="960"/>
      <c r="PMU47" s="960"/>
      <c r="PMV47" s="960"/>
      <c r="PMW47" s="960"/>
      <c r="PMX47" s="960"/>
      <c r="PMY47" s="960"/>
      <c r="PMZ47" s="960"/>
      <c r="PNA47" s="960"/>
      <c r="PNB47" s="960"/>
      <c r="PNC47" s="960"/>
      <c r="PND47" s="960"/>
      <c r="PNE47" s="960"/>
      <c r="PNF47" s="960"/>
      <c r="PNG47" s="960"/>
      <c r="PNH47" s="960"/>
      <c r="PNI47" s="960"/>
      <c r="PNJ47" s="960"/>
      <c r="PNK47" s="960"/>
      <c r="PNL47" s="960"/>
      <c r="PNM47" s="960"/>
      <c r="PNN47" s="960"/>
      <c r="PNO47" s="960"/>
      <c r="PNP47" s="960"/>
      <c r="PNQ47" s="960"/>
      <c r="PNR47" s="960"/>
      <c r="PNS47" s="960"/>
      <c r="PNT47" s="960"/>
      <c r="PNU47" s="960"/>
      <c r="PNV47" s="960"/>
      <c r="PNW47" s="960"/>
      <c r="PNX47" s="960"/>
      <c r="PNY47" s="960"/>
      <c r="PNZ47" s="960"/>
      <c r="POA47" s="960"/>
      <c r="POB47" s="960"/>
      <c r="POC47" s="960"/>
      <c r="POD47" s="960"/>
      <c r="POE47" s="960"/>
      <c r="POF47" s="960"/>
      <c r="POG47" s="960"/>
      <c r="POH47" s="960"/>
      <c r="POI47" s="960"/>
      <c r="POJ47" s="960"/>
      <c r="POK47" s="960"/>
      <c r="POL47" s="960"/>
      <c r="POM47" s="960"/>
      <c r="PON47" s="960"/>
      <c r="POO47" s="960"/>
      <c r="POP47" s="960"/>
      <c r="POQ47" s="960"/>
      <c r="POR47" s="960"/>
      <c r="POS47" s="960"/>
      <c r="POT47" s="960"/>
      <c r="POU47" s="960"/>
      <c r="POV47" s="960"/>
      <c r="POW47" s="960"/>
      <c r="POX47" s="960"/>
      <c r="POY47" s="960"/>
      <c r="POZ47" s="960"/>
      <c r="PPA47" s="960"/>
      <c r="PPB47" s="960"/>
      <c r="PPC47" s="960"/>
      <c r="PPD47" s="960"/>
      <c r="PPE47" s="960"/>
      <c r="PPF47" s="960"/>
      <c r="PPG47" s="960"/>
      <c r="PPH47" s="960"/>
      <c r="PPI47" s="960"/>
      <c r="PPJ47" s="960"/>
      <c r="PPK47" s="960"/>
      <c r="PPL47" s="960"/>
      <c r="PPM47" s="960"/>
      <c r="PPN47" s="960"/>
      <c r="PPO47" s="960"/>
      <c r="PPP47" s="960"/>
      <c r="PPQ47" s="960"/>
      <c r="PPR47" s="960"/>
      <c r="PPS47" s="960"/>
      <c r="PPT47" s="960"/>
      <c r="PPU47" s="960"/>
      <c r="PPV47" s="960"/>
      <c r="PPW47" s="960"/>
      <c r="PPX47" s="960"/>
      <c r="PPY47" s="960"/>
      <c r="PPZ47" s="960"/>
      <c r="PQA47" s="960"/>
      <c r="PQB47" s="960"/>
      <c r="PQC47" s="960"/>
      <c r="PQD47" s="960"/>
      <c r="PQE47" s="960"/>
      <c r="PQF47" s="960"/>
      <c r="PQG47" s="960"/>
      <c r="PQH47" s="960"/>
      <c r="PQI47" s="960"/>
      <c r="PQJ47" s="960"/>
      <c r="PQK47" s="960"/>
      <c r="PQL47" s="960"/>
      <c r="PQM47" s="960"/>
      <c r="PQN47" s="960"/>
      <c r="PQO47" s="960"/>
      <c r="PQP47" s="960"/>
      <c r="PQQ47" s="960"/>
      <c r="PQR47" s="960"/>
      <c r="PQS47" s="960"/>
      <c r="PQT47" s="960"/>
      <c r="PQU47" s="960"/>
      <c r="PQV47" s="960"/>
      <c r="PQW47" s="960"/>
      <c r="PQX47" s="960"/>
      <c r="PQY47" s="960"/>
      <c r="PQZ47" s="960"/>
      <c r="PRA47" s="960"/>
      <c r="PRB47" s="960"/>
      <c r="PRC47" s="960"/>
      <c r="PRD47" s="960"/>
      <c r="PRE47" s="960"/>
      <c r="PRF47" s="960"/>
      <c r="PRG47" s="960"/>
      <c r="PRH47" s="960"/>
      <c r="PRI47" s="960"/>
      <c r="PRJ47" s="960"/>
      <c r="PRK47" s="960"/>
      <c r="PRL47" s="960"/>
      <c r="PRM47" s="960"/>
      <c r="PRN47" s="960"/>
      <c r="PRO47" s="960"/>
      <c r="PRP47" s="960"/>
      <c r="PRQ47" s="960"/>
      <c r="PRR47" s="960"/>
      <c r="PRS47" s="960"/>
      <c r="PRT47" s="960"/>
      <c r="PRU47" s="960"/>
      <c r="PRV47" s="960"/>
      <c r="PRW47" s="960"/>
      <c r="PRX47" s="960"/>
      <c r="PRY47" s="960"/>
      <c r="PRZ47" s="960"/>
      <c r="PSA47" s="960"/>
      <c r="PSB47" s="960"/>
      <c r="PSC47" s="960"/>
      <c r="PSD47" s="960"/>
      <c r="PSE47" s="960"/>
      <c r="PSF47" s="960"/>
      <c r="PSG47" s="960"/>
      <c r="PSH47" s="960"/>
      <c r="PSI47" s="960"/>
      <c r="PSJ47" s="960"/>
      <c r="PSK47" s="960"/>
      <c r="PSL47" s="960"/>
      <c r="PSM47" s="960"/>
      <c r="PSN47" s="960"/>
      <c r="PSO47" s="960"/>
      <c r="PSP47" s="960"/>
      <c r="PSQ47" s="960"/>
      <c r="PSR47" s="960"/>
      <c r="PSS47" s="960"/>
      <c r="PST47" s="960"/>
      <c r="PSU47" s="960"/>
      <c r="PSV47" s="960"/>
      <c r="PSW47" s="960"/>
      <c r="PSX47" s="960"/>
      <c r="PSY47" s="960"/>
      <c r="PSZ47" s="960"/>
      <c r="PTA47" s="960"/>
      <c r="PTB47" s="960"/>
      <c r="PTC47" s="960"/>
      <c r="PTD47" s="960"/>
      <c r="PTE47" s="960"/>
      <c r="PTF47" s="960"/>
      <c r="PTG47" s="960"/>
      <c r="PTH47" s="960"/>
      <c r="PTI47" s="960"/>
      <c r="PTJ47" s="960"/>
      <c r="PTK47" s="960"/>
      <c r="PTL47" s="960"/>
      <c r="PTM47" s="960"/>
      <c r="PTN47" s="960"/>
      <c r="PTO47" s="960"/>
      <c r="PTP47" s="960"/>
      <c r="PTQ47" s="960"/>
      <c r="PTR47" s="960"/>
      <c r="PTS47" s="960"/>
      <c r="PTT47" s="960"/>
      <c r="PTU47" s="960"/>
      <c r="PTV47" s="960"/>
      <c r="PTW47" s="960"/>
      <c r="PTX47" s="960"/>
      <c r="PTY47" s="960"/>
      <c r="PTZ47" s="960"/>
      <c r="PUA47" s="960"/>
      <c r="PUB47" s="960"/>
      <c r="PUC47" s="960"/>
      <c r="PUD47" s="960"/>
      <c r="PUE47" s="960"/>
      <c r="PUF47" s="960"/>
      <c r="PUG47" s="960"/>
      <c r="PUH47" s="960"/>
      <c r="PUI47" s="960"/>
      <c r="PUJ47" s="960"/>
      <c r="PUK47" s="960"/>
      <c r="PUL47" s="960"/>
      <c r="PUM47" s="960"/>
      <c r="PUN47" s="960"/>
      <c r="PUO47" s="960"/>
      <c r="PUP47" s="960"/>
      <c r="PUQ47" s="960"/>
      <c r="PUR47" s="960"/>
      <c r="PUS47" s="960"/>
      <c r="PUT47" s="960"/>
      <c r="PUU47" s="960"/>
      <c r="PUV47" s="960"/>
      <c r="PUW47" s="960"/>
      <c r="PUX47" s="960"/>
      <c r="PUY47" s="960"/>
      <c r="PUZ47" s="960"/>
      <c r="PVA47" s="960"/>
      <c r="PVB47" s="960"/>
      <c r="PVC47" s="960"/>
      <c r="PVD47" s="960"/>
      <c r="PVE47" s="960"/>
      <c r="PVF47" s="960"/>
      <c r="PVG47" s="960"/>
      <c r="PVH47" s="960"/>
      <c r="PVI47" s="960"/>
      <c r="PVJ47" s="960"/>
      <c r="PVK47" s="960"/>
      <c r="PVL47" s="960"/>
      <c r="PVM47" s="960"/>
      <c r="PVN47" s="960"/>
      <c r="PVO47" s="960"/>
      <c r="PVP47" s="960"/>
      <c r="PVQ47" s="960"/>
      <c r="PVR47" s="960"/>
      <c r="PVS47" s="960"/>
      <c r="PVT47" s="960"/>
      <c r="PVU47" s="960"/>
      <c r="PVV47" s="960"/>
      <c r="PVW47" s="960"/>
      <c r="PVX47" s="960"/>
      <c r="PVY47" s="960"/>
      <c r="PVZ47" s="960"/>
      <c r="PWA47" s="960"/>
      <c r="PWB47" s="960"/>
      <c r="PWC47" s="960"/>
      <c r="PWD47" s="960"/>
      <c r="PWE47" s="960"/>
      <c r="PWF47" s="960"/>
      <c r="PWG47" s="960"/>
      <c r="PWH47" s="960"/>
      <c r="PWI47" s="960"/>
      <c r="PWJ47" s="960"/>
      <c r="PWK47" s="960"/>
      <c r="PWL47" s="960"/>
      <c r="PWM47" s="960"/>
      <c r="PWN47" s="960"/>
      <c r="PWO47" s="960"/>
      <c r="PWP47" s="960"/>
      <c r="PWQ47" s="960"/>
      <c r="PWR47" s="960"/>
      <c r="PWS47" s="960"/>
      <c r="PWT47" s="960"/>
      <c r="PWU47" s="960"/>
      <c r="PWV47" s="960"/>
      <c r="PWW47" s="960"/>
      <c r="PWX47" s="960"/>
      <c r="PWY47" s="960"/>
      <c r="PWZ47" s="960"/>
      <c r="PXA47" s="960"/>
      <c r="PXB47" s="960"/>
      <c r="PXC47" s="960"/>
      <c r="PXD47" s="960"/>
      <c r="PXE47" s="960"/>
      <c r="PXF47" s="960"/>
      <c r="PXG47" s="960"/>
      <c r="PXH47" s="960"/>
      <c r="PXI47" s="960"/>
      <c r="PXJ47" s="960"/>
      <c r="PXK47" s="960"/>
      <c r="PXL47" s="960"/>
      <c r="PXM47" s="960"/>
      <c r="PXN47" s="960"/>
      <c r="PXO47" s="960"/>
      <c r="PXP47" s="960"/>
      <c r="PXQ47" s="960"/>
      <c r="PXR47" s="960"/>
      <c r="PXS47" s="960"/>
      <c r="PXT47" s="960"/>
      <c r="PXU47" s="960"/>
      <c r="PXV47" s="960"/>
      <c r="PXW47" s="960"/>
      <c r="PXX47" s="960"/>
      <c r="PXY47" s="960"/>
      <c r="PXZ47" s="960"/>
      <c r="PYA47" s="960"/>
      <c r="PYB47" s="960"/>
      <c r="PYC47" s="960"/>
      <c r="PYD47" s="960"/>
      <c r="PYE47" s="960"/>
      <c r="PYF47" s="960"/>
      <c r="PYG47" s="960"/>
      <c r="PYH47" s="960"/>
      <c r="PYI47" s="960"/>
      <c r="PYJ47" s="960"/>
      <c r="PYK47" s="960"/>
      <c r="PYL47" s="960"/>
      <c r="PYM47" s="960"/>
      <c r="PYN47" s="960"/>
      <c r="PYO47" s="960"/>
      <c r="PYP47" s="960"/>
      <c r="PYQ47" s="960"/>
      <c r="PYR47" s="960"/>
      <c r="PYS47" s="960"/>
      <c r="PYT47" s="960"/>
      <c r="PYU47" s="960"/>
      <c r="PYV47" s="960"/>
      <c r="PYW47" s="960"/>
      <c r="PYX47" s="960"/>
      <c r="PYY47" s="960"/>
      <c r="PYZ47" s="960"/>
      <c r="PZA47" s="960"/>
      <c r="PZB47" s="960"/>
      <c r="PZC47" s="960"/>
      <c r="PZD47" s="960"/>
      <c r="PZE47" s="960"/>
      <c r="PZF47" s="960"/>
      <c r="PZG47" s="960"/>
      <c r="PZH47" s="960"/>
      <c r="PZI47" s="960"/>
      <c r="PZJ47" s="960"/>
      <c r="PZK47" s="960"/>
      <c r="PZL47" s="960"/>
      <c r="PZM47" s="960"/>
      <c r="PZN47" s="960"/>
      <c r="PZO47" s="960"/>
      <c r="PZP47" s="960"/>
      <c r="PZQ47" s="960"/>
      <c r="PZR47" s="960"/>
      <c r="PZS47" s="960"/>
      <c r="PZT47" s="960"/>
      <c r="PZU47" s="960"/>
      <c r="PZV47" s="960"/>
      <c r="PZW47" s="960"/>
      <c r="PZX47" s="960"/>
      <c r="PZY47" s="960"/>
      <c r="PZZ47" s="960"/>
      <c r="QAA47" s="960"/>
      <c r="QAB47" s="960"/>
      <c r="QAC47" s="960"/>
      <c r="QAD47" s="960"/>
      <c r="QAE47" s="960"/>
      <c r="QAF47" s="960"/>
      <c r="QAG47" s="960"/>
      <c r="QAH47" s="960"/>
      <c r="QAI47" s="960"/>
      <c r="QAJ47" s="960"/>
      <c r="QAK47" s="960"/>
      <c r="QAL47" s="960"/>
      <c r="QAM47" s="960"/>
      <c r="QAN47" s="960"/>
      <c r="QAO47" s="960"/>
      <c r="QAP47" s="960"/>
      <c r="QAQ47" s="960"/>
      <c r="QAR47" s="960"/>
      <c r="QAS47" s="960"/>
      <c r="QAT47" s="960"/>
      <c r="QAU47" s="960"/>
      <c r="QAV47" s="960"/>
      <c r="QAW47" s="960"/>
      <c r="QAX47" s="960"/>
      <c r="QAY47" s="960"/>
      <c r="QAZ47" s="960"/>
      <c r="QBA47" s="960"/>
      <c r="QBB47" s="960"/>
      <c r="QBC47" s="960"/>
      <c r="QBD47" s="960"/>
      <c r="QBE47" s="960"/>
      <c r="QBF47" s="960"/>
      <c r="QBG47" s="960"/>
      <c r="QBH47" s="960"/>
      <c r="QBI47" s="960"/>
      <c r="QBJ47" s="960"/>
      <c r="QBK47" s="960"/>
      <c r="QBL47" s="960"/>
      <c r="QBM47" s="960"/>
      <c r="QBN47" s="960"/>
      <c r="QBO47" s="960"/>
      <c r="QBP47" s="960"/>
      <c r="QBQ47" s="960"/>
      <c r="QBR47" s="960"/>
      <c r="QBS47" s="960"/>
      <c r="QBT47" s="960"/>
      <c r="QBU47" s="960"/>
      <c r="QBV47" s="960"/>
      <c r="QBW47" s="960"/>
      <c r="QBX47" s="960"/>
      <c r="QBY47" s="960"/>
      <c r="QBZ47" s="960"/>
      <c r="QCA47" s="960"/>
      <c r="QCB47" s="960"/>
      <c r="QCC47" s="960"/>
      <c r="QCD47" s="960"/>
      <c r="QCE47" s="960"/>
      <c r="QCF47" s="960"/>
      <c r="QCG47" s="960"/>
      <c r="QCH47" s="960"/>
      <c r="QCI47" s="960"/>
      <c r="QCJ47" s="960"/>
      <c r="QCK47" s="960"/>
      <c r="QCL47" s="960"/>
      <c r="QCM47" s="960"/>
      <c r="QCN47" s="960"/>
      <c r="QCO47" s="960"/>
      <c r="QCP47" s="960"/>
      <c r="QCQ47" s="960"/>
      <c r="QCR47" s="960"/>
      <c r="QCS47" s="960"/>
      <c r="QCT47" s="960"/>
      <c r="QCU47" s="960"/>
      <c r="QCV47" s="960"/>
      <c r="QCW47" s="960"/>
      <c r="QCX47" s="960"/>
      <c r="QCY47" s="960"/>
      <c r="QCZ47" s="960"/>
      <c r="QDA47" s="960"/>
      <c r="QDB47" s="960"/>
      <c r="QDC47" s="960"/>
      <c r="QDD47" s="960"/>
      <c r="QDE47" s="960"/>
      <c r="QDF47" s="960"/>
      <c r="QDG47" s="960"/>
      <c r="QDH47" s="960"/>
      <c r="QDI47" s="960"/>
      <c r="QDJ47" s="960"/>
      <c r="QDK47" s="960"/>
      <c r="QDL47" s="960"/>
      <c r="QDM47" s="960"/>
      <c r="QDN47" s="960"/>
      <c r="QDO47" s="960"/>
      <c r="QDP47" s="960"/>
      <c r="QDQ47" s="960"/>
      <c r="QDR47" s="960"/>
      <c r="QDS47" s="960"/>
      <c r="QDT47" s="960"/>
      <c r="QDU47" s="960"/>
      <c r="QDV47" s="960"/>
      <c r="QDW47" s="960"/>
      <c r="QDX47" s="960"/>
      <c r="QDY47" s="960"/>
      <c r="QDZ47" s="960"/>
      <c r="QEA47" s="960"/>
      <c r="QEB47" s="960"/>
      <c r="QEC47" s="960"/>
      <c r="QED47" s="960"/>
      <c r="QEE47" s="960"/>
      <c r="QEF47" s="960"/>
      <c r="QEG47" s="960"/>
      <c r="QEH47" s="960"/>
      <c r="QEI47" s="960"/>
      <c r="QEJ47" s="960"/>
      <c r="QEK47" s="960"/>
      <c r="QEL47" s="960"/>
      <c r="QEM47" s="960"/>
      <c r="QEN47" s="960"/>
      <c r="QEO47" s="960"/>
      <c r="QEP47" s="960"/>
      <c r="QEQ47" s="960"/>
      <c r="QER47" s="960"/>
      <c r="QES47" s="960"/>
      <c r="QET47" s="960"/>
      <c r="QEU47" s="960"/>
      <c r="QEV47" s="960"/>
      <c r="QEW47" s="960"/>
      <c r="QEX47" s="960"/>
      <c r="QEY47" s="960"/>
      <c r="QEZ47" s="960"/>
      <c r="QFA47" s="960"/>
      <c r="QFB47" s="960"/>
      <c r="QFC47" s="960"/>
      <c r="QFD47" s="960"/>
      <c r="QFE47" s="960"/>
      <c r="QFF47" s="960"/>
      <c r="QFG47" s="960"/>
      <c r="QFH47" s="960"/>
      <c r="QFI47" s="960"/>
      <c r="QFJ47" s="960"/>
      <c r="QFK47" s="960"/>
      <c r="QFL47" s="960"/>
      <c r="QFM47" s="960"/>
      <c r="QFN47" s="960"/>
      <c r="QFO47" s="960"/>
      <c r="QFP47" s="960"/>
      <c r="QFQ47" s="960"/>
      <c r="QFR47" s="960"/>
      <c r="QFS47" s="960"/>
      <c r="QFT47" s="960"/>
      <c r="QFU47" s="960"/>
      <c r="QFV47" s="960"/>
      <c r="QFW47" s="960"/>
      <c r="QFX47" s="960"/>
      <c r="QFY47" s="960"/>
      <c r="QFZ47" s="960"/>
      <c r="QGA47" s="960"/>
      <c r="QGB47" s="960"/>
      <c r="QGC47" s="960"/>
      <c r="QGD47" s="960"/>
      <c r="QGE47" s="960"/>
      <c r="QGF47" s="960"/>
      <c r="QGG47" s="960"/>
      <c r="QGH47" s="960"/>
      <c r="QGI47" s="960"/>
      <c r="QGJ47" s="960"/>
      <c r="QGK47" s="960"/>
      <c r="QGL47" s="960"/>
      <c r="QGM47" s="960"/>
      <c r="QGN47" s="960"/>
      <c r="QGO47" s="960"/>
      <c r="QGP47" s="960"/>
      <c r="QGQ47" s="960"/>
      <c r="QGR47" s="960"/>
      <c r="QGS47" s="960"/>
      <c r="QGT47" s="960"/>
      <c r="QGU47" s="960"/>
      <c r="QGV47" s="960"/>
      <c r="QGW47" s="960"/>
      <c r="QGX47" s="960"/>
      <c r="QGY47" s="960"/>
      <c r="QGZ47" s="960"/>
      <c r="QHA47" s="960"/>
      <c r="QHB47" s="960"/>
      <c r="QHC47" s="960"/>
      <c r="QHD47" s="960"/>
      <c r="QHE47" s="960"/>
      <c r="QHF47" s="960"/>
      <c r="QHG47" s="960"/>
      <c r="QHH47" s="960"/>
      <c r="QHI47" s="960"/>
      <c r="QHJ47" s="960"/>
      <c r="QHK47" s="960"/>
      <c r="QHL47" s="960"/>
      <c r="QHM47" s="960"/>
      <c r="QHN47" s="960"/>
      <c r="QHO47" s="960"/>
      <c r="QHP47" s="960"/>
      <c r="QHQ47" s="960"/>
      <c r="QHR47" s="960"/>
      <c r="QHS47" s="960"/>
      <c r="QHT47" s="960"/>
      <c r="QHU47" s="960"/>
      <c r="QHV47" s="960"/>
      <c r="QHW47" s="960"/>
      <c r="QHX47" s="960"/>
      <c r="QHY47" s="960"/>
      <c r="QHZ47" s="960"/>
      <c r="QIA47" s="960"/>
      <c r="QIB47" s="960"/>
      <c r="QIC47" s="960"/>
      <c r="QID47" s="960"/>
      <c r="QIE47" s="960"/>
      <c r="QIF47" s="960"/>
      <c r="QIG47" s="960"/>
      <c r="QIH47" s="960"/>
      <c r="QII47" s="960"/>
      <c r="QIJ47" s="960"/>
      <c r="QIK47" s="960"/>
      <c r="QIL47" s="960"/>
      <c r="QIM47" s="960"/>
      <c r="QIN47" s="960"/>
      <c r="QIO47" s="960"/>
      <c r="QIP47" s="960"/>
      <c r="QIQ47" s="960"/>
      <c r="QIR47" s="960"/>
      <c r="QIS47" s="960"/>
      <c r="QIT47" s="960"/>
      <c r="QIU47" s="960"/>
      <c r="QIV47" s="960"/>
      <c r="QIW47" s="960"/>
      <c r="QIX47" s="960"/>
      <c r="QIY47" s="960"/>
      <c r="QIZ47" s="960"/>
      <c r="QJA47" s="960"/>
      <c r="QJB47" s="960"/>
      <c r="QJC47" s="960"/>
      <c r="QJD47" s="960"/>
      <c r="QJE47" s="960"/>
      <c r="QJF47" s="960"/>
      <c r="QJG47" s="960"/>
      <c r="QJH47" s="960"/>
      <c r="QJI47" s="960"/>
      <c r="QJJ47" s="960"/>
      <c r="QJK47" s="960"/>
      <c r="QJL47" s="960"/>
      <c r="QJM47" s="960"/>
      <c r="QJN47" s="960"/>
      <c r="QJO47" s="960"/>
      <c r="QJP47" s="960"/>
      <c r="QJQ47" s="960"/>
      <c r="QJR47" s="960"/>
      <c r="QJS47" s="960"/>
      <c r="QJT47" s="960"/>
      <c r="QJU47" s="960"/>
      <c r="QJV47" s="960"/>
      <c r="QJW47" s="960"/>
      <c r="QJX47" s="960"/>
      <c r="QJY47" s="960"/>
      <c r="QJZ47" s="960"/>
      <c r="QKA47" s="960"/>
      <c r="QKB47" s="960"/>
      <c r="QKC47" s="960"/>
      <c r="QKD47" s="960"/>
      <c r="QKE47" s="960"/>
      <c r="QKF47" s="960"/>
      <c r="QKG47" s="960"/>
      <c r="QKH47" s="960"/>
      <c r="QKI47" s="960"/>
      <c r="QKJ47" s="960"/>
      <c r="QKK47" s="960"/>
      <c r="QKL47" s="960"/>
      <c r="QKM47" s="960"/>
      <c r="QKN47" s="960"/>
      <c r="QKO47" s="960"/>
      <c r="QKP47" s="960"/>
      <c r="QKQ47" s="960"/>
      <c r="QKR47" s="960"/>
      <c r="QKS47" s="960"/>
      <c r="QKT47" s="960"/>
      <c r="QKU47" s="960"/>
      <c r="QKV47" s="960"/>
      <c r="QKW47" s="960"/>
      <c r="QKX47" s="960"/>
      <c r="QKY47" s="960"/>
      <c r="QKZ47" s="960"/>
      <c r="QLA47" s="960"/>
      <c r="QLB47" s="960"/>
      <c r="QLC47" s="960"/>
      <c r="QLD47" s="960"/>
      <c r="QLE47" s="960"/>
      <c r="QLF47" s="960"/>
      <c r="QLG47" s="960"/>
      <c r="QLH47" s="960"/>
      <c r="QLI47" s="960"/>
      <c r="QLJ47" s="960"/>
      <c r="QLK47" s="960"/>
      <c r="QLL47" s="960"/>
      <c r="QLM47" s="960"/>
      <c r="QLN47" s="960"/>
      <c r="QLO47" s="960"/>
      <c r="QLP47" s="960"/>
      <c r="QLQ47" s="960"/>
      <c r="QLR47" s="960"/>
      <c r="QLS47" s="960"/>
      <c r="QLT47" s="960"/>
      <c r="QLU47" s="960"/>
      <c r="QLV47" s="960"/>
      <c r="QLW47" s="960"/>
      <c r="QLX47" s="960"/>
      <c r="QLY47" s="960"/>
      <c r="QLZ47" s="960"/>
      <c r="QMA47" s="960"/>
      <c r="QMB47" s="960"/>
      <c r="QMC47" s="960"/>
      <c r="QMD47" s="960"/>
      <c r="QME47" s="960"/>
      <c r="QMF47" s="960"/>
      <c r="QMG47" s="960"/>
      <c r="QMH47" s="960"/>
      <c r="QMI47" s="960"/>
      <c r="QMJ47" s="960"/>
      <c r="QMK47" s="960"/>
      <c r="QML47" s="960"/>
      <c r="QMM47" s="960"/>
      <c r="QMN47" s="960"/>
      <c r="QMO47" s="960"/>
      <c r="QMP47" s="960"/>
      <c r="QMQ47" s="960"/>
      <c r="QMR47" s="960"/>
      <c r="QMS47" s="960"/>
      <c r="QMT47" s="960"/>
      <c r="QMU47" s="960"/>
      <c r="QMV47" s="960"/>
      <c r="QMW47" s="960"/>
      <c r="QMX47" s="960"/>
      <c r="QMY47" s="960"/>
      <c r="QMZ47" s="960"/>
      <c r="QNA47" s="960"/>
      <c r="QNB47" s="960"/>
      <c r="QNC47" s="960"/>
      <c r="QND47" s="960"/>
      <c r="QNE47" s="960"/>
      <c r="QNF47" s="960"/>
      <c r="QNG47" s="960"/>
      <c r="QNH47" s="960"/>
      <c r="QNI47" s="960"/>
      <c r="QNJ47" s="960"/>
      <c r="QNK47" s="960"/>
      <c r="QNL47" s="960"/>
      <c r="QNM47" s="960"/>
      <c r="QNN47" s="960"/>
      <c r="QNO47" s="960"/>
      <c r="QNP47" s="960"/>
      <c r="QNQ47" s="960"/>
      <c r="QNR47" s="960"/>
      <c r="QNS47" s="960"/>
      <c r="QNT47" s="960"/>
      <c r="QNU47" s="960"/>
      <c r="QNV47" s="960"/>
      <c r="QNW47" s="960"/>
      <c r="QNX47" s="960"/>
      <c r="QNY47" s="960"/>
      <c r="QNZ47" s="960"/>
      <c r="QOA47" s="960"/>
      <c r="QOB47" s="960"/>
      <c r="QOC47" s="960"/>
      <c r="QOD47" s="960"/>
      <c r="QOE47" s="960"/>
      <c r="QOF47" s="960"/>
      <c r="QOG47" s="960"/>
      <c r="QOH47" s="960"/>
      <c r="QOI47" s="960"/>
      <c r="QOJ47" s="960"/>
      <c r="QOK47" s="960"/>
      <c r="QOL47" s="960"/>
      <c r="QOM47" s="960"/>
      <c r="QON47" s="960"/>
      <c r="QOO47" s="960"/>
      <c r="QOP47" s="960"/>
      <c r="QOQ47" s="960"/>
      <c r="QOR47" s="960"/>
      <c r="QOS47" s="960"/>
      <c r="QOT47" s="960"/>
      <c r="QOU47" s="960"/>
      <c r="QOV47" s="960"/>
      <c r="QOW47" s="960"/>
      <c r="QOX47" s="960"/>
      <c r="QOY47" s="960"/>
      <c r="QOZ47" s="960"/>
      <c r="QPA47" s="960"/>
      <c r="QPB47" s="960"/>
      <c r="QPC47" s="960"/>
      <c r="QPD47" s="960"/>
      <c r="QPE47" s="960"/>
      <c r="QPF47" s="960"/>
      <c r="QPG47" s="960"/>
      <c r="QPH47" s="960"/>
      <c r="QPI47" s="960"/>
      <c r="QPJ47" s="960"/>
      <c r="QPK47" s="960"/>
      <c r="QPL47" s="960"/>
      <c r="QPM47" s="960"/>
      <c r="QPN47" s="960"/>
      <c r="QPO47" s="960"/>
      <c r="QPP47" s="960"/>
      <c r="QPQ47" s="960"/>
      <c r="QPR47" s="960"/>
      <c r="QPS47" s="960"/>
      <c r="QPT47" s="960"/>
      <c r="QPU47" s="960"/>
      <c r="QPV47" s="960"/>
      <c r="QPW47" s="960"/>
      <c r="QPX47" s="960"/>
      <c r="QPY47" s="960"/>
      <c r="QPZ47" s="960"/>
      <c r="QQA47" s="960"/>
      <c r="QQB47" s="960"/>
      <c r="QQC47" s="960"/>
      <c r="QQD47" s="960"/>
      <c r="QQE47" s="960"/>
      <c r="QQF47" s="960"/>
      <c r="QQG47" s="960"/>
      <c r="QQH47" s="960"/>
      <c r="QQI47" s="960"/>
      <c r="QQJ47" s="960"/>
      <c r="QQK47" s="960"/>
      <c r="QQL47" s="960"/>
      <c r="QQM47" s="960"/>
      <c r="QQN47" s="960"/>
      <c r="QQO47" s="960"/>
      <c r="QQP47" s="960"/>
      <c r="QQQ47" s="960"/>
      <c r="QQR47" s="960"/>
      <c r="QQS47" s="960"/>
      <c r="QQT47" s="960"/>
      <c r="QQU47" s="960"/>
      <c r="QQV47" s="960"/>
      <c r="QQW47" s="960"/>
      <c r="QQX47" s="960"/>
      <c r="QQY47" s="960"/>
      <c r="QQZ47" s="960"/>
      <c r="QRA47" s="960"/>
      <c r="QRB47" s="960"/>
      <c r="QRC47" s="960"/>
      <c r="QRD47" s="960"/>
      <c r="QRE47" s="960"/>
      <c r="QRF47" s="960"/>
      <c r="QRG47" s="960"/>
      <c r="QRH47" s="960"/>
      <c r="QRI47" s="960"/>
      <c r="QRJ47" s="960"/>
      <c r="QRK47" s="960"/>
      <c r="QRL47" s="960"/>
      <c r="QRM47" s="960"/>
      <c r="QRN47" s="960"/>
      <c r="QRO47" s="960"/>
      <c r="QRP47" s="960"/>
      <c r="QRQ47" s="960"/>
      <c r="QRR47" s="960"/>
      <c r="QRS47" s="960"/>
      <c r="QRT47" s="960"/>
      <c r="QRU47" s="960"/>
      <c r="QRV47" s="960"/>
      <c r="QRW47" s="960"/>
      <c r="QRX47" s="960"/>
      <c r="QRY47" s="960"/>
      <c r="QRZ47" s="960"/>
      <c r="QSA47" s="960"/>
      <c r="QSB47" s="960"/>
      <c r="QSC47" s="960"/>
      <c r="QSD47" s="960"/>
      <c r="QSE47" s="960"/>
      <c r="QSF47" s="960"/>
      <c r="QSG47" s="960"/>
      <c r="QSH47" s="960"/>
      <c r="QSI47" s="960"/>
      <c r="QSJ47" s="960"/>
      <c r="QSK47" s="960"/>
      <c r="QSL47" s="960"/>
      <c r="QSM47" s="960"/>
      <c r="QSN47" s="960"/>
      <c r="QSO47" s="960"/>
      <c r="QSP47" s="960"/>
      <c r="QSQ47" s="960"/>
      <c r="QSR47" s="960"/>
      <c r="QSS47" s="960"/>
      <c r="QST47" s="960"/>
      <c r="QSU47" s="960"/>
      <c r="QSV47" s="960"/>
      <c r="QSW47" s="960"/>
      <c r="QSX47" s="960"/>
      <c r="QSY47" s="960"/>
      <c r="QSZ47" s="960"/>
      <c r="QTA47" s="960"/>
      <c r="QTB47" s="960"/>
      <c r="QTC47" s="960"/>
      <c r="QTD47" s="960"/>
      <c r="QTE47" s="960"/>
      <c r="QTF47" s="960"/>
      <c r="QTG47" s="960"/>
      <c r="QTH47" s="960"/>
      <c r="QTI47" s="960"/>
      <c r="QTJ47" s="960"/>
      <c r="QTK47" s="960"/>
      <c r="QTL47" s="960"/>
      <c r="QTM47" s="960"/>
      <c r="QTN47" s="960"/>
      <c r="QTO47" s="960"/>
      <c r="QTP47" s="960"/>
      <c r="QTQ47" s="960"/>
      <c r="QTR47" s="960"/>
      <c r="QTS47" s="960"/>
      <c r="QTT47" s="960"/>
      <c r="QTU47" s="960"/>
      <c r="QTV47" s="960"/>
      <c r="QTW47" s="960"/>
      <c r="QTX47" s="960"/>
      <c r="QTY47" s="960"/>
      <c r="QTZ47" s="960"/>
      <c r="QUA47" s="960"/>
      <c r="QUB47" s="960"/>
      <c r="QUC47" s="960"/>
      <c r="QUD47" s="960"/>
      <c r="QUE47" s="960"/>
      <c r="QUF47" s="960"/>
      <c r="QUG47" s="960"/>
      <c r="QUH47" s="960"/>
      <c r="QUI47" s="960"/>
      <c r="QUJ47" s="960"/>
      <c r="QUK47" s="960"/>
      <c r="QUL47" s="960"/>
      <c r="QUM47" s="960"/>
      <c r="QUN47" s="960"/>
      <c r="QUO47" s="960"/>
      <c r="QUP47" s="960"/>
      <c r="QUQ47" s="960"/>
      <c r="QUR47" s="960"/>
      <c r="QUS47" s="960"/>
      <c r="QUT47" s="960"/>
      <c r="QUU47" s="960"/>
      <c r="QUV47" s="960"/>
      <c r="QUW47" s="960"/>
      <c r="QUX47" s="960"/>
      <c r="QUY47" s="960"/>
      <c r="QUZ47" s="960"/>
      <c r="QVA47" s="960"/>
      <c r="QVB47" s="960"/>
      <c r="QVC47" s="960"/>
      <c r="QVD47" s="960"/>
      <c r="QVE47" s="960"/>
      <c r="QVF47" s="960"/>
      <c r="QVG47" s="960"/>
      <c r="QVH47" s="960"/>
      <c r="QVI47" s="960"/>
      <c r="QVJ47" s="960"/>
      <c r="QVK47" s="960"/>
      <c r="QVL47" s="960"/>
      <c r="QVM47" s="960"/>
      <c r="QVN47" s="960"/>
      <c r="QVO47" s="960"/>
      <c r="QVP47" s="960"/>
      <c r="QVQ47" s="960"/>
      <c r="QVR47" s="960"/>
      <c r="QVS47" s="960"/>
      <c r="QVT47" s="960"/>
      <c r="QVU47" s="960"/>
      <c r="QVV47" s="960"/>
      <c r="QVW47" s="960"/>
      <c r="QVX47" s="960"/>
      <c r="QVY47" s="960"/>
      <c r="QVZ47" s="960"/>
      <c r="QWA47" s="960"/>
      <c r="QWB47" s="960"/>
      <c r="QWC47" s="960"/>
      <c r="QWD47" s="960"/>
      <c r="QWE47" s="960"/>
      <c r="QWF47" s="960"/>
      <c r="QWG47" s="960"/>
      <c r="QWH47" s="960"/>
      <c r="QWI47" s="960"/>
      <c r="QWJ47" s="960"/>
      <c r="QWK47" s="960"/>
      <c r="QWL47" s="960"/>
      <c r="QWM47" s="960"/>
      <c r="QWN47" s="960"/>
      <c r="QWO47" s="960"/>
      <c r="QWP47" s="960"/>
      <c r="QWQ47" s="960"/>
      <c r="QWR47" s="960"/>
      <c r="QWS47" s="960"/>
      <c r="QWT47" s="960"/>
      <c r="QWU47" s="960"/>
      <c r="QWV47" s="960"/>
      <c r="QWW47" s="960"/>
      <c r="QWX47" s="960"/>
      <c r="QWY47" s="960"/>
      <c r="QWZ47" s="960"/>
      <c r="QXA47" s="960"/>
      <c r="QXB47" s="960"/>
      <c r="QXC47" s="960"/>
      <c r="QXD47" s="960"/>
      <c r="QXE47" s="960"/>
      <c r="QXF47" s="960"/>
      <c r="QXG47" s="960"/>
      <c r="QXH47" s="960"/>
      <c r="QXI47" s="960"/>
      <c r="QXJ47" s="960"/>
      <c r="QXK47" s="960"/>
      <c r="QXL47" s="960"/>
      <c r="QXM47" s="960"/>
      <c r="QXN47" s="960"/>
      <c r="QXO47" s="960"/>
      <c r="QXP47" s="960"/>
      <c r="QXQ47" s="960"/>
      <c r="QXR47" s="960"/>
      <c r="QXS47" s="960"/>
      <c r="QXT47" s="960"/>
      <c r="QXU47" s="960"/>
      <c r="QXV47" s="960"/>
      <c r="QXW47" s="960"/>
      <c r="QXX47" s="960"/>
      <c r="QXY47" s="960"/>
      <c r="QXZ47" s="960"/>
      <c r="QYA47" s="960"/>
      <c r="QYB47" s="960"/>
      <c r="QYC47" s="960"/>
      <c r="QYD47" s="960"/>
      <c r="QYE47" s="960"/>
      <c r="QYF47" s="960"/>
      <c r="QYG47" s="960"/>
      <c r="QYH47" s="960"/>
      <c r="QYI47" s="960"/>
      <c r="QYJ47" s="960"/>
      <c r="QYK47" s="960"/>
      <c r="QYL47" s="960"/>
      <c r="QYM47" s="960"/>
      <c r="QYN47" s="960"/>
      <c r="QYO47" s="960"/>
      <c r="QYP47" s="960"/>
      <c r="QYQ47" s="960"/>
      <c r="QYR47" s="960"/>
      <c r="QYS47" s="960"/>
      <c r="QYT47" s="960"/>
      <c r="QYU47" s="960"/>
      <c r="QYV47" s="960"/>
      <c r="QYW47" s="960"/>
      <c r="QYX47" s="960"/>
      <c r="QYY47" s="960"/>
      <c r="QYZ47" s="960"/>
      <c r="QZA47" s="960"/>
      <c r="QZB47" s="960"/>
      <c r="QZC47" s="960"/>
      <c r="QZD47" s="960"/>
      <c r="QZE47" s="960"/>
      <c r="QZF47" s="960"/>
      <c r="QZG47" s="960"/>
      <c r="QZH47" s="960"/>
      <c r="QZI47" s="960"/>
      <c r="QZJ47" s="960"/>
      <c r="QZK47" s="960"/>
      <c r="QZL47" s="960"/>
      <c r="QZM47" s="960"/>
      <c r="QZN47" s="960"/>
      <c r="QZO47" s="960"/>
      <c r="QZP47" s="960"/>
      <c r="QZQ47" s="960"/>
      <c r="QZR47" s="960"/>
      <c r="QZS47" s="960"/>
      <c r="QZT47" s="960"/>
      <c r="QZU47" s="960"/>
      <c r="QZV47" s="960"/>
      <c r="QZW47" s="960"/>
      <c r="QZX47" s="960"/>
      <c r="QZY47" s="960"/>
      <c r="QZZ47" s="960"/>
      <c r="RAA47" s="960"/>
      <c r="RAB47" s="960"/>
      <c r="RAC47" s="960"/>
      <c r="RAD47" s="960"/>
      <c r="RAE47" s="960"/>
      <c r="RAF47" s="960"/>
      <c r="RAG47" s="960"/>
      <c r="RAH47" s="960"/>
      <c r="RAI47" s="960"/>
      <c r="RAJ47" s="960"/>
      <c r="RAK47" s="960"/>
      <c r="RAL47" s="960"/>
      <c r="RAM47" s="960"/>
      <c r="RAN47" s="960"/>
      <c r="RAO47" s="960"/>
      <c r="RAP47" s="960"/>
      <c r="RAQ47" s="960"/>
      <c r="RAR47" s="960"/>
      <c r="RAS47" s="960"/>
      <c r="RAT47" s="960"/>
      <c r="RAU47" s="960"/>
      <c r="RAV47" s="960"/>
      <c r="RAW47" s="960"/>
      <c r="RAX47" s="960"/>
      <c r="RAY47" s="960"/>
      <c r="RAZ47" s="960"/>
      <c r="RBA47" s="960"/>
      <c r="RBB47" s="960"/>
      <c r="RBC47" s="960"/>
      <c r="RBD47" s="960"/>
      <c r="RBE47" s="960"/>
      <c r="RBF47" s="960"/>
      <c r="RBG47" s="960"/>
      <c r="RBH47" s="960"/>
      <c r="RBI47" s="960"/>
      <c r="RBJ47" s="960"/>
      <c r="RBK47" s="960"/>
      <c r="RBL47" s="960"/>
      <c r="RBM47" s="960"/>
      <c r="RBN47" s="960"/>
      <c r="RBO47" s="960"/>
      <c r="RBP47" s="960"/>
      <c r="RBQ47" s="960"/>
      <c r="RBR47" s="960"/>
      <c r="RBS47" s="960"/>
      <c r="RBT47" s="960"/>
      <c r="RBU47" s="960"/>
      <c r="RBV47" s="960"/>
      <c r="RBW47" s="960"/>
      <c r="RBX47" s="960"/>
      <c r="RBY47" s="960"/>
      <c r="RBZ47" s="960"/>
      <c r="RCA47" s="960"/>
      <c r="RCB47" s="960"/>
      <c r="RCC47" s="960"/>
      <c r="RCD47" s="960"/>
      <c r="RCE47" s="960"/>
      <c r="RCF47" s="960"/>
      <c r="RCG47" s="960"/>
      <c r="RCH47" s="960"/>
      <c r="RCI47" s="960"/>
      <c r="RCJ47" s="960"/>
      <c r="RCK47" s="960"/>
      <c r="RCL47" s="960"/>
      <c r="RCM47" s="960"/>
      <c r="RCN47" s="960"/>
      <c r="RCO47" s="960"/>
      <c r="RCP47" s="960"/>
      <c r="RCQ47" s="960"/>
      <c r="RCR47" s="960"/>
      <c r="RCS47" s="960"/>
      <c r="RCT47" s="960"/>
      <c r="RCU47" s="960"/>
      <c r="RCV47" s="960"/>
      <c r="RCW47" s="960"/>
      <c r="RCX47" s="960"/>
      <c r="RCY47" s="960"/>
      <c r="RCZ47" s="960"/>
      <c r="RDA47" s="960"/>
      <c r="RDB47" s="960"/>
      <c r="RDC47" s="960"/>
      <c r="RDD47" s="960"/>
      <c r="RDE47" s="960"/>
      <c r="RDF47" s="960"/>
      <c r="RDG47" s="960"/>
      <c r="RDH47" s="960"/>
      <c r="RDI47" s="960"/>
      <c r="RDJ47" s="960"/>
      <c r="RDK47" s="960"/>
      <c r="RDL47" s="960"/>
      <c r="RDM47" s="960"/>
      <c r="RDN47" s="960"/>
      <c r="RDO47" s="960"/>
      <c r="RDP47" s="960"/>
      <c r="RDQ47" s="960"/>
      <c r="RDR47" s="960"/>
      <c r="RDS47" s="960"/>
      <c r="RDT47" s="960"/>
      <c r="RDU47" s="960"/>
      <c r="RDV47" s="960"/>
      <c r="RDW47" s="960"/>
      <c r="RDX47" s="960"/>
      <c r="RDY47" s="960"/>
      <c r="RDZ47" s="960"/>
      <c r="REA47" s="960"/>
      <c r="REB47" s="960"/>
      <c r="REC47" s="960"/>
      <c r="RED47" s="960"/>
      <c r="REE47" s="960"/>
      <c r="REF47" s="960"/>
      <c r="REG47" s="960"/>
      <c r="REH47" s="960"/>
      <c r="REI47" s="960"/>
      <c r="REJ47" s="960"/>
      <c r="REK47" s="960"/>
      <c r="REL47" s="960"/>
      <c r="REM47" s="960"/>
      <c r="REN47" s="960"/>
      <c r="REO47" s="960"/>
      <c r="REP47" s="960"/>
      <c r="REQ47" s="960"/>
      <c r="RER47" s="960"/>
      <c r="RES47" s="960"/>
      <c r="RET47" s="960"/>
      <c r="REU47" s="960"/>
      <c r="REV47" s="960"/>
      <c r="REW47" s="960"/>
      <c r="REX47" s="960"/>
      <c r="REY47" s="960"/>
      <c r="REZ47" s="960"/>
      <c r="RFA47" s="960"/>
      <c r="RFB47" s="960"/>
      <c r="RFC47" s="960"/>
      <c r="RFD47" s="960"/>
      <c r="RFE47" s="960"/>
      <c r="RFF47" s="960"/>
      <c r="RFG47" s="960"/>
      <c r="RFH47" s="960"/>
      <c r="RFI47" s="960"/>
      <c r="RFJ47" s="960"/>
      <c r="RFK47" s="960"/>
      <c r="RFL47" s="960"/>
      <c r="RFM47" s="960"/>
      <c r="RFN47" s="960"/>
      <c r="RFO47" s="960"/>
      <c r="RFP47" s="960"/>
      <c r="RFQ47" s="960"/>
      <c r="RFR47" s="960"/>
      <c r="RFS47" s="960"/>
      <c r="RFT47" s="960"/>
      <c r="RFU47" s="960"/>
      <c r="RFV47" s="960"/>
      <c r="RFW47" s="960"/>
      <c r="RFX47" s="960"/>
      <c r="RFY47" s="960"/>
      <c r="RFZ47" s="960"/>
      <c r="RGA47" s="960"/>
      <c r="RGB47" s="960"/>
      <c r="RGC47" s="960"/>
      <c r="RGD47" s="960"/>
      <c r="RGE47" s="960"/>
      <c r="RGF47" s="960"/>
      <c r="RGG47" s="960"/>
      <c r="RGH47" s="960"/>
      <c r="RGI47" s="960"/>
      <c r="RGJ47" s="960"/>
      <c r="RGK47" s="960"/>
      <c r="RGL47" s="960"/>
      <c r="RGM47" s="960"/>
      <c r="RGN47" s="960"/>
      <c r="RGO47" s="960"/>
      <c r="RGP47" s="960"/>
      <c r="RGQ47" s="960"/>
      <c r="RGR47" s="960"/>
      <c r="RGS47" s="960"/>
      <c r="RGT47" s="960"/>
      <c r="RGU47" s="960"/>
      <c r="RGV47" s="960"/>
      <c r="RGW47" s="960"/>
      <c r="RGX47" s="960"/>
      <c r="RGY47" s="960"/>
      <c r="RGZ47" s="960"/>
      <c r="RHA47" s="960"/>
      <c r="RHB47" s="960"/>
      <c r="RHC47" s="960"/>
      <c r="RHD47" s="960"/>
      <c r="RHE47" s="960"/>
      <c r="RHF47" s="960"/>
      <c r="RHG47" s="960"/>
      <c r="RHH47" s="960"/>
      <c r="RHI47" s="960"/>
      <c r="RHJ47" s="960"/>
      <c r="RHK47" s="960"/>
      <c r="RHL47" s="960"/>
      <c r="RHM47" s="960"/>
      <c r="RHN47" s="960"/>
      <c r="RHO47" s="960"/>
      <c r="RHP47" s="960"/>
      <c r="RHQ47" s="960"/>
      <c r="RHR47" s="960"/>
      <c r="RHS47" s="960"/>
      <c r="RHT47" s="960"/>
      <c r="RHU47" s="960"/>
      <c r="RHV47" s="960"/>
      <c r="RHW47" s="960"/>
      <c r="RHX47" s="960"/>
      <c r="RHY47" s="960"/>
      <c r="RHZ47" s="960"/>
      <c r="RIA47" s="960"/>
      <c r="RIB47" s="960"/>
      <c r="RIC47" s="960"/>
      <c r="RID47" s="960"/>
      <c r="RIE47" s="960"/>
      <c r="RIF47" s="960"/>
      <c r="RIG47" s="960"/>
      <c r="RIH47" s="960"/>
      <c r="RII47" s="960"/>
      <c r="RIJ47" s="960"/>
      <c r="RIK47" s="960"/>
      <c r="RIL47" s="960"/>
      <c r="RIM47" s="960"/>
      <c r="RIN47" s="960"/>
      <c r="RIO47" s="960"/>
      <c r="RIP47" s="960"/>
      <c r="RIQ47" s="960"/>
      <c r="RIR47" s="960"/>
      <c r="RIS47" s="960"/>
      <c r="RIT47" s="960"/>
      <c r="RIU47" s="960"/>
      <c r="RIV47" s="960"/>
      <c r="RIW47" s="960"/>
      <c r="RIX47" s="960"/>
      <c r="RIY47" s="960"/>
      <c r="RIZ47" s="960"/>
      <c r="RJA47" s="960"/>
      <c r="RJB47" s="960"/>
      <c r="RJC47" s="960"/>
      <c r="RJD47" s="960"/>
      <c r="RJE47" s="960"/>
      <c r="RJF47" s="960"/>
      <c r="RJG47" s="960"/>
      <c r="RJH47" s="960"/>
      <c r="RJI47" s="960"/>
      <c r="RJJ47" s="960"/>
      <c r="RJK47" s="960"/>
      <c r="RJL47" s="960"/>
      <c r="RJM47" s="960"/>
      <c r="RJN47" s="960"/>
      <c r="RJO47" s="960"/>
      <c r="RJP47" s="960"/>
      <c r="RJQ47" s="960"/>
      <c r="RJR47" s="960"/>
      <c r="RJS47" s="960"/>
      <c r="RJT47" s="960"/>
      <c r="RJU47" s="960"/>
      <c r="RJV47" s="960"/>
      <c r="RJW47" s="960"/>
      <c r="RJX47" s="960"/>
      <c r="RJY47" s="960"/>
      <c r="RJZ47" s="960"/>
      <c r="RKA47" s="960"/>
      <c r="RKB47" s="960"/>
      <c r="RKC47" s="960"/>
      <c r="RKD47" s="960"/>
      <c r="RKE47" s="960"/>
      <c r="RKF47" s="960"/>
      <c r="RKG47" s="960"/>
      <c r="RKH47" s="960"/>
      <c r="RKI47" s="960"/>
      <c r="RKJ47" s="960"/>
      <c r="RKK47" s="960"/>
      <c r="RKL47" s="960"/>
      <c r="RKM47" s="960"/>
      <c r="RKN47" s="960"/>
      <c r="RKO47" s="960"/>
      <c r="RKP47" s="960"/>
      <c r="RKQ47" s="960"/>
      <c r="RKR47" s="960"/>
      <c r="RKS47" s="960"/>
      <c r="RKT47" s="960"/>
      <c r="RKU47" s="960"/>
      <c r="RKV47" s="960"/>
      <c r="RKW47" s="960"/>
      <c r="RKX47" s="960"/>
      <c r="RKY47" s="960"/>
      <c r="RKZ47" s="960"/>
      <c r="RLA47" s="960"/>
      <c r="RLB47" s="960"/>
      <c r="RLC47" s="960"/>
      <c r="RLD47" s="960"/>
      <c r="RLE47" s="960"/>
      <c r="RLF47" s="960"/>
      <c r="RLG47" s="960"/>
      <c r="RLH47" s="960"/>
      <c r="RLI47" s="960"/>
      <c r="RLJ47" s="960"/>
      <c r="RLK47" s="960"/>
      <c r="RLL47" s="960"/>
      <c r="RLM47" s="960"/>
      <c r="RLN47" s="960"/>
      <c r="RLO47" s="960"/>
      <c r="RLP47" s="960"/>
      <c r="RLQ47" s="960"/>
      <c r="RLR47" s="960"/>
      <c r="RLS47" s="960"/>
      <c r="RLT47" s="960"/>
      <c r="RLU47" s="960"/>
      <c r="RLV47" s="960"/>
      <c r="RLW47" s="960"/>
      <c r="RLX47" s="960"/>
      <c r="RLY47" s="960"/>
      <c r="RLZ47" s="960"/>
      <c r="RMA47" s="960"/>
      <c r="RMB47" s="960"/>
      <c r="RMC47" s="960"/>
      <c r="RMD47" s="960"/>
      <c r="RME47" s="960"/>
      <c r="RMF47" s="960"/>
      <c r="RMG47" s="960"/>
      <c r="RMH47" s="960"/>
      <c r="RMI47" s="960"/>
      <c r="RMJ47" s="960"/>
      <c r="RMK47" s="960"/>
      <c r="RML47" s="960"/>
      <c r="RMM47" s="960"/>
      <c r="RMN47" s="960"/>
      <c r="RMO47" s="960"/>
      <c r="RMP47" s="960"/>
      <c r="RMQ47" s="960"/>
      <c r="RMR47" s="960"/>
      <c r="RMS47" s="960"/>
      <c r="RMT47" s="960"/>
      <c r="RMU47" s="960"/>
      <c r="RMV47" s="960"/>
      <c r="RMW47" s="960"/>
      <c r="RMX47" s="960"/>
      <c r="RMY47" s="960"/>
      <c r="RMZ47" s="960"/>
      <c r="RNA47" s="960"/>
      <c r="RNB47" s="960"/>
      <c r="RNC47" s="960"/>
      <c r="RND47" s="960"/>
      <c r="RNE47" s="960"/>
      <c r="RNF47" s="960"/>
      <c r="RNG47" s="960"/>
      <c r="RNH47" s="960"/>
      <c r="RNI47" s="960"/>
      <c r="RNJ47" s="960"/>
      <c r="RNK47" s="960"/>
      <c r="RNL47" s="960"/>
      <c r="RNM47" s="960"/>
      <c r="RNN47" s="960"/>
      <c r="RNO47" s="960"/>
      <c r="RNP47" s="960"/>
      <c r="RNQ47" s="960"/>
      <c r="RNR47" s="960"/>
      <c r="RNS47" s="960"/>
      <c r="RNT47" s="960"/>
      <c r="RNU47" s="960"/>
      <c r="RNV47" s="960"/>
      <c r="RNW47" s="960"/>
      <c r="RNX47" s="960"/>
      <c r="RNY47" s="960"/>
      <c r="RNZ47" s="960"/>
      <c r="ROA47" s="960"/>
      <c r="ROB47" s="960"/>
      <c r="ROC47" s="960"/>
      <c r="ROD47" s="960"/>
      <c r="ROE47" s="960"/>
      <c r="ROF47" s="960"/>
      <c r="ROG47" s="960"/>
      <c r="ROH47" s="960"/>
      <c r="ROI47" s="960"/>
      <c r="ROJ47" s="960"/>
      <c r="ROK47" s="960"/>
      <c r="ROL47" s="960"/>
      <c r="ROM47" s="960"/>
      <c r="RON47" s="960"/>
      <c r="ROO47" s="960"/>
      <c r="ROP47" s="960"/>
      <c r="ROQ47" s="960"/>
      <c r="ROR47" s="960"/>
      <c r="ROS47" s="960"/>
      <c r="ROT47" s="960"/>
      <c r="ROU47" s="960"/>
      <c r="ROV47" s="960"/>
      <c r="ROW47" s="960"/>
      <c r="ROX47" s="960"/>
      <c r="ROY47" s="960"/>
      <c r="ROZ47" s="960"/>
      <c r="RPA47" s="960"/>
      <c r="RPB47" s="960"/>
      <c r="RPC47" s="960"/>
      <c r="RPD47" s="960"/>
      <c r="RPE47" s="960"/>
      <c r="RPF47" s="960"/>
      <c r="RPG47" s="960"/>
      <c r="RPH47" s="960"/>
      <c r="RPI47" s="960"/>
      <c r="RPJ47" s="960"/>
      <c r="RPK47" s="960"/>
      <c r="RPL47" s="960"/>
      <c r="RPM47" s="960"/>
      <c r="RPN47" s="960"/>
      <c r="RPO47" s="960"/>
      <c r="RPP47" s="960"/>
      <c r="RPQ47" s="960"/>
      <c r="RPR47" s="960"/>
      <c r="RPS47" s="960"/>
      <c r="RPT47" s="960"/>
      <c r="RPU47" s="960"/>
      <c r="RPV47" s="960"/>
      <c r="RPW47" s="960"/>
      <c r="RPX47" s="960"/>
      <c r="RPY47" s="960"/>
      <c r="RPZ47" s="960"/>
      <c r="RQA47" s="960"/>
      <c r="RQB47" s="960"/>
      <c r="RQC47" s="960"/>
      <c r="RQD47" s="960"/>
      <c r="RQE47" s="960"/>
      <c r="RQF47" s="960"/>
      <c r="RQG47" s="960"/>
      <c r="RQH47" s="960"/>
      <c r="RQI47" s="960"/>
      <c r="RQJ47" s="960"/>
      <c r="RQK47" s="960"/>
      <c r="RQL47" s="960"/>
      <c r="RQM47" s="960"/>
      <c r="RQN47" s="960"/>
      <c r="RQO47" s="960"/>
      <c r="RQP47" s="960"/>
      <c r="RQQ47" s="960"/>
      <c r="RQR47" s="960"/>
      <c r="RQS47" s="960"/>
      <c r="RQT47" s="960"/>
      <c r="RQU47" s="960"/>
      <c r="RQV47" s="960"/>
      <c r="RQW47" s="960"/>
      <c r="RQX47" s="960"/>
      <c r="RQY47" s="960"/>
      <c r="RQZ47" s="960"/>
      <c r="RRA47" s="960"/>
      <c r="RRB47" s="960"/>
      <c r="RRC47" s="960"/>
      <c r="RRD47" s="960"/>
      <c r="RRE47" s="960"/>
      <c r="RRF47" s="960"/>
      <c r="RRG47" s="960"/>
      <c r="RRH47" s="960"/>
      <c r="RRI47" s="960"/>
      <c r="RRJ47" s="960"/>
      <c r="RRK47" s="960"/>
      <c r="RRL47" s="960"/>
      <c r="RRM47" s="960"/>
      <c r="RRN47" s="960"/>
      <c r="RRO47" s="960"/>
      <c r="RRP47" s="960"/>
      <c r="RRQ47" s="960"/>
      <c r="RRR47" s="960"/>
      <c r="RRS47" s="960"/>
      <c r="RRT47" s="960"/>
      <c r="RRU47" s="960"/>
      <c r="RRV47" s="960"/>
      <c r="RRW47" s="960"/>
      <c r="RRX47" s="960"/>
      <c r="RRY47" s="960"/>
      <c r="RRZ47" s="960"/>
      <c r="RSA47" s="960"/>
      <c r="RSB47" s="960"/>
      <c r="RSC47" s="960"/>
      <c r="RSD47" s="960"/>
      <c r="RSE47" s="960"/>
      <c r="RSF47" s="960"/>
      <c r="RSG47" s="960"/>
      <c r="RSH47" s="960"/>
      <c r="RSI47" s="960"/>
      <c r="RSJ47" s="960"/>
      <c r="RSK47" s="960"/>
      <c r="RSL47" s="960"/>
      <c r="RSM47" s="960"/>
      <c r="RSN47" s="960"/>
      <c r="RSO47" s="960"/>
      <c r="RSP47" s="960"/>
      <c r="RSQ47" s="960"/>
      <c r="RSR47" s="960"/>
      <c r="RSS47" s="960"/>
      <c r="RST47" s="960"/>
      <c r="RSU47" s="960"/>
      <c r="RSV47" s="960"/>
      <c r="RSW47" s="960"/>
      <c r="RSX47" s="960"/>
      <c r="RSY47" s="960"/>
      <c r="RSZ47" s="960"/>
      <c r="RTA47" s="960"/>
      <c r="RTB47" s="960"/>
      <c r="RTC47" s="960"/>
      <c r="RTD47" s="960"/>
      <c r="RTE47" s="960"/>
      <c r="RTF47" s="960"/>
      <c r="RTG47" s="960"/>
      <c r="RTH47" s="960"/>
      <c r="RTI47" s="960"/>
      <c r="RTJ47" s="960"/>
      <c r="RTK47" s="960"/>
      <c r="RTL47" s="960"/>
      <c r="RTM47" s="960"/>
      <c r="RTN47" s="960"/>
      <c r="RTO47" s="960"/>
      <c r="RTP47" s="960"/>
      <c r="RTQ47" s="960"/>
      <c r="RTR47" s="960"/>
      <c r="RTS47" s="960"/>
      <c r="RTT47" s="960"/>
      <c r="RTU47" s="960"/>
      <c r="RTV47" s="960"/>
      <c r="RTW47" s="960"/>
      <c r="RTX47" s="960"/>
      <c r="RTY47" s="960"/>
      <c r="RTZ47" s="960"/>
      <c r="RUA47" s="960"/>
      <c r="RUB47" s="960"/>
      <c r="RUC47" s="960"/>
      <c r="RUD47" s="960"/>
      <c r="RUE47" s="960"/>
      <c r="RUF47" s="960"/>
      <c r="RUG47" s="960"/>
      <c r="RUH47" s="960"/>
      <c r="RUI47" s="960"/>
      <c r="RUJ47" s="960"/>
      <c r="RUK47" s="960"/>
      <c r="RUL47" s="960"/>
      <c r="RUM47" s="960"/>
      <c r="RUN47" s="960"/>
      <c r="RUO47" s="960"/>
      <c r="RUP47" s="960"/>
      <c r="RUQ47" s="960"/>
      <c r="RUR47" s="960"/>
      <c r="RUS47" s="960"/>
      <c r="RUT47" s="960"/>
      <c r="RUU47" s="960"/>
      <c r="RUV47" s="960"/>
      <c r="RUW47" s="960"/>
      <c r="RUX47" s="960"/>
      <c r="RUY47" s="960"/>
      <c r="RUZ47" s="960"/>
      <c r="RVA47" s="960"/>
      <c r="RVB47" s="960"/>
      <c r="RVC47" s="960"/>
      <c r="RVD47" s="960"/>
      <c r="RVE47" s="960"/>
      <c r="RVF47" s="960"/>
      <c r="RVG47" s="960"/>
      <c r="RVH47" s="960"/>
      <c r="RVI47" s="960"/>
      <c r="RVJ47" s="960"/>
      <c r="RVK47" s="960"/>
      <c r="RVL47" s="960"/>
      <c r="RVM47" s="960"/>
      <c r="RVN47" s="960"/>
      <c r="RVO47" s="960"/>
      <c r="RVP47" s="960"/>
      <c r="RVQ47" s="960"/>
      <c r="RVR47" s="960"/>
      <c r="RVS47" s="960"/>
      <c r="RVT47" s="960"/>
      <c r="RVU47" s="960"/>
      <c r="RVV47" s="960"/>
      <c r="RVW47" s="960"/>
      <c r="RVX47" s="960"/>
      <c r="RVY47" s="960"/>
      <c r="RVZ47" s="960"/>
      <c r="RWA47" s="960"/>
      <c r="RWB47" s="960"/>
      <c r="RWC47" s="960"/>
      <c r="RWD47" s="960"/>
      <c r="RWE47" s="960"/>
      <c r="RWF47" s="960"/>
      <c r="RWG47" s="960"/>
      <c r="RWH47" s="960"/>
      <c r="RWI47" s="960"/>
      <c r="RWJ47" s="960"/>
      <c r="RWK47" s="960"/>
      <c r="RWL47" s="960"/>
      <c r="RWM47" s="960"/>
      <c r="RWN47" s="960"/>
      <c r="RWO47" s="960"/>
      <c r="RWP47" s="960"/>
      <c r="RWQ47" s="960"/>
      <c r="RWR47" s="960"/>
      <c r="RWS47" s="960"/>
      <c r="RWT47" s="960"/>
      <c r="RWU47" s="960"/>
      <c r="RWV47" s="960"/>
      <c r="RWW47" s="960"/>
      <c r="RWX47" s="960"/>
      <c r="RWY47" s="960"/>
      <c r="RWZ47" s="960"/>
      <c r="RXA47" s="960"/>
      <c r="RXB47" s="960"/>
      <c r="RXC47" s="960"/>
      <c r="RXD47" s="960"/>
      <c r="RXE47" s="960"/>
      <c r="RXF47" s="960"/>
      <c r="RXG47" s="960"/>
      <c r="RXH47" s="960"/>
      <c r="RXI47" s="960"/>
      <c r="RXJ47" s="960"/>
      <c r="RXK47" s="960"/>
      <c r="RXL47" s="960"/>
      <c r="RXM47" s="960"/>
      <c r="RXN47" s="960"/>
      <c r="RXO47" s="960"/>
      <c r="RXP47" s="960"/>
      <c r="RXQ47" s="960"/>
      <c r="RXR47" s="960"/>
      <c r="RXS47" s="960"/>
      <c r="RXT47" s="960"/>
      <c r="RXU47" s="960"/>
      <c r="RXV47" s="960"/>
      <c r="RXW47" s="960"/>
      <c r="RXX47" s="960"/>
      <c r="RXY47" s="960"/>
      <c r="RXZ47" s="960"/>
      <c r="RYA47" s="960"/>
      <c r="RYB47" s="960"/>
      <c r="RYC47" s="960"/>
      <c r="RYD47" s="960"/>
      <c r="RYE47" s="960"/>
      <c r="RYF47" s="960"/>
      <c r="RYG47" s="960"/>
      <c r="RYH47" s="960"/>
      <c r="RYI47" s="960"/>
      <c r="RYJ47" s="960"/>
      <c r="RYK47" s="960"/>
      <c r="RYL47" s="960"/>
      <c r="RYM47" s="960"/>
      <c r="RYN47" s="960"/>
      <c r="RYO47" s="960"/>
      <c r="RYP47" s="960"/>
      <c r="RYQ47" s="960"/>
      <c r="RYR47" s="960"/>
      <c r="RYS47" s="960"/>
      <c r="RYT47" s="960"/>
      <c r="RYU47" s="960"/>
      <c r="RYV47" s="960"/>
      <c r="RYW47" s="960"/>
      <c r="RYX47" s="960"/>
      <c r="RYY47" s="960"/>
      <c r="RYZ47" s="960"/>
      <c r="RZA47" s="960"/>
      <c r="RZB47" s="960"/>
      <c r="RZC47" s="960"/>
      <c r="RZD47" s="960"/>
      <c r="RZE47" s="960"/>
      <c r="RZF47" s="960"/>
      <c r="RZG47" s="960"/>
      <c r="RZH47" s="960"/>
      <c r="RZI47" s="960"/>
      <c r="RZJ47" s="960"/>
      <c r="RZK47" s="960"/>
      <c r="RZL47" s="960"/>
      <c r="RZM47" s="960"/>
      <c r="RZN47" s="960"/>
      <c r="RZO47" s="960"/>
      <c r="RZP47" s="960"/>
      <c r="RZQ47" s="960"/>
      <c r="RZR47" s="960"/>
      <c r="RZS47" s="960"/>
      <c r="RZT47" s="960"/>
      <c r="RZU47" s="960"/>
      <c r="RZV47" s="960"/>
      <c r="RZW47" s="960"/>
      <c r="RZX47" s="960"/>
      <c r="RZY47" s="960"/>
      <c r="RZZ47" s="960"/>
      <c r="SAA47" s="960"/>
      <c r="SAB47" s="960"/>
      <c r="SAC47" s="960"/>
      <c r="SAD47" s="960"/>
      <c r="SAE47" s="960"/>
      <c r="SAF47" s="960"/>
      <c r="SAG47" s="960"/>
      <c r="SAH47" s="960"/>
      <c r="SAI47" s="960"/>
      <c r="SAJ47" s="960"/>
      <c r="SAK47" s="960"/>
      <c r="SAL47" s="960"/>
      <c r="SAM47" s="960"/>
      <c r="SAN47" s="960"/>
      <c r="SAO47" s="960"/>
      <c r="SAP47" s="960"/>
      <c r="SAQ47" s="960"/>
      <c r="SAR47" s="960"/>
      <c r="SAS47" s="960"/>
      <c r="SAT47" s="960"/>
      <c r="SAU47" s="960"/>
      <c r="SAV47" s="960"/>
      <c r="SAW47" s="960"/>
      <c r="SAX47" s="960"/>
      <c r="SAY47" s="960"/>
      <c r="SAZ47" s="960"/>
      <c r="SBA47" s="960"/>
      <c r="SBB47" s="960"/>
      <c r="SBC47" s="960"/>
      <c r="SBD47" s="960"/>
      <c r="SBE47" s="960"/>
      <c r="SBF47" s="960"/>
      <c r="SBG47" s="960"/>
      <c r="SBH47" s="960"/>
      <c r="SBI47" s="960"/>
      <c r="SBJ47" s="960"/>
      <c r="SBK47" s="960"/>
      <c r="SBL47" s="960"/>
      <c r="SBM47" s="960"/>
      <c r="SBN47" s="960"/>
      <c r="SBO47" s="960"/>
      <c r="SBP47" s="960"/>
      <c r="SBQ47" s="960"/>
      <c r="SBR47" s="960"/>
      <c r="SBS47" s="960"/>
      <c r="SBT47" s="960"/>
      <c r="SBU47" s="960"/>
      <c r="SBV47" s="960"/>
      <c r="SBW47" s="960"/>
      <c r="SBX47" s="960"/>
      <c r="SBY47" s="960"/>
      <c r="SBZ47" s="960"/>
      <c r="SCA47" s="960"/>
      <c r="SCB47" s="960"/>
      <c r="SCC47" s="960"/>
      <c r="SCD47" s="960"/>
      <c r="SCE47" s="960"/>
      <c r="SCF47" s="960"/>
      <c r="SCG47" s="960"/>
      <c r="SCH47" s="960"/>
      <c r="SCI47" s="960"/>
      <c r="SCJ47" s="960"/>
      <c r="SCK47" s="960"/>
      <c r="SCL47" s="960"/>
      <c r="SCM47" s="960"/>
      <c r="SCN47" s="960"/>
      <c r="SCO47" s="960"/>
      <c r="SCP47" s="960"/>
      <c r="SCQ47" s="960"/>
      <c r="SCR47" s="960"/>
      <c r="SCS47" s="960"/>
      <c r="SCT47" s="960"/>
      <c r="SCU47" s="960"/>
      <c r="SCV47" s="960"/>
      <c r="SCW47" s="960"/>
      <c r="SCX47" s="960"/>
      <c r="SCY47" s="960"/>
      <c r="SCZ47" s="960"/>
      <c r="SDA47" s="960"/>
      <c r="SDB47" s="960"/>
      <c r="SDC47" s="960"/>
      <c r="SDD47" s="960"/>
      <c r="SDE47" s="960"/>
      <c r="SDF47" s="960"/>
      <c r="SDG47" s="960"/>
      <c r="SDH47" s="960"/>
      <c r="SDI47" s="960"/>
      <c r="SDJ47" s="960"/>
      <c r="SDK47" s="960"/>
      <c r="SDL47" s="960"/>
      <c r="SDM47" s="960"/>
      <c r="SDN47" s="960"/>
      <c r="SDO47" s="960"/>
      <c r="SDP47" s="960"/>
      <c r="SDQ47" s="960"/>
      <c r="SDR47" s="960"/>
      <c r="SDS47" s="960"/>
      <c r="SDT47" s="960"/>
      <c r="SDU47" s="960"/>
      <c r="SDV47" s="960"/>
      <c r="SDW47" s="960"/>
      <c r="SDX47" s="960"/>
      <c r="SDY47" s="960"/>
      <c r="SDZ47" s="960"/>
      <c r="SEA47" s="960"/>
      <c r="SEB47" s="960"/>
      <c r="SEC47" s="960"/>
      <c r="SED47" s="960"/>
      <c r="SEE47" s="960"/>
      <c r="SEF47" s="960"/>
      <c r="SEG47" s="960"/>
      <c r="SEH47" s="960"/>
      <c r="SEI47" s="960"/>
      <c r="SEJ47" s="960"/>
      <c r="SEK47" s="960"/>
      <c r="SEL47" s="960"/>
      <c r="SEM47" s="960"/>
      <c r="SEN47" s="960"/>
      <c r="SEO47" s="960"/>
      <c r="SEP47" s="960"/>
      <c r="SEQ47" s="960"/>
      <c r="SER47" s="960"/>
      <c r="SES47" s="960"/>
      <c r="SET47" s="960"/>
      <c r="SEU47" s="960"/>
      <c r="SEV47" s="960"/>
      <c r="SEW47" s="960"/>
      <c r="SEX47" s="960"/>
      <c r="SEY47" s="960"/>
      <c r="SEZ47" s="960"/>
      <c r="SFA47" s="960"/>
      <c r="SFB47" s="960"/>
      <c r="SFC47" s="960"/>
      <c r="SFD47" s="960"/>
      <c r="SFE47" s="960"/>
      <c r="SFF47" s="960"/>
      <c r="SFG47" s="960"/>
      <c r="SFH47" s="960"/>
      <c r="SFI47" s="960"/>
      <c r="SFJ47" s="960"/>
      <c r="SFK47" s="960"/>
      <c r="SFL47" s="960"/>
      <c r="SFM47" s="960"/>
      <c r="SFN47" s="960"/>
      <c r="SFO47" s="960"/>
      <c r="SFP47" s="960"/>
      <c r="SFQ47" s="960"/>
      <c r="SFR47" s="960"/>
      <c r="SFS47" s="960"/>
      <c r="SFT47" s="960"/>
      <c r="SFU47" s="960"/>
      <c r="SFV47" s="960"/>
      <c r="SFW47" s="960"/>
      <c r="SFX47" s="960"/>
      <c r="SFY47" s="960"/>
      <c r="SFZ47" s="960"/>
      <c r="SGA47" s="960"/>
      <c r="SGB47" s="960"/>
      <c r="SGC47" s="960"/>
      <c r="SGD47" s="960"/>
      <c r="SGE47" s="960"/>
      <c r="SGF47" s="960"/>
      <c r="SGG47" s="960"/>
      <c r="SGH47" s="960"/>
      <c r="SGI47" s="960"/>
      <c r="SGJ47" s="960"/>
      <c r="SGK47" s="960"/>
      <c r="SGL47" s="960"/>
      <c r="SGM47" s="960"/>
      <c r="SGN47" s="960"/>
      <c r="SGO47" s="960"/>
      <c r="SGP47" s="960"/>
      <c r="SGQ47" s="960"/>
      <c r="SGR47" s="960"/>
      <c r="SGS47" s="960"/>
      <c r="SGT47" s="960"/>
      <c r="SGU47" s="960"/>
      <c r="SGV47" s="960"/>
      <c r="SGW47" s="960"/>
      <c r="SGX47" s="960"/>
      <c r="SGY47" s="960"/>
      <c r="SGZ47" s="960"/>
      <c r="SHA47" s="960"/>
      <c r="SHB47" s="960"/>
      <c r="SHC47" s="960"/>
      <c r="SHD47" s="960"/>
      <c r="SHE47" s="960"/>
      <c r="SHF47" s="960"/>
      <c r="SHG47" s="960"/>
      <c r="SHH47" s="960"/>
      <c r="SHI47" s="960"/>
      <c r="SHJ47" s="960"/>
      <c r="SHK47" s="960"/>
      <c r="SHL47" s="960"/>
      <c r="SHM47" s="960"/>
      <c r="SHN47" s="960"/>
      <c r="SHO47" s="960"/>
      <c r="SHP47" s="960"/>
      <c r="SHQ47" s="960"/>
      <c r="SHR47" s="960"/>
      <c r="SHS47" s="960"/>
      <c r="SHT47" s="960"/>
      <c r="SHU47" s="960"/>
      <c r="SHV47" s="960"/>
      <c r="SHW47" s="960"/>
      <c r="SHX47" s="960"/>
      <c r="SHY47" s="960"/>
      <c r="SHZ47" s="960"/>
      <c r="SIA47" s="960"/>
      <c r="SIB47" s="960"/>
      <c r="SIC47" s="960"/>
      <c r="SID47" s="960"/>
      <c r="SIE47" s="960"/>
      <c r="SIF47" s="960"/>
      <c r="SIG47" s="960"/>
      <c r="SIH47" s="960"/>
      <c r="SII47" s="960"/>
      <c r="SIJ47" s="960"/>
      <c r="SIK47" s="960"/>
      <c r="SIL47" s="960"/>
      <c r="SIM47" s="960"/>
      <c r="SIN47" s="960"/>
      <c r="SIO47" s="960"/>
      <c r="SIP47" s="960"/>
      <c r="SIQ47" s="960"/>
      <c r="SIR47" s="960"/>
      <c r="SIS47" s="960"/>
      <c r="SIT47" s="960"/>
      <c r="SIU47" s="960"/>
      <c r="SIV47" s="960"/>
      <c r="SIW47" s="960"/>
      <c r="SIX47" s="960"/>
      <c r="SIY47" s="960"/>
      <c r="SIZ47" s="960"/>
      <c r="SJA47" s="960"/>
      <c r="SJB47" s="960"/>
      <c r="SJC47" s="960"/>
      <c r="SJD47" s="960"/>
      <c r="SJE47" s="960"/>
      <c r="SJF47" s="960"/>
      <c r="SJG47" s="960"/>
      <c r="SJH47" s="960"/>
      <c r="SJI47" s="960"/>
      <c r="SJJ47" s="960"/>
      <c r="SJK47" s="960"/>
      <c r="SJL47" s="960"/>
      <c r="SJM47" s="960"/>
      <c r="SJN47" s="960"/>
      <c r="SJO47" s="960"/>
      <c r="SJP47" s="960"/>
      <c r="SJQ47" s="960"/>
      <c r="SJR47" s="960"/>
      <c r="SJS47" s="960"/>
      <c r="SJT47" s="960"/>
      <c r="SJU47" s="960"/>
      <c r="SJV47" s="960"/>
      <c r="SJW47" s="960"/>
      <c r="SJX47" s="960"/>
      <c r="SJY47" s="960"/>
      <c r="SJZ47" s="960"/>
      <c r="SKA47" s="960"/>
      <c r="SKB47" s="960"/>
      <c r="SKC47" s="960"/>
      <c r="SKD47" s="960"/>
      <c r="SKE47" s="960"/>
      <c r="SKF47" s="960"/>
      <c r="SKG47" s="960"/>
      <c r="SKH47" s="960"/>
      <c r="SKI47" s="960"/>
      <c r="SKJ47" s="960"/>
      <c r="SKK47" s="960"/>
      <c r="SKL47" s="960"/>
      <c r="SKM47" s="960"/>
      <c r="SKN47" s="960"/>
      <c r="SKO47" s="960"/>
      <c r="SKP47" s="960"/>
      <c r="SKQ47" s="960"/>
      <c r="SKR47" s="960"/>
      <c r="SKS47" s="960"/>
      <c r="SKT47" s="960"/>
      <c r="SKU47" s="960"/>
      <c r="SKV47" s="960"/>
      <c r="SKW47" s="960"/>
      <c r="SKX47" s="960"/>
      <c r="SKY47" s="960"/>
      <c r="SKZ47" s="960"/>
      <c r="SLA47" s="960"/>
      <c r="SLB47" s="960"/>
      <c r="SLC47" s="960"/>
      <c r="SLD47" s="960"/>
      <c r="SLE47" s="960"/>
      <c r="SLF47" s="960"/>
      <c r="SLG47" s="960"/>
      <c r="SLH47" s="960"/>
      <c r="SLI47" s="960"/>
      <c r="SLJ47" s="960"/>
      <c r="SLK47" s="960"/>
      <c r="SLL47" s="960"/>
      <c r="SLM47" s="960"/>
      <c r="SLN47" s="960"/>
      <c r="SLO47" s="960"/>
      <c r="SLP47" s="960"/>
      <c r="SLQ47" s="960"/>
      <c r="SLR47" s="960"/>
      <c r="SLS47" s="960"/>
      <c r="SLT47" s="960"/>
      <c r="SLU47" s="960"/>
      <c r="SLV47" s="960"/>
      <c r="SLW47" s="960"/>
      <c r="SLX47" s="960"/>
      <c r="SLY47" s="960"/>
      <c r="SLZ47" s="960"/>
      <c r="SMA47" s="960"/>
      <c r="SMB47" s="960"/>
      <c r="SMC47" s="960"/>
      <c r="SMD47" s="960"/>
      <c r="SME47" s="960"/>
      <c r="SMF47" s="960"/>
      <c r="SMG47" s="960"/>
      <c r="SMH47" s="960"/>
      <c r="SMI47" s="960"/>
      <c r="SMJ47" s="960"/>
      <c r="SMK47" s="960"/>
      <c r="SML47" s="960"/>
      <c r="SMM47" s="960"/>
      <c r="SMN47" s="960"/>
      <c r="SMO47" s="960"/>
      <c r="SMP47" s="960"/>
      <c r="SMQ47" s="960"/>
      <c r="SMR47" s="960"/>
      <c r="SMS47" s="960"/>
      <c r="SMT47" s="960"/>
      <c r="SMU47" s="960"/>
      <c r="SMV47" s="960"/>
      <c r="SMW47" s="960"/>
      <c r="SMX47" s="960"/>
      <c r="SMY47" s="960"/>
      <c r="SMZ47" s="960"/>
      <c r="SNA47" s="960"/>
      <c r="SNB47" s="960"/>
      <c r="SNC47" s="960"/>
      <c r="SND47" s="960"/>
      <c r="SNE47" s="960"/>
      <c r="SNF47" s="960"/>
      <c r="SNG47" s="960"/>
      <c r="SNH47" s="960"/>
      <c r="SNI47" s="960"/>
      <c r="SNJ47" s="960"/>
      <c r="SNK47" s="960"/>
      <c r="SNL47" s="960"/>
      <c r="SNM47" s="960"/>
      <c r="SNN47" s="960"/>
      <c r="SNO47" s="960"/>
      <c r="SNP47" s="960"/>
      <c r="SNQ47" s="960"/>
      <c r="SNR47" s="960"/>
      <c r="SNS47" s="960"/>
      <c r="SNT47" s="960"/>
      <c r="SNU47" s="960"/>
      <c r="SNV47" s="960"/>
      <c r="SNW47" s="960"/>
      <c r="SNX47" s="960"/>
      <c r="SNY47" s="960"/>
      <c r="SNZ47" s="960"/>
      <c r="SOA47" s="960"/>
      <c r="SOB47" s="960"/>
      <c r="SOC47" s="960"/>
      <c r="SOD47" s="960"/>
      <c r="SOE47" s="960"/>
      <c r="SOF47" s="960"/>
      <c r="SOG47" s="960"/>
      <c r="SOH47" s="960"/>
      <c r="SOI47" s="960"/>
      <c r="SOJ47" s="960"/>
      <c r="SOK47" s="960"/>
      <c r="SOL47" s="960"/>
      <c r="SOM47" s="960"/>
      <c r="SON47" s="960"/>
      <c r="SOO47" s="960"/>
      <c r="SOP47" s="960"/>
      <c r="SOQ47" s="960"/>
      <c r="SOR47" s="960"/>
      <c r="SOS47" s="960"/>
      <c r="SOT47" s="960"/>
      <c r="SOU47" s="960"/>
      <c r="SOV47" s="960"/>
      <c r="SOW47" s="960"/>
      <c r="SOX47" s="960"/>
      <c r="SOY47" s="960"/>
      <c r="SOZ47" s="960"/>
      <c r="SPA47" s="960"/>
      <c r="SPB47" s="960"/>
      <c r="SPC47" s="960"/>
      <c r="SPD47" s="960"/>
      <c r="SPE47" s="960"/>
      <c r="SPF47" s="960"/>
      <c r="SPG47" s="960"/>
      <c r="SPH47" s="960"/>
      <c r="SPI47" s="960"/>
      <c r="SPJ47" s="960"/>
      <c r="SPK47" s="960"/>
      <c r="SPL47" s="960"/>
      <c r="SPM47" s="960"/>
      <c r="SPN47" s="960"/>
      <c r="SPO47" s="960"/>
      <c r="SPP47" s="960"/>
      <c r="SPQ47" s="960"/>
      <c r="SPR47" s="960"/>
      <c r="SPS47" s="960"/>
      <c r="SPT47" s="960"/>
      <c r="SPU47" s="960"/>
      <c r="SPV47" s="960"/>
      <c r="SPW47" s="960"/>
      <c r="SPX47" s="960"/>
      <c r="SPY47" s="960"/>
      <c r="SPZ47" s="960"/>
      <c r="SQA47" s="960"/>
      <c r="SQB47" s="960"/>
      <c r="SQC47" s="960"/>
      <c r="SQD47" s="960"/>
      <c r="SQE47" s="960"/>
      <c r="SQF47" s="960"/>
      <c r="SQG47" s="960"/>
      <c r="SQH47" s="960"/>
      <c r="SQI47" s="960"/>
      <c r="SQJ47" s="960"/>
      <c r="SQK47" s="960"/>
      <c r="SQL47" s="960"/>
      <c r="SQM47" s="960"/>
      <c r="SQN47" s="960"/>
      <c r="SQO47" s="960"/>
      <c r="SQP47" s="960"/>
      <c r="SQQ47" s="960"/>
      <c r="SQR47" s="960"/>
      <c r="SQS47" s="960"/>
      <c r="SQT47" s="960"/>
      <c r="SQU47" s="960"/>
      <c r="SQV47" s="960"/>
      <c r="SQW47" s="960"/>
      <c r="SQX47" s="960"/>
      <c r="SQY47" s="960"/>
      <c r="SQZ47" s="960"/>
      <c r="SRA47" s="960"/>
      <c r="SRB47" s="960"/>
      <c r="SRC47" s="960"/>
      <c r="SRD47" s="960"/>
      <c r="SRE47" s="960"/>
      <c r="SRF47" s="960"/>
      <c r="SRG47" s="960"/>
      <c r="SRH47" s="960"/>
      <c r="SRI47" s="960"/>
      <c r="SRJ47" s="960"/>
      <c r="SRK47" s="960"/>
      <c r="SRL47" s="960"/>
      <c r="SRM47" s="960"/>
      <c r="SRN47" s="960"/>
      <c r="SRO47" s="960"/>
      <c r="SRP47" s="960"/>
      <c r="SRQ47" s="960"/>
      <c r="SRR47" s="960"/>
      <c r="SRS47" s="960"/>
      <c r="SRT47" s="960"/>
      <c r="SRU47" s="960"/>
      <c r="SRV47" s="960"/>
      <c r="SRW47" s="960"/>
      <c r="SRX47" s="960"/>
      <c r="SRY47" s="960"/>
      <c r="SRZ47" s="960"/>
      <c r="SSA47" s="960"/>
      <c r="SSB47" s="960"/>
      <c r="SSC47" s="960"/>
      <c r="SSD47" s="960"/>
      <c r="SSE47" s="960"/>
      <c r="SSF47" s="960"/>
      <c r="SSG47" s="960"/>
      <c r="SSH47" s="960"/>
      <c r="SSI47" s="960"/>
      <c r="SSJ47" s="960"/>
      <c r="SSK47" s="960"/>
      <c r="SSL47" s="960"/>
      <c r="SSM47" s="960"/>
      <c r="SSN47" s="960"/>
      <c r="SSO47" s="960"/>
      <c r="SSP47" s="960"/>
      <c r="SSQ47" s="960"/>
      <c r="SSR47" s="960"/>
      <c r="SSS47" s="960"/>
      <c r="SST47" s="960"/>
      <c r="SSU47" s="960"/>
      <c r="SSV47" s="960"/>
      <c r="SSW47" s="960"/>
      <c r="SSX47" s="960"/>
      <c r="SSY47" s="960"/>
      <c r="SSZ47" s="960"/>
      <c r="STA47" s="960"/>
      <c r="STB47" s="960"/>
      <c r="STC47" s="960"/>
      <c r="STD47" s="960"/>
      <c r="STE47" s="960"/>
      <c r="STF47" s="960"/>
      <c r="STG47" s="960"/>
      <c r="STH47" s="960"/>
      <c r="STI47" s="960"/>
      <c r="STJ47" s="960"/>
      <c r="STK47" s="960"/>
      <c r="STL47" s="960"/>
      <c r="STM47" s="960"/>
      <c r="STN47" s="960"/>
      <c r="STO47" s="960"/>
      <c r="STP47" s="960"/>
      <c r="STQ47" s="960"/>
      <c r="STR47" s="960"/>
      <c r="STS47" s="960"/>
      <c r="STT47" s="960"/>
      <c r="STU47" s="960"/>
      <c r="STV47" s="960"/>
      <c r="STW47" s="960"/>
      <c r="STX47" s="960"/>
      <c r="STY47" s="960"/>
      <c r="STZ47" s="960"/>
      <c r="SUA47" s="960"/>
      <c r="SUB47" s="960"/>
      <c r="SUC47" s="960"/>
      <c r="SUD47" s="960"/>
      <c r="SUE47" s="960"/>
      <c r="SUF47" s="960"/>
      <c r="SUG47" s="960"/>
      <c r="SUH47" s="960"/>
      <c r="SUI47" s="960"/>
      <c r="SUJ47" s="960"/>
      <c r="SUK47" s="960"/>
      <c r="SUL47" s="960"/>
      <c r="SUM47" s="960"/>
      <c r="SUN47" s="960"/>
      <c r="SUO47" s="960"/>
      <c r="SUP47" s="960"/>
      <c r="SUQ47" s="960"/>
      <c r="SUR47" s="960"/>
      <c r="SUS47" s="960"/>
      <c r="SUT47" s="960"/>
      <c r="SUU47" s="960"/>
      <c r="SUV47" s="960"/>
      <c r="SUW47" s="960"/>
      <c r="SUX47" s="960"/>
      <c r="SUY47" s="960"/>
      <c r="SUZ47" s="960"/>
      <c r="SVA47" s="960"/>
      <c r="SVB47" s="960"/>
      <c r="SVC47" s="960"/>
      <c r="SVD47" s="960"/>
      <c r="SVE47" s="960"/>
      <c r="SVF47" s="960"/>
      <c r="SVG47" s="960"/>
      <c r="SVH47" s="960"/>
      <c r="SVI47" s="960"/>
      <c r="SVJ47" s="960"/>
      <c r="SVK47" s="960"/>
      <c r="SVL47" s="960"/>
      <c r="SVM47" s="960"/>
      <c r="SVN47" s="960"/>
      <c r="SVO47" s="960"/>
      <c r="SVP47" s="960"/>
      <c r="SVQ47" s="960"/>
      <c r="SVR47" s="960"/>
      <c r="SVS47" s="960"/>
      <c r="SVT47" s="960"/>
      <c r="SVU47" s="960"/>
      <c r="SVV47" s="960"/>
      <c r="SVW47" s="960"/>
      <c r="SVX47" s="960"/>
      <c r="SVY47" s="960"/>
      <c r="SVZ47" s="960"/>
      <c r="SWA47" s="960"/>
      <c r="SWB47" s="960"/>
      <c r="SWC47" s="960"/>
      <c r="SWD47" s="960"/>
      <c r="SWE47" s="960"/>
      <c r="SWF47" s="960"/>
      <c r="SWG47" s="960"/>
      <c r="SWH47" s="960"/>
      <c r="SWI47" s="960"/>
      <c r="SWJ47" s="960"/>
      <c r="SWK47" s="960"/>
      <c r="SWL47" s="960"/>
      <c r="SWM47" s="960"/>
      <c r="SWN47" s="960"/>
      <c r="SWO47" s="960"/>
      <c r="SWP47" s="960"/>
      <c r="SWQ47" s="960"/>
      <c r="SWR47" s="960"/>
      <c r="SWS47" s="960"/>
      <c r="SWT47" s="960"/>
      <c r="SWU47" s="960"/>
      <c r="SWV47" s="960"/>
      <c r="SWW47" s="960"/>
      <c r="SWX47" s="960"/>
      <c r="SWY47" s="960"/>
      <c r="SWZ47" s="960"/>
      <c r="SXA47" s="960"/>
      <c r="SXB47" s="960"/>
      <c r="SXC47" s="960"/>
      <c r="SXD47" s="960"/>
      <c r="SXE47" s="960"/>
      <c r="SXF47" s="960"/>
      <c r="SXG47" s="960"/>
      <c r="SXH47" s="960"/>
      <c r="SXI47" s="960"/>
      <c r="SXJ47" s="960"/>
      <c r="SXK47" s="960"/>
      <c r="SXL47" s="960"/>
      <c r="SXM47" s="960"/>
      <c r="SXN47" s="960"/>
      <c r="SXO47" s="960"/>
      <c r="SXP47" s="960"/>
      <c r="SXQ47" s="960"/>
      <c r="SXR47" s="960"/>
      <c r="SXS47" s="960"/>
      <c r="SXT47" s="960"/>
      <c r="SXU47" s="960"/>
      <c r="SXV47" s="960"/>
      <c r="SXW47" s="960"/>
      <c r="SXX47" s="960"/>
      <c r="SXY47" s="960"/>
      <c r="SXZ47" s="960"/>
      <c r="SYA47" s="960"/>
      <c r="SYB47" s="960"/>
      <c r="SYC47" s="960"/>
      <c r="SYD47" s="960"/>
      <c r="SYE47" s="960"/>
      <c r="SYF47" s="960"/>
      <c r="SYG47" s="960"/>
      <c r="SYH47" s="960"/>
      <c r="SYI47" s="960"/>
      <c r="SYJ47" s="960"/>
      <c r="SYK47" s="960"/>
      <c r="SYL47" s="960"/>
      <c r="SYM47" s="960"/>
      <c r="SYN47" s="960"/>
      <c r="SYO47" s="960"/>
      <c r="SYP47" s="960"/>
      <c r="SYQ47" s="960"/>
      <c r="SYR47" s="960"/>
      <c r="SYS47" s="960"/>
      <c r="SYT47" s="960"/>
      <c r="SYU47" s="960"/>
      <c r="SYV47" s="960"/>
      <c r="SYW47" s="960"/>
      <c r="SYX47" s="960"/>
      <c r="SYY47" s="960"/>
      <c r="SYZ47" s="960"/>
      <c r="SZA47" s="960"/>
      <c r="SZB47" s="960"/>
      <c r="SZC47" s="960"/>
      <c r="SZD47" s="960"/>
      <c r="SZE47" s="960"/>
      <c r="SZF47" s="960"/>
      <c r="SZG47" s="960"/>
      <c r="SZH47" s="960"/>
      <c r="SZI47" s="960"/>
      <c r="SZJ47" s="960"/>
      <c r="SZK47" s="960"/>
      <c r="SZL47" s="960"/>
      <c r="SZM47" s="960"/>
      <c r="SZN47" s="960"/>
      <c r="SZO47" s="960"/>
      <c r="SZP47" s="960"/>
      <c r="SZQ47" s="960"/>
      <c r="SZR47" s="960"/>
      <c r="SZS47" s="960"/>
      <c r="SZT47" s="960"/>
      <c r="SZU47" s="960"/>
      <c r="SZV47" s="960"/>
      <c r="SZW47" s="960"/>
      <c r="SZX47" s="960"/>
      <c r="SZY47" s="960"/>
      <c r="SZZ47" s="960"/>
      <c r="TAA47" s="960"/>
      <c r="TAB47" s="960"/>
      <c r="TAC47" s="960"/>
      <c r="TAD47" s="960"/>
      <c r="TAE47" s="960"/>
      <c r="TAF47" s="960"/>
      <c r="TAG47" s="960"/>
      <c r="TAH47" s="960"/>
      <c r="TAI47" s="960"/>
      <c r="TAJ47" s="960"/>
      <c r="TAK47" s="960"/>
      <c r="TAL47" s="960"/>
      <c r="TAM47" s="960"/>
      <c r="TAN47" s="960"/>
      <c r="TAO47" s="960"/>
      <c r="TAP47" s="960"/>
      <c r="TAQ47" s="960"/>
      <c r="TAR47" s="960"/>
      <c r="TAS47" s="960"/>
      <c r="TAT47" s="960"/>
      <c r="TAU47" s="960"/>
      <c r="TAV47" s="960"/>
      <c r="TAW47" s="960"/>
      <c r="TAX47" s="960"/>
      <c r="TAY47" s="960"/>
      <c r="TAZ47" s="960"/>
      <c r="TBA47" s="960"/>
      <c r="TBB47" s="960"/>
      <c r="TBC47" s="960"/>
      <c r="TBD47" s="960"/>
      <c r="TBE47" s="960"/>
      <c r="TBF47" s="960"/>
      <c r="TBG47" s="960"/>
      <c r="TBH47" s="960"/>
      <c r="TBI47" s="960"/>
      <c r="TBJ47" s="960"/>
      <c r="TBK47" s="960"/>
      <c r="TBL47" s="960"/>
      <c r="TBM47" s="960"/>
      <c r="TBN47" s="960"/>
      <c r="TBO47" s="960"/>
      <c r="TBP47" s="960"/>
      <c r="TBQ47" s="960"/>
      <c r="TBR47" s="960"/>
      <c r="TBS47" s="960"/>
      <c r="TBT47" s="960"/>
      <c r="TBU47" s="960"/>
      <c r="TBV47" s="960"/>
      <c r="TBW47" s="960"/>
      <c r="TBX47" s="960"/>
      <c r="TBY47" s="960"/>
      <c r="TBZ47" s="960"/>
      <c r="TCA47" s="960"/>
      <c r="TCB47" s="960"/>
      <c r="TCC47" s="960"/>
      <c r="TCD47" s="960"/>
      <c r="TCE47" s="960"/>
      <c r="TCF47" s="960"/>
      <c r="TCG47" s="960"/>
      <c r="TCH47" s="960"/>
      <c r="TCI47" s="960"/>
      <c r="TCJ47" s="960"/>
      <c r="TCK47" s="960"/>
      <c r="TCL47" s="960"/>
      <c r="TCM47" s="960"/>
      <c r="TCN47" s="960"/>
      <c r="TCO47" s="960"/>
      <c r="TCP47" s="960"/>
      <c r="TCQ47" s="960"/>
      <c r="TCR47" s="960"/>
      <c r="TCS47" s="960"/>
      <c r="TCT47" s="960"/>
      <c r="TCU47" s="960"/>
      <c r="TCV47" s="960"/>
      <c r="TCW47" s="960"/>
      <c r="TCX47" s="960"/>
      <c r="TCY47" s="960"/>
      <c r="TCZ47" s="960"/>
      <c r="TDA47" s="960"/>
      <c r="TDB47" s="960"/>
      <c r="TDC47" s="960"/>
      <c r="TDD47" s="960"/>
      <c r="TDE47" s="960"/>
      <c r="TDF47" s="960"/>
      <c r="TDG47" s="960"/>
      <c r="TDH47" s="960"/>
      <c r="TDI47" s="960"/>
      <c r="TDJ47" s="960"/>
      <c r="TDK47" s="960"/>
      <c r="TDL47" s="960"/>
      <c r="TDM47" s="960"/>
      <c r="TDN47" s="960"/>
      <c r="TDO47" s="960"/>
      <c r="TDP47" s="960"/>
      <c r="TDQ47" s="960"/>
      <c r="TDR47" s="960"/>
      <c r="TDS47" s="960"/>
      <c r="TDT47" s="960"/>
      <c r="TDU47" s="960"/>
      <c r="TDV47" s="960"/>
      <c r="TDW47" s="960"/>
      <c r="TDX47" s="960"/>
      <c r="TDY47" s="960"/>
      <c r="TDZ47" s="960"/>
      <c r="TEA47" s="960"/>
      <c r="TEB47" s="960"/>
      <c r="TEC47" s="960"/>
      <c r="TED47" s="960"/>
      <c r="TEE47" s="960"/>
      <c r="TEF47" s="960"/>
      <c r="TEG47" s="960"/>
      <c r="TEH47" s="960"/>
      <c r="TEI47" s="960"/>
      <c r="TEJ47" s="960"/>
      <c r="TEK47" s="960"/>
      <c r="TEL47" s="960"/>
      <c r="TEM47" s="960"/>
      <c r="TEN47" s="960"/>
      <c r="TEO47" s="960"/>
      <c r="TEP47" s="960"/>
      <c r="TEQ47" s="960"/>
      <c r="TER47" s="960"/>
      <c r="TES47" s="960"/>
      <c r="TET47" s="960"/>
      <c r="TEU47" s="960"/>
      <c r="TEV47" s="960"/>
      <c r="TEW47" s="960"/>
      <c r="TEX47" s="960"/>
      <c r="TEY47" s="960"/>
      <c r="TEZ47" s="960"/>
      <c r="TFA47" s="960"/>
      <c r="TFB47" s="960"/>
      <c r="TFC47" s="960"/>
      <c r="TFD47" s="960"/>
      <c r="TFE47" s="960"/>
      <c r="TFF47" s="960"/>
      <c r="TFG47" s="960"/>
      <c r="TFH47" s="960"/>
      <c r="TFI47" s="960"/>
      <c r="TFJ47" s="960"/>
      <c r="TFK47" s="960"/>
      <c r="TFL47" s="960"/>
      <c r="TFM47" s="960"/>
      <c r="TFN47" s="960"/>
      <c r="TFO47" s="960"/>
      <c r="TFP47" s="960"/>
      <c r="TFQ47" s="960"/>
      <c r="TFR47" s="960"/>
      <c r="TFS47" s="960"/>
      <c r="TFT47" s="960"/>
      <c r="TFU47" s="960"/>
      <c r="TFV47" s="960"/>
      <c r="TFW47" s="960"/>
      <c r="TFX47" s="960"/>
      <c r="TFY47" s="960"/>
      <c r="TFZ47" s="960"/>
      <c r="TGA47" s="960"/>
      <c r="TGB47" s="960"/>
      <c r="TGC47" s="960"/>
      <c r="TGD47" s="960"/>
      <c r="TGE47" s="960"/>
      <c r="TGF47" s="960"/>
      <c r="TGG47" s="960"/>
      <c r="TGH47" s="960"/>
      <c r="TGI47" s="960"/>
      <c r="TGJ47" s="960"/>
      <c r="TGK47" s="960"/>
      <c r="TGL47" s="960"/>
      <c r="TGM47" s="960"/>
      <c r="TGN47" s="960"/>
      <c r="TGO47" s="960"/>
      <c r="TGP47" s="960"/>
      <c r="TGQ47" s="960"/>
      <c r="TGR47" s="960"/>
      <c r="TGS47" s="960"/>
      <c r="TGT47" s="960"/>
      <c r="TGU47" s="960"/>
      <c r="TGV47" s="960"/>
      <c r="TGW47" s="960"/>
      <c r="TGX47" s="960"/>
      <c r="TGY47" s="960"/>
      <c r="TGZ47" s="960"/>
      <c r="THA47" s="960"/>
      <c r="THB47" s="960"/>
      <c r="THC47" s="960"/>
      <c r="THD47" s="960"/>
      <c r="THE47" s="960"/>
      <c r="THF47" s="960"/>
      <c r="THG47" s="960"/>
      <c r="THH47" s="960"/>
      <c r="THI47" s="960"/>
      <c r="THJ47" s="960"/>
      <c r="THK47" s="960"/>
      <c r="THL47" s="960"/>
      <c r="THM47" s="960"/>
      <c r="THN47" s="960"/>
      <c r="THO47" s="960"/>
      <c r="THP47" s="960"/>
      <c r="THQ47" s="960"/>
      <c r="THR47" s="960"/>
      <c r="THS47" s="960"/>
      <c r="THT47" s="960"/>
      <c r="THU47" s="960"/>
      <c r="THV47" s="960"/>
      <c r="THW47" s="960"/>
      <c r="THX47" s="960"/>
      <c r="THY47" s="960"/>
      <c r="THZ47" s="960"/>
      <c r="TIA47" s="960"/>
      <c r="TIB47" s="960"/>
      <c r="TIC47" s="960"/>
      <c r="TID47" s="960"/>
      <c r="TIE47" s="960"/>
      <c r="TIF47" s="960"/>
      <c r="TIG47" s="960"/>
      <c r="TIH47" s="960"/>
      <c r="TII47" s="960"/>
      <c r="TIJ47" s="960"/>
      <c r="TIK47" s="960"/>
      <c r="TIL47" s="960"/>
      <c r="TIM47" s="960"/>
      <c r="TIN47" s="960"/>
      <c r="TIO47" s="960"/>
      <c r="TIP47" s="960"/>
      <c r="TIQ47" s="960"/>
      <c r="TIR47" s="960"/>
      <c r="TIS47" s="960"/>
      <c r="TIT47" s="960"/>
      <c r="TIU47" s="960"/>
      <c r="TIV47" s="960"/>
      <c r="TIW47" s="960"/>
      <c r="TIX47" s="960"/>
      <c r="TIY47" s="960"/>
      <c r="TIZ47" s="960"/>
      <c r="TJA47" s="960"/>
      <c r="TJB47" s="960"/>
      <c r="TJC47" s="960"/>
      <c r="TJD47" s="960"/>
      <c r="TJE47" s="960"/>
      <c r="TJF47" s="960"/>
      <c r="TJG47" s="960"/>
      <c r="TJH47" s="960"/>
      <c r="TJI47" s="960"/>
      <c r="TJJ47" s="960"/>
      <c r="TJK47" s="960"/>
      <c r="TJL47" s="960"/>
      <c r="TJM47" s="960"/>
      <c r="TJN47" s="960"/>
      <c r="TJO47" s="960"/>
      <c r="TJP47" s="960"/>
      <c r="TJQ47" s="960"/>
      <c r="TJR47" s="960"/>
      <c r="TJS47" s="960"/>
      <c r="TJT47" s="960"/>
      <c r="TJU47" s="960"/>
      <c r="TJV47" s="960"/>
      <c r="TJW47" s="960"/>
      <c r="TJX47" s="960"/>
      <c r="TJY47" s="960"/>
      <c r="TJZ47" s="960"/>
      <c r="TKA47" s="960"/>
      <c r="TKB47" s="960"/>
      <c r="TKC47" s="960"/>
      <c r="TKD47" s="960"/>
      <c r="TKE47" s="960"/>
      <c r="TKF47" s="960"/>
      <c r="TKG47" s="960"/>
      <c r="TKH47" s="960"/>
      <c r="TKI47" s="960"/>
      <c r="TKJ47" s="960"/>
      <c r="TKK47" s="960"/>
      <c r="TKL47" s="960"/>
      <c r="TKM47" s="960"/>
      <c r="TKN47" s="960"/>
      <c r="TKO47" s="960"/>
      <c r="TKP47" s="960"/>
      <c r="TKQ47" s="960"/>
      <c r="TKR47" s="960"/>
      <c r="TKS47" s="960"/>
      <c r="TKT47" s="960"/>
      <c r="TKU47" s="960"/>
      <c r="TKV47" s="960"/>
      <c r="TKW47" s="960"/>
      <c r="TKX47" s="960"/>
      <c r="TKY47" s="960"/>
      <c r="TKZ47" s="960"/>
      <c r="TLA47" s="960"/>
      <c r="TLB47" s="960"/>
      <c r="TLC47" s="960"/>
      <c r="TLD47" s="960"/>
      <c r="TLE47" s="960"/>
      <c r="TLF47" s="960"/>
      <c r="TLG47" s="960"/>
      <c r="TLH47" s="960"/>
      <c r="TLI47" s="960"/>
      <c r="TLJ47" s="960"/>
      <c r="TLK47" s="960"/>
      <c r="TLL47" s="960"/>
      <c r="TLM47" s="960"/>
      <c r="TLN47" s="960"/>
      <c r="TLO47" s="960"/>
      <c r="TLP47" s="960"/>
      <c r="TLQ47" s="960"/>
      <c r="TLR47" s="960"/>
      <c r="TLS47" s="960"/>
      <c r="TLT47" s="960"/>
      <c r="TLU47" s="960"/>
      <c r="TLV47" s="960"/>
      <c r="TLW47" s="960"/>
      <c r="TLX47" s="960"/>
      <c r="TLY47" s="960"/>
      <c r="TLZ47" s="960"/>
      <c r="TMA47" s="960"/>
      <c r="TMB47" s="960"/>
      <c r="TMC47" s="960"/>
      <c r="TMD47" s="960"/>
      <c r="TME47" s="960"/>
      <c r="TMF47" s="960"/>
      <c r="TMG47" s="960"/>
      <c r="TMH47" s="960"/>
      <c r="TMI47" s="960"/>
      <c r="TMJ47" s="960"/>
      <c r="TMK47" s="960"/>
      <c r="TML47" s="960"/>
      <c r="TMM47" s="960"/>
      <c r="TMN47" s="960"/>
      <c r="TMO47" s="960"/>
      <c r="TMP47" s="960"/>
      <c r="TMQ47" s="960"/>
      <c r="TMR47" s="960"/>
      <c r="TMS47" s="960"/>
      <c r="TMT47" s="960"/>
      <c r="TMU47" s="960"/>
      <c r="TMV47" s="960"/>
      <c r="TMW47" s="960"/>
      <c r="TMX47" s="960"/>
      <c r="TMY47" s="960"/>
      <c r="TMZ47" s="960"/>
      <c r="TNA47" s="960"/>
      <c r="TNB47" s="960"/>
      <c r="TNC47" s="960"/>
      <c r="TND47" s="960"/>
      <c r="TNE47" s="960"/>
      <c r="TNF47" s="960"/>
      <c r="TNG47" s="960"/>
      <c r="TNH47" s="960"/>
      <c r="TNI47" s="960"/>
      <c r="TNJ47" s="960"/>
      <c r="TNK47" s="960"/>
      <c r="TNL47" s="960"/>
      <c r="TNM47" s="960"/>
      <c r="TNN47" s="960"/>
      <c r="TNO47" s="960"/>
      <c r="TNP47" s="960"/>
      <c r="TNQ47" s="960"/>
      <c r="TNR47" s="960"/>
      <c r="TNS47" s="960"/>
      <c r="TNT47" s="960"/>
      <c r="TNU47" s="960"/>
      <c r="TNV47" s="960"/>
      <c r="TNW47" s="960"/>
      <c r="TNX47" s="960"/>
      <c r="TNY47" s="960"/>
      <c r="TNZ47" s="960"/>
      <c r="TOA47" s="960"/>
      <c r="TOB47" s="960"/>
      <c r="TOC47" s="960"/>
      <c r="TOD47" s="960"/>
      <c r="TOE47" s="960"/>
      <c r="TOF47" s="960"/>
      <c r="TOG47" s="960"/>
      <c r="TOH47" s="960"/>
      <c r="TOI47" s="960"/>
      <c r="TOJ47" s="960"/>
      <c r="TOK47" s="960"/>
      <c r="TOL47" s="960"/>
      <c r="TOM47" s="960"/>
      <c r="TON47" s="960"/>
      <c r="TOO47" s="960"/>
      <c r="TOP47" s="960"/>
      <c r="TOQ47" s="960"/>
      <c r="TOR47" s="960"/>
      <c r="TOS47" s="960"/>
      <c r="TOT47" s="960"/>
      <c r="TOU47" s="960"/>
      <c r="TOV47" s="960"/>
      <c r="TOW47" s="960"/>
      <c r="TOX47" s="960"/>
      <c r="TOY47" s="960"/>
      <c r="TOZ47" s="960"/>
      <c r="TPA47" s="960"/>
      <c r="TPB47" s="960"/>
      <c r="TPC47" s="960"/>
      <c r="TPD47" s="960"/>
      <c r="TPE47" s="960"/>
      <c r="TPF47" s="960"/>
      <c r="TPG47" s="960"/>
      <c r="TPH47" s="960"/>
      <c r="TPI47" s="960"/>
      <c r="TPJ47" s="960"/>
      <c r="TPK47" s="960"/>
      <c r="TPL47" s="960"/>
      <c r="TPM47" s="960"/>
      <c r="TPN47" s="960"/>
      <c r="TPO47" s="960"/>
      <c r="TPP47" s="960"/>
      <c r="TPQ47" s="960"/>
      <c r="TPR47" s="960"/>
      <c r="TPS47" s="960"/>
      <c r="TPT47" s="960"/>
      <c r="TPU47" s="960"/>
      <c r="TPV47" s="960"/>
      <c r="TPW47" s="960"/>
      <c r="TPX47" s="960"/>
      <c r="TPY47" s="960"/>
      <c r="TPZ47" s="960"/>
      <c r="TQA47" s="960"/>
      <c r="TQB47" s="960"/>
      <c r="TQC47" s="960"/>
      <c r="TQD47" s="960"/>
      <c r="TQE47" s="960"/>
      <c r="TQF47" s="960"/>
      <c r="TQG47" s="960"/>
      <c r="TQH47" s="960"/>
      <c r="TQI47" s="960"/>
      <c r="TQJ47" s="960"/>
      <c r="TQK47" s="960"/>
      <c r="TQL47" s="960"/>
      <c r="TQM47" s="960"/>
      <c r="TQN47" s="960"/>
      <c r="TQO47" s="960"/>
      <c r="TQP47" s="960"/>
      <c r="TQQ47" s="960"/>
      <c r="TQR47" s="960"/>
      <c r="TQS47" s="960"/>
      <c r="TQT47" s="960"/>
      <c r="TQU47" s="960"/>
      <c r="TQV47" s="960"/>
      <c r="TQW47" s="960"/>
      <c r="TQX47" s="960"/>
      <c r="TQY47" s="960"/>
      <c r="TQZ47" s="960"/>
      <c r="TRA47" s="960"/>
      <c r="TRB47" s="960"/>
      <c r="TRC47" s="960"/>
      <c r="TRD47" s="960"/>
      <c r="TRE47" s="960"/>
      <c r="TRF47" s="960"/>
      <c r="TRG47" s="960"/>
      <c r="TRH47" s="960"/>
      <c r="TRI47" s="960"/>
      <c r="TRJ47" s="960"/>
      <c r="TRK47" s="960"/>
      <c r="TRL47" s="960"/>
      <c r="TRM47" s="960"/>
      <c r="TRN47" s="960"/>
      <c r="TRO47" s="960"/>
      <c r="TRP47" s="960"/>
      <c r="TRQ47" s="960"/>
      <c r="TRR47" s="960"/>
      <c r="TRS47" s="960"/>
      <c r="TRT47" s="960"/>
      <c r="TRU47" s="960"/>
      <c r="TRV47" s="960"/>
      <c r="TRW47" s="960"/>
      <c r="TRX47" s="960"/>
      <c r="TRY47" s="960"/>
      <c r="TRZ47" s="960"/>
      <c r="TSA47" s="960"/>
      <c r="TSB47" s="960"/>
      <c r="TSC47" s="960"/>
      <c r="TSD47" s="960"/>
      <c r="TSE47" s="960"/>
      <c r="TSF47" s="960"/>
      <c r="TSG47" s="960"/>
      <c r="TSH47" s="960"/>
      <c r="TSI47" s="960"/>
      <c r="TSJ47" s="960"/>
      <c r="TSK47" s="960"/>
      <c r="TSL47" s="960"/>
      <c r="TSM47" s="960"/>
      <c r="TSN47" s="960"/>
      <c r="TSO47" s="960"/>
      <c r="TSP47" s="960"/>
      <c r="TSQ47" s="960"/>
      <c r="TSR47" s="960"/>
      <c r="TSS47" s="960"/>
      <c r="TST47" s="960"/>
      <c r="TSU47" s="960"/>
      <c r="TSV47" s="960"/>
      <c r="TSW47" s="960"/>
      <c r="TSX47" s="960"/>
      <c r="TSY47" s="960"/>
      <c r="TSZ47" s="960"/>
      <c r="TTA47" s="960"/>
      <c r="TTB47" s="960"/>
      <c r="TTC47" s="960"/>
      <c r="TTD47" s="960"/>
      <c r="TTE47" s="960"/>
      <c r="TTF47" s="960"/>
      <c r="TTG47" s="960"/>
      <c r="TTH47" s="960"/>
      <c r="TTI47" s="960"/>
      <c r="TTJ47" s="960"/>
      <c r="TTK47" s="960"/>
      <c r="TTL47" s="960"/>
      <c r="TTM47" s="960"/>
      <c r="TTN47" s="960"/>
      <c r="TTO47" s="960"/>
      <c r="TTP47" s="960"/>
      <c r="TTQ47" s="960"/>
      <c r="TTR47" s="960"/>
      <c r="TTS47" s="960"/>
      <c r="TTT47" s="960"/>
      <c r="TTU47" s="960"/>
      <c r="TTV47" s="960"/>
      <c r="TTW47" s="960"/>
      <c r="TTX47" s="960"/>
      <c r="TTY47" s="960"/>
      <c r="TTZ47" s="960"/>
      <c r="TUA47" s="960"/>
      <c r="TUB47" s="960"/>
      <c r="TUC47" s="960"/>
      <c r="TUD47" s="960"/>
      <c r="TUE47" s="960"/>
      <c r="TUF47" s="960"/>
      <c r="TUG47" s="960"/>
      <c r="TUH47" s="960"/>
      <c r="TUI47" s="960"/>
      <c r="TUJ47" s="960"/>
      <c r="TUK47" s="960"/>
      <c r="TUL47" s="960"/>
      <c r="TUM47" s="960"/>
      <c r="TUN47" s="960"/>
      <c r="TUO47" s="960"/>
      <c r="TUP47" s="960"/>
      <c r="TUQ47" s="960"/>
      <c r="TUR47" s="960"/>
      <c r="TUS47" s="960"/>
      <c r="TUT47" s="960"/>
      <c r="TUU47" s="960"/>
      <c r="TUV47" s="960"/>
      <c r="TUW47" s="960"/>
      <c r="TUX47" s="960"/>
      <c r="TUY47" s="960"/>
      <c r="TUZ47" s="960"/>
      <c r="TVA47" s="960"/>
      <c r="TVB47" s="960"/>
      <c r="TVC47" s="960"/>
      <c r="TVD47" s="960"/>
      <c r="TVE47" s="960"/>
      <c r="TVF47" s="960"/>
      <c r="TVG47" s="960"/>
      <c r="TVH47" s="960"/>
      <c r="TVI47" s="960"/>
      <c r="TVJ47" s="960"/>
      <c r="TVK47" s="960"/>
      <c r="TVL47" s="960"/>
      <c r="TVM47" s="960"/>
      <c r="TVN47" s="960"/>
      <c r="TVO47" s="960"/>
      <c r="TVP47" s="960"/>
      <c r="TVQ47" s="960"/>
      <c r="TVR47" s="960"/>
      <c r="TVS47" s="960"/>
      <c r="TVT47" s="960"/>
      <c r="TVU47" s="960"/>
      <c r="TVV47" s="960"/>
      <c r="TVW47" s="960"/>
      <c r="TVX47" s="960"/>
      <c r="TVY47" s="960"/>
      <c r="TVZ47" s="960"/>
      <c r="TWA47" s="960"/>
      <c r="TWB47" s="960"/>
      <c r="TWC47" s="960"/>
      <c r="TWD47" s="960"/>
      <c r="TWE47" s="960"/>
      <c r="TWF47" s="960"/>
      <c r="TWG47" s="960"/>
      <c r="TWH47" s="960"/>
      <c r="TWI47" s="960"/>
      <c r="TWJ47" s="960"/>
      <c r="TWK47" s="960"/>
      <c r="TWL47" s="960"/>
      <c r="TWM47" s="960"/>
      <c r="TWN47" s="960"/>
      <c r="TWO47" s="960"/>
      <c r="TWP47" s="960"/>
      <c r="TWQ47" s="960"/>
      <c r="TWR47" s="960"/>
      <c r="TWS47" s="960"/>
      <c r="TWT47" s="960"/>
      <c r="TWU47" s="960"/>
      <c r="TWV47" s="960"/>
      <c r="TWW47" s="960"/>
      <c r="TWX47" s="960"/>
      <c r="TWY47" s="960"/>
      <c r="TWZ47" s="960"/>
      <c r="TXA47" s="960"/>
      <c r="TXB47" s="960"/>
      <c r="TXC47" s="960"/>
      <c r="TXD47" s="960"/>
      <c r="TXE47" s="960"/>
      <c r="TXF47" s="960"/>
      <c r="TXG47" s="960"/>
      <c r="TXH47" s="960"/>
      <c r="TXI47" s="960"/>
      <c r="TXJ47" s="960"/>
      <c r="TXK47" s="960"/>
      <c r="TXL47" s="960"/>
      <c r="TXM47" s="960"/>
      <c r="TXN47" s="960"/>
      <c r="TXO47" s="960"/>
      <c r="TXP47" s="960"/>
      <c r="TXQ47" s="960"/>
      <c r="TXR47" s="960"/>
      <c r="TXS47" s="960"/>
      <c r="TXT47" s="960"/>
      <c r="TXU47" s="960"/>
      <c r="TXV47" s="960"/>
      <c r="TXW47" s="960"/>
      <c r="TXX47" s="960"/>
      <c r="TXY47" s="960"/>
      <c r="TXZ47" s="960"/>
      <c r="TYA47" s="960"/>
      <c r="TYB47" s="960"/>
      <c r="TYC47" s="960"/>
      <c r="TYD47" s="960"/>
      <c r="TYE47" s="960"/>
      <c r="TYF47" s="960"/>
      <c r="TYG47" s="960"/>
      <c r="TYH47" s="960"/>
      <c r="TYI47" s="960"/>
      <c r="TYJ47" s="960"/>
      <c r="TYK47" s="960"/>
      <c r="TYL47" s="960"/>
      <c r="TYM47" s="960"/>
      <c r="TYN47" s="960"/>
      <c r="TYO47" s="960"/>
      <c r="TYP47" s="960"/>
      <c r="TYQ47" s="960"/>
      <c r="TYR47" s="960"/>
      <c r="TYS47" s="960"/>
      <c r="TYT47" s="960"/>
      <c r="TYU47" s="960"/>
      <c r="TYV47" s="960"/>
      <c r="TYW47" s="960"/>
      <c r="TYX47" s="960"/>
      <c r="TYY47" s="960"/>
      <c r="TYZ47" s="960"/>
      <c r="TZA47" s="960"/>
      <c r="TZB47" s="960"/>
      <c r="TZC47" s="960"/>
      <c r="TZD47" s="960"/>
      <c r="TZE47" s="960"/>
      <c r="TZF47" s="960"/>
      <c r="TZG47" s="960"/>
      <c r="TZH47" s="960"/>
      <c r="TZI47" s="960"/>
      <c r="TZJ47" s="960"/>
      <c r="TZK47" s="960"/>
      <c r="TZL47" s="960"/>
      <c r="TZM47" s="960"/>
      <c r="TZN47" s="960"/>
      <c r="TZO47" s="960"/>
      <c r="TZP47" s="960"/>
      <c r="TZQ47" s="960"/>
      <c r="TZR47" s="960"/>
      <c r="TZS47" s="960"/>
      <c r="TZT47" s="960"/>
      <c r="TZU47" s="960"/>
      <c r="TZV47" s="960"/>
      <c r="TZW47" s="960"/>
      <c r="TZX47" s="960"/>
      <c r="TZY47" s="960"/>
      <c r="TZZ47" s="960"/>
      <c r="UAA47" s="960"/>
      <c r="UAB47" s="960"/>
      <c r="UAC47" s="960"/>
      <c r="UAD47" s="960"/>
      <c r="UAE47" s="960"/>
      <c r="UAF47" s="960"/>
      <c r="UAG47" s="960"/>
      <c r="UAH47" s="960"/>
      <c r="UAI47" s="960"/>
      <c r="UAJ47" s="960"/>
      <c r="UAK47" s="960"/>
      <c r="UAL47" s="960"/>
      <c r="UAM47" s="960"/>
      <c r="UAN47" s="960"/>
      <c r="UAO47" s="960"/>
      <c r="UAP47" s="960"/>
      <c r="UAQ47" s="960"/>
      <c r="UAR47" s="960"/>
      <c r="UAS47" s="960"/>
      <c r="UAT47" s="960"/>
      <c r="UAU47" s="960"/>
      <c r="UAV47" s="960"/>
      <c r="UAW47" s="960"/>
      <c r="UAX47" s="960"/>
      <c r="UAY47" s="960"/>
      <c r="UAZ47" s="960"/>
      <c r="UBA47" s="960"/>
      <c r="UBB47" s="960"/>
      <c r="UBC47" s="960"/>
      <c r="UBD47" s="960"/>
      <c r="UBE47" s="960"/>
      <c r="UBF47" s="960"/>
      <c r="UBG47" s="960"/>
      <c r="UBH47" s="960"/>
      <c r="UBI47" s="960"/>
      <c r="UBJ47" s="960"/>
      <c r="UBK47" s="960"/>
      <c r="UBL47" s="960"/>
      <c r="UBM47" s="960"/>
      <c r="UBN47" s="960"/>
      <c r="UBO47" s="960"/>
      <c r="UBP47" s="960"/>
      <c r="UBQ47" s="960"/>
      <c r="UBR47" s="960"/>
      <c r="UBS47" s="960"/>
      <c r="UBT47" s="960"/>
      <c r="UBU47" s="960"/>
      <c r="UBV47" s="960"/>
      <c r="UBW47" s="960"/>
      <c r="UBX47" s="960"/>
      <c r="UBY47" s="960"/>
      <c r="UBZ47" s="960"/>
      <c r="UCA47" s="960"/>
      <c r="UCB47" s="960"/>
      <c r="UCC47" s="960"/>
      <c r="UCD47" s="960"/>
      <c r="UCE47" s="960"/>
      <c r="UCF47" s="960"/>
      <c r="UCG47" s="960"/>
      <c r="UCH47" s="960"/>
      <c r="UCI47" s="960"/>
      <c r="UCJ47" s="960"/>
      <c r="UCK47" s="960"/>
      <c r="UCL47" s="960"/>
      <c r="UCM47" s="960"/>
      <c r="UCN47" s="960"/>
      <c r="UCO47" s="960"/>
      <c r="UCP47" s="960"/>
      <c r="UCQ47" s="960"/>
      <c r="UCR47" s="960"/>
      <c r="UCS47" s="960"/>
      <c r="UCT47" s="960"/>
      <c r="UCU47" s="960"/>
      <c r="UCV47" s="960"/>
      <c r="UCW47" s="960"/>
      <c r="UCX47" s="960"/>
      <c r="UCY47" s="960"/>
      <c r="UCZ47" s="960"/>
      <c r="UDA47" s="960"/>
      <c r="UDB47" s="960"/>
      <c r="UDC47" s="960"/>
      <c r="UDD47" s="960"/>
      <c r="UDE47" s="960"/>
      <c r="UDF47" s="960"/>
      <c r="UDG47" s="960"/>
      <c r="UDH47" s="960"/>
      <c r="UDI47" s="960"/>
      <c r="UDJ47" s="960"/>
      <c r="UDK47" s="960"/>
      <c r="UDL47" s="960"/>
      <c r="UDM47" s="960"/>
      <c r="UDN47" s="960"/>
      <c r="UDO47" s="960"/>
      <c r="UDP47" s="960"/>
      <c r="UDQ47" s="960"/>
      <c r="UDR47" s="960"/>
      <c r="UDS47" s="960"/>
      <c r="UDT47" s="960"/>
      <c r="UDU47" s="960"/>
      <c r="UDV47" s="960"/>
      <c r="UDW47" s="960"/>
      <c r="UDX47" s="960"/>
      <c r="UDY47" s="960"/>
      <c r="UDZ47" s="960"/>
      <c r="UEA47" s="960"/>
      <c r="UEB47" s="960"/>
      <c r="UEC47" s="960"/>
      <c r="UED47" s="960"/>
      <c r="UEE47" s="960"/>
      <c r="UEF47" s="960"/>
      <c r="UEG47" s="960"/>
      <c r="UEH47" s="960"/>
      <c r="UEI47" s="960"/>
      <c r="UEJ47" s="960"/>
      <c r="UEK47" s="960"/>
      <c r="UEL47" s="960"/>
      <c r="UEM47" s="960"/>
      <c r="UEN47" s="960"/>
      <c r="UEO47" s="960"/>
      <c r="UEP47" s="960"/>
      <c r="UEQ47" s="960"/>
      <c r="UER47" s="960"/>
      <c r="UES47" s="960"/>
      <c r="UET47" s="960"/>
      <c r="UEU47" s="960"/>
      <c r="UEV47" s="960"/>
      <c r="UEW47" s="960"/>
      <c r="UEX47" s="960"/>
      <c r="UEY47" s="960"/>
      <c r="UEZ47" s="960"/>
      <c r="UFA47" s="960"/>
      <c r="UFB47" s="960"/>
      <c r="UFC47" s="960"/>
      <c r="UFD47" s="960"/>
      <c r="UFE47" s="960"/>
      <c r="UFF47" s="960"/>
      <c r="UFG47" s="960"/>
      <c r="UFH47" s="960"/>
      <c r="UFI47" s="960"/>
      <c r="UFJ47" s="960"/>
      <c r="UFK47" s="960"/>
      <c r="UFL47" s="960"/>
      <c r="UFM47" s="960"/>
      <c r="UFN47" s="960"/>
      <c r="UFO47" s="960"/>
      <c r="UFP47" s="960"/>
      <c r="UFQ47" s="960"/>
      <c r="UFR47" s="960"/>
      <c r="UFS47" s="960"/>
      <c r="UFT47" s="960"/>
      <c r="UFU47" s="960"/>
      <c r="UFV47" s="960"/>
      <c r="UFW47" s="960"/>
      <c r="UFX47" s="960"/>
      <c r="UFY47" s="960"/>
      <c r="UFZ47" s="960"/>
      <c r="UGA47" s="960"/>
      <c r="UGB47" s="960"/>
      <c r="UGC47" s="960"/>
      <c r="UGD47" s="960"/>
      <c r="UGE47" s="960"/>
      <c r="UGF47" s="960"/>
      <c r="UGG47" s="960"/>
      <c r="UGH47" s="960"/>
      <c r="UGI47" s="960"/>
      <c r="UGJ47" s="960"/>
      <c r="UGK47" s="960"/>
      <c r="UGL47" s="960"/>
      <c r="UGM47" s="960"/>
      <c r="UGN47" s="960"/>
      <c r="UGO47" s="960"/>
      <c r="UGP47" s="960"/>
      <c r="UGQ47" s="960"/>
      <c r="UGR47" s="960"/>
      <c r="UGS47" s="960"/>
      <c r="UGT47" s="960"/>
      <c r="UGU47" s="960"/>
      <c r="UGV47" s="960"/>
      <c r="UGW47" s="960"/>
      <c r="UGX47" s="960"/>
      <c r="UGY47" s="960"/>
      <c r="UGZ47" s="960"/>
      <c r="UHA47" s="960"/>
      <c r="UHB47" s="960"/>
      <c r="UHC47" s="960"/>
      <c r="UHD47" s="960"/>
      <c r="UHE47" s="960"/>
      <c r="UHF47" s="960"/>
      <c r="UHG47" s="960"/>
      <c r="UHH47" s="960"/>
      <c r="UHI47" s="960"/>
      <c r="UHJ47" s="960"/>
      <c r="UHK47" s="960"/>
      <c r="UHL47" s="960"/>
      <c r="UHM47" s="960"/>
      <c r="UHN47" s="960"/>
      <c r="UHO47" s="960"/>
      <c r="UHP47" s="960"/>
      <c r="UHQ47" s="960"/>
      <c r="UHR47" s="960"/>
      <c r="UHS47" s="960"/>
      <c r="UHT47" s="960"/>
      <c r="UHU47" s="960"/>
      <c r="UHV47" s="960"/>
      <c r="UHW47" s="960"/>
      <c r="UHX47" s="960"/>
      <c r="UHY47" s="960"/>
      <c r="UHZ47" s="960"/>
      <c r="UIA47" s="960"/>
      <c r="UIB47" s="960"/>
      <c r="UIC47" s="960"/>
      <c r="UID47" s="960"/>
      <c r="UIE47" s="960"/>
      <c r="UIF47" s="960"/>
      <c r="UIG47" s="960"/>
      <c r="UIH47" s="960"/>
      <c r="UII47" s="960"/>
      <c r="UIJ47" s="960"/>
      <c r="UIK47" s="960"/>
      <c r="UIL47" s="960"/>
      <c r="UIM47" s="960"/>
      <c r="UIN47" s="960"/>
      <c r="UIO47" s="960"/>
      <c r="UIP47" s="960"/>
      <c r="UIQ47" s="960"/>
      <c r="UIR47" s="960"/>
      <c r="UIS47" s="960"/>
      <c r="UIT47" s="960"/>
      <c r="UIU47" s="960"/>
      <c r="UIV47" s="960"/>
      <c r="UIW47" s="960"/>
      <c r="UIX47" s="960"/>
      <c r="UIY47" s="960"/>
      <c r="UIZ47" s="960"/>
      <c r="UJA47" s="960"/>
      <c r="UJB47" s="960"/>
      <c r="UJC47" s="960"/>
      <c r="UJD47" s="960"/>
      <c r="UJE47" s="960"/>
      <c r="UJF47" s="960"/>
      <c r="UJG47" s="960"/>
      <c r="UJH47" s="960"/>
      <c r="UJI47" s="960"/>
      <c r="UJJ47" s="960"/>
      <c r="UJK47" s="960"/>
      <c r="UJL47" s="960"/>
      <c r="UJM47" s="960"/>
      <c r="UJN47" s="960"/>
      <c r="UJO47" s="960"/>
      <c r="UJP47" s="960"/>
      <c r="UJQ47" s="960"/>
      <c r="UJR47" s="960"/>
      <c r="UJS47" s="960"/>
      <c r="UJT47" s="960"/>
      <c r="UJU47" s="960"/>
      <c r="UJV47" s="960"/>
      <c r="UJW47" s="960"/>
      <c r="UJX47" s="960"/>
      <c r="UJY47" s="960"/>
      <c r="UJZ47" s="960"/>
      <c r="UKA47" s="960"/>
      <c r="UKB47" s="960"/>
      <c r="UKC47" s="960"/>
      <c r="UKD47" s="960"/>
      <c r="UKE47" s="960"/>
      <c r="UKF47" s="960"/>
      <c r="UKG47" s="960"/>
      <c r="UKH47" s="960"/>
      <c r="UKI47" s="960"/>
      <c r="UKJ47" s="960"/>
      <c r="UKK47" s="960"/>
      <c r="UKL47" s="960"/>
      <c r="UKM47" s="960"/>
      <c r="UKN47" s="960"/>
      <c r="UKO47" s="960"/>
      <c r="UKP47" s="960"/>
      <c r="UKQ47" s="960"/>
      <c r="UKR47" s="960"/>
      <c r="UKS47" s="960"/>
      <c r="UKT47" s="960"/>
      <c r="UKU47" s="960"/>
      <c r="UKV47" s="960"/>
      <c r="UKW47" s="960"/>
      <c r="UKX47" s="960"/>
      <c r="UKY47" s="960"/>
      <c r="UKZ47" s="960"/>
      <c r="ULA47" s="960"/>
      <c r="ULB47" s="960"/>
      <c r="ULC47" s="960"/>
      <c r="ULD47" s="960"/>
      <c r="ULE47" s="960"/>
      <c r="ULF47" s="960"/>
      <c r="ULG47" s="960"/>
      <c r="ULH47" s="960"/>
      <c r="ULI47" s="960"/>
      <c r="ULJ47" s="960"/>
      <c r="ULK47" s="960"/>
      <c r="ULL47" s="960"/>
      <c r="ULM47" s="960"/>
      <c r="ULN47" s="960"/>
      <c r="ULO47" s="960"/>
      <c r="ULP47" s="960"/>
      <c r="ULQ47" s="960"/>
      <c r="ULR47" s="960"/>
      <c r="ULS47" s="960"/>
      <c r="ULT47" s="960"/>
      <c r="ULU47" s="960"/>
      <c r="ULV47" s="960"/>
      <c r="ULW47" s="960"/>
      <c r="ULX47" s="960"/>
      <c r="ULY47" s="960"/>
      <c r="ULZ47" s="960"/>
      <c r="UMA47" s="960"/>
      <c r="UMB47" s="960"/>
      <c r="UMC47" s="960"/>
      <c r="UMD47" s="960"/>
      <c r="UME47" s="960"/>
      <c r="UMF47" s="960"/>
      <c r="UMG47" s="960"/>
      <c r="UMH47" s="960"/>
      <c r="UMI47" s="960"/>
      <c r="UMJ47" s="960"/>
      <c r="UMK47" s="960"/>
      <c r="UML47" s="960"/>
      <c r="UMM47" s="960"/>
      <c r="UMN47" s="960"/>
      <c r="UMO47" s="960"/>
      <c r="UMP47" s="960"/>
      <c r="UMQ47" s="960"/>
      <c r="UMR47" s="960"/>
      <c r="UMS47" s="960"/>
      <c r="UMT47" s="960"/>
      <c r="UMU47" s="960"/>
      <c r="UMV47" s="960"/>
      <c r="UMW47" s="960"/>
      <c r="UMX47" s="960"/>
      <c r="UMY47" s="960"/>
      <c r="UMZ47" s="960"/>
      <c r="UNA47" s="960"/>
      <c r="UNB47" s="960"/>
      <c r="UNC47" s="960"/>
      <c r="UND47" s="960"/>
      <c r="UNE47" s="960"/>
      <c r="UNF47" s="960"/>
      <c r="UNG47" s="960"/>
      <c r="UNH47" s="960"/>
      <c r="UNI47" s="960"/>
      <c r="UNJ47" s="960"/>
      <c r="UNK47" s="960"/>
      <c r="UNL47" s="960"/>
      <c r="UNM47" s="960"/>
      <c r="UNN47" s="960"/>
      <c r="UNO47" s="960"/>
      <c r="UNP47" s="960"/>
      <c r="UNQ47" s="960"/>
      <c r="UNR47" s="960"/>
      <c r="UNS47" s="960"/>
      <c r="UNT47" s="960"/>
      <c r="UNU47" s="960"/>
      <c r="UNV47" s="960"/>
      <c r="UNW47" s="960"/>
      <c r="UNX47" s="960"/>
      <c r="UNY47" s="960"/>
      <c r="UNZ47" s="960"/>
      <c r="UOA47" s="960"/>
      <c r="UOB47" s="960"/>
      <c r="UOC47" s="960"/>
      <c r="UOD47" s="960"/>
      <c r="UOE47" s="960"/>
      <c r="UOF47" s="960"/>
      <c r="UOG47" s="960"/>
      <c r="UOH47" s="960"/>
      <c r="UOI47" s="960"/>
      <c r="UOJ47" s="960"/>
      <c r="UOK47" s="960"/>
      <c r="UOL47" s="960"/>
      <c r="UOM47" s="960"/>
      <c r="UON47" s="960"/>
      <c r="UOO47" s="960"/>
      <c r="UOP47" s="960"/>
      <c r="UOQ47" s="960"/>
      <c r="UOR47" s="960"/>
      <c r="UOS47" s="960"/>
      <c r="UOT47" s="960"/>
      <c r="UOU47" s="960"/>
      <c r="UOV47" s="960"/>
      <c r="UOW47" s="960"/>
      <c r="UOX47" s="960"/>
      <c r="UOY47" s="960"/>
      <c r="UOZ47" s="960"/>
      <c r="UPA47" s="960"/>
      <c r="UPB47" s="960"/>
      <c r="UPC47" s="960"/>
      <c r="UPD47" s="960"/>
      <c r="UPE47" s="960"/>
      <c r="UPF47" s="960"/>
      <c r="UPG47" s="960"/>
      <c r="UPH47" s="960"/>
      <c r="UPI47" s="960"/>
      <c r="UPJ47" s="960"/>
      <c r="UPK47" s="960"/>
      <c r="UPL47" s="960"/>
      <c r="UPM47" s="960"/>
      <c r="UPN47" s="960"/>
      <c r="UPO47" s="960"/>
      <c r="UPP47" s="960"/>
      <c r="UPQ47" s="960"/>
      <c r="UPR47" s="960"/>
      <c r="UPS47" s="960"/>
      <c r="UPT47" s="960"/>
      <c r="UPU47" s="960"/>
      <c r="UPV47" s="960"/>
      <c r="UPW47" s="960"/>
      <c r="UPX47" s="960"/>
      <c r="UPY47" s="960"/>
      <c r="UPZ47" s="960"/>
      <c r="UQA47" s="960"/>
      <c r="UQB47" s="960"/>
      <c r="UQC47" s="960"/>
      <c r="UQD47" s="960"/>
      <c r="UQE47" s="960"/>
      <c r="UQF47" s="960"/>
      <c r="UQG47" s="960"/>
      <c r="UQH47" s="960"/>
      <c r="UQI47" s="960"/>
      <c r="UQJ47" s="960"/>
      <c r="UQK47" s="960"/>
      <c r="UQL47" s="960"/>
      <c r="UQM47" s="960"/>
      <c r="UQN47" s="960"/>
      <c r="UQO47" s="960"/>
      <c r="UQP47" s="960"/>
      <c r="UQQ47" s="960"/>
      <c r="UQR47" s="960"/>
      <c r="UQS47" s="960"/>
      <c r="UQT47" s="960"/>
      <c r="UQU47" s="960"/>
      <c r="UQV47" s="960"/>
      <c r="UQW47" s="960"/>
      <c r="UQX47" s="960"/>
      <c r="UQY47" s="960"/>
      <c r="UQZ47" s="960"/>
      <c r="URA47" s="960"/>
      <c r="URB47" s="960"/>
      <c r="URC47" s="960"/>
      <c r="URD47" s="960"/>
      <c r="URE47" s="960"/>
      <c r="URF47" s="960"/>
      <c r="URG47" s="960"/>
      <c r="URH47" s="960"/>
      <c r="URI47" s="960"/>
      <c r="URJ47" s="960"/>
      <c r="URK47" s="960"/>
      <c r="URL47" s="960"/>
      <c r="URM47" s="960"/>
      <c r="URN47" s="960"/>
      <c r="URO47" s="960"/>
      <c r="URP47" s="960"/>
      <c r="URQ47" s="960"/>
      <c r="URR47" s="960"/>
      <c r="URS47" s="960"/>
      <c r="URT47" s="960"/>
      <c r="URU47" s="960"/>
      <c r="URV47" s="960"/>
      <c r="URW47" s="960"/>
      <c r="URX47" s="960"/>
      <c r="URY47" s="960"/>
      <c r="URZ47" s="960"/>
      <c r="USA47" s="960"/>
      <c r="USB47" s="960"/>
      <c r="USC47" s="960"/>
      <c r="USD47" s="960"/>
      <c r="USE47" s="960"/>
      <c r="USF47" s="960"/>
      <c r="USG47" s="960"/>
      <c r="USH47" s="960"/>
      <c r="USI47" s="960"/>
      <c r="USJ47" s="960"/>
      <c r="USK47" s="960"/>
      <c r="USL47" s="960"/>
      <c r="USM47" s="960"/>
      <c r="USN47" s="960"/>
      <c r="USO47" s="960"/>
      <c r="USP47" s="960"/>
      <c r="USQ47" s="960"/>
      <c r="USR47" s="960"/>
      <c r="USS47" s="960"/>
      <c r="UST47" s="960"/>
      <c r="USU47" s="960"/>
      <c r="USV47" s="960"/>
      <c r="USW47" s="960"/>
      <c r="USX47" s="960"/>
      <c r="USY47" s="960"/>
      <c r="USZ47" s="960"/>
      <c r="UTA47" s="960"/>
      <c r="UTB47" s="960"/>
      <c r="UTC47" s="960"/>
      <c r="UTD47" s="960"/>
      <c r="UTE47" s="960"/>
      <c r="UTF47" s="960"/>
      <c r="UTG47" s="960"/>
      <c r="UTH47" s="960"/>
      <c r="UTI47" s="960"/>
      <c r="UTJ47" s="960"/>
      <c r="UTK47" s="960"/>
      <c r="UTL47" s="960"/>
      <c r="UTM47" s="960"/>
      <c r="UTN47" s="960"/>
      <c r="UTO47" s="960"/>
      <c r="UTP47" s="960"/>
      <c r="UTQ47" s="960"/>
      <c r="UTR47" s="960"/>
      <c r="UTS47" s="960"/>
      <c r="UTT47" s="960"/>
      <c r="UTU47" s="960"/>
      <c r="UTV47" s="960"/>
      <c r="UTW47" s="960"/>
      <c r="UTX47" s="960"/>
      <c r="UTY47" s="960"/>
      <c r="UTZ47" s="960"/>
      <c r="UUA47" s="960"/>
      <c r="UUB47" s="960"/>
      <c r="UUC47" s="960"/>
      <c r="UUD47" s="960"/>
      <c r="UUE47" s="960"/>
      <c r="UUF47" s="960"/>
      <c r="UUG47" s="960"/>
      <c r="UUH47" s="960"/>
      <c r="UUI47" s="960"/>
      <c r="UUJ47" s="960"/>
      <c r="UUK47" s="960"/>
      <c r="UUL47" s="960"/>
      <c r="UUM47" s="960"/>
      <c r="UUN47" s="960"/>
      <c r="UUO47" s="960"/>
      <c r="UUP47" s="960"/>
      <c r="UUQ47" s="960"/>
      <c r="UUR47" s="960"/>
      <c r="UUS47" s="960"/>
      <c r="UUT47" s="960"/>
      <c r="UUU47" s="960"/>
      <c r="UUV47" s="960"/>
      <c r="UUW47" s="960"/>
      <c r="UUX47" s="960"/>
      <c r="UUY47" s="960"/>
      <c r="UUZ47" s="960"/>
      <c r="UVA47" s="960"/>
      <c r="UVB47" s="960"/>
      <c r="UVC47" s="960"/>
      <c r="UVD47" s="960"/>
      <c r="UVE47" s="960"/>
      <c r="UVF47" s="960"/>
      <c r="UVG47" s="960"/>
      <c r="UVH47" s="960"/>
      <c r="UVI47" s="960"/>
      <c r="UVJ47" s="960"/>
      <c r="UVK47" s="960"/>
      <c r="UVL47" s="960"/>
      <c r="UVM47" s="960"/>
      <c r="UVN47" s="960"/>
      <c r="UVO47" s="960"/>
      <c r="UVP47" s="960"/>
      <c r="UVQ47" s="960"/>
      <c r="UVR47" s="960"/>
      <c r="UVS47" s="960"/>
      <c r="UVT47" s="960"/>
      <c r="UVU47" s="960"/>
      <c r="UVV47" s="960"/>
      <c r="UVW47" s="960"/>
      <c r="UVX47" s="960"/>
      <c r="UVY47" s="960"/>
      <c r="UVZ47" s="960"/>
      <c r="UWA47" s="960"/>
      <c r="UWB47" s="960"/>
      <c r="UWC47" s="960"/>
      <c r="UWD47" s="960"/>
      <c r="UWE47" s="960"/>
      <c r="UWF47" s="960"/>
      <c r="UWG47" s="960"/>
      <c r="UWH47" s="960"/>
      <c r="UWI47" s="960"/>
      <c r="UWJ47" s="960"/>
      <c r="UWK47" s="960"/>
      <c r="UWL47" s="960"/>
      <c r="UWM47" s="960"/>
      <c r="UWN47" s="960"/>
      <c r="UWO47" s="960"/>
      <c r="UWP47" s="960"/>
      <c r="UWQ47" s="960"/>
      <c r="UWR47" s="960"/>
      <c r="UWS47" s="960"/>
      <c r="UWT47" s="960"/>
      <c r="UWU47" s="960"/>
      <c r="UWV47" s="960"/>
      <c r="UWW47" s="960"/>
      <c r="UWX47" s="960"/>
      <c r="UWY47" s="960"/>
      <c r="UWZ47" s="960"/>
      <c r="UXA47" s="960"/>
      <c r="UXB47" s="960"/>
      <c r="UXC47" s="960"/>
      <c r="UXD47" s="960"/>
      <c r="UXE47" s="960"/>
      <c r="UXF47" s="960"/>
      <c r="UXG47" s="960"/>
      <c r="UXH47" s="960"/>
      <c r="UXI47" s="960"/>
      <c r="UXJ47" s="960"/>
      <c r="UXK47" s="960"/>
      <c r="UXL47" s="960"/>
      <c r="UXM47" s="960"/>
      <c r="UXN47" s="960"/>
      <c r="UXO47" s="960"/>
      <c r="UXP47" s="960"/>
      <c r="UXQ47" s="960"/>
      <c r="UXR47" s="960"/>
      <c r="UXS47" s="960"/>
      <c r="UXT47" s="960"/>
      <c r="UXU47" s="960"/>
      <c r="UXV47" s="960"/>
      <c r="UXW47" s="960"/>
      <c r="UXX47" s="960"/>
      <c r="UXY47" s="960"/>
      <c r="UXZ47" s="960"/>
      <c r="UYA47" s="960"/>
      <c r="UYB47" s="960"/>
      <c r="UYC47" s="960"/>
      <c r="UYD47" s="960"/>
      <c r="UYE47" s="960"/>
      <c r="UYF47" s="960"/>
      <c r="UYG47" s="960"/>
      <c r="UYH47" s="960"/>
      <c r="UYI47" s="960"/>
      <c r="UYJ47" s="960"/>
      <c r="UYK47" s="960"/>
      <c r="UYL47" s="960"/>
      <c r="UYM47" s="960"/>
      <c r="UYN47" s="960"/>
      <c r="UYO47" s="960"/>
      <c r="UYP47" s="960"/>
      <c r="UYQ47" s="960"/>
      <c r="UYR47" s="960"/>
      <c r="UYS47" s="960"/>
      <c r="UYT47" s="960"/>
      <c r="UYU47" s="960"/>
      <c r="UYV47" s="960"/>
      <c r="UYW47" s="960"/>
      <c r="UYX47" s="960"/>
      <c r="UYY47" s="960"/>
      <c r="UYZ47" s="960"/>
      <c r="UZA47" s="960"/>
      <c r="UZB47" s="960"/>
      <c r="UZC47" s="960"/>
      <c r="UZD47" s="960"/>
      <c r="UZE47" s="960"/>
      <c r="UZF47" s="960"/>
      <c r="UZG47" s="960"/>
      <c r="UZH47" s="960"/>
      <c r="UZI47" s="960"/>
      <c r="UZJ47" s="960"/>
      <c r="UZK47" s="960"/>
      <c r="UZL47" s="960"/>
      <c r="UZM47" s="960"/>
      <c r="UZN47" s="960"/>
      <c r="UZO47" s="960"/>
      <c r="UZP47" s="960"/>
      <c r="UZQ47" s="960"/>
      <c r="UZR47" s="960"/>
      <c r="UZS47" s="960"/>
      <c r="UZT47" s="960"/>
      <c r="UZU47" s="960"/>
      <c r="UZV47" s="960"/>
      <c r="UZW47" s="960"/>
      <c r="UZX47" s="960"/>
      <c r="UZY47" s="960"/>
      <c r="UZZ47" s="960"/>
      <c r="VAA47" s="960"/>
      <c r="VAB47" s="960"/>
      <c r="VAC47" s="960"/>
      <c r="VAD47" s="960"/>
      <c r="VAE47" s="960"/>
      <c r="VAF47" s="960"/>
      <c r="VAG47" s="960"/>
      <c r="VAH47" s="960"/>
      <c r="VAI47" s="960"/>
      <c r="VAJ47" s="960"/>
      <c r="VAK47" s="960"/>
      <c r="VAL47" s="960"/>
      <c r="VAM47" s="960"/>
      <c r="VAN47" s="960"/>
      <c r="VAO47" s="960"/>
      <c r="VAP47" s="960"/>
      <c r="VAQ47" s="960"/>
      <c r="VAR47" s="960"/>
      <c r="VAS47" s="960"/>
      <c r="VAT47" s="960"/>
      <c r="VAU47" s="960"/>
      <c r="VAV47" s="960"/>
      <c r="VAW47" s="960"/>
      <c r="VAX47" s="960"/>
      <c r="VAY47" s="960"/>
      <c r="VAZ47" s="960"/>
      <c r="VBA47" s="960"/>
      <c r="VBB47" s="960"/>
      <c r="VBC47" s="960"/>
      <c r="VBD47" s="960"/>
      <c r="VBE47" s="960"/>
      <c r="VBF47" s="960"/>
      <c r="VBG47" s="960"/>
      <c r="VBH47" s="960"/>
      <c r="VBI47" s="960"/>
      <c r="VBJ47" s="960"/>
      <c r="VBK47" s="960"/>
      <c r="VBL47" s="960"/>
      <c r="VBM47" s="960"/>
      <c r="VBN47" s="960"/>
      <c r="VBO47" s="960"/>
      <c r="VBP47" s="960"/>
      <c r="VBQ47" s="960"/>
      <c r="VBR47" s="960"/>
      <c r="VBS47" s="960"/>
      <c r="VBT47" s="960"/>
      <c r="VBU47" s="960"/>
      <c r="VBV47" s="960"/>
      <c r="VBW47" s="960"/>
      <c r="VBX47" s="960"/>
      <c r="VBY47" s="960"/>
      <c r="VBZ47" s="960"/>
      <c r="VCA47" s="960"/>
      <c r="VCB47" s="960"/>
      <c r="VCC47" s="960"/>
      <c r="VCD47" s="960"/>
      <c r="VCE47" s="960"/>
      <c r="VCF47" s="960"/>
      <c r="VCG47" s="960"/>
      <c r="VCH47" s="960"/>
      <c r="VCI47" s="960"/>
      <c r="VCJ47" s="960"/>
      <c r="VCK47" s="960"/>
      <c r="VCL47" s="960"/>
      <c r="VCM47" s="960"/>
      <c r="VCN47" s="960"/>
      <c r="VCO47" s="960"/>
      <c r="VCP47" s="960"/>
      <c r="VCQ47" s="960"/>
      <c r="VCR47" s="960"/>
      <c r="VCS47" s="960"/>
      <c r="VCT47" s="960"/>
      <c r="VCU47" s="960"/>
      <c r="VCV47" s="960"/>
      <c r="VCW47" s="960"/>
      <c r="VCX47" s="960"/>
      <c r="VCY47" s="960"/>
      <c r="VCZ47" s="960"/>
      <c r="VDA47" s="960"/>
      <c r="VDB47" s="960"/>
      <c r="VDC47" s="960"/>
      <c r="VDD47" s="960"/>
      <c r="VDE47" s="960"/>
      <c r="VDF47" s="960"/>
      <c r="VDG47" s="960"/>
      <c r="VDH47" s="960"/>
      <c r="VDI47" s="960"/>
      <c r="VDJ47" s="960"/>
      <c r="VDK47" s="960"/>
      <c r="VDL47" s="960"/>
      <c r="VDM47" s="960"/>
      <c r="VDN47" s="960"/>
      <c r="VDO47" s="960"/>
      <c r="VDP47" s="960"/>
      <c r="VDQ47" s="960"/>
      <c r="VDR47" s="960"/>
      <c r="VDS47" s="960"/>
      <c r="VDT47" s="960"/>
      <c r="VDU47" s="960"/>
      <c r="VDV47" s="960"/>
      <c r="VDW47" s="960"/>
      <c r="VDX47" s="960"/>
      <c r="VDY47" s="960"/>
      <c r="VDZ47" s="960"/>
      <c r="VEA47" s="960"/>
      <c r="VEB47" s="960"/>
      <c r="VEC47" s="960"/>
      <c r="VED47" s="960"/>
      <c r="VEE47" s="960"/>
      <c r="VEF47" s="960"/>
      <c r="VEG47" s="960"/>
      <c r="VEH47" s="960"/>
      <c r="VEI47" s="960"/>
      <c r="VEJ47" s="960"/>
      <c r="VEK47" s="960"/>
      <c r="VEL47" s="960"/>
      <c r="VEM47" s="960"/>
      <c r="VEN47" s="960"/>
      <c r="VEO47" s="960"/>
      <c r="VEP47" s="960"/>
      <c r="VEQ47" s="960"/>
      <c r="VER47" s="960"/>
      <c r="VES47" s="960"/>
      <c r="VET47" s="960"/>
      <c r="VEU47" s="960"/>
      <c r="VEV47" s="960"/>
      <c r="VEW47" s="960"/>
      <c r="VEX47" s="960"/>
      <c r="VEY47" s="960"/>
      <c r="VEZ47" s="960"/>
      <c r="VFA47" s="960"/>
      <c r="VFB47" s="960"/>
      <c r="VFC47" s="960"/>
      <c r="VFD47" s="960"/>
      <c r="VFE47" s="960"/>
      <c r="VFF47" s="960"/>
      <c r="VFG47" s="960"/>
      <c r="VFH47" s="960"/>
      <c r="VFI47" s="960"/>
      <c r="VFJ47" s="960"/>
      <c r="VFK47" s="960"/>
      <c r="VFL47" s="960"/>
      <c r="VFM47" s="960"/>
      <c r="VFN47" s="960"/>
      <c r="VFO47" s="960"/>
      <c r="VFP47" s="960"/>
      <c r="VFQ47" s="960"/>
      <c r="VFR47" s="960"/>
      <c r="VFS47" s="960"/>
      <c r="VFT47" s="960"/>
      <c r="VFU47" s="960"/>
      <c r="VFV47" s="960"/>
      <c r="VFW47" s="960"/>
      <c r="VFX47" s="960"/>
      <c r="VFY47" s="960"/>
      <c r="VFZ47" s="960"/>
      <c r="VGA47" s="960"/>
      <c r="VGB47" s="960"/>
      <c r="VGC47" s="960"/>
      <c r="VGD47" s="960"/>
      <c r="VGE47" s="960"/>
      <c r="VGF47" s="960"/>
      <c r="VGG47" s="960"/>
      <c r="VGH47" s="960"/>
      <c r="VGI47" s="960"/>
      <c r="VGJ47" s="960"/>
      <c r="VGK47" s="960"/>
      <c r="VGL47" s="960"/>
      <c r="VGM47" s="960"/>
      <c r="VGN47" s="960"/>
      <c r="VGO47" s="960"/>
      <c r="VGP47" s="960"/>
      <c r="VGQ47" s="960"/>
      <c r="VGR47" s="960"/>
      <c r="VGS47" s="960"/>
      <c r="VGT47" s="960"/>
      <c r="VGU47" s="960"/>
      <c r="VGV47" s="960"/>
      <c r="VGW47" s="960"/>
      <c r="VGX47" s="960"/>
      <c r="VGY47" s="960"/>
      <c r="VGZ47" s="960"/>
      <c r="VHA47" s="960"/>
      <c r="VHB47" s="960"/>
      <c r="VHC47" s="960"/>
      <c r="VHD47" s="960"/>
      <c r="VHE47" s="960"/>
      <c r="VHF47" s="960"/>
      <c r="VHG47" s="960"/>
      <c r="VHH47" s="960"/>
      <c r="VHI47" s="960"/>
      <c r="VHJ47" s="960"/>
      <c r="VHK47" s="960"/>
      <c r="VHL47" s="960"/>
      <c r="VHM47" s="960"/>
      <c r="VHN47" s="960"/>
      <c r="VHO47" s="960"/>
      <c r="VHP47" s="960"/>
      <c r="VHQ47" s="960"/>
      <c r="VHR47" s="960"/>
      <c r="VHS47" s="960"/>
      <c r="VHT47" s="960"/>
      <c r="VHU47" s="960"/>
      <c r="VHV47" s="960"/>
      <c r="VHW47" s="960"/>
      <c r="VHX47" s="960"/>
      <c r="VHY47" s="960"/>
      <c r="VHZ47" s="960"/>
      <c r="VIA47" s="960"/>
      <c r="VIB47" s="960"/>
      <c r="VIC47" s="960"/>
      <c r="VID47" s="960"/>
      <c r="VIE47" s="960"/>
      <c r="VIF47" s="960"/>
      <c r="VIG47" s="960"/>
      <c r="VIH47" s="960"/>
      <c r="VII47" s="960"/>
      <c r="VIJ47" s="960"/>
      <c r="VIK47" s="960"/>
      <c r="VIL47" s="960"/>
      <c r="VIM47" s="960"/>
      <c r="VIN47" s="960"/>
      <c r="VIO47" s="960"/>
      <c r="VIP47" s="960"/>
      <c r="VIQ47" s="960"/>
      <c r="VIR47" s="960"/>
      <c r="VIS47" s="960"/>
      <c r="VIT47" s="960"/>
      <c r="VIU47" s="960"/>
      <c r="VIV47" s="960"/>
      <c r="VIW47" s="960"/>
      <c r="VIX47" s="960"/>
      <c r="VIY47" s="960"/>
      <c r="VIZ47" s="960"/>
      <c r="VJA47" s="960"/>
      <c r="VJB47" s="960"/>
      <c r="VJC47" s="960"/>
      <c r="VJD47" s="960"/>
      <c r="VJE47" s="960"/>
      <c r="VJF47" s="960"/>
      <c r="VJG47" s="960"/>
      <c r="VJH47" s="960"/>
      <c r="VJI47" s="960"/>
      <c r="VJJ47" s="960"/>
      <c r="VJK47" s="960"/>
      <c r="VJL47" s="960"/>
      <c r="VJM47" s="960"/>
      <c r="VJN47" s="960"/>
      <c r="VJO47" s="960"/>
      <c r="VJP47" s="960"/>
      <c r="VJQ47" s="960"/>
      <c r="VJR47" s="960"/>
      <c r="VJS47" s="960"/>
      <c r="VJT47" s="960"/>
      <c r="VJU47" s="960"/>
      <c r="VJV47" s="960"/>
      <c r="VJW47" s="960"/>
      <c r="VJX47" s="960"/>
      <c r="VJY47" s="960"/>
      <c r="VJZ47" s="960"/>
      <c r="VKA47" s="960"/>
      <c r="VKB47" s="960"/>
      <c r="VKC47" s="960"/>
      <c r="VKD47" s="960"/>
      <c r="VKE47" s="960"/>
      <c r="VKF47" s="960"/>
      <c r="VKG47" s="960"/>
      <c r="VKH47" s="960"/>
      <c r="VKI47" s="960"/>
      <c r="VKJ47" s="960"/>
      <c r="VKK47" s="960"/>
      <c r="VKL47" s="960"/>
      <c r="VKM47" s="960"/>
      <c r="VKN47" s="960"/>
      <c r="VKO47" s="960"/>
      <c r="VKP47" s="960"/>
      <c r="VKQ47" s="960"/>
      <c r="VKR47" s="960"/>
      <c r="VKS47" s="960"/>
      <c r="VKT47" s="960"/>
      <c r="VKU47" s="960"/>
      <c r="VKV47" s="960"/>
      <c r="VKW47" s="960"/>
      <c r="VKX47" s="960"/>
      <c r="VKY47" s="960"/>
      <c r="VKZ47" s="960"/>
      <c r="VLA47" s="960"/>
      <c r="VLB47" s="960"/>
      <c r="VLC47" s="960"/>
      <c r="VLD47" s="960"/>
      <c r="VLE47" s="960"/>
      <c r="VLF47" s="960"/>
      <c r="VLG47" s="960"/>
      <c r="VLH47" s="960"/>
      <c r="VLI47" s="960"/>
      <c r="VLJ47" s="960"/>
      <c r="VLK47" s="960"/>
      <c r="VLL47" s="960"/>
      <c r="VLM47" s="960"/>
      <c r="VLN47" s="960"/>
      <c r="VLO47" s="960"/>
      <c r="VLP47" s="960"/>
      <c r="VLQ47" s="960"/>
      <c r="VLR47" s="960"/>
      <c r="VLS47" s="960"/>
      <c r="VLT47" s="960"/>
      <c r="VLU47" s="960"/>
      <c r="VLV47" s="960"/>
      <c r="VLW47" s="960"/>
      <c r="VLX47" s="960"/>
      <c r="VLY47" s="960"/>
      <c r="VLZ47" s="960"/>
      <c r="VMA47" s="960"/>
      <c r="VMB47" s="960"/>
      <c r="VMC47" s="960"/>
      <c r="VMD47" s="960"/>
      <c r="VME47" s="960"/>
      <c r="VMF47" s="960"/>
      <c r="VMG47" s="960"/>
      <c r="VMH47" s="960"/>
      <c r="VMI47" s="960"/>
      <c r="VMJ47" s="960"/>
      <c r="VMK47" s="960"/>
      <c r="VML47" s="960"/>
      <c r="VMM47" s="960"/>
      <c r="VMN47" s="960"/>
      <c r="VMO47" s="960"/>
      <c r="VMP47" s="960"/>
      <c r="VMQ47" s="960"/>
      <c r="VMR47" s="960"/>
      <c r="VMS47" s="960"/>
      <c r="VMT47" s="960"/>
      <c r="VMU47" s="960"/>
      <c r="VMV47" s="960"/>
      <c r="VMW47" s="960"/>
      <c r="VMX47" s="960"/>
      <c r="VMY47" s="960"/>
      <c r="VMZ47" s="960"/>
      <c r="VNA47" s="960"/>
      <c r="VNB47" s="960"/>
      <c r="VNC47" s="960"/>
      <c r="VND47" s="960"/>
      <c r="VNE47" s="960"/>
      <c r="VNF47" s="960"/>
      <c r="VNG47" s="960"/>
      <c r="VNH47" s="960"/>
      <c r="VNI47" s="960"/>
      <c r="VNJ47" s="960"/>
      <c r="VNK47" s="960"/>
      <c r="VNL47" s="960"/>
      <c r="VNM47" s="960"/>
      <c r="VNN47" s="960"/>
      <c r="VNO47" s="960"/>
      <c r="VNP47" s="960"/>
      <c r="VNQ47" s="960"/>
      <c r="VNR47" s="960"/>
      <c r="VNS47" s="960"/>
      <c r="VNT47" s="960"/>
      <c r="VNU47" s="960"/>
      <c r="VNV47" s="960"/>
      <c r="VNW47" s="960"/>
      <c r="VNX47" s="960"/>
      <c r="VNY47" s="960"/>
      <c r="VNZ47" s="960"/>
      <c r="VOA47" s="960"/>
      <c r="VOB47" s="960"/>
      <c r="VOC47" s="960"/>
      <c r="VOD47" s="960"/>
      <c r="VOE47" s="960"/>
      <c r="VOF47" s="960"/>
      <c r="VOG47" s="960"/>
      <c r="VOH47" s="960"/>
      <c r="VOI47" s="960"/>
      <c r="VOJ47" s="960"/>
      <c r="VOK47" s="960"/>
      <c r="VOL47" s="960"/>
      <c r="VOM47" s="960"/>
      <c r="VON47" s="960"/>
      <c r="VOO47" s="960"/>
      <c r="VOP47" s="960"/>
      <c r="VOQ47" s="960"/>
      <c r="VOR47" s="960"/>
      <c r="VOS47" s="960"/>
      <c r="VOT47" s="960"/>
      <c r="VOU47" s="960"/>
      <c r="VOV47" s="960"/>
      <c r="VOW47" s="960"/>
      <c r="VOX47" s="960"/>
      <c r="VOY47" s="960"/>
      <c r="VOZ47" s="960"/>
      <c r="VPA47" s="960"/>
      <c r="VPB47" s="960"/>
      <c r="VPC47" s="960"/>
      <c r="VPD47" s="960"/>
      <c r="VPE47" s="960"/>
      <c r="VPF47" s="960"/>
      <c r="VPG47" s="960"/>
      <c r="VPH47" s="960"/>
      <c r="VPI47" s="960"/>
      <c r="VPJ47" s="960"/>
      <c r="VPK47" s="960"/>
      <c r="VPL47" s="960"/>
      <c r="VPM47" s="960"/>
      <c r="VPN47" s="960"/>
      <c r="VPO47" s="960"/>
      <c r="VPP47" s="960"/>
      <c r="VPQ47" s="960"/>
      <c r="VPR47" s="960"/>
      <c r="VPS47" s="960"/>
      <c r="VPT47" s="960"/>
      <c r="VPU47" s="960"/>
      <c r="VPV47" s="960"/>
      <c r="VPW47" s="960"/>
      <c r="VPX47" s="960"/>
      <c r="VPY47" s="960"/>
      <c r="VPZ47" s="960"/>
      <c r="VQA47" s="960"/>
      <c r="VQB47" s="960"/>
      <c r="VQC47" s="960"/>
      <c r="VQD47" s="960"/>
      <c r="VQE47" s="960"/>
      <c r="VQF47" s="960"/>
      <c r="VQG47" s="960"/>
      <c r="VQH47" s="960"/>
      <c r="VQI47" s="960"/>
      <c r="VQJ47" s="960"/>
      <c r="VQK47" s="960"/>
      <c r="VQL47" s="960"/>
      <c r="VQM47" s="960"/>
      <c r="VQN47" s="960"/>
      <c r="VQO47" s="960"/>
      <c r="VQP47" s="960"/>
      <c r="VQQ47" s="960"/>
      <c r="VQR47" s="960"/>
      <c r="VQS47" s="960"/>
      <c r="VQT47" s="960"/>
      <c r="VQU47" s="960"/>
      <c r="VQV47" s="960"/>
      <c r="VQW47" s="960"/>
      <c r="VQX47" s="960"/>
      <c r="VQY47" s="960"/>
      <c r="VQZ47" s="960"/>
      <c r="VRA47" s="960"/>
      <c r="VRB47" s="960"/>
      <c r="VRC47" s="960"/>
      <c r="VRD47" s="960"/>
      <c r="VRE47" s="960"/>
      <c r="VRF47" s="960"/>
      <c r="VRG47" s="960"/>
      <c r="VRH47" s="960"/>
      <c r="VRI47" s="960"/>
      <c r="VRJ47" s="960"/>
      <c r="VRK47" s="960"/>
      <c r="VRL47" s="960"/>
      <c r="VRM47" s="960"/>
      <c r="VRN47" s="960"/>
      <c r="VRO47" s="960"/>
      <c r="VRP47" s="960"/>
      <c r="VRQ47" s="960"/>
      <c r="VRR47" s="960"/>
      <c r="VRS47" s="960"/>
      <c r="VRT47" s="960"/>
      <c r="VRU47" s="960"/>
      <c r="VRV47" s="960"/>
      <c r="VRW47" s="960"/>
      <c r="VRX47" s="960"/>
      <c r="VRY47" s="960"/>
      <c r="VRZ47" s="960"/>
      <c r="VSA47" s="960"/>
      <c r="VSB47" s="960"/>
      <c r="VSC47" s="960"/>
      <c r="VSD47" s="960"/>
      <c r="VSE47" s="960"/>
      <c r="VSF47" s="960"/>
      <c r="VSG47" s="960"/>
      <c r="VSH47" s="960"/>
      <c r="VSI47" s="960"/>
      <c r="VSJ47" s="960"/>
      <c r="VSK47" s="960"/>
      <c r="VSL47" s="960"/>
      <c r="VSM47" s="960"/>
      <c r="VSN47" s="960"/>
      <c r="VSO47" s="960"/>
      <c r="VSP47" s="960"/>
      <c r="VSQ47" s="960"/>
      <c r="VSR47" s="960"/>
      <c r="VSS47" s="960"/>
      <c r="VST47" s="960"/>
      <c r="VSU47" s="960"/>
      <c r="VSV47" s="960"/>
      <c r="VSW47" s="960"/>
      <c r="VSX47" s="960"/>
      <c r="VSY47" s="960"/>
      <c r="VSZ47" s="960"/>
      <c r="VTA47" s="960"/>
      <c r="VTB47" s="960"/>
      <c r="VTC47" s="960"/>
      <c r="VTD47" s="960"/>
      <c r="VTE47" s="960"/>
      <c r="VTF47" s="960"/>
      <c r="VTG47" s="960"/>
      <c r="VTH47" s="960"/>
      <c r="VTI47" s="960"/>
      <c r="VTJ47" s="960"/>
      <c r="VTK47" s="960"/>
      <c r="VTL47" s="960"/>
      <c r="VTM47" s="960"/>
      <c r="VTN47" s="960"/>
      <c r="VTO47" s="960"/>
      <c r="VTP47" s="960"/>
      <c r="VTQ47" s="960"/>
      <c r="VTR47" s="960"/>
      <c r="VTS47" s="960"/>
      <c r="VTT47" s="960"/>
      <c r="VTU47" s="960"/>
      <c r="VTV47" s="960"/>
      <c r="VTW47" s="960"/>
      <c r="VTX47" s="960"/>
      <c r="VTY47" s="960"/>
      <c r="VTZ47" s="960"/>
      <c r="VUA47" s="960"/>
      <c r="VUB47" s="960"/>
      <c r="VUC47" s="960"/>
      <c r="VUD47" s="960"/>
      <c r="VUE47" s="960"/>
      <c r="VUF47" s="960"/>
      <c r="VUG47" s="960"/>
      <c r="VUH47" s="960"/>
      <c r="VUI47" s="960"/>
      <c r="VUJ47" s="960"/>
      <c r="VUK47" s="960"/>
      <c r="VUL47" s="960"/>
      <c r="VUM47" s="960"/>
      <c r="VUN47" s="960"/>
      <c r="VUO47" s="960"/>
      <c r="VUP47" s="960"/>
      <c r="VUQ47" s="960"/>
      <c r="VUR47" s="960"/>
      <c r="VUS47" s="960"/>
      <c r="VUT47" s="960"/>
      <c r="VUU47" s="960"/>
      <c r="VUV47" s="960"/>
      <c r="VUW47" s="960"/>
      <c r="VUX47" s="960"/>
      <c r="VUY47" s="960"/>
      <c r="VUZ47" s="960"/>
      <c r="VVA47" s="960"/>
      <c r="VVB47" s="960"/>
      <c r="VVC47" s="960"/>
      <c r="VVD47" s="960"/>
      <c r="VVE47" s="960"/>
      <c r="VVF47" s="960"/>
      <c r="VVG47" s="960"/>
      <c r="VVH47" s="960"/>
      <c r="VVI47" s="960"/>
      <c r="VVJ47" s="960"/>
      <c r="VVK47" s="960"/>
      <c r="VVL47" s="960"/>
      <c r="VVM47" s="960"/>
      <c r="VVN47" s="960"/>
      <c r="VVO47" s="960"/>
      <c r="VVP47" s="960"/>
      <c r="VVQ47" s="960"/>
      <c r="VVR47" s="960"/>
      <c r="VVS47" s="960"/>
      <c r="VVT47" s="960"/>
      <c r="VVU47" s="960"/>
      <c r="VVV47" s="960"/>
      <c r="VVW47" s="960"/>
      <c r="VVX47" s="960"/>
      <c r="VVY47" s="960"/>
      <c r="VVZ47" s="960"/>
      <c r="VWA47" s="960"/>
      <c r="VWB47" s="960"/>
      <c r="VWC47" s="960"/>
      <c r="VWD47" s="960"/>
      <c r="VWE47" s="960"/>
      <c r="VWF47" s="960"/>
      <c r="VWG47" s="960"/>
      <c r="VWH47" s="960"/>
      <c r="VWI47" s="960"/>
      <c r="VWJ47" s="960"/>
      <c r="VWK47" s="960"/>
      <c r="VWL47" s="960"/>
      <c r="VWM47" s="960"/>
      <c r="VWN47" s="960"/>
      <c r="VWO47" s="960"/>
      <c r="VWP47" s="960"/>
      <c r="VWQ47" s="960"/>
      <c r="VWR47" s="960"/>
      <c r="VWS47" s="960"/>
      <c r="VWT47" s="960"/>
      <c r="VWU47" s="960"/>
      <c r="VWV47" s="960"/>
      <c r="VWW47" s="960"/>
      <c r="VWX47" s="960"/>
      <c r="VWY47" s="960"/>
      <c r="VWZ47" s="960"/>
      <c r="VXA47" s="960"/>
      <c r="VXB47" s="960"/>
      <c r="VXC47" s="960"/>
      <c r="VXD47" s="960"/>
      <c r="VXE47" s="960"/>
      <c r="VXF47" s="960"/>
      <c r="VXG47" s="960"/>
      <c r="VXH47" s="960"/>
      <c r="VXI47" s="960"/>
      <c r="VXJ47" s="960"/>
      <c r="VXK47" s="960"/>
      <c r="VXL47" s="960"/>
      <c r="VXM47" s="960"/>
      <c r="VXN47" s="960"/>
      <c r="VXO47" s="960"/>
      <c r="VXP47" s="960"/>
      <c r="VXQ47" s="960"/>
      <c r="VXR47" s="960"/>
      <c r="VXS47" s="960"/>
      <c r="VXT47" s="960"/>
      <c r="VXU47" s="960"/>
      <c r="VXV47" s="960"/>
      <c r="VXW47" s="960"/>
      <c r="VXX47" s="960"/>
      <c r="VXY47" s="960"/>
      <c r="VXZ47" s="960"/>
      <c r="VYA47" s="960"/>
      <c r="VYB47" s="960"/>
      <c r="VYC47" s="960"/>
      <c r="VYD47" s="960"/>
      <c r="VYE47" s="960"/>
      <c r="VYF47" s="960"/>
      <c r="VYG47" s="960"/>
      <c r="VYH47" s="960"/>
      <c r="VYI47" s="960"/>
      <c r="VYJ47" s="960"/>
      <c r="VYK47" s="960"/>
      <c r="VYL47" s="960"/>
      <c r="VYM47" s="960"/>
      <c r="VYN47" s="960"/>
      <c r="VYO47" s="960"/>
      <c r="VYP47" s="960"/>
      <c r="VYQ47" s="960"/>
      <c r="VYR47" s="960"/>
      <c r="VYS47" s="960"/>
      <c r="VYT47" s="960"/>
      <c r="VYU47" s="960"/>
      <c r="VYV47" s="960"/>
      <c r="VYW47" s="960"/>
      <c r="VYX47" s="960"/>
      <c r="VYY47" s="960"/>
      <c r="VYZ47" s="960"/>
      <c r="VZA47" s="960"/>
      <c r="VZB47" s="960"/>
      <c r="VZC47" s="960"/>
      <c r="VZD47" s="960"/>
      <c r="VZE47" s="960"/>
      <c r="VZF47" s="960"/>
      <c r="VZG47" s="960"/>
      <c r="VZH47" s="960"/>
      <c r="VZI47" s="960"/>
      <c r="VZJ47" s="960"/>
      <c r="VZK47" s="960"/>
      <c r="VZL47" s="960"/>
      <c r="VZM47" s="960"/>
      <c r="VZN47" s="960"/>
      <c r="VZO47" s="960"/>
      <c r="VZP47" s="960"/>
      <c r="VZQ47" s="960"/>
      <c r="VZR47" s="960"/>
      <c r="VZS47" s="960"/>
      <c r="VZT47" s="960"/>
      <c r="VZU47" s="960"/>
      <c r="VZV47" s="960"/>
      <c r="VZW47" s="960"/>
      <c r="VZX47" s="960"/>
      <c r="VZY47" s="960"/>
      <c r="VZZ47" s="960"/>
      <c r="WAA47" s="960"/>
      <c r="WAB47" s="960"/>
      <c r="WAC47" s="960"/>
      <c r="WAD47" s="960"/>
      <c r="WAE47" s="960"/>
      <c r="WAF47" s="960"/>
      <c r="WAG47" s="960"/>
      <c r="WAH47" s="960"/>
      <c r="WAI47" s="960"/>
      <c r="WAJ47" s="960"/>
      <c r="WAK47" s="960"/>
      <c r="WAL47" s="960"/>
      <c r="WAM47" s="960"/>
      <c r="WAN47" s="960"/>
      <c r="WAO47" s="960"/>
      <c r="WAP47" s="960"/>
      <c r="WAQ47" s="960"/>
      <c r="WAR47" s="960"/>
      <c r="WAS47" s="960"/>
      <c r="WAT47" s="960"/>
      <c r="WAU47" s="960"/>
      <c r="WAV47" s="960"/>
      <c r="WAW47" s="960"/>
      <c r="WAX47" s="960"/>
      <c r="WAY47" s="960"/>
      <c r="WAZ47" s="960"/>
      <c r="WBA47" s="960"/>
      <c r="WBB47" s="960"/>
      <c r="WBC47" s="960"/>
      <c r="WBD47" s="960"/>
      <c r="WBE47" s="960"/>
      <c r="WBF47" s="960"/>
      <c r="WBG47" s="960"/>
      <c r="WBH47" s="960"/>
      <c r="WBI47" s="960"/>
      <c r="WBJ47" s="960"/>
      <c r="WBK47" s="960"/>
      <c r="WBL47" s="960"/>
      <c r="WBM47" s="960"/>
      <c r="WBN47" s="960"/>
      <c r="WBO47" s="960"/>
      <c r="WBP47" s="960"/>
      <c r="WBQ47" s="960"/>
      <c r="WBR47" s="960"/>
      <c r="WBS47" s="960"/>
      <c r="WBT47" s="960"/>
      <c r="WBU47" s="960"/>
      <c r="WBV47" s="960"/>
      <c r="WBW47" s="960"/>
      <c r="WBX47" s="960"/>
      <c r="WBY47" s="960"/>
      <c r="WBZ47" s="960"/>
      <c r="WCA47" s="960"/>
      <c r="WCB47" s="960"/>
      <c r="WCC47" s="960"/>
      <c r="WCD47" s="960"/>
      <c r="WCE47" s="960"/>
      <c r="WCF47" s="960"/>
      <c r="WCG47" s="960"/>
      <c r="WCH47" s="960"/>
      <c r="WCI47" s="960"/>
      <c r="WCJ47" s="960"/>
      <c r="WCK47" s="960"/>
      <c r="WCL47" s="960"/>
      <c r="WCM47" s="960"/>
      <c r="WCN47" s="960"/>
      <c r="WCO47" s="960"/>
      <c r="WCP47" s="960"/>
      <c r="WCQ47" s="960"/>
      <c r="WCR47" s="960"/>
      <c r="WCS47" s="960"/>
      <c r="WCT47" s="960"/>
      <c r="WCU47" s="960"/>
      <c r="WCV47" s="960"/>
      <c r="WCW47" s="960"/>
      <c r="WCX47" s="960"/>
      <c r="WCY47" s="960"/>
      <c r="WCZ47" s="960"/>
      <c r="WDA47" s="960"/>
      <c r="WDB47" s="960"/>
      <c r="WDC47" s="960"/>
      <c r="WDD47" s="960"/>
      <c r="WDE47" s="960"/>
      <c r="WDF47" s="960"/>
      <c r="WDG47" s="960"/>
      <c r="WDH47" s="960"/>
      <c r="WDI47" s="960"/>
      <c r="WDJ47" s="960"/>
      <c r="WDK47" s="960"/>
      <c r="WDL47" s="960"/>
      <c r="WDM47" s="960"/>
      <c r="WDN47" s="960"/>
      <c r="WDO47" s="960"/>
      <c r="WDP47" s="960"/>
      <c r="WDQ47" s="960"/>
      <c r="WDR47" s="960"/>
      <c r="WDS47" s="960"/>
      <c r="WDT47" s="960"/>
      <c r="WDU47" s="960"/>
      <c r="WDV47" s="960"/>
      <c r="WDW47" s="960"/>
      <c r="WDX47" s="960"/>
      <c r="WDY47" s="960"/>
      <c r="WDZ47" s="960"/>
      <c r="WEA47" s="960"/>
      <c r="WEB47" s="960"/>
      <c r="WEC47" s="960"/>
      <c r="WED47" s="960"/>
      <c r="WEE47" s="960"/>
      <c r="WEF47" s="960"/>
      <c r="WEG47" s="960"/>
      <c r="WEH47" s="960"/>
      <c r="WEI47" s="960"/>
      <c r="WEJ47" s="960"/>
      <c r="WEK47" s="960"/>
      <c r="WEL47" s="960"/>
      <c r="WEM47" s="960"/>
      <c r="WEN47" s="960"/>
      <c r="WEO47" s="960"/>
      <c r="WEP47" s="960"/>
      <c r="WEQ47" s="960"/>
      <c r="WER47" s="960"/>
      <c r="WES47" s="960"/>
      <c r="WET47" s="960"/>
      <c r="WEU47" s="960"/>
      <c r="WEV47" s="960"/>
      <c r="WEW47" s="960"/>
      <c r="WEX47" s="960"/>
      <c r="WEY47" s="960"/>
      <c r="WEZ47" s="960"/>
      <c r="WFA47" s="960"/>
      <c r="WFB47" s="960"/>
      <c r="WFC47" s="960"/>
      <c r="WFD47" s="960"/>
      <c r="WFE47" s="960"/>
      <c r="WFF47" s="960"/>
      <c r="WFG47" s="960"/>
      <c r="WFH47" s="960"/>
      <c r="WFI47" s="960"/>
      <c r="WFJ47" s="960"/>
      <c r="WFK47" s="960"/>
      <c r="WFL47" s="960"/>
      <c r="WFM47" s="960"/>
      <c r="WFN47" s="960"/>
      <c r="WFO47" s="960"/>
      <c r="WFP47" s="960"/>
      <c r="WFQ47" s="960"/>
      <c r="WFR47" s="960"/>
      <c r="WFS47" s="960"/>
      <c r="WFT47" s="960"/>
      <c r="WFU47" s="960"/>
      <c r="WFV47" s="960"/>
      <c r="WFW47" s="960"/>
      <c r="WFX47" s="960"/>
      <c r="WFY47" s="960"/>
      <c r="WFZ47" s="960"/>
      <c r="WGA47" s="960"/>
      <c r="WGB47" s="960"/>
      <c r="WGC47" s="960"/>
      <c r="WGD47" s="960"/>
      <c r="WGE47" s="960"/>
      <c r="WGF47" s="960"/>
      <c r="WGG47" s="960"/>
      <c r="WGH47" s="960"/>
      <c r="WGI47" s="960"/>
      <c r="WGJ47" s="960"/>
      <c r="WGK47" s="960"/>
      <c r="WGL47" s="960"/>
      <c r="WGM47" s="960"/>
      <c r="WGN47" s="960"/>
      <c r="WGO47" s="960"/>
      <c r="WGP47" s="960"/>
      <c r="WGQ47" s="960"/>
      <c r="WGR47" s="960"/>
      <c r="WGS47" s="960"/>
      <c r="WGT47" s="960"/>
      <c r="WGU47" s="960"/>
      <c r="WGV47" s="960"/>
      <c r="WGW47" s="960"/>
      <c r="WGX47" s="960"/>
      <c r="WGY47" s="960"/>
      <c r="WGZ47" s="960"/>
      <c r="WHA47" s="960"/>
      <c r="WHB47" s="960"/>
      <c r="WHC47" s="960"/>
      <c r="WHD47" s="960"/>
      <c r="WHE47" s="960"/>
      <c r="WHF47" s="960"/>
      <c r="WHG47" s="960"/>
      <c r="WHH47" s="960"/>
      <c r="WHI47" s="960"/>
      <c r="WHJ47" s="960"/>
      <c r="WHK47" s="960"/>
      <c r="WHL47" s="960"/>
      <c r="WHM47" s="960"/>
      <c r="WHN47" s="960"/>
      <c r="WHO47" s="960"/>
      <c r="WHP47" s="960"/>
      <c r="WHQ47" s="960"/>
      <c r="WHR47" s="960"/>
      <c r="WHS47" s="960"/>
      <c r="WHT47" s="960"/>
      <c r="WHU47" s="960"/>
      <c r="WHV47" s="960"/>
      <c r="WHW47" s="960"/>
      <c r="WHX47" s="960"/>
      <c r="WHY47" s="960"/>
      <c r="WHZ47" s="960"/>
      <c r="WIA47" s="960"/>
      <c r="WIB47" s="960"/>
      <c r="WIC47" s="960"/>
      <c r="WID47" s="960"/>
      <c r="WIE47" s="960"/>
      <c r="WIF47" s="960"/>
      <c r="WIG47" s="960"/>
      <c r="WIH47" s="960"/>
      <c r="WII47" s="960"/>
      <c r="WIJ47" s="960"/>
      <c r="WIK47" s="960"/>
      <c r="WIL47" s="960"/>
      <c r="WIM47" s="960"/>
      <c r="WIN47" s="960"/>
      <c r="WIO47" s="960"/>
      <c r="WIP47" s="960"/>
      <c r="WIQ47" s="960"/>
      <c r="WIR47" s="960"/>
      <c r="WIS47" s="960"/>
      <c r="WIT47" s="960"/>
      <c r="WIU47" s="960"/>
      <c r="WIV47" s="960"/>
      <c r="WIW47" s="960"/>
      <c r="WIX47" s="960"/>
      <c r="WIY47" s="960"/>
      <c r="WIZ47" s="960"/>
      <c r="WJA47" s="960"/>
      <c r="WJB47" s="960"/>
      <c r="WJC47" s="960"/>
      <c r="WJD47" s="960"/>
      <c r="WJE47" s="960"/>
      <c r="WJF47" s="960"/>
      <c r="WJG47" s="960"/>
      <c r="WJH47" s="960"/>
      <c r="WJI47" s="960"/>
      <c r="WJJ47" s="960"/>
      <c r="WJK47" s="960"/>
      <c r="WJL47" s="960"/>
      <c r="WJM47" s="960"/>
      <c r="WJN47" s="960"/>
      <c r="WJO47" s="960"/>
      <c r="WJP47" s="960"/>
      <c r="WJQ47" s="960"/>
      <c r="WJR47" s="960"/>
      <c r="WJS47" s="960"/>
      <c r="WJT47" s="960"/>
      <c r="WJU47" s="960"/>
      <c r="WJV47" s="960"/>
      <c r="WJW47" s="960"/>
      <c r="WJX47" s="960"/>
      <c r="WJY47" s="960"/>
      <c r="WJZ47" s="960"/>
      <c r="WKA47" s="960"/>
      <c r="WKB47" s="960"/>
      <c r="WKC47" s="960"/>
      <c r="WKD47" s="960"/>
      <c r="WKE47" s="960"/>
      <c r="WKF47" s="960"/>
      <c r="WKG47" s="960"/>
      <c r="WKH47" s="960"/>
      <c r="WKI47" s="960"/>
      <c r="WKJ47" s="960"/>
      <c r="WKK47" s="960"/>
      <c r="WKL47" s="960"/>
      <c r="WKM47" s="960"/>
      <c r="WKN47" s="960"/>
      <c r="WKO47" s="960"/>
      <c r="WKP47" s="960"/>
      <c r="WKQ47" s="960"/>
      <c r="WKR47" s="960"/>
      <c r="WKS47" s="960"/>
      <c r="WKT47" s="960"/>
      <c r="WKU47" s="960"/>
      <c r="WKV47" s="960"/>
      <c r="WKW47" s="960"/>
      <c r="WKX47" s="960"/>
      <c r="WKY47" s="960"/>
      <c r="WKZ47" s="960"/>
      <c r="WLA47" s="960"/>
      <c r="WLB47" s="960"/>
      <c r="WLC47" s="960"/>
      <c r="WLD47" s="960"/>
      <c r="WLE47" s="960"/>
      <c r="WLF47" s="960"/>
      <c r="WLG47" s="960"/>
      <c r="WLH47" s="960"/>
      <c r="WLI47" s="960"/>
      <c r="WLJ47" s="960"/>
      <c r="WLK47" s="960"/>
      <c r="WLL47" s="960"/>
      <c r="WLM47" s="960"/>
      <c r="WLN47" s="960"/>
      <c r="WLO47" s="960"/>
      <c r="WLP47" s="960"/>
      <c r="WLQ47" s="960"/>
      <c r="WLR47" s="960"/>
      <c r="WLS47" s="960"/>
      <c r="WLT47" s="960"/>
      <c r="WLU47" s="960"/>
      <c r="WLV47" s="960"/>
      <c r="WLW47" s="960"/>
      <c r="WLX47" s="960"/>
      <c r="WLY47" s="960"/>
      <c r="WLZ47" s="960"/>
      <c r="WMA47" s="960"/>
      <c r="WMB47" s="960"/>
      <c r="WMC47" s="960"/>
      <c r="WMD47" s="960"/>
      <c r="WME47" s="960"/>
      <c r="WMF47" s="960"/>
      <c r="WMG47" s="960"/>
      <c r="WMH47" s="960"/>
      <c r="WMI47" s="960"/>
      <c r="WMJ47" s="960"/>
      <c r="WMK47" s="960"/>
      <c r="WML47" s="960"/>
      <c r="WMM47" s="960"/>
      <c r="WMN47" s="960"/>
      <c r="WMO47" s="960"/>
      <c r="WMP47" s="960"/>
      <c r="WMQ47" s="960"/>
      <c r="WMR47" s="960"/>
      <c r="WMS47" s="960"/>
      <c r="WMT47" s="960"/>
      <c r="WMU47" s="960"/>
      <c r="WMV47" s="960"/>
      <c r="WMW47" s="960"/>
      <c r="WMX47" s="960"/>
      <c r="WMY47" s="960"/>
      <c r="WMZ47" s="960"/>
      <c r="WNA47" s="960"/>
      <c r="WNB47" s="960"/>
      <c r="WNC47" s="960"/>
      <c r="WND47" s="960"/>
      <c r="WNE47" s="960"/>
      <c r="WNF47" s="960"/>
      <c r="WNG47" s="960"/>
      <c r="WNH47" s="960"/>
      <c r="WNI47" s="960"/>
      <c r="WNJ47" s="960"/>
      <c r="WNK47" s="960"/>
      <c r="WNL47" s="960"/>
      <c r="WNM47" s="960"/>
      <c r="WNN47" s="960"/>
      <c r="WNO47" s="960"/>
      <c r="WNP47" s="960"/>
      <c r="WNQ47" s="960"/>
      <c r="WNR47" s="960"/>
      <c r="WNS47" s="960"/>
      <c r="WNT47" s="960"/>
      <c r="WNU47" s="960"/>
      <c r="WNV47" s="960"/>
      <c r="WNW47" s="960"/>
      <c r="WNX47" s="960"/>
      <c r="WNY47" s="960"/>
      <c r="WNZ47" s="960"/>
      <c r="WOA47" s="960"/>
      <c r="WOB47" s="960"/>
      <c r="WOC47" s="960"/>
      <c r="WOD47" s="960"/>
      <c r="WOE47" s="960"/>
      <c r="WOF47" s="960"/>
      <c r="WOG47" s="960"/>
      <c r="WOH47" s="960"/>
      <c r="WOI47" s="960"/>
      <c r="WOJ47" s="960"/>
      <c r="WOK47" s="960"/>
      <c r="WOL47" s="960"/>
      <c r="WOM47" s="960"/>
      <c r="WON47" s="960"/>
      <c r="WOO47" s="960"/>
      <c r="WOP47" s="960"/>
      <c r="WOQ47" s="960"/>
      <c r="WOR47" s="960"/>
      <c r="WOS47" s="960"/>
      <c r="WOT47" s="960"/>
      <c r="WOU47" s="960"/>
      <c r="WOV47" s="960"/>
      <c r="WOW47" s="960"/>
      <c r="WOX47" s="960"/>
      <c r="WOY47" s="960"/>
      <c r="WOZ47" s="960"/>
      <c r="WPA47" s="960"/>
      <c r="WPB47" s="960"/>
      <c r="WPC47" s="960"/>
      <c r="WPD47" s="960"/>
      <c r="WPE47" s="960"/>
      <c r="WPF47" s="960"/>
      <c r="WPG47" s="960"/>
      <c r="WPH47" s="960"/>
      <c r="WPI47" s="960"/>
      <c r="WPJ47" s="960"/>
      <c r="WPK47" s="960"/>
      <c r="WPL47" s="960"/>
      <c r="WPM47" s="960"/>
      <c r="WPN47" s="960"/>
      <c r="WPO47" s="960"/>
      <c r="WPP47" s="960"/>
      <c r="WPQ47" s="960"/>
      <c r="WPR47" s="960"/>
      <c r="WPS47" s="960"/>
      <c r="WPT47" s="960"/>
      <c r="WPU47" s="960"/>
      <c r="WPV47" s="960"/>
      <c r="WPW47" s="960"/>
      <c r="WPX47" s="960"/>
      <c r="WPY47" s="960"/>
      <c r="WPZ47" s="960"/>
      <c r="WQA47" s="960"/>
      <c r="WQB47" s="960"/>
      <c r="WQC47" s="960"/>
      <c r="WQD47" s="960"/>
      <c r="WQE47" s="960"/>
      <c r="WQF47" s="960"/>
      <c r="WQG47" s="960"/>
      <c r="WQH47" s="960"/>
      <c r="WQI47" s="960"/>
      <c r="WQJ47" s="960"/>
      <c r="WQK47" s="960"/>
      <c r="WQL47" s="960"/>
      <c r="WQM47" s="960"/>
      <c r="WQN47" s="960"/>
      <c r="WQO47" s="960"/>
      <c r="WQP47" s="960"/>
      <c r="WQQ47" s="960"/>
      <c r="WQR47" s="960"/>
      <c r="WQS47" s="960"/>
      <c r="WQT47" s="960"/>
      <c r="WQU47" s="960"/>
      <c r="WQV47" s="960"/>
      <c r="WQW47" s="960"/>
      <c r="WQX47" s="960"/>
      <c r="WQY47" s="960"/>
      <c r="WQZ47" s="960"/>
      <c r="WRA47" s="960"/>
      <c r="WRB47" s="960"/>
      <c r="WRC47" s="960"/>
      <c r="WRD47" s="960"/>
      <c r="WRE47" s="960"/>
      <c r="WRF47" s="960"/>
      <c r="WRG47" s="960"/>
      <c r="WRH47" s="960"/>
      <c r="WRI47" s="960"/>
      <c r="WRJ47" s="960"/>
      <c r="WRK47" s="960"/>
      <c r="WRL47" s="960"/>
      <c r="WRM47" s="960"/>
      <c r="WRN47" s="960"/>
      <c r="WRO47" s="960"/>
      <c r="WRP47" s="960"/>
      <c r="WRQ47" s="960"/>
      <c r="WRR47" s="960"/>
      <c r="WRS47" s="960"/>
      <c r="WRT47" s="960"/>
      <c r="WRU47" s="960"/>
      <c r="WRV47" s="960"/>
      <c r="WRW47" s="960"/>
      <c r="WRX47" s="960"/>
      <c r="WRY47" s="960"/>
      <c r="WRZ47" s="960"/>
      <c r="WSA47" s="960"/>
      <c r="WSB47" s="960"/>
      <c r="WSC47" s="960"/>
      <c r="WSD47" s="960"/>
      <c r="WSE47" s="960"/>
      <c r="WSF47" s="960"/>
      <c r="WSG47" s="960"/>
      <c r="WSH47" s="960"/>
      <c r="WSI47" s="960"/>
      <c r="WSJ47" s="960"/>
      <c r="WSK47" s="960"/>
      <c r="WSL47" s="960"/>
      <c r="WSM47" s="960"/>
      <c r="WSN47" s="960"/>
      <c r="WSO47" s="960"/>
      <c r="WSP47" s="960"/>
      <c r="WSQ47" s="960"/>
      <c r="WSR47" s="960"/>
      <c r="WSS47" s="960"/>
      <c r="WST47" s="960"/>
      <c r="WSU47" s="960"/>
      <c r="WSV47" s="960"/>
      <c r="WSW47" s="960"/>
      <c r="WSX47" s="960"/>
      <c r="WSY47" s="960"/>
      <c r="WSZ47" s="960"/>
      <c r="WTA47" s="960"/>
      <c r="WTB47" s="960"/>
      <c r="WTC47" s="960"/>
      <c r="WTD47" s="960"/>
      <c r="WTE47" s="960"/>
      <c r="WTF47" s="960"/>
      <c r="WTG47" s="960"/>
      <c r="WTH47" s="960"/>
      <c r="WTI47" s="960"/>
      <c r="WTJ47" s="960"/>
      <c r="WTK47" s="960"/>
      <c r="WTL47" s="960"/>
      <c r="WTM47" s="960"/>
      <c r="WTN47" s="960"/>
      <c r="WTO47" s="960"/>
      <c r="WTP47" s="960"/>
      <c r="WTQ47" s="960"/>
      <c r="WTR47" s="960"/>
      <c r="WTS47" s="960"/>
      <c r="WTT47" s="960"/>
      <c r="WTU47" s="960"/>
      <c r="WTV47" s="960"/>
      <c r="WTW47" s="960"/>
      <c r="WTX47" s="960"/>
      <c r="WTY47" s="960"/>
      <c r="WTZ47" s="960"/>
      <c r="WUA47" s="960"/>
      <c r="WUB47" s="960"/>
      <c r="WUC47" s="960"/>
      <c r="WUD47" s="960"/>
      <c r="WUE47" s="960"/>
      <c r="WUF47" s="960"/>
      <c r="WUG47" s="960"/>
      <c r="WUH47" s="960"/>
      <c r="WUI47" s="960"/>
      <c r="WUJ47" s="960"/>
      <c r="WUK47" s="960"/>
      <c r="WUL47" s="960"/>
      <c r="WUM47" s="960"/>
      <c r="WUN47" s="960"/>
      <c r="WUO47" s="960"/>
      <c r="WUP47" s="960"/>
      <c r="WUQ47" s="960"/>
      <c r="WUR47" s="960"/>
      <c r="WUS47" s="960"/>
      <c r="WUT47" s="960"/>
      <c r="WUU47" s="960"/>
      <c r="WUV47" s="960"/>
      <c r="WUW47" s="960"/>
      <c r="WUX47" s="960"/>
      <c r="WUY47" s="960"/>
      <c r="WUZ47" s="960"/>
      <c r="WVA47" s="960"/>
      <c r="WVB47" s="960"/>
      <c r="WVC47" s="960"/>
      <c r="WVD47" s="960"/>
      <c r="WVE47" s="960"/>
      <c r="WVF47" s="960"/>
      <c r="WVG47" s="960"/>
      <c r="WVH47" s="960"/>
      <c r="WVI47" s="960"/>
      <c r="WVJ47" s="960"/>
      <c r="WVK47" s="960"/>
      <c r="WVL47" s="960"/>
      <c r="WVM47" s="960"/>
      <c r="WVN47" s="960"/>
      <c r="WVO47" s="960"/>
      <c r="WVP47" s="960"/>
      <c r="WVQ47" s="960"/>
      <c r="WVR47" s="960"/>
      <c r="WVS47" s="960"/>
      <c r="WVT47" s="960"/>
      <c r="WVU47" s="960"/>
      <c r="WVV47" s="960"/>
      <c r="WVW47" s="960"/>
      <c r="WVX47" s="960"/>
      <c r="WVY47" s="960"/>
      <c r="WVZ47" s="960"/>
      <c r="WWA47" s="960"/>
      <c r="WWB47" s="960"/>
      <c r="WWC47" s="960"/>
      <c r="WWD47" s="960"/>
      <c r="WWE47" s="960"/>
      <c r="WWF47" s="960"/>
      <c r="WWG47" s="960"/>
      <c r="WWH47" s="960"/>
      <c r="WWI47" s="960"/>
      <c r="WWJ47" s="960"/>
      <c r="WWK47" s="960"/>
      <c r="WWL47" s="960"/>
      <c r="WWM47" s="960"/>
      <c r="WWN47" s="960"/>
      <c r="WWO47" s="960"/>
      <c r="WWP47" s="960"/>
      <c r="WWQ47" s="960"/>
      <c r="WWR47" s="960"/>
      <c r="WWS47" s="960"/>
      <c r="WWT47" s="960"/>
      <c r="WWU47" s="960"/>
      <c r="WWV47" s="960"/>
      <c r="WWW47" s="960"/>
      <c r="WWX47" s="960"/>
      <c r="WWY47" s="960"/>
      <c r="WWZ47" s="960"/>
      <c r="WXA47" s="960"/>
      <c r="WXB47" s="960"/>
      <c r="WXC47" s="960"/>
      <c r="WXD47" s="960"/>
      <c r="WXE47" s="960"/>
      <c r="WXF47" s="960"/>
      <c r="WXG47" s="960"/>
      <c r="WXH47" s="960"/>
      <c r="WXI47" s="960"/>
      <c r="WXJ47" s="960"/>
      <c r="WXK47" s="960"/>
      <c r="WXL47" s="960"/>
      <c r="WXM47" s="960"/>
      <c r="WXN47" s="960"/>
      <c r="WXO47" s="960"/>
      <c r="WXP47" s="960"/>
      <c r="WXQ47" s="960"/>
      <c r="WXR47" s="960"/>
      <c r="WXS47" s="960"/>
      <c r="WXT47" s="960"/>
      <c r="WXU47" s="960"/>
      <c r="WXV47" s="960"/>
      <c r="WXW47" s="960"/>
      <c r="WXX47" s="960"/>
      <c r="WXY47" s="960"/>
      <c r="WXZ47" s="960"/>
      <c r="WYA47" s="960"/>
      <c r="WYB47" s="960"/>
      <c r="WYC47" s="960"/>
      <c r="WYD47" s="960"/>
      <c r="WYE47" s="960"/>
      <c r="WYF47" s="960"/>
      <c r="WYG47" s="960"/>
      <c r="WYH47" s="960"/>
      <c r="WYI47" s="960"/>
      <c r="WYJ47" s="960"/>
      <c r="WYK47" s="960"/>
      <c r="WYL47" s="960"/>
      <c r="WYM47" s="960"/>
      <c r="WYN47" s="960"/>
      <c r="WYO47" s="960"/>
      <c r="WYP47" s="960"/>
      <c r="WYQ47" s="960"/>
      <c r="WYR47" s="960"/>
      <c r="WYS47" s="960"/>
      <c r="WYT47" s="960"/>
      <c r="WYU47" s="960"/>
      <c r="WYV47" s="960"/>
      <c r="WYW47" s="960"/>
      <c r="WYX47" s="960"/>
      <c r="WYY47" s="960"/>
      <c r="WYZ47" s="960"/>
      <c r="WZA47" s="960"/>
      <c r="WZB47" s="960"/>
      <c r="WZC47" s="960"/>
      <c r="WZD47" s="960"/>
      <c r="WZE47" s="960"/>
      <c r="WZF47" s="960"/>
      <c r="WZG47" s="960"/>
      <c r="WZH47" s="960"/>
      <c r="WZI47" s="960"/>
      <c r="WZJ47" s="960"/>
      <c r="WZK47" s="960"/>
      <c r="WZL47" s="960"/>
      <c r="WZM47" s="960"/>
      <c r="WZN47" s="960"/>
      <c r="WZO47" s="960"/>
      <c r="WZP47" s="960"/>
      <c r="WZQ47" s="960"/>
      <c r="WZR47" s="960"/>
      <c r="WZS47" s="960"/>
      <c r="WZT47" s="960"/>
      <c r="WZU47" s="960"/>
      <c r="WZV47" s="960"/>
      <c r="WZW47" s="960"/>
      <c r="WZX47" s="960"/>
      <c r="WZY47" s="960"/>
      <c r="WZZ47" s="960"/>
      <c r="XAA47" s="960"/>
      <c r="XAB47" s="960"/>
      <c r="XAC47" s="960"/>
      <c r="XAD47" s="960"/>
      <c r="XAE47" s="960"/>
      <c r="XAF47" s="960"/>
      <c r="XAG47" s="960"/>
      <c r="XAH47" s="960"/>
      <c r="XAI47" s="960"/>
      <c r="XAJ47" s="960"/>
      <c r="XAK47" s="960"/>
      <c r="XAL47" s="960"/>
      <c r="XAM47" s="960"/>
      <c r="XAN47" s="960"/>
      <c r="XAO47" s="960"/>
      <c r="XAP47" s="960"/>
      <c r="XAQ47" s="960"/>
      <c r="XAR47" s="960"/>
      <c r="XAS47" s="960"/>
      <c r="XAT47" s="960"/>
      <c r="XAU47" s="960"/>
      <c r="XAV47" s="960"/>
      <c r="XAW47" s="960"/>
      <c r="XAX47" s="960"/>
      <c r="XAY47" s="960"/>
      <c r="XAZ47" s="960"/>
      <c r="XBA47" s="960"/>
      <c r="XBB47" s="960"/>
      <c r="XBC47" s="960"/>
      <c r="XBD47" s="960"/>
      <c r="XBE47" s="960"/>
      <c r="XBF47" s="960"/>
      <c r="XBG47" s="960"/>
      <c r="XBH47" s="960"/>
      <c r="XBI47" s="960"/>
      <c r="XBJ47" s="960"/>
      <c r="XBK47" s="960"/>
      <c r="XBL47" s="960"/>
      <c r="XBM47" s="960"/>
      <c r="XBN47" s="960"/>
      <c r="XBO47" s="960"/>
      <c r="XBP47" s="960"/>
      <c r="XBQ47" s="960"/>
      <c r="XBR47" s="960"/>
      <c r="XBS47" s="960"/>
      <c r="XBT47" s="960"/>
      <c r="XBU47" s="960"/>
      <c r="XBV47" s="960"/>
      <c r="XBW47" s="960"/>
      <c r="XBX47" s="960"/>
      <c r="XBY47" s="960"/>
      <c r="XBZ47" s="960"/>
      <c r="XCA47" s="960"/>
      <c r="XCB47" s="960"/>
      <c r="XCC47" s="960"/>
      <c r="XCD47" s="960"/>
      <c r="XCE47" s="960"/>
      <c r="XCF47" s="960"/>
      <c r="XCG47" s="960"/>
      <c r="XCH47" s="960"/>
      <c r="XCI47" s="960"/>
      <c r="XCJ47" s="960"/>
      <c r="XCK47" s="960"/>
      <c r="XCL47" s="960"/>
      <c r="XCM47" s="960"/>
      <c r="XCN47" s="960"/>
      <c r="XCO47" s="960"/>
      <c r="XCP47" s="960"/>
      <c r="XCQ47" s="960"/>
      <c r="XCR47" s="960"/>
      <c r="XCS47" s="960"/>
      <c r="XCT47" s="960"/>
      <c r="XCU47" s="960"/>
      <c r="XCV47" s="960"/>
      <c r="XCW47" s="960"/>
      <c r="XCX47" s="960"/>
      <c r="XCY47" s="960"/>
      <c r="XCZ47" s="960"/>
      <c r="XDA47" s="960"/>
      <c r="XDB47" s="960"/>
      <c r="XDC47" s="960"/>
      <c r="XDD47" s="960"/>
      <c r="XDE47" s="960"/>
      <c r="XDF47" s="960"/>
      <c r="XDG47" s="960"/>
      <c r="XDH47" s="960"/>
      <c r="XDI47" s="960"/>
      <c r="XDJ47" s="960"/>
      <c r="XDK47" s="960"/>
      <c r="XDL47" s="960"/>
      <c r="XDM47" s="960"/>
      <c r="XDN47" s="960"/>
      <c r="XDO47" s="960"/>
      <c r="XDP47" s="960"/>
      <c r="XDQ47" s="960"/>
      <c r="XDR47" s="960"/>
      <c r="XDS47" s="960"/>
      <c r="XDT47" s="960"/>
      <c r="XDU47" s="960"/>
      <c r="XDV47" s="960"/>
      <c r="XDW47" s="960"/>
      <c r="XDX47" s="960"/>
      <c r="XDY47" s="960"/>
      <c r="XDZ47" s="960"/>
      <c r="XEA47" s="960"/>
      <c r="XEB47" s="960"/>
      <c r="XEC47" s="960"/>
      <c r="XED47" s="960"/>
      <c r="XEE47" s="960"/>
      <c r="XEF47" s="960"/>
      <c r="XEG47" s="960"/>
      <c r="XEH47" s="960"/>
      <c r="XEI47" s="960"/>
      <c r="XEJ47" s="960"/>
      <c r="XEK47" s="960"/>
      <c r="XEL47" s="960"/>
      <c r="XEM47" s="960"/>
      <c r="XEN47" s="960"/>
      <c r="XEO47" s="960"/>
      <c r="XEP47" s="960"/>
      <c r="XEQ47" s="960"/>
      <c r="XER47" s="960"/>
      <c r="XES47" s="960"/>
      <c r="XET47" s="960"/>
      <c r="XEU47" s="960"/>
      <c r="XEV47" s="960"/>
      <c r="XEW47" s="960"/>
      <c r="XEX47" s="960"/>
      <c r="XEY47" s="960"/>
      <c r="XEZ47" s="960"/>
      <c r="XFA47" s="960"/>
      <c r="XFB47" s="960"/>
      <c r="XFC47" s="960"/>
      <c r="XFD47" s="960"/>
    </row>
    <row r="48" spans="1:16384" s="152" customFormat="1" ht="14">
      <c r="A48" s="152" t="s">
        <v>941</v>
      </c>
      <c r="C48" s="959">
        <f>C47</f>
        <v>1.03</v>
      </c>
      <c r="D48" s="6"/>
      <c r="E48" s="962">
        <v>18500</v>
      </c>
      <c r="F48" s="963"/>
      <c r="G48" s="369">
        <f>MIN(E48*$C$48,G40-G47)</f>
        <v>19055</v>
      </c>
      <c r="H48" s="963"/>
      <c r="I48" s="369">
        <f>MIN(G48*$C$48,I40-I47)</f>
        <v>19626.650000000001</v>
      </c>
      <c r="J48" s="963"/>
      <c r="K48" s="369">
        <f>MIN(I48*$C$48,K40-K47)</f>
        <v>20215.449500000002</v>
      </c>
      <c r="L48" s="963"/>
      <c r="M48" s="369">
        <f>MIN(K48*$C$48,M40-M47)</f>
        <v>20821.912985000003</v>
      </c>
      <c r="N48" s="963"/>
      <c r="O48" s="369">
        <f>MIN(M48*$C$48,O40-O47)</f>
        <v>21446.570374550003</v>
      </c>
      <c r="P48" s="963"/>
      <c r="Q48" s="369">
        <f>MIN(O48*$C$48,Q40-Q47)</f>
        <v>22089.967485786503</v>
      </c>
      <c r="R48" s="963"/>
      <c r="S48" s="369">
        <f>MIN(Q48*$C$48,S40-S47)</f>
        <v>22752.666510360097</v>
      </c>
      <c r="T48" s="963"/>
      <c r="U48" s="369">
        <f>MIN(S48*$C$48,U40-U47)</f>
        <v>23435.246505670901</v>
      </c>
      <c r="V48" s="963"/>
      <c r="W48" s="369">
        <f>MIN(U48*$C$48,W40-W47)</f>
        <v>24138.303900841027</v>
      </c>
      <c r="X48" s="963"/>
      <c r="Y48" s="369">
        <f>MIN(W48*$C$48,Y40-Y47)</f>
        <v>24862.453017866257</v>
      </c>
      <c r="Z48" s="963"/>
      <c r="AA48" s="369">
        <f>MIN(Y48*$C$48,AA40-AA47)</f>
        <v>25608.326608402247</v>
      </c>
      <c r="AB48" s="963"/>
      <c r="AC48" s="369">
        <f>MIN(AA48*$C$48,AC40-AC47)</f>
        <v>26376.576406654316</v>
      </c>
      <c r="AD48" s="963"/>
      <c r="AE48" s="369">
        <f>MIN(AC48*$C$48,AE40-AE47)</f>
        <v>9571.6809223444707</v>
      </c>
      <c r="AF48" s="963"/>
      <c r="AG48" s="369">
        <f>MIN(AE48*$C$48,AG40-AG47)</f>
        <v>0</v>
      </c>
      <c r="AH48" s="963"/>
      <c r="AI48" s="963"/>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c r="XEV48" s="6"/>
      <c r="XEW48" s="6"/>
      <c r="XEX48" s="6"/>
      <c r="XEY48" s="6"/>
      <c r="XEZ48" s="6"/>
      <c r="XFA48" s="6"/>
      <c r="XFB48" s="6"/>
      <c r="XFC48" s="6"/>
      <c r="XFD48" s="6"/>
    </row>
    <row r="49" spans="1:16384"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939</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28981.851857500005</v>
      </c>
      <c r="P52" s="363"/>
      <c r="Q52" s="363">
        <f>SUM(Q47:Q51)</f>
        <v>29851.307413225004</v>
      </c>
      <c r="R52" s="363"/>
      <c r="S52" s="363">
        <f>SUM(S47:S51)</f>
        <v>30746.846635621754</v>
      </c>
      <c r="T52" s="363"/>
      <c r="U52" s="363">
        <f>SUM(U47:U51)</f>
        <v>31669.252034690406</v>
      </c>
      <c r="V52" s="363"/>
      <c r="W52" s="363">
        <f>SUM(W47:W51)</f>
        <v>32619.329595731117</v>
      </c>
      <c r="X52" s="363"/>
      <c r="Y52" s="363">
        <f>SUM(Y47:Y51)</f>
        <v>33597.909483603049</v>
      </c>
      <c r="Z52" s="363"/>
      <c r="AA52" s="363">
        <f>SUM(AA47:AA51)</f>
        <v>34605.846768111143</v>
      </c>
      <c r="AB52" s="363"/>
      <c r="AC52" s="363">
        <f>SUM(AC47:AC51)</f>
        <v>35644.02217115448</v>
      </c>
      <c r="AD52" s="363"/>
      <c r="AE52" s="363">
        <f>SUM(AE47:AE51)</f>
        <v>19117.15005977964</v>
      </c>
      <c r="AF52" s="363"/>
      <c r="AG52" s="363">
        <f>SUM(AG47:AG51)</f>
        <v>659.23165681725368</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944</v>
      </c>
      <c r="C54" s="381"/>
      <c r="E54" s="255">
        <f>E40-E52</f>
        <v>151842.09999999986</v>
      </c>
      <c r="G54" s="255">
        <f>G40-G52</f>
        <v>143392.02249999996</v>
      </c>
      <c r="I54" s="255">
        <f>I40-I52</f>
        <v>134303.79411249957</v>
      </c>
      <c r="K54" s="255">
        <f>K40-K52</f>
        <v>124546.57346406281</v>
      </c>
      <c r="M54" s="255">
        <f>M40-M52</f>
        <v>114088.22874460999</v>
      </c>
      <c r="O54" s="255">
        <f>O40-O52</f>
        <v>102895.28731829944</v>
      </c>
      <c r="Q54" s="255">
        <f>Q40-Q52</f>
        <v>90932.88344172301</v>
      </c>
      <c r="S54" s="255">
        <f>S40-S52</f>
        <v>78164.704020019606</v>
      </c>
      <c r="U54" s="255">
        <f>U40-U52</f>
        <v>64552.932328958821</v>
      </c>
      <c r="W54" s="255">
        <f>W40-W52</f>
        <v>50058.189628475331</v>
      </c>
      <c r="Y54" s="255">
        <f>Y40-Y52</f>
        <v>34639.474590428326</v>
      </c>
      <c r="AA54" s="255">
        <f>AA40-AA52</f>
        <v>18254.100460586451</v>
      </c>
      <c r="AC54" s="255">
        <f>AC40-AC52</f>
        <v>857.62987194573361</v>
      </c>
      <c r="AE54" s="255">
        <f>AE40-AE52</f>
        <v>0</v>
      </c>
      <c r="AG54" s="255">
        <f>AG40-AG52</f>
        <v>0</v>
      </c>
    </row>
    <row r="55" spans="1:16384"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16384" s="255" customFormat="1">
      <c r="A56" s="255" t="s">
        <v>943</v>
      </c>
      <c r="C56" s="381"/>
      <c r="E56" s="383"/>
      <c r="G56" s="383"/>
      <c r="I56" s="383"/>
      <c r="K56" s="383"/>
      <c r="M56" s="383"/>
      <c r="O56" s="383"/>
      <c r="Q56" s="383"/>
      <c r="S56" s="383"/>
      <c r="U56" s="383"/>
      <c r="W56" s="383"/>
    </row>
    <row r="57" spans="1:16384"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16384"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16384" s="152" customFormat="1">
      <c r="A59" s="961" t="str">
        <f>Application!C618</f>
        <v>County of Santa Clara</v>
      </c>
      <c r="B59" s="961"/>
      <c r="C59" s="964">
        <f>Application!AG618/Application!P618*12</f>
        <v>196666.66666666669</v>
      </c>
      <c r="D59" s="960"/>
      <c r="E59" s="961">
        <f>MIN(E54,$C59)</f>
        <v>151842.09999999986</v>
      </c>
      <c r="F59" s="960"/>
      <c r="G59" s="961">
        <f>MIN(G54,$C59)</f>
        <v>143392.02249999996</v>
      </c>
      <c r="H59" s="960"/>
      <c r="I59" s="961">
        <f>MIN(I54,$C59)</f>
        <v>134303.79411249957</v>
      </c>
      <c r="J59" s="960"/>
      <c r="K59" s="961">
        <f>MIN(K54,$C59)</f>
        <v>124546.57346406281</v>
      </c>
      <c r="L59" s="960"/>
      <c r="M59" s="961">
        <f>MIN(M54,$C59)</f>
        <v>114088.22874460999</v>
      </c>
      <c r="N59" s="960"/>
      <c r="O59" s="961">
        <f>MIN(O54,$C59)</f>
        <v>102895.28731829944</v>
      </c>
      <c r="P59" s="960"/>
      <c r="Q59" s="961">
        <f>MIN(Q54,$C59)</f>
        <v>90932.88344172301</v>
      </c>
      <c r="R59" s="960"/>
      <c r="S59" s="961">
        <f>MIN(S54,$C59)</f>
        <v>78164.704020019606</v>
      </c>
      <c r="T59" s="960"/>
      <c r="U59" s="961">
        <f>MIN(U54,$C59)</f>
        <v>64552.932328958821</v>
      </c>
      <c r="V59" s="960"/>
      <c r="W59" s="961">
        <f>MIN(W54,$C59)</f>
        <v>50058.189628475331</v>
      </c>
      <c r="X59" s="960"/>
      <c r="Y59" s="961">
        <f>MIN(Y54,$C59)</f>
        <v>34639.474590428326</v>
      </c>
      <c r="Z59" s="960"/>
      <c r="AA59" s="961">
        <f>MIN(AA54,$C59)</f>
        <v>18254.100460586451</v>
      </c>
      <c r="AB59" s="960"/>
      <c r="AC59" s="961">
        <f>MIN(AC54,$C59)</f>
        <v>857.62987194573361</v>
      </c>
      <c r="AD59" s="960"/>
      <c r="AE59" s="961">
        <f>MIN(AE54,$C59)</f>
        <v>0</v>
      </c>
      <c r="AF59" s="960"/>
      <c r="AG59" s="961">
        <f>MIN(AG54,$C59)</f>
        <v>0</v>
      </c>
      <c r="AH59" s="363"/>
      <c r="AI59" s="363"/>
    </row>
    <row r="60" spans="1:16384" s="255" customFormat="1">
      <c r="A60" s="962" t="s">
        <v>1662</v>
      </c>
      <c r="B60" s="962"/>
      <c r="C60" s="964"/>
      <c r="D60" s="960"/>
      <c r="E60" s="961">
        <f>(E54-E59)*0.5</f>
        <v>0</v>
      </c>
      <c r="F60" s="960"/>
      <c r="G60" s="961">
        <f>(G54-G59)*0.5</f>
        <v>0</v>
      </c>
      <c r="H60" s="960"/>
      <c r="I60" s="961">
        <f>(I54-I59)*0.5</f>
        <v>0</v>
      </c>
      <c r="J60" s="960"/>
      <c r="K60" s="961">
        <f>(K54-K59)*0.5</f>
        <v>0</v>
      </c>
      <c r="L60" s="960"/>
      <c r="M60" s="961">
        <f>(M54-M59)*0.5</f>
        <v>0</v>
      </c>
      <c r="N60" s="960"/>
      <c r="O60" s="961">
        <f>(O54-O59)*0.5</f>
        <v>0</v>
      </c>
      <c r="P60" s="960"/>
      <c r="Q60" s="961">
        <f>(Q54-Q59)*0.5</f>
        <v>0</v>
      </c>
      <c r="R60" s="960"/>
      <c r="S60" s="961">
        <f>(S54-S59)*0.5</f>
        <v>0</v>
      </c>
      <c r="T60" s="960"/>
      <c r="U60" s="961">
        <f>(U54-U59)*0.5</f>
        <v>0</v>
      </c>
      <c r="V60" s="960"/>
      <c r="W60" s="961">
        <f>(W54-W59)*0.5</f>
        <v>0</v>
      </c>
      <c r="X60" s="960"/>
      <c r="Y60" s="961">
        <f>(Y54-Y59)*0.5</f>
        <v>0</v>
      </c>
      <c r="Z60" s="960"/>
      <c r="AA60" s="961">
        <f>(AA54-AA59)*0.5</f>
        <v>0</v>
      </c>
      <c r="AB60" s="960"/>
      <c r="AC60" s="961">
        <f>(AC54-AC59)*0.5</f>
        <v>0</v>
      </c>
      <c r="AD60" s="960"/>
      <c r="AE60" s="961">
        <f>(AE54-AE59)*0.5</f>
        <v>0</v>
      </c>
      <c r="AF60" s="960"/>
      <c r="AG60" s="961">
        <f>(AG54-AG59)*0.5</f>
        <v>0</v>
      </c>
      <c r="AH60" s="960"/>
      <c r="AI60" s="960"/>
      <c r="AJ60" s="960"/>
      <c r="AK60" s="960"/>
      <c r="AL60" s="960"/>
      <c r="AM60" s="960"/>
      <c r="AN60" s="960"/>
      <c r="AO60" s="960"/>
      <c r="AP60" s="960"/>
      <c r="AQ60" s="960"/>
      <c r="AR60" s="960"/>
      <c r="AS60" s="960"/>
      <c r="AT60" s="960"/>
      <c r="AU60" s="960"/>
      <c r="AV60" s="960"/>
      <c r="AW60" s="960"/>
      <c r="AX60" s="960"/>
      <c r="AY60" s="960"/>
      <c r="AZ60" s="960"/>
      <c r="BA60" s="960"/>
      <c r="BB60" s="960"/>
      <c r="BC60" s="960"/>
      <c r="BD60" s="960"/>
      <c r="BE60" s="960"/>
      <c r="BF60" s="960"/>
      <c r="BG60" s="960"/>
      <c r="BH60" s="960"/>
      <c r="BI60" s="960"/>
      <c r="BJ60" s="960"/>
      <c r="BK60" s="960"/>
      <c r="BL60" s="960"/>
      <c r="BM60" s="960"/>
      <c r="BN60" s="960"/>
      <c r="BO60" s="960"/>
      <c r="BP60" s="960"/>
      <c r="BQ60" s="960"/>
      <c r="BR60" s="960"/>
      <c r="BS60" s="960"/>
      <c r="BT60" s="960"/>
      <c r="BU60" s="960"/>
      <c r="BV60" s="960"/>
      <c r="BW60" s="960"/>
      <c r="BX60" s="960"/>
      <c r="BY60" s="960"/>
      <c r="BZ60" s="960"/>
      <c r="CA60" s="960"/>
      <c r="CB60" s="960"/>
      <c r="CC60" s="960"/>
      <c r="CD60" s="960"/>
      <c r="CE60" s="960"/>
      <c r="CF60" s="960"/>
      <c r="CG60" s="960"/>
      <c r="CH60" s="960"/>
      <c r="CI60" s="960"/>
      <c r="CJ60" s="960"/>
      <c r="CK60" s="960"/>
      <c r="CL60" s="960"/>
      <c r="CM60" s="960"/>
      <c r="CN60" s="960"/>
      <c r="CO60" s="960"/>
      <c r="CP60" s="960"/>
      <c r="CQ60" s="960"/>
      <c r="CR60" s="960"/>
      <c r="CS60" s="960"/>
      <c r="CT60" s="960"/>
      <c r="CU60" s="960"/>
      <c r="CV60" s="960"/>
      <c r="CW60" s="960"/>
      <c r="CX60" s="960"/>
      <c r="CY60" s="960"/>
      <c r="CZ60" s="960"/>
      <c r="DA60" s="960"/>
      <c r="DB60" s="960"/>
      <c r="DC60" s="960"/>
      <c r="DD60" s="960"/>
      <c r="DE60" s="960"/>
      <c r="DF60" s="960"/>
      <c r="DG60" s="960"/>
      <c r="DH60" s="960"/>
      <c r="DI60" s="960"/>
      <c r="DJ60" s="960"/>
      <c r="DK60" s="960"/>
      <c r="DL60" s="960"/>
      <c r="DM60" s="960"/>
      <c r="DN60" s="960"/>
      <c r="DO60" s="960"/>
      <c r="DP60" s="960"/>
      <c r="DQ60" s="960"/>
      <c r="DR60" s="960"/>
      <c r="DS60" s="960"/>
      <c r="DT60" s="960"/>
      <c r="DU60" s="960"/>
      <c r="DV60" s="960"/>
      <c r="DW60" s="960"/>
      <c r="DX60" s="960"/>
      <c r="DY60" s="960"/>
      <c r="DZ60" s="960"/>
      <c r="EA60" s="960"/>
      <c r="EB60" s="960"/>
      <c r="EC60" s="960"/>
      <c r="ED60" s="960"/>
      <c r="EE60" s="960"/>
      <c r="EF60" s="960"/>
      <c r="EG60" s="960"/>
      <c r="EH60" s="960"/>
      <c r="EI60" s="960"/>
      <c r="EJ60" s="960"/>
      <c r="EK60" s="960"/>
      <c r="EL60" s="960"/>
      <c r="EM60" s="960"/>
      <c r="EN60" s="960"/>
      <c r="EO60" s="960"/>
      <c r="EP60" s="960"/>
      <c r="EQ60" s="960"/>
      <c r="ER60" s="960"/>
      <c r="ES60" s="960"/>
      <c r="ET60" s="960"/>
      <c r="EU60" s="960"/>
      <c r="EV60" s="960"/>
      <c r="EW60" s="960"/>
      <c r="EX60" s="960"/>
      <c r="EY60" s="960"/>
      <c r="EZ60" s="960"/>
      <c r="FA60" s="960"/>
      <c r="FB60" s="960"/>
      <c r="FC60" s="960"/>
      <c r="FD60" s="960"/>
      <c r="FE60" s="960"/>
      <c r="FF60" s="960"/>
      <c r="FG60" s="960"/>
      <c r="FH60" s="960"/>
      <c r="FI60" s="960"/>
      <c r="FJ60" s="960"/>
      <c r="FK60" s="960"/>
      <c r="FL60" s="960"/>
      <c r="FM60" s="960"/>
      <c r="FN60" s="960"/>
      <c r="FO60" s="960"/>
      <c r="FP60" s="960"/>
      <c r="FQ60" s="960"/>
      <c r="FR60" s="960"/>
      <c r="FS60" s="960"/>
      <c r="FT60" s="960"/>
      <c r="FU60" s="960"/>
      <c r="FV60" s="960"/>
      <c r="FW60" s="960"/>
      <c r="FX60" s="960"/>
      <c r="FY60" s="960"/>
      <c r="FZ60" s="960"/>
      <c r="GA60" s="960"/>
      <c r="GB60" s="960"/>
      <c r="GC60" s="960"/>
      <c r="GD60" s="960"/>
      <c r="GE60" s="960"/>
      <c r="GF60" s="960"/>
      <c r="GG60" s="960"/>
      <c r="GH60" s="960"/>
      <c r="GI60" s="960"/>
      <c r="GJ60" s="960"/>
      <c r="GK60" s="960"/>
      <c r="GL60" s="960"/>
      <c r="GM60" s="960"/>
      <c r="GN60" s="960"/>
      <c r="GO60" s="960"/>
      <c r="GP60" s="960"/>
      <c r="GQ60" s="960"/>
      <c r="GR60" s="960"/>
      <c r="GS60" s="960"/>
      <c r="GT60" s="960"/>
      <c r="GU60" s="960"/>
      <c r="GV60" s="960"/>
      <c r="GW60" s="960"/>
      <c r="GX60" s="960"/>
      <c r="GY60" s="960"/>
      <c r="GZ60" s="960"/>
      <c r="HA60" s="960"/>
      <c r="HB60" s="960"/>
      <c r="HC60" s="960"/>
      <c r="HD60" s="960"/>
      <c r="HE60" s="960"/>
      <c r="HF60" s="960"/>
      <c r="HG60" s="960"/>
      <c r="HH60" s="960"/>
      <c r="HI60" s="960"/>
      <c r="HJ60" s="960"/>
      <c r="HK60" s="960"/>
      <c r="HL60" s="960"/>
      <c r="HM60" s="960"/>
      <c r="HN60" s="960"/>
      <c r="HO60" s="960"/>
      <c r="HP60" s="960"/>
      <c r="HQ60" s="960"/>
      <c r="HR60" s="960"/>
      <c r="HS60" s="960"/>
      <c r="HT60" s="960"/>
      <c r="HU60" s="960"/>
      <c r="HV60" s="960"/>
      <c r="HW60" s="960"/>
      <c r="HX60" s="960"/>
      <c r="HY60" s="960"/>
      <c r="HZ60" s="960"/>
      <c r="IA60" s="960"/>
      <c r="IB60" s="960"/>
      <c r="IC60" s="960"/>
      <c r="ID60" s="960"/>
      <c r="IE60" s="960"/>
      <c r="IF60" s="960"/>
      <c r="IG60" s="960"/>
      <c r="IH60" s="960"/>
      <c r="II60" s="960"/>
      <c r="IJ60" s="960"/>
      <c r="IK60" s="960"/>
      <c r="IL60" s="960"/>
      <c r="IM60" s="960"/>
      <c r="IN60" s="960"/>
      <c r="IO60" s="960"/>
      <c r="IP60" s="960"/>
      <c r="IQ60" s="960"/>
      <c r="IR60" s="960"/>
      <c r="IS60" s="960"/>
      <c r="IT60" s="960"/>
      <c r="IU60" s="960"/>
      <c r="IV60" s="960"/>
      <c r="IW60" s="960"/>
      <c r="IX60" s="960"/>
      <c r="IY60" s="960"/>
      <c r="IZ60" s="960"/>
      <c r="JA60" s="960"/>
      <c r="JB60" s="960"/>
      <c r="JC60" s="960"/>
      <c r="JD60" s="960"/>
      <c r="JE60" s="960"/>
      <c r="JF60" s="960"/>
      <c r="JG60" s="960"/>
      <c r="JH60" s="960"/>
      <c r="JI60" s="960"/>
      <c r="JJ60" s="960"/>
      <c r="JK60" s="960"/>
      <c r="JL60" s="960"/>
      <c r="JM60" s="960"/>
      <c r="JN60" s="960"/>
      <c r="JO60" s="960"/>
      <c r="JP60" s="960"/>
      <c r="JQ60" s="960"/>
      <c r="JR60" s="960"/>
      <c r="JS60" s="960"/>
      <c r="JT60" s="960"/>
      <c r="JU60" s="960"/>
      <c r="JV60" s="960"/>
      <c r="JW60" s="960"/>
      <c r="JX60" s="960"/>
      <c r="JY60" s="960"/>
      <c r="JZ60" s="960"/>
      <c r="KA60" s="960"/>
      <c r="KB60" s="960"/>
      <c r="KC60" s="960"/>
      <c r="KD60" s="960"/>
      <c r="KE60" s="960"/>
      <c r="KF60" s="960"/>
      <c r="KG60" s="960"/>
      <c r="KH60" s="960"/>
      <c r="KI60" s="960"/>
      <c r="KJ60" s="960"/>
      <c r="KK60" s="960"/>
      <c r="KL60" s="960"/>
      <c r="KM60" s="960"/>
      <c r="KN60" s="960"/>
      <c r="KO60" s="960"/>
      <c r="KP60" s="960"/>
      <c r="KQ60" s="960"/>
      <c r="KR60" s="960"/>
      <c r="KS60" s="960"/>
      <c r="KT60" s="960"/>
      <c r="KU60" s="960"/>
      <c r="KV60" s="960"/>
      <c r="KW60" s="960"/>
      <c r="KX60" s="960"/>
      <c r="KY60" s="960"/>
      <c r="KZ60" s="960"/>
      <c r="LA60" s="960"/>
      <c r="LB60" s="960"/>
      <c r="LC60" s="960"/>
      <c r="LD60" s="960"/>
      <c r="LE60" s="960"/>
      <c r="LF60" s="960"/>
      <c r="LG60" s="960"/>
      <c r="LH60" s="960"/>
      <c r="LI60" s="960"/>
      <c r="LJ60" s="960"/>
      <c r="LK60" s="960"/>
      <c r="LL60" s="960"/>
      <c r="LM60" s="960"/>
      <c r="LN60" s="960"/>
      <c r="LO60" s="960"/>
      <c r="LP60" s="960"/>
      <c r="LQ60" s="960"/>
      <c r="LR60" s="960"/>
      <c r="LS60" s="960"/>
      <c r="LT60" s="960"/>
      <c r="LU60" s="960"/>
      <c r="LV60" s="960"/>
      <c r="LW60" s="960"/>
      <c r="LX60" s="960"/>
      <c r="LY60" s="960"/>
      <c r="LZ60" s="960"/>
      <c r="MA60" s="960"/>
      <c r="MB60" s="960"/>
      <c r="MC60" s="960"/>
      <c r="MD60" s="960"/>
      <c r="ME60" s="960"/>
      <c r="MF60" s="960"/>
      <c r="MG60" s="960"/>
      <c r="MH60" s="960"/>
      <c r="MI60" s="960"/>
      <c r="MJ60" s="960"/>
      <c r="MK60" s="960"/>
      <c r="ML60" s="960"/>
      <c r="MM60" s="960"/>
      <c r="MN60" s="960"/>
      <c r="MO60" s="960"/>
      <c r="MP60" s="960"/>
      <c r="MQ60" s="960"/>
      <c r="MR60" s="960"/>
      <c r="MS60" s="960"/>
      <c r="MT60" s="960"/>
      <c r="MU60" s="960"/>
      <c r="MV60" s="960"/>
      <c r="MW60" s="960"/>
      <c r="MX60" s="960"/>
      <c r="MY60" s="960"/>
      <c r="MZ60" s="960"/>
      <c r="NA60" s="960"/>
      <c r="NB60" s="960"/>
      <c r="NC60" s="960"/>
      <c r="ND60" s="960"/>
      <c r="NE60" s="960"/>
      <c r="NF60" s="960"/>
      <c r="NG60" s="960"/>
      <c r="NH60" s="960"/>
      <c r="NI60" s="960"/>
      <c r="NJ60" s="960"/>
      <c r="NK60" s="960"/>
      <c r="NL60" s="960"/>
      <c r="NM60" s="960"/>
      <c r="NN60" s="960"/>
      <c r="NO60" s="960"/>
      <c r="NP60" s="960"/>
      <c r="NQ60" s="960"/>
      <c r="NR60" s="960"/>
      <c r="NS60" s="960"/>
      <c r="NT60" s="960"/>
      <c r="NU60" s="960"/>
      <c r="NV60" s="960"/>
      <c r="NW60" s="960"/>
      <c r="NX60" s="960"/>
      <c r="NY60" s="960"/>
      <c r="NZ60" s="960"/>
      <c r="OA60" s="960"/>
      <c r="OB60" s="960"/>
      <c r="OC60" s="960"/>
      <c r="OD60" s="960"/>
      <c r="OE60" s="960"/>
      <c r="OF60" s="960"/>
      <c r="OG60" s="960"/>
      <c r="OH60" s="960"/>
      <c r="OI60" s="960"/>
      <c r="OJ60" s="960"/>
      <c r="OK60" s="960"/>
      <c r="OL60" s="960"/>
      <c r="OM60" s="960"/>
      <c r="ON60" s="960"/>
      <c r="OO60" s="960"/>
      <c r="OP60" s="960"/>
      <c r="OQ60" s="960"/>
      <c r="OR60" s="960"/>
      <c r="OS60" s="960"/>
      <c r="OT60" s="960"/>
      <c r="OU60" s="960"/>
      <c r="OV60" s="960"/>
      <c r="OW60" s="960"/>
      <c r="OX60" s="960"/>
      <c r="OY60" s="960"/>
      <c r="OZ60" s="960"/>
      <c r="PA60" s="960"/>
      <c r="PB60" s="960"/>
      <c r="PC60" s="960"/>
      <c r="PD60" s="960"/>
      <c r="PE60" s="960"/>
      <c r="PF60" s="960"/>
      <c r="PG60" s="960"/>
      <c r="PH60" s="960"/>
      <c r="PI60" s="960"/>
      <c r="PJ60" s="960"/>
      <c r="PK60" s="960"/>
      <c r="PL60" s="960"/>
      <c r="PM60" s="960"/>
      <c r="PN60" s="960"/>
      <c r="PO60" s="960"/>
      <c r="PP60" s="960"/>
      <c r="PQ60" s="960"/>
      <c r="PR60" s="960"/>
      <c r="PS60" s="960"/>
      <c r="PT60" s="960"/>
      <c r="PU60" s="960"/>
      <c r="PV60" s="960"/>
      <c r="PW60" s="960"/>
      <c r="PX60" s="960"/>
      <c r="PY60" s="960"/>
      <c r="PZ60" s="960"/>
      <c r="QA60" s="960"/>
      <c r="QB60" s="960"/>
      <c r="QC60" s="960"/>
      <c r="QD60" s="960"/>
      <c r="QE60" s="960"/>
      <c r="QF60" s="960"/>
      <c r="QG60" s="960"/>
      <c r="QH60" s="960"/>
      <c r="QI60" s="960"/>
      <c r="QJ60" s="960"/>
      <c r="QK60" s="960"/>
      <c r="QL60" s="960"/>
      <c r="QM60" s="960"/>
      <c r="QN60" s="960"/>
      <c r="QO60" s="960"/>
      <c r="QP60" s="960"/>
      <c r="QQ60" s="960"/>
      <c r="QR60" s="960"/>
      <c r="QS60" s="960"/>
      <c r="QT60" s="960"/>
      <c r="QU60" s="960"/>
      <c r="QV60" s="960"/>
      <c r="QW60" s="960"/>
      <c r="QX60" s="960"/>
      <c r="QY60" s="960"/>
      <c r="QZ60" s="960"/>
      <c r="RA60" s="960"/>
      <c r="RB60" s="960"/>
      <c r="RC60" s="960"/>
      <c r="RD60" s="960"/>
      <c r="RE60" s="960"/>
      <c r="RF60" s="960"/>
      <c r="RG60" s="960"/>
      <c r="RH60" s="960"/>
      <c r="RI60" s="960"/>
      <c r="RJ60" s="960"/>
      <c r="RK60" s="960"/>
      <c r="RL60" s="960"/>
      <c r="RM60" s="960"/>
      <c r="RN60" s="960"/>
      <c r="RO60" s="960"/>
      <c r="RP60" s="960"/>
      <c r="RQ60" s="960"/>
      <c r="RR60" s="960"/>
      <c r="RS60" s="960"/>
      <c r="RT60" s="960"/>
      <c r="RU60" s="960"/>
      <c r="RV60" s="960"/>
      <c r="RW60" s="960"/>
      <c r="RX60" s="960"/>
      <c r="RY60" s="960"/>
      <c r="RZ60" s="960"/>
      <c r="SA60" s="960"/>
      <c r="SB60" s="960"/>
      <c r="SC60" s="960"/>
      <c r="SD60" s="960"/>
      <c r="SE60" s="960"/>
      <c r="SF60" s="960"/>
      <c r="SG60" s="960"/>
      <c r="SH60" s="960"/>
      <c r="SI60" s="960"/>
      <c r="SJ60" s="960"/>
      <c r="SK60" s="960"/>
      <c r="SL60" s="960"/>
      <c r="SM60" s="960"/>
      <c r="SN60" s="960"/>
      <c r="SO60" s="960"/>
      <c r="SP60" s="960"/>
      <c r="SQ60" s="960"/>
      <c r="SR60" s="960"/>
      <c r="SS60" s="960"/>
      <c r="ST60" s="960"/>
      <c r="SU60" s="960"/>
      <c r="SV60" s="960"/>
      <c r="SW60" s="960"/>
      <c r="SX60" s="960"/>
      <c r="SY60" s="960"/>
      <c r="SZ60" s="960"/>
      <c r="TA60" s="960"/>
      <c r="TB60" s="960"/>
      <c r="TC60" s="960"/>
      <c r="TD60" s="960"/>
      <c r="TE60" s="960"/>
      <c r="TF60" s="960"/>
      <c r="TG60" s="960"/>
      <c r="TH60" s="960"/>
      <c r="TI60" s="960"/>
      <c r="TJ60" s="960"/>
      <c r="TK60" s="960"/>
      <c r="TL60" s="960"/>
      <c r="TM60" s="960"/>
      <c r="TN60" s="960"/>
      <c r="TO60" s="960"/>
      <c r="TP60" s="960"/>
      <c r="TQ60" s="960"/>
      <c r="TR60" s="960"/>
      <c r="TS60" s="960"/>
      <c r="TT60" s="960"/>
      <c r="TU60" s="960"/>
      <c r="TV60" s="960"/>
      <c r="TW60" s="960"/>
      <c r="TX60" s="960"/>
      <c r="TY60" s="960"/>
      <c r="TZ60" s="960"/>
      <c r="UA60" s="960"/>
      <c r="UB60" s="960"/>
      <c r="UC60" s="960"/>
      <c r="UD60" s="960"/>
      <c r="UE60" s="960"/>
      <c r="UF60" s="960"/>
      <c r="UG60" s="960"/>
      <c r="UH60" s="960"/>
      <c r="UI60" s="960"/>
      <c r="UJ60" s="960"/>
      <c r="UK60" s="960"/>
      <c r="UL60" s="960"/>
      <c r="UM60" s="960"/>
      <c r="UN60" s="960"/>
      <c r="UO60" s="960"/>
      <c r="UP60" s="960"/>
      <c r="UQ60" s="960"/>
      <c r="UR60" s="960"/>
      <c r="US60" s="960"/>
      <c r="UT60" s="960"/>
      <c r="UU60" s="960"/>
      <c r="UV60" s="960"/>
      <c r="UW60" s="960"/>
      <c r="UX60" s="960"/>
      <c r="UY60" s="960"/>
      <c r="UZ60" s="960"/>
      <c r="VA60" s="960"/>
      <c r="VB60" s="960"/>
      <c r="VC60" s="960"/>
      <c r="VD60" s="960"/>
      <c r="VE60" s="960"/>
      <c r="VF60" s="960"/>
      <c r="VG60" s="960"/>
      <c r="VH60" s="960"/>
      <c r="VI60" s="960"/>
      <c r="VJ60" s="960"/>
      <c r="VK60" s="960"/>
      <c r="VL60" s="960"/>
      <c r="VM60" s="960"/>
      <c r="VN60" s="960"/>
      <c r="VO60" s="960"/>
      <c r="VP60" s="960"/>
      <c r="VQ60" s="960"/>
      <c r="VR60" s="960"/>
      <c r="VS60" s="960"/>
      <c r="VT60" s="960"/>
      <c r="VU60" s="960"/>
      <c r="VV60" s="960"/>
      <c r="VW60" s="960"/>
      <c r="VX60" s="960"/>
      <c r="VY60" s="960"/>
      <c r="VZ60" s="960"/>
      <c r="WA60" s="960"/>
      <c r="WB60" s="960"/>
      <c r="WC60" s="960"/>
      <c r="WD60" s="960"/>
      <c r="WE60" s="960"/>
      <c r="WF60" s="960"/>
      <c r="WG60" s="960"/>
      <c r="WH60" s="960"/>
      <c r="WI60" s="960"/>
      <c r="WJ60" s="960"/>
      <c r="WK60" s="960"/>
      <c r="WL60" s="960"/>
      <c r="WM60" s="960"/>
      <c r="WN60" s="960"/>
      <c r="WO60" s="960"/>
      <c r="WP60" s="960"/>
      <c r="WQ60" s="960"/>
      <c r="WR60" s="960"/>
      <c r="WS60" s="960"/>
      <c r="WT60" s="960"/>
      <c r="WU60" s="960"/>
      <c r="WV60" s="960"/>
      <c r="WW60" s="960"/>
      <c r="WX60" s="960"/>
      <c r="WY60" s="960"/>
      <c r="WZ60" s="960"/>
      <c r="XA60" s="960"/>
      <c r="XB60" s="960"/>
      <c r="XC60" s="960"/>
      <c r="XD60" s="960"/>
      <c r="XE60" s="960"/>
      <c r="XF60" s="960"/>
      <c r="XG60" s="960"/>
      <c r="XH60" s="960"/>
      <c r="XI60" s="960"/>
      <c r="XJ60" s="960"/>
      <c r="XK60" s="960"/>
      <c r="XL60" s="960"/>
      <c r="XM60" s="960"/>
      <c r="XN60" s="960"/>
      <c r="XO60" s="960"/>
      <c r="XP60" s="960"/>
      <c r="XQ60" s="960"/>
      <c r="XR60" s="960"/>
      <c r="XS60" s="960"/>
      <c r="XT60" s="960"/>
      <c r="XU60" s="960"/>
      <c r="XV60" s="960"/>
      <c r="XW60" s="960"/>
      <c r="XX60" s="960"/>
      <c r="XY60" s="960"/>
      <c r="XZ60" s="960"/>
      <c r="YA60" s="960"/>
      <c r="YB60" s="960"/>
      <c r="YC60" s="960"/>
      <c r="YD60" s="960"/>
      <c r="YE60" s="960"/>
      <c r="YF60" s="960"/>
      <c r="YG60" s="960"/>
      <c r="YH60" s="960"/>
      <c r="YI60" s="960"/>
      <c r="YJ60" s="960"/>
      <c r="YK60" s="960"/>
      <c r="YL60" s="960"/>
      <c r="YM60" s="960"/>
      <c r="YN60" s="960"/>
      <c r="YO60" s="960"/>
      <c r="YP60" s="960"/>
      <c r="YQ60" s="960"/>
      <c r="YR60" s="960"/>
      <c r="YS60" s="960"/>
      <c r="YT60" s="960"/>
      <c r="YU60" s="960"/>
      <c r="YV60" s="960"/>
      <c r="YW60" s="960"/>
      <c r="YX60" s="960"/>
      <c r="YY60" s="960"/>
      <c r="YZ60" s="960"/>
      <c r="ZA60" s="960"/>
      <c r="ZB60" s="960"/>
      <c r="ZC60" s="960"/>
      <c r="ZD60" s="960"/>
      <c r="ZE60" s="960"/>
      <c r="ZF60" s="960"/>
      <c r="ZG60" s="960"/>
      <c r="ZH60" s="960"/>
      <c r="ZI60" s="960"/>
      <c r="ZJ60" s="960"/>
      <c r="ZK60" s="960"/>
      <c r="ZL60" s="960"/>
      <c r="ZM60" s="960"/>
      <c r="ZN60" s="960"/>
      <c r="ZO60" s="960"/>
      <c r="ZP60" s="960"/>
      <c r="ZQ60" s="960"/>
      <c r="ZR60" s="960"/>
      <c r="ZS60" s="960"/>
      <c r="ZT60" s="960"/>
      <c r="ZU60" s="960"/>
      <c r="ZV60" s="960"/>
      <c r="ZW60" s="960"/>
      <c r="ZX60" s="960"/>
      <c r="ZY60" s="960"/>
      <c r="ZZ60" s="960"/>
      <c r="AAA60" s="960"/>
      <c r="AAB60" s="960"/>
      <c r="AAC60" s="960"/>
      <c r="AAD60" s="960"/>
      <c r="AAE60" s="960"/>
      <c r="AAF60" s="960"/>
      <c r="AAG60" s="960"/>
      <c r="AAH60" s="960"/>
      <c r="AAI60" s="960"/>
      <c r="AAJ60" s="960"/>
      <c r="AAK60" s="960"/>
      <c r="AAL60" s="960"/>
      <c r="AAM60" s="960"/>
      <c r="AAN60" s="960"/>
      <c r="AAO60" s="960"/>
      <c r="AAP60" s="960"/>
      <c r="AAQ60" s="960"/>
      <c r="AAR60" s="960"/>
      <c r="AAS60" s="960"/>
      <c r="AAT60" s="960"/>
      <c r="AAU60" s="960"/>
      <c r="AAV60" s="960"/>
      <c r="AAW60" s="960"/>
      <c r="AAX60" s="960"/>
      <c r="AAY60" s="960"/>
      <c r="AAZ60" s="960"/>
      <c r="ABA60" s="960"/>
      <c r="ABB60" s="960"/>
      <c r="ABC60" s="960"/>
      <c r="ABD60" s="960"/>
      <c r="ABE60" s="960"/>
      <c r="ABF60" s="960"/>
      <c r="ABG60" s="960"/>
      <c r="ABH60" s="960"/>
      <c r="ABI60" s="960"/>
      <c r="ABJ60" s="960"/>
      <c r="ABK60" s="960"/>
      <c r="ABL60" s="960"/>
      <c r="ABM60" s="960"/>
      <c r="ABN60" s="960"/>
      <c r="ABO60" s="960"/>
      <c r="ABP60" s="960"/>
      <c r="ABQ60" s="960"/>
      <c r="ABR60" s="960"/>
      <c r="ABS60" s="960"/>
      <c r="ABT60" s="960"/>
      <c r="ABU60" s="960"/>
      <c r="ABV60" s="960"/>
      <c r="ABW60" s="960"/>
      <c r="ABX60" s="960"/>
      <c r="ABY60" s="960"/>
      <c r="ABZ60" s="960"/>
      <c r="ACA60" s="960"/>
      <c r="ACB60" s="960"/>
      <c r="ACC60" s="960"/>
      <c r="ACD60" s="960"/>
      <c r="ACE60" s="960"/>
      <c r="ACF60" s="960"/>
      <c r="ACG60" s="960"/>
      <c r="ACH60" s="960"/>
      <c r="ACI60" s="960"/>
      <c r="ACJ60" s="960"/>
      <c r="ACK60" s="960"/>
      <c r="ACL60" s="960"/>
      <c r="ACM60" s="960"/>
      <c r="ACN60" s="960"/>
      <c r="ACO60" s="960"/>
      <c r="ACP60" s="960"/>
      <c r="ACQ60" s="960"/>
      <c r="ACR60" s="960"/>
      <c r="ACS60" s="960"/>
      <c r="ACT60" s="960"/>
      <c r="ACU60" s="960"/>
      <c r="ACV60" s="960"/>
      <c r="ACW60" s="960"/>
      <c r="ACX60" s="960"/>
      <c r="ACY60" s="960"/>
      <c r="ACZ60" s="960"/>
      <c r="ADA60" s="960"/>
      <c r="ADB60" s="960"/>
      <c r="ADC60" s="960"/>
      <c r="ADD60" s="960"/>
      <c r="ADE60" s="960"/>
      <c r="ADF60" s="960"/>
      <c r="ADG60" s="960"/>
      <c r="ADH60" s="960"/>
      <c r="ADI60" s="960"/>
      <c r="ADJ60" s="960"/>
      <c r="ADK60" s="960"/>
      <c r="ADL60" s="960"/>
      <c r="ADM60" s="960"/>
      <c r="ADN60" s="960"/>
      <c r="ADO60" s="960"/>
      <c r="ADP60" s="960"/>
      <c r="ADQ60" s="960"/>
      <c r="ADR60" s="960"/>
      <c r="ADS60" s="960"/>
      <c r="ADT60" s="960"/>
      <c r="ADU60" s="960"/>
      <c r="ADV60" s="960"/>
      <c r="ADW60" s="960"/>
      <c r="ADX60" s="960"/>
      <c r="ADY60" s="960"/>
      <c r="ADZ60" s="960"/>
      <c r="AEA60" s="960"/>
      <c r="AEB60" s="960"/>
      <c r="AEC60" s="960"/>
      <c r="AED60" s="960"/>
      <c r="AEE60" s="960"/>
      <c r="AEF60" s="960"/>
      <c r="AEG60" s="960"/>
      <c r="AEH60" s="960"/>
      <c r="AEI60" s="960"/>
      <c r="AEJ60" s="960"/>
      <c r="AEK60" s="960"/>
      <c r="AEL60" s="960"/>
      <c r="AEM60" s="960"/>
      <c r="AEN60" s="960"/>
      <c r="AEO60" s="960"/>
      <c r="AEP60" s="960"/>
      <c r="AEQ60" s="960"/>
      <c r="AER60" s="960"/>
      <c r="AES60" s="960"/>
      <c r="AET60" s="960"/>
      <c r="AEU60" s="960"/>
      <c r="AEV60" s="960"/>
      <c r="AEW60" s="960"/>
      <c r="AEX60" s="960"/>
      <c r="AEY60" s="960"/>
      <c r="AEZ60" s="960"/>
      <c r="AFA60" s="960"/>
      <c r="AFB60" s="960"/>
      <c r="AFC60" s="960"/>
      <c r="AFD60" s="960"/>
      <c r="AFE60" s="960"/>
      <c r="AFF60" s="960"/>
      <c r="AFG60" s="960"/>
      <c r="AFH60" s="960"/>
      <c r="AFI60" s="960"/>
      <c r="AFJ60" s="960"/>
      <c r="AFK60" s="960"/>
      <c r="AFL60" s="960"/>
      <c r="AFM60" s="960"/>
      <c r="AFN60" s="960"/>
      <c r="AFO60" s="960"/>
      <c r="AFP60" s="960"/>
      <c r="AFQ60" s="960"/>
      <c r="AFR60" s="960"/>
      <c r="AFS60" s="960"/>
      <c r="AFT60" s="960"/>
      <c r="AFU60" s="960"/>
      <c r="AFV60" s="960"/>
      <c r="AFW60" s="960"/>
      <c r="AFX60" s="960"/>
      <c r="AFY60" s="960"/>
      <c r="AFZ60" s="960"/>
      <c r="AGA60" s="960"/>
      <c r="AGB60" s="960"/>
      <c r="AGC60" s="960"/>
      <c r="AGD60" s="960"/>
      <c r="AGE60" s="960"/>
      <c r="AGF60" s="960"/>
      <c r="AGG60" s="960"/>
      <c r="AGH60" s="960"/>
      <c r="AGI60" s="960"/>
      <c r="AGJ60" s="960"/>
      <c r="AGK60" s="960"/>
      <c r="AGL60" s="960"/>
      <c r="AGM60" s="960"/>
      <c r="AGN60" s="960"/>
      <c r="AGO60" s="960"/>
      <c r="AGP60" s="960"/>
      <c r="AGQ60" s="960"/>
      <c r="AGR60" s="960"/>
      <c r="AGS60" s="960"/>
      <c r="AGT60" s="960"/>
      <c r="AGU60" s="960"/>
      <c r="AGV60" s="960"/>
      <c r="AGW60" s="960"/>
      <c r="AGX60" s="960"/>
      <c r="AGY60" s="960"/>
      <c r="AGZ60" s="960"/>
      <c r="AHA60" s="960"/>
      <c r="AHB60" s="960"/>
      <c r="AHC60" s="960"/>
      <c r="AHD60" s="960"/>
      <c r="AHE60" s="960"/>
      <c r="AHF60" s="960"/>
      <c r="AHG60" s="960"/>
      <c r="AHH60" s="960"/>
      <c r="AHI60" s="960"/>
      <c r="AHJ60" s="960"/>
      <c r="AHK60" s="960"/>
      <c r="AHL60" s="960"/>
      <c r="AHM60" s="960"/>
      <c r="AHN60" s="960"/>
      <c r="AHO60" s="960"/>
      <c r="AHP60" s="960"/>
      <c r="AHQ60" s="960"/>
      <c r="AHR60" s="960"/>
      <c r="AHS60" s="960"/>
      <c r="AHT60" s="960"/>
      <c r="AHU60" s="960"/>
      <c r="AHV60" s="960"/>
      <c r="AHW60" s="960"/>
      <c r="AHX60" s="960"/>
      <c r="AHY60" s="960"/>
      <c r="AHZ60" s="960"/>
      <c r="AIA60" s="960"/>
      <c r="AIB60" s="960"/>
      <c r="AIC60" s="960"/>
      <c r="AID60" s="960"/>
      <c r="AIE60" s="960"/>
      <c r="AIF60" s="960"/>
      <c r="AIG60" s="960"/>
      <c r="AIH60" s="960"/>
      <c r="AII60" s="960"/>
      <c r="AIJ60" s="960"/>
      <c r="AIK60" s="960"/>
      <c r="AIL60" s="960"/>
      <c r="AIM60" s="960"/>
      <c r="AIN60" s="960"/>
      <c r="AIO60" s="960"/>
      <c r="AIP60" s="960"/>
      <c r="AIQ60" s="960"/>
      <c r="AIR60" s="960"/>
      <c r="AIS60" s="960"/>
      <c r="AIT60" s="960"/>
      <c r="AIU60" s="960"/>
      <c r="AIV60" s="960"/>
      <c r="AIW60" s="960"/>
      <c r="AIX60" s="960"/>
      <c r="AIY60" s="960"/>
      <c r="AIZ60" s="960"/>
      <c r="AJA60" s="960"/>
      <c r="AJB60" s="960"/>
      <c r="AJC60" s="960"/>
      <c r="AJD60" s="960"/>
      <c r="AJE60" s="960"/>
      <c r="AJF60" s="960"/>
      <c r="AJG60" s="960"/>
      <c r="AJH60" s="960"/>
      <c r="AJI60" s="960"/>
      <c r="AJJ60" s="960"/>
      <c r="AJK60" s="960"/>
      <c r="AJL60" s="960"/>
      <c r="AJM60" s="960"/>
      <c r="AJN60" s="960"/>
      <c r="AJO60" s="960"/>
      <c r="AJP60" s="960"/>
      <c r="AJQ60" s="960"/>
      <c r="AJR60" s="960"/>
      <c r="AJS60" s="960"/>
      <c r="AJT60" s="960"/>
      <c r="AJU60" s="960"/>
      <c r="AJV60" s="960"/>
      <c r="AJW60" s="960"/>
      <c r="AJX60" s="960"/>
      <c r="AJY60" s="960"/>
      <c r="AJZ60" s="960"/>
      <c r="AKA60" s="960"/>
      <c r="AKB60" s="960"/>
      <c r="AKC60" s="960"/>
      <c r="AKD60" s="960"/>
      <c r="AKE60" s="960"/>
      <c r="AKF60" s="960"/>
      <c r="AKG60" s="960"/>
      <c r="AKH60" s="960"/>
      <c r="AKI60" s="960"/>
      <c r="AKJ60" s="960"/>
      <c r="AKK60" s="960"/>
      <c r="AKL60" s="960"/>
      <c r="AKM60" s="960"/>
      <c r="AKN60" s="960"/>
      <c r="AKO60" s="960"/>
      <c r="AKP60" s="960"/>
      <c r="AKQ60" s="960"/>
      <c r="AKR60" s="960"/>
      <c r="AKS60" s="960"/>
      <c r="AKT60" s="960"/>
      <c r="AKU60" s="960"/>
      <c r="AKV60" s="960"/>
      <c r="AKW60" s="960"/>
      <c r="AKX60" s="960"/>
      <c r="AKY60" s="960"/>
      <c r="AKZ60" s="960"/>
      <c r="ALA60" s="960"/>
      <c r="ALB60" s="960"/>
      <c r="ALC60" s="960"/>
      <c r="ALD60" s="960"/>
      <c r="ALE60" s="960"/>
      <c r="ALF60" s="960"/>
      <c r="ALG60" s="960"/>
      <c r="ALH60" s="960"/>
      <c r="ALI60" s="960"/>
      <c r="ALJ60" s="960"/>
      <c r="ALK60" s="960"/>
      <c r="ALL60" s="960"/>
      <c r="ALM60" s="960"/>
      <c r="ALN60" s="960"/>
      <c r="ALO60" s="960"/>
      <c r="ALP60" s="960"/>
      <c r="ALQ60" s="960"/>
      <c r="ALR60" s="960"/>
      <c r="ALS60" s="960"/>
      <c r="ALT60" s="960"/>
      <c r="ALU60" s="960"/>
      <c r="ALV60" s="960"/>
      <c r="ALW60" s="960"/>
      <c r="ALX60" s="960"/>
      <c r="ALY60" s="960"/>
      <c r="ALZ60" s="960"/>
      <c r="AMA60" s="960"/>
      <c r="AMB60" s="960"/>
      <c r="AMC60" s="960"/>
      <c r="AMD60" s="960"/>
      <c r="AME60" s="960"/>
      <c r="AMF60" s="960"/>
      <c r="AMG60" s="960"/>
      <c r="AMH60" s="960"/>
      <c r="AMI60" s="960"/>
      <c r="AMJ60" s="960"/>
      <c r="AMK60" s="960"/>
      <c r="AML60" s="960"/>
      <c r="AMM60" s="960"/>
      <c r="AMN60" s="960"/>
      <c r="AMO60" s="960"/>
      <c r="AMP60" s="960"/>
      <c r="AMQ60" s="960"/>
      <c r="AMR60" s="960"/>
      <c r="AMS60" s="960"/>
      <c r="AMT60" s="960"/>
      <c r="AMU60" s="960"/>
      <c r="AMV60" s="960"/>
      <c r="AMW60" s="960"/>
      <c r="AMX60" s="960"/>
      <c r="AMY60" s="960"/>
      <c r="AMZ60" s="960"/>
      <c r="ANA60" s="960"/>
      <c r="ANB60" s="960"/>
      <c r="ANC60" s="960"/>
      <c r="AND60" s="960"/>
      <c r="ANE60" s="960"/>
      <c r="ANF60" s="960"/>
      <c r="ANG60" s="960"/>
      <c r="ANH60" s="960"/>
      <c r="ANI60" s="960"/>
      <c r="ANJ60" s="960"/>
      <c r="ANK60" s="960"/>
      <c r="ANL60" s="960"/>
      <c r="ANM60" s="960"/>
      <c r="ANN60" s="960"/>
      <c r="ANO60" s="960"/>
      <c r="ANP60" s="960"/>
      <c r="ANQ60" s="960"/>
      <c r="ANR60" s="960"/>
      <c r="ANS60" s="960"/>
      <c r="ANT60" s="960"/>
      <c r="ANU60" s="960"/>
      <c r="ANV60" s="960"/>
      <c r="ANW60" s="960"/>
      <c r="ANX60" s="960"/>
      <c r="ANY60" s="960"/>
      <c r="ANZ60" s="960"/>
      <c r="AOA60" s="960"/>
      <c r="AOB60" s="960"/>
      <c r="AOC60" s="960"/>
      <c r="AOD60" s="960"/>
      <c r="AOE60" s="960"/>
      <c r="AOF60" s="960"/>
      <c r="AOG60" s="960"/>
      <c r="AOH60" s="960"/>
      <c r="AOI60" s="960"/>
      <c r="AOJ60" s="960"/>
      <c r="AOK60" s="960"/>
      <c r="AOL60" s="960"/>
      <c r="AOM60" s="960"/>
      <c r="AON60" s="960"/>
      <c r="AOO60" s="960"/>
      <c r="AOP60" s="960"/>
      <c r="AOQ60" s="960"/>
      <c r="AOR60" s="960"/>
      <c r="AOS60" s="960"/>
      <c r="AOT60" s="960"/>
      <c r="AOU60" s="960"/>
      <c r="AOV60" s="960"/>
      <c r="AOW60" s="960"/>
      <c r="AOX60" s="960"/>
      <c r="AOY60" s="960"/>
      <c r="AOZ60" s="960"/>
      <c r="APA60" s="960"/>
      <c r="APB60" s="960"/>
      <c r="APC60" s="960"/>
      <c r="APD60" s="960"/>
      <c r="APE60" s="960"/>
      <c r="APF60" s="960"/>
      <c r="APG60" s="960"/>
      <c r="APH60" s="960"/>
      <c r="API60" s="960"/>
      <c r="APJ60" s="960"/>
      <c r="APK60" s="960"/>
      <c r="APL60" s="960"/>
      <c r="APM60" s="960"/>
      <c r="APN60" s="960"/>
      <c r="APO60" s="960"/>
      <c r="APP60" s="960"/>
      <c r="APQ60" s="960"/>
      <c r="APR60" s="960"/>
      <c r="APS60" s="960"/>
      <c r="APT60" s="960"/>
      <c r="APU60" s="960"/>
      <c r="APV60" s="960"/>
      <c r="APW60" s="960"/>
      <c r="APX60" s="960"/>
      <c r="APY60" s="960"/>
      <c r="APZ60" s="960"/>
      <c r="AQA60" s="960"/>
      <c r="AQB60" s="960"/>
      <c r="AQC60" s="960"/>
      <c r="AQD60" s="960"/>
      <c r="AQE60" s="960"/>
      <c r="AQF60" s="960"/>
      <c r="AQG60" s="960"/>
      <c r="AQH60" s="960"/>
      <c r="AQI60" s="960"/>
      <c r="AQJ60" s="960"/>
      <c r="AQK60" s="960"/>
      <c r="AQL60" s="960"/>
      <c r="AQM60" s="960"/>
      <c r="AQN60" s="960"/>
      <c r="AQO60" s="960"/>
      <c r="AQP60" s="960"/>
      <c r="AQQ60" s="960"/>
      <c r="AQR60" s="960"/>
      <c r="AQS60" s="960"/>
      <c r="AQT60" s="960"/>
      <c r="AQU60" s="960"/>
      <c r="AQV60" s="960"/>
      <c r="AQW60" s="960"/>
      <c r="AQX60" s="960"/>
      <c r="AQY60" s="960"/>
      <c r="AQZ60" s="960"/>
      <c r="ARA60" s="960"/>
      <c r="ARB60" s="960"/>
      <c r="ARC60" s="960"/>
      <c r="ARD60" s="960"/>
      <c r="ARE60" s="960"/>
      <c r="ARF60" s="960"/>
      <c r="ARG60" s="960"/>
      <c r="ARH60" s="960"/>
      <c r="ARI60" s="960"/>
      <c r="ARJ60" s="960"/>
      <c r="ARK60" s="960"/>
      <c r="ARL60" s="960"/>
      <c r="ARM60" s="960"/>
      <c r="ARN60" s="960"/>
      <c r="ARO60" s="960"/>
      <c r="ARP60" s="960"/>
      <c r="ARQ60" s="960"/>
      <c r="ARR60" s="960"/>
      <c r="ARS60" s="960"/>
      <c r="ART60" s="960"/>
      <c r="ARU60" s="960"/>
      <c r="ARV60" s="960"/>
      <c r="ARW60" s="960"/>
      <c r="ARX60" s="960"/>
      <c r="ARY60" s="960"/>
      <c r="ARZ60" s="960"/>
      <c r="ASA60" s="960"/>
      <c r="ASB60" s="960"/>
      <c r="ASC60" s="960"/>
      <c r="ASD60" s="960"/>
      <c r="ASE60" s="960"/>
      <c r="ASF60" s="960"/>
      <c r="ASG60" s="960"/>
      <c r="ASH60" s="960"/>
      <c r="ASI60" s="960"/>
      <c r="ASJ60" s="960"/>
      <c r="ASK60" s="960"/>
      <c r="ASL60" s="960"/>
      <c r="ASM60" s="960"/>
      <c r="ASN60" s="960"/>
      <c r="ASO60" s="960"/>
      <c r="ASP60" s="960"/>
      <c r="ASQ60" s="960"/>
      <c r="ASR60" s="960"/>
      <c r="ASS60" s="960"/>
      <c r="AST60" s="960"/>
      <c r="ASU60" s="960"/>
      <c r="ASV60" s="960"/>
      <c r="ASW60" s="960"/>
      <c r="ASX60" s="960"/>
      <c r="ASY60" s="960"/>
      <c r="ASZ60" s="960"/>
      <c r="ATA60" s="960"/>
      <c r="ATB60" s="960"/>
      <c r="ATC60" s="960"/>
      <c r="ATD60" s="960"/>
      <c r="ATE60" s="960"/>
      <c r="ATF60" s="960"/>
      <c r="ATG60" s="960"/>
      <c r="ATH60" s="960"/>
      <c r="ATI60" s="960"/>
      <c r="ATJ60" s="960"/>
      <c r="ATK60" s="960"/>
      <c r="ATL60" s="960"/>
      <c r="ATM60" s="960"/>
      <c r="ATN60" s="960"/>
      <c r="ATO60" s="960"/>
      <c r="ATP60" s="960"/>
      <c r="ATQ60" s="960"/>
      <c r="ATR60" s="960"/>
      <c r="ATS60" s="960"/>
      <c r="ATT60" s="960"/>
      <c r="ATU60" s="960"/>
      <c r="ATV60" s="960"/>
      <c r="ATW60" s="960"/>
      <c r="ATX60" s="960"/>
      <c r="ATY60" s="960"/>
      <c r="ATZ60" s="960"/>
      <c r="AUA60" s="960"/>
      <c r="AUB60" s="960"/>
      <c r="AUC60" s="960"/>
      <c r="AUD60" s="960"/>
      <c r="AUE60" s="960"/>
      <c r="AUF60" s="960"/>
      <c r="AUG60" s="960"/>
      <c r="AUH60" s="960"/>
      <c r="AUI60" s="960"/>
      <c r="AUJ60" s="960"/>
      <c r="AUK60" s="960"/>
      <c r="AUL60" s="960"/>
      <c r="AUM60" s="960"/>
      <c r="AUN60" s="960"/>
      <c r="AUO60" s="960"/>
      <c r="AUP60" s="960"/>
      <c r="AUQ60" s="960"/>
      <c r="AUR60" s="960"/>
      <c r="AUS60" s="960"/>
      <c r="AUT60" s="960"/>
      <c r="AUU60" s="960"/>
      <c r="AUV60" s="960"/>
      <c r="AUW60" s="960"/>
      <c r="AUX60" s="960"/>
      <c r="AUY60" s="960"/>
      <c r="AUZ60" s="960"/>
      <c r="AVA60" s="960"/>
      <c r="AVB60" s="960"/>
      <c r="AVC60" s="960"/>
      <c r="AVD60" s="960"/>
      <c r="AVE60" s="960"/>
      <c r="AVF60" s="960"/>
      <c r="AVG60" s="960"/>
      <c r="AVH60" s="960"/>
      <c r="AVI60" s="960"/>
      <c r="AVJ60" s="960"/>
      <c r="AVK60" s="960"/>
      <c r="AVL60" s="960"/>
      <c r="AVM60" s="960"/>
      <c r="AVN60" s="960"/>
      <c r="AVO60" s="960"/>
      <c r="AVP60" s="960"/>
      <c r="AVQ60" s="960"/>
      <c r="AVR60" s="960"/>
      <c r="AVS60" s="960"/>
      <c r="AVT60" s="960"/>
      <c r="AVU60" s="960"/>
      <c r="AVV60" s="960"/>
      <c r="AVW60" s="960"/>
      <c r="AVX60" s="960"/>
      <c r="AVY60" s="960"/>
      <c r="AVZ60" s="960"/>
      <c r="AWA60" s="960"/>
      <c r="AWB60" s="960"/>
      <c r="AWC60" s="960"/>
      <c r="AWD60" s="960"/>
      <c r="AWE60" s="960"/>
      <c r="AWF60" s="960"/>
      <c r="AWG60" s="960"/>
      <c r="AWH60" s="960"/>
      <c r="AWI60" s="960"/>
      <c r="AWJ60" s="960"/>
      <c r="AWK60" s="960"/>
      <c r="AWL60" s="960"/>
      <c r="AWM60" s="960"/>
      <c r="AWN60" s="960"/>
      <c r="AWO60" s="960"/>
      <c r="AWP60" s="960"/>
      <c r="AWQ60" s="960"/>
      <c r="AWR60" s="960"/>
      <c r="AWS60" s="960"/>
      <c r="AWT60" s="960"/>
      <c r="AWU60" s="960"/>
      <c r="AWV60" s="960"/>
      <c r="AWW60" s="960"/>
      <c r="AWX60" s="960"/>
      <c r="AWY60" s="960"/>
      <c r="AWZ60" s="960"/>
      <c r="AXA60" s="960"/>
      <c r="AXB60" s="960"/>
      <c r="AXC60" s="960"/>
      <c r="AXD60" s="960"/>
      <c r="AXE60" s="960"/>
      <c r="AXF60" s="960"/>
      <c r="AXG60" s="960"/>
      <c r="AXH60" s="960"/>
      <c r="AXI60" s="960"/>
      <c r="AXJ60" s="960"/>
      <c r="AXK60" s="960"/>
      <c r="AXL60" s="960"/>
      <c r="AXM60" s="960"/>
      <c r="AXN60" s="960"/>
      <c r="AXO60" s="960"/>
      <c r="AXP60" s="960"/>
      <c r="AXQ60" s="960"/>
      <c r="AXR60" s="960"/>
      <c r="AXS60" s="960"/>
      <c r="AXT60" s="960"/>
      <c r="AXU60" s="960"/>
      <c r="AXV60" s="960"/>
      <c r="AXW60" s="960"/>
      <c r="AXX60" s="960"/>
      <c r="AXY60" s="960"/>
      <c r="AXZ60" s="960"/>
      <c r="AYA60" s="960"/>
      <c r="AYB60" s="960"/>
      <c r="AYC60" s="960"/>
      <c r="AYD60" s="960"/>
      <c r="AYE60" s="960"/>
      <c r="AYF60" s="960"/>
      <c r="AYG60" s="960"/>
      <c r="AYH60" s="960"/>
      <c r="AYI60" s="960"/>
      <c r="AYJ60" s="960"/>
      <c r="AYK60" s="960"/>
      <c r="AYL60" s="960"/>
      <c r="AYM60" s="960"/>
      <c r="AYN60" s="960"/>
      <c r="AYO60" s="960"/>
      <c r="AYP60" s="960"/>
      <c r="AYQ60" s="960"/>
      <c r="AYR60" s="960"/>
      <c r="AYS60" s="960"/>
      <c r="AYT60" s="960"/>
      <c r="AYU60" s="960"/>
      <c r="AYV60" s="960"/>
      <c r="AYW60" s="960"/>
      <c r="AYX60" s="960"/>
      <c r="AYY60" s="960"/>
      <c r="AYZ60" s="960"/>
      <c r="AZA60" s="960"/>
      <c r="AZB60" s="960"/>
      <c r="AZC60" s="960"/>
      <c r="AZD60" s="960"/>
      <c r="AZE60" s="960"/>
      <c r="AZF60" s="960"/>
      <c r="AZG60" s="960"/>
      <c r="AZH60" s="960"/>
      <c r="AZI60" s="960"/>
      <c r="AZJ60" s="960"/>
      <c r="AZK60" s="960"/>
      <c r="AZL60" s="960"/>
      <c r="AZM60" s="960"/>
      <c r="AZN60" s="960"/>
      <c r="AZO60" s="960"/>
      <c r="AZP60" s="960"/>
      <c r="AZQ60" s="960"/>
      <c r="AZR60" s="960"/>
      <c r="AZS60" s="960"/>
      <c r="AZT60" s="960"/>
      <c r="AZU60" s="960"/>
      <c r="AZV60" s="960"/>
      <c r="AZW60" s="960"/>
      <c r="AZX60" s="960"/>
      <c r="AZY60" s="960"/>
      <c r="AZZ60" s="960"/>
      <c r="BAA60" s="960"/>
      <c r="BAB60" s="960"/>
      <c r="BAC60" s="960"/>
      <c r="BAD60" s="960"/>
      <c r="BAE60" s="960"/>
      <c r="BAF60" s="960"/>
      <c r="BAG60" s="960"/>
      <c r="BAH60" s="960"/>
      <c r="BAI60" s="960"/>
      <c r="BAJ60" s="960"/>
      <c r="BAK60" s="960"/>
      <c r="BAL60" s="960"/>
      <c r="BAM60" s="960"/>
      <c r="BAN60" s="960"/>
      <c r="BAO60" s="960"/>
      <c r="BAP60" s="960"/>
      <c r="BAQ60" s="960"/>
      <c r="BAR60" s="960"/>
      <c r="BAS60" s="960"/>
      <c r="BAT60" s="960"/>
      <c r="BAU60" s="960"/>
      <c r="BAV60" s="960"/>
      <c r="BAW60" s="960"/>
      <c r="BAX60" s="960"/>
      <c r="BAY60" s="960"/>
      <c r="BAZ60" s="960"/>
      <c r="BBA60" s="960"/>
      <c r="BBB60" s="960"/>
      <c r="BBC60" s="960"/>
      <c r="BBD60" s="960"/>
      <c r="BBE60" s="960"/>
      <c r="BBF60" s="960"/>
      <c r="BBG60" s="960"/>
      <c r="BBH60" s="960"/>
      <c r="BBI60" s="960"/>
      <c r="BBJ60" s="960"/>
      <c r="BBK60" s="960"/>
      <c r="BBL60" s="960"/>
      <c r="BBM60" s="960"/>
      <c r="BBN60" s="960"/>
      <c r="BBO60" s="960"/>
      <c r="BBP60" s="960"/>
      <c r="BBQ60" s="960"/>
      <c r="BBR60" s="960"/>
      <c r="BBS60" s="960"/>
      <c r="BBT60" s="960"/>
      <c r="BBU60" s="960"/>
      <c r="BBV60" s="960"/>
      <c r="BBW60" s="960"/>
      <c r="BBX60" s="960"/>
      <c r="BBY60" s="960"/>
      <c r="BBZ60" s="960"/>
      <c r="BCA60" s="960"/>
      <c r="BCB60" s="960"/>
      <c r="BCC60" s="960"/>
      <c r="BCD60" s="960"/>
      <c r="BCE60" s="960"/>
      <c r="BCF60" s="960"/>
      <c r="BCG60" s="960"/>
      <c r="BCH60" s="960"/>
      <c r="BCI60" s="960"/>
      <c r="BCJ60" s="960"/>
      <c r="BCK60" s="960"/>
      <c r="BCL60" s="960"/>
      <c r="BCM60" s="960"/>
      <c r="BCN60" s="960"/>
      <c r="BCO60" s="960"/>
      <c r="BCP60" s="960"/>
      <c r="BCQ60" s="960"/>
      <c r="BCR60" s="960"/>
      <c r="BCS60" s="960"/>
      <c r="BCT60" s="960"/>
      <c r="BCU60" s="960"/>
      <c r="BCV60" s="960"/>
      <c r="BCW60" s="960"/>
      <c r="BCX60" s="960"/>
      <c r="BCY60" s="960"/>
      <c r="BCZ60" s="960"/>
      <c r="BDA60" s="960"/>
      <c r="BDB60" s="960"/>
      <c r="BDC60" s="960"/>
      <c r="BDD60" s="960"/>
      <c r="BDE60" s="960"/>
      <c r="BDF60" s="960"/>
      <c r="BDG60" s="960"/>
      <c r="BDH60" s="960"/>
      <c r="BDI60" s="960"/>
      <c r="BDJ60" s="960"/>
      <c r="BDK60" s="960"/>
      <c r="BDL60" s="960"/>
      <c r="BDM60" s="960"/>
      <c r="BDN60" s="960"/>
      <c r="BDO60" s="960"/>
      <c r="BDP60" s="960"/>
      <c r="BDQ60" s="960"/>
      <c r="BDR60" s="960"/>
      <c r="BDS60" s="960"/>
      <c r="BDT60" s="960"/>
      <c r="BDU60" s="960"/>
      <c r="BDV60" s="960"/>
      <c r="BDW60" s="960"/>
      <c r="BDX60" s="960"/>
      <c r="BDY60" s="960"/>
      <c r="BDZ60" s="960"/>
      <c r="BEA60" s="960"/>
      <c r="BEB60" s="960"/>
      <c r="BEC60" s="960"/>
      <c r="BED60" s="960"/>
      <c r="BEE60" s="960"/>
      <c r="BEF60" s="960"/>
      <c r="BEG60" s="960"/>
      <c r="BEH60" s="960"/>
      <c r="BEI60" s="960"/>
      <c r="BEJ60" s="960"/>
      <c r="BEK60" s="960"/>
      <c r="BEL60" s="960"/>
      <c r="BEM60" s="960"/>
      <c r="BEN60" s="960"/>
      <c r="BEO60" s="960"/>
      <c r="BEP60" s="960"/>
      <c r="BEQ60" s="960"/>
      <c r="BER60" s="960"/>
      <c r="BES60" s="960"/>
      <c r="BET60" s="960"/>
      <c r="BEU60" s="960"/>
      <c r="BEV60" s="960"/>
      <c r="BEW60" s="960"/>
      <c r="BEX60" s="960"/>
      <c r="BEY60" s="960"/>
      <c r="BEZ60" s="960"/>
      <c r="BFA60" s="960"/>
      <c r="BFB60" s="960"/>
      <c r="BFC60" s="960"/>
      <c r="BFD60" s="960"/>
      <c r="BFE60" s="960"/>
      <c r="BFF60" s="960"/>
      <c r="BFG60" s="960"/>
      <c r="BFH60" s="960"/>
      <c r="BFI60" s="960"/>
      <c r="BFJ60" s="960"/>
      <c r="BFK60" s="960"/>
      <c r="BFL60" s="960"/>
      <c r="BFM60" s="960"/>
      <c r="BFN60" s="960"/>
      <c r="BFO60" s="960"/>
      <c r="BFP60" s="960"/>
      <c r="BFQ60" s="960"/>
      <c r="BFR60" s="960"/>
      <c r="BFS60" s="960"/>
      <c r="BFT60" s="960"/>
      <c r="BFU60" s="960"/>
      <c r="BFV60" s="960"/>
      <c r="BFW60" s="960"/>
      <c r="BFX60" s="960"/>
      <c r="BFY60" s="960"/>
      <c r="BFZ60" s="960"/>
      <c r="BGA60" s="960"/>
      <c r="BGB60" s="960"/>
      <c r="BGC60" s="960"/>
      <c r="BGD60" s="960"/>
      <c r="BGE60" s="960"/>
      <c r="BGF60" s="960"/>
      <c r="BGG60" s="960"/>
      <c r="BGH60" s="960"/>
      <c r="BGI60" s="960"/>
      <c r="BGJ60" s="960"/>
      <c r="BGK60" s="960"/>
      <c r="BGL60" s="960"/>
      <c r="BGM60" s="960"/>
      <c r="BGN60" s="960"/>
      <c r="BGO60" s="960"/>
      <c r="BGP60" s="960"/>
      <c r="BGQ60" s="960"/>
      <c r="BGR60" s="960"/>
      <c r="BGS60" s="960"/>
      <c r="BGT60" s="960"/>
      <c r="BGU60" s="960"/>
      <c r="BGV60" s="960"/>
      <c r="BGW60" s="960"/>
      <c r="BGX60" s="960"/>
      <c r="BGY60" s="960"/>
      <c r="BGZ60" s="960"/>
      <c r="BHA60" s="960"/>
      <c r="BHB60" s="960"/>
      <c r="BHC60" s="960"/>
      <c r="BHD60" s="960"/>
      <c r="BHE60" s="960"/>
      <c r="BHF60" s="960"/>
      <c r="BHG60" s="960"/>
      <c r="BHH60" s="960"/>
      <c r="BHI60" s="960"/>
      <c r="BHJ60" s="960"/>
      <c r="BHK60" s="960"/>
      <c r="BHL60" s="960"/>
      <c r="BHM60" s="960"/>
      <c r="BHN60" s="960"/>
      <c r="BHO60" s="960"/>
      <c r="BHP60" s="960"/>
      <c r="BHQ60" s="960"/>
      <c r="BHR60" s="960"/>
      <c r="BHS60" s="960"/>
      <c r="BHT60" s="960"/>
      <c r="BHU60" s="960"/>
      <c r="BHV60" s="960"/>
      <c r="BHW60" s="960"/>
      <c r="BHX60" s="960"/>
      <c r="BHY60" s="960"/>
      <c r="BHZ60" s="960"/>
      <c r="BIA60" s="960"/>
      <c r="BIB60" s="960"/>
      <c r="BIC60" s="960"/>
      <c r="BID60" s="960"/>
      <c r="BIE60" s="960"/>
      <c r="BIF60" s="960"/>
      <c r="BIG60" s="960"/>
      <c r="BIH60" s="960"/>
      <c r="BII60" s="960"/>
      <c r="BIJ60" s="960"/>
      <c r="BIK60" s="960"/>
      <c r="BIL60" s="960"/>
      <c r="BIM60" s="960"/>
      <c r="BIN60" s="960"/>
      <c r="BIO60" s="960"/>
      <c r="BIP60" s="960"/>
      <c r="BIQ60" s="960"/>
      <c r="BIR60" s="960"/>
      <c r="BIS60" s="960"/>
      <c r="BIT60" s="960"/>
      <c r="BIU60" s="960"/>
      <c r="BIV60" s="960"/>
      <c r="BIW60" s="960"/>
      <c r="BIX60" s="960"/>
      <c r="BIY60" s="960"/>
      <c r="BIZ60" s="960"/>
      <c r="BJA60" s="960"/>
      <c r="BJB60" s="960"/>
      <c r="BJC60" s="960"/>
      <c r="BJD60" s="960"/>
      <c r="BJE60" s="960"/>
      <c r="BJF60" s="960"/>
      <c r="BJG60" s="960"/>
      <c r="BJH60" s="960"/>
      <c r="BJI60" s="960"/>
      <c r="BJJ60" s="960"/>
      <c r="BJK60" s="960"/>
      <c r="BJL60" s="960"/>
      <c r="BJM60" s="960"/>
      <c r="BJN60" s="960"/>
      <c r="BJO60" s="960"/>
      <c r="BJP60" s="960"/>
      <c r="BJQ60" s="960"/>
      <c r="BJR60" s="960"/>
      <c r="BJS60" s="960"/>
      <c r="BJT60" s="960"/>
      <c r="BJU60" s="960"/>
      <c r="BJV60" s="960"/>
      <c r="BJW60" s="960"/>
      <c r="BJX60" s="960"/>
      <c r="BJY60" s="960"/>
      <c r="BJZ60" s="960"/>
      <c r="BKA60" s="960"/>
      <c r="BKB60" s="960"/>
      <c r="BKC60" s="960"/>
      <c r="BKD60" s="960"/>
      <c r="BKE60" s="960"/>
      <c r="BKF60" s="960"/>
      <c r="BKG60" s="960"/>
      <c r="BKH60" s="960"/>
      <c r="BKI60" s="960"/>
      <c r="BKJ60" s="960"/>
      <c r="BKK60" s="960"/>
      <c r="BKL60" s="960"/>
      <c r="BKM60" s="960"/>
      <c r="BKN60" s="960"/>
      <c r="BKO60" s="960"/>
      <c r="BKP60" s="960"/>
      <c r="BKQ60" s="960"/>
      <c r="BKR60" s="960"/>
      <c r="BKS60" s="960"/>
      <c r="BKT60" s="960"/>
      <c r="BKU60" s="960"/>
      <c r="BKV60" s="960"/>
      <c r="BKW60" s="960"/>
      <c r="BKX60" s="960"/>
      <c r="BKY60" s="960"/>
      <c r="BKZ60" s="960"/>
      <c r="BLA60" s="960"/>
      <c r="BLB60" s="960"/>
      <c r="BLC60" s="960"/>
      <c r="BLD60" s="960"/>
      <c r="BLE60" s="960"/>
      <c r="BLF60" s="960"/>
      <c r="BLG60" s="960"/>
      <c r="BLH60" s="960"/>
      <c r="BLI60" s="960"/>
      <c r="BLJ60" s="960"/>
      <c r="BLK60" s="960"/>
      <c r="BLL60" s="960"/>
      <c r="BLM60" s="960"/>
      <c r="BLN60" s="960"/>
      <c r="BLO60" s="960"/>
      <c r="BLP60" s="960"/>
      <c r="BLQ60" s="960"/>
      <c r="BLR60" s="960"/>
      <c r="BLS60" s="960"/>
      <c r="BLT60" s="960"/>
      <c r="BLU60" s="960"/>
      <c r="BLV60" s="960"/>
      <c r="BLW60" s="960"/>
      <c r="BLX60" s="960"/>
      <c r="BLY60" s="960"/>
      <c r="BLZ60" s="960"/>
      <c r="BMA60" s="960"/>
      <c r="BMB60" s="960"/>
      <c r="BMC60" s="960"/>
      <c r="BMD60" s="960"/>
      <c r="BME60" s="960"/>
      <c r="BMF60" s="960"/>
      <c r="BMG60" s="960"/>
      <c r="BMH60" s="960"/>
      <c r="BMI60" s="960"/>
      <c r="BMJ60" s="960"/>
      <c r="BMK60" s="960"/>
      <c r="BML60" s="960"/>
      <c r="BMM60" s="960"/>
      <c r="BMN60" s="960"/>
      <c r="BMO60" s="960"/>
      <c r="BMP60" s="960"/>
      <c r="BMQ60" s="960"/>
      <c r="BMR60" s="960"/>
      <c r="BMS60" s="960"/>
      <c r="BMT60" s="960"/>
      <c r="BMU60" s="960"/>
      <c r="BMV60" s="960"/>
      <c r="BMW60" s="960"/>
      <c r="BMX60" s="960"/>
      <c r="BMY60" s="960"/>
      <c r="BMZ60" s="960"/>
      <c r="BNA60" s="960"/>
      <c r="BNB60" s="960"/>
      <c r="BNC60" s="960"/>
      <c r="BND60" s="960"/>
      <c r="BNE60" s="960"/>
      <c r="BNF60" s="960"/>
      <c r="BNG60" s="960"/>
      <c r="BNH60" s="960"/>
      <c r="BNI60" s="960"/>
      <c r="BNJ60" s="960"/>
      <c r="BNK60" s="960"/>
      <c r="BNL60" s="960"/>
      <c r="BNM60" s="960"/>
      <c r="BNN60" s="960"/>
      <c r="BNO60" s="960"/>
      <c r="BNP60" s="960"/>
      <c r="BNQ60" s="960"/>
      <c r="BNR60" s="960"/>
      <c r="BNS60" s="960"/>
      <c r="BNT60" s="960"/>
      <c r="BNU60" s="960"/>
      <c r="BNV60" s="960"/>
      <c r="BNW60" s="960"/>
      <c r="BNX60" s="960"/>
      <c r="BNY60" s="960"/>
      <c r="BNZ60" s="960"/>
      <c r="BOA60" s="960"/>
      <c r="BOB60" s="960"/>
      <c r="BOC60" s="960"/>
      <c r="BOD60" s="960"/>
      <c r="BOE60" s="960"/>
      <c r="BOF60" s="960"/>
      <c r="BOG60" s="960"/>
      <c r="BOH60" s="960"/>
      <c r="BOI60" s="960"/>
      <c r="BOJ60" s="960"/>
      <c r="BOK60" s="960"/>
      <c r="BOL60" s="960"/>
      <c r="BOM60" s="960"/>
      <c r="BON60" s="960"/>
      <c r="BOO60" s="960"/>
      <c r="BOP60" s="960"/>
      <c r="BOQ60" s="960"/>
      <c r="BOR60" s="960"/>
      <c r="BOS60" s="960"/>
      <c r="BOT60" s="960"/>
      <c r="BOU60" s="960"/>
      <c r="BOV60" s="960"/>
      <c r="BOW60" s="960"/>
      <c r="BOX60" s="960"/>
      <c r="BOY60" s="960"/>
      <c r="BOZ60" s="960"/>
      <c r="BPA60" s="960"/>
      <c r="BPB60" s="960"/>
      <c r="BPC60" s="960"/>
      <c r="BPD60" s="960"/>
      <c r="BPE60" s="960"/>
      <c r="BPF60" s="960"/>
      <c r="BPG60" s="960"/>
      <c r="BPH60" s="960"/>
      <c r="BPI60" s="960"/>
      <c r="BPJ60" s="960"/>
      <c r="BPK60" s="960"/>
      <c r="BPL60" s="960"/>
      <c r="BPM60" s="960"/>
      <c r="BPN60" s="960"/>
      <c r="BPO60" s="960"/>
      <c r="BPP60" s="960"/>
      <c r="BPQ60" s="960"/>
      <c r="BPR60" s="960"/>
      <c r="BPS60" s="960"/>
      <c r="BPT60" s="960"/>
      <c r="BPU60" s="960"/>
      <c r="BPV60" s="960"/>
      <c r="BPW60" s="960"/>
      <c r="BPX60" s="960"/>
      <c r="BPY60" s="960"/>
      <c r="BPZ60" s="960"/>
      <c r="BQA60" s="960"/>
      <c r="BQB60" s="960"/>
      <c r="BQC60" s="960"/>
      <c r="BQD60" s="960"/>
      <c r="BQE60" s="960"/>
      <c r="BQF60" s="960"/>
      <c r="BQG60" s="960"/>
      <c r="BQH60" s="960"/>
      <c r="BQI60" s="960"/>
      <c r="BQJ60" s="960"/>
      <c r="BQK60" s="960"/>
      <c r="BQL60" s="960"/>
      <c r="BQM60" s="960"/>
      <c r="BQN60" s="960"/>
      <c r="BQO60" s="960"/>
      <c r="BQP60" s="960"/>
      <c r="BQQ60" s="960"/>
      <c r="BQR60" s="960"/>
      <c r="BQS60" s="960"/>
      <c r="BQT60" s="960"/>
      <c r="BQU60" s="960"/>
      <c r="BQV60" s="960"/>
      <c r="BQW60" s="960"/>
      <c r="BQX60" s="960"/>
      <c r="BQY60" s="960"/>
      <c r="BQZ60" s="960"/>
      <c r="BRA60" s="960"/>
      <c r="BRB60" s="960"/>
      <c r="BRC60" s="960"/>
      <c r="BRD60" s="960"/>
      <c r="BRE60" s="960"/>
      <c r="BRF60" s="960"/>
      <c r="BRG60" s="960"/>
      <c r="BRH60" s="960"/>
      <c r="BRI60" s="960"/>
      <c r="BRJ60" s="960"/>
      <c r="BRK60" s="960"/>
      <c r="BRL60" s="960"/>
      <c r="BRM60" s="960"/>
      <c r="BRN60" s="960"/>
      <c r="BRO60" s="960"/>
      <c r="BRP60" s="960"/>
      <c r="BRQ60" s="960"/>
      <c r="BRR60" s="960"/>
      <c r="BRS60" s="960"/>
      <c r="BRT60" s="960"/>
      <c r="BRU60" s="960"/>
      <c r="BRV60" s="960"/>
      <c r="BRW60" s="960"/>
      <c r="BRX60" s="960"/>
      <c r="BRY60" s="960"/>
      <c r="BRZ60" s="960"/>
      <c r="BSA60" s="960"/>
      <c r="BSB60" s="960"/>
      <c r="BSC60" s="960"/>
      <c r="BSD60" s="960"/>
      <c r="BSE60" s="960"/>
      <c r="BSF60" s="960"/>
      <c r="BSG60" s="960"/>
      <c r="BSH60" s="960"/>
      <c r="BSI60" s="960"/>
      <c r="BSJ60" s="960"/>
      <c r="BSK60" s="960"/>
      <c r="BSL60" s="960"/>
      <c r="BSM60" s="960"/>
      <c r="BSN60" s="960"/>
      <c r="BSO60" s="960"/>
      <c r="BSP60" s="960"/>
      <c r="BSQ60" s="960"/>
      <c r="BSR60" s="960"/>
      <c r="BSS60" s="960"/>
      <c r="BST60" s="960"/>
      <c r="BSU60" s="960"/>
      <c r="BSV60" s="960"/>
      <c r="BSW60" s="960"/>
      <c r="BSX60" s="960"/>
      <c r="BSY60" s="960"/>
      <c r="BSZ60" s="960"/>
      <c r="BTA60" s="960"/>
      <c r="BTB60" s="960"/>
      <c r="BTC60" s="960"/>
      <c r="BTD60" s="960"/>
      <c r="BTE60" s="960"/>
      <c r="BTF60" s="960"/>
      <c r="BTG60" s="960"/>
      <c r="BTH60" s="960"/>
      <c r="BTI60" s="960"/>
      <c r="BTJ60" s="960"/>
      <c r="BTK60" s="960"/>
      <c r="BTL60" s="960"/>
      <c r="BTM60" s="960"/>
      <c r="BTN60" s="960"/>
      <c r="BTO60" s="960"/>
      <c r="BTP60" s="960"/>
      <c r="BTQ60" s="960"/>
      <c r="BTR60" s="960"/>
      <c r="BTS60" s="960"/>
      <c r="BTT60" s="960"/>
      <c r="BTU60" s="960"/>
      <c r="BTV60" s="960"/>
      <c r="BTW60" s="960"/>
      <c r="BTX60" s="960"/>
      <c r="BTY60" s="960"/>
      <c r="BTZ60" s="960"/>
      <c r="BUA60" s="960"/>
      <c r="BUB60" s="960"/>
      <c r="BUC60" s="960"/>
      <c r="BUD60" s="960"/>
      <c r="BUE60" s="960"/>
      <c r="BUF60" s="960"/>
      <c r="BUG60" s="960"/>
      <c r="BUH60" s="960"/>
      <c r="BUI60" s="960"/>
      <c r="BUJ60" s="960"/>
      <c r="BUK60" s="960"/>
      <c r="BUL60" s="960"/>
      <c r="BUM60" s="960"/>
      <c r="BUN60" s="960"/>
      <c r="BUO60" s="960"/>
      <c r="BUP60" s="960"/>
      <c r="BUQ60" s="960"/>
      <c r="BUR60" s="960"/>
      <c r="BUS60" s="960"/>
      <c r="BUT60" s="960"/>
      <c r="BUU60" s="960"/>
      <c r="BUV60" s="960"/>
      <c r="BUW60" s="960"/>
      <c r="BUX60" s="960"/>
      <c r="BUY60" s="960"/>
      <c r="BUZ60" s="960"/>
      <c r="BVA60" s="960"/>
      <c r="BVB60" s="960"/>
      <c r="BVC60" s="960"/>
      <c r="BVD60" s="960"/>
      <c r="BVE60" s="960"/>
      <c r="BVF60" s="960"/>
      <c r="BVG60" s="960"/>
      <c r="BVH60" s="960"/>
      <c r="BVI60" s="960"/>
      <c r="BVJ60" s="960"/>
      <c r="BVK60" s="960"/>
      <c r="BVL60" s="960"/>
      <c r="BVM60" s="960"/>
      <c r="BVN60" s="960"/>
      <c r="BVO60" s="960"/>
      <c r="BVP60" s="960"/>
      <c r="BVQ60" s="960"/>
      <c r="BVR60" s="960"/>
      <c r="BVS60" s="960"/>
      <c r="BVT60" s="960"/>
      <c r="BVU60" s="960"/>
      <c r="BVV60" s="960"/>
      <c r="BVW60" s="960"/>
      <c r="BVX60" s="960"/>
      <c r="BVY60" s="960"/>
      <c r="BVZ60" s="960"/>
      <c r="BWA60" s="960"/>
      <c r="BWB60" s="960"/>
      <c r="BWC60" s="960"/>
      <c r="BWD60" s="960"/>
      <c r="BWE60" s="960"/>
      <c r="BWF60" s="960"/>
      <c r="BWG60" s="960"/>
      <c r="BWH60" s="960"/>
      <c r="BWI60" s="960"/>
      <c r="BWJ60" s="960"/>
      <c r="BWK60" s="960"/>
      <c r="BWL60" s="960"/>
      <c r="BWM60" s="960"/>
      <c r="BWN60" s="960"/>
      <c r="BWO60" s="960"/>
      <c r="BWP60" s="960"/>
      <c r="BWQ60" s="960"/>
      <c r="BWR60" s="960"/>
      <c r="BWS60" s="960"/>
      <c r="BWT60" s="960"/>
      <c r="BWU60" s="960"/>
      <c r="BWV60" s="960"/>
      <c r="BWW60" s="960"/>
      <c r="BWX60" s="960"/>
      <c r="BWY60" s="960"/>
      <c r="BWZ60" s="960"/>
      <c r="BXA60" s="960"/>
      <c r="BXB60" s="960"/>
      <c r="BXC60" s="960"/>
      <c r="BXD60" s="960"/>
      <c r="BXE60" s="960"/>
      <c r="BXF60" s="960"/>
      <c r="BXG60" s="960"/>
      <c r="BXH60" s="960"/>
      <c r="BXI60" s="960"/>
      <c r="BXJ60" s="960"/>
      <c r="BXK60" s="960"/>
      <c r="BXL60" s="960"/>
      <c r="BXM60" s="960"/>
      <c r="BXN60" s="960"/>
      <c r="BXO60" s="960"/>
      <c r="BXP60" s="960"/>
      <c r="BXQ60" s="960"/>
      <c r="BXR60" s="960"/>
      <c r="BXS60" s="960"/>
      <c r="BXT60" s="960"/>
      <c r="BXU60" s="960"/>
      <c r="BXV60" s="960"/>
      <c r="BXW60" s="960"/>
      <c r="BXX60" s="960"/>
      <c r="BXY60" s="960"/>
      <c r="BXZ60" s="960"/>
      <c r="BYA60" s="960"/>
      <c r="BYB60" s="960"/>
      <c r="BYC60" s="960"/>
      <c r="BYD60" s="960"/>
      <c r="BYE60" s="960"/>
      <c r="BYF60" s="960"/>
      <c r="BYG60" s="960"/>
      <c r="BYH60" s="960"/>
      <c r="BYI60" s="960"/>
      <c r="BYJ60" s="960"/>
      <c r="BYK60" s="960"/>
      <c r="BYL60" s="960"/>
      <c r="BYM60" s="960"/>
      <c r="BYN60" s="960"/>
      <c r="BYO60" s="960"/>
      <c r="BYP60" s="960"/>
      <c r="BYQ60" s="960"/>
      <c r="BYR60" s="960"/>
      <c r="BYS60" s="960"/>
      <c r="BYT60" s="960"/>
      <c r="BYU60" s="960"/>
      <c r="BYV60" s="960"/>
      <c r="BYW60" s="960"/>
      <c r="BYX60" s="960"/>
      <c r="BYY60" s="960"/>
      <c r="BYZ60" s="960"/>
      <c r="BZA60" s="960"/>
      <c r="BZB60" s="960"/>
      <c r="BZC60" s="960"/>
      <c r="BZD60" s="960"/>
      <c r="BZE60" s="960"/>
      <c r="BZF60" s="960"/>
      <c r="BZG60" s="960"/>
      <c r="BZH60" s="960"/>
      <c r="BZI60" s="960"/>
      <c r="BZJ60" s="960"/>
      <c r="BZK60" s="960"/>
      <c r="BZL60" s="960"/>
      <c r="BZM60" s="960"/>
      <c r="BZN60" s="960"/>
      <c r="BZO60" s="960"/>
      <c r="BZP60" s="960"/>
      <c r="BZQ60" s="960"/>
      <c r="BZR60" s="960"/>
      <c r="BZS60" s="960"/>
      <c r="BZT60" s="960"/>
      <c r="BZU60" s="960"/>
      <c r="BZV60" s="960"/>
      <c r="BZW60" s="960"/>
      <c r="BZX60" s="960"/>
      <c r="BZY60" s="960"/>
      <c r="BZZ60" s="960"/>
      <c r="CAA60" s="960"/>
      <c r="CAB60" s="960"/>
      <c r="CAC60" s="960"/>
      <c r="CAD60" s="960"/>
      <c r="CAE60" s="960"/>
      <c r="CAF60" s="960"/>
      <c r="CAG60" s="960"/>
      <c r="CAH60" s="960"/>
      <c r="CAI60" s="960"/>
      <c r="CAJ60" s="960"/>
      <c r="CAK60" s="960"/>
      <c r="CAL60" s="960"/>
      <c r="CAM60" s="960"/>
      <c r="CAN60" s="960"/>
      <c r="CAO60" s="960"/>
      <c r="CAP60" s="960"/>
      <c r="CAQ60" s="960"/>
      <c r="CAR60" s="960"/>
      <c r="CAS60" s="960"/>
      <c r="CAT60" s="960"/>
      <c r="CAU60" s="960"/>
      <c r="CAV60" s="960"/>
      <c r="CAW60" s="960"/>
      <c r="CAX60" s="960"/>
      <c r="CAY60" s="960"/>
      <c r="CAZ60" s="960"/>
      <c r="CBA60" s="960"/>
      <c r="CBB60" s="960"/>
      <c r="CBC60" s="960"/>
      <c r="CBD60" s="960"/>
      <c r="CBE60" s="960"/>
      <c r="CBF60" s="960"/>
      <c r="CBG60" s="960"/>
      <c r="CBH60" s="960"/>
      <c r="CBI60" s="960"/>
      <c r="CBJ60" s="960"/>
      <c r="CBK60" s="960"/>
      <c r="CBL60" s="960"/>
      <c r="CBM60" s="960"/>
      <c r="CBN60" s="960"/>
      <c r="CBO60" s="960"/>
      <c r="CBP60" s="960"/>
      <c r="CBQ60" s="960"/>
      <c r="CBR60" s="960"/>
      <c r="CBS60" s="960"/>
      <c r="CBT60" s="960"/>
      <c r="CBU60" s="960"/>
      <c r="CBV60" s="960"/>
      <c r="CBW60" s="960"/>
      <c r="CBX60" s="960"/>
      <c r="CBY60" s="960"/>
      <c r="CBZ60" s="960"/>
      <c r="CCA60" s="960"/>
      <c r="CCB60" s="960"/>
      <c r="CCC60" s="960"/>
      <c r="CCD60" s="960"/>
      <c r="CCE60" s="960"/>
      <c r="CCF60" s="960"/>
      <c r="CCG60" s="960"/>
      <c r="CCH60" s="960"/>
      <c r="CCI60" s="960"/>
      <c r="CCJ60" s="960"/>
      <c r="CCK60" s="960"/>
      <c r="CCL60" s="960"/>
      <c r="CCM60" s="960"/>
      <c r="CCN60" s="960"/>
      <c r="CCO60" s="960"/>
      <c r="CCP60" s="960"/>
      <c r="CCQ60" s="960"/>
      <c r="CCR60" s="960"/>
      <c r="CCS60" s="960"/>
      <c r="CCT60" s="960"/>
      <c r="CCU60" s="960"/>
      <c r="CCV60" s="960"/>
      <c r="CCW60" s="960"/>
      <c r="CCX60" s="960"/>
      <c r="CCY60" s="960"/>
      <c r="CCZ60" s="960"/>
      <c r="CDA60" s="960"/>
      <c r="CDB60" s="960"/>
      <c r="CDC60" s="960"/>
      <c r="CDD60" s="960"/>
      <c r="CDE60" s="960"/>
      <c r="CDF60" s="960"/>
      <c r="CDG60" s="960"/>
      <c r="CDH60" s="960"/>
      <c r="CDI60" s="960"/>
      <c r="CDJ60" s="960"/>
      <c r="CDK60" s="960"/>
      <c r="CDL60" s="960"/>
      <c r="CDM60" s="960"/>
      <c r="CDN60" s="960"/>
      <c r="CDO60" s="960"/>
      <c r="CDP60" s="960"/>
      <c r="CDQ60" s="960"/>
      <c r="CDR60" s="960"/>
      <c r="CDS60" s="960"/>
      <c r="CDT60" s="960"/>
      <c r="CDU60" s="960"/>
      <c r="CDV60" s="960"/>
      <c r="CDW60" s="960"/>
      <c r="CDX60" s="960"/>
      <c r="CDY60" s="960"/>
      <c r="CDZ60" s="960"/>
      <c r="CEA60" s="960"/>
      <c r="CEB60" s="960"/>
      <c r="CEC60" s="960"/>
      <c r="CED60" s="960"/>
      <c r="CEE60" s="960"/>
      <c r="CEF60" s="960"/>
      <c r="CEG60" s="960"/>
      <c r="CEH60" s="960"/>
      <c r="CEI60" s="960"/>
      <c r="CEJ60" s="960"/>
      <c r="CEK60" s="960"/>
      <c r="CEL60" s="960"/>
      <c r="CEM60" s="960"/>
      <c r="CEN60" s="960"/>
      <c r="CEO60" s="960"/>
      <c r="CEP60" s="960"/>
      <c r="CEQ60" s="960"/>
      <c r="CER60" s="960"/>
      <c r="CES60" s="960"/>
      <c r="CET60" s="960"/>
      <c r="CEU60" s="960"/>
      <c r="CEV60" s="960"/>
      <c r="CEW60" s="960"/>
      <c r="CEX60" s="960"/>
      <c r="CEY60" s="960"/>
      <c r="CEZ60" s="960"/>
      <c r="CFA60" s="960"/>
      <c r="CFB60" s="960"/>
      <c r="CFC60" s="960"/>
      <c r="CFD60" s="960"/>
      <c r="CFE60" s="960"/>
      <c r="CFF60" s="960"/>
      <c r="CFG60" s="960"/>
      <c r="CFH60" s="960"/>
      <c r="CFI60" s="960"/>
      <c r="CFJ60" s="960"/>
      <c r="CFK60" s="960"/>
      <c r="CFL60" s="960"/>
      <c r="CFM60" s="960"/>
      <c r="CFN60" s="960"/>
      <c r="CFO60" s="960"/>
      <c r="CFP60" s="960"/>
      <c r="CFQ60" s="960"/>
      <c r="CFR60" s="960"/>
      <c r="CFS60" s="960"/>
      <c r="CFT60" s="960"/>
      <c r="CFU60" s="960"/>
      <c r="CFV60" s="960"/>
      <c r="CFW60" s="960"/>
      <c r="CFX60" s="960"/>
      <c r="CFY60" s="960"/>
      <c r="CFZ60" s="960"/>
      <c r="CGA60" s="960"/>
      <c r="CGB60" s="960"/>
      <c r="CGC60" s="960"/>
      <c r="CGD60" s="960"/>
      <c r="CGE60" s="960"/>
      <c r="CGF60" s="960"/>
      <c r="CGG60" s="960"/>
      <c r="CGH60" s="960"/>
      <c r="CGI60" s="960"/>
      <c r="CGJ60" s="960"/>
      <c r="CGK60" s="960"/>
      <c r="CGL60" s="960"/>
      <c r="CGM60" s="960"/>
      <c r="CGN60" s="960"/>
      <c r="CGO60" s="960"/>
      <c r="CGP60" s="960"/>
      <c r="CGQ60" s="960"/>
      <c r="CGR60" s="960"/>
      <c r="CGS60" s="960"/>
      <c r="CGT60" s="960"/>
      <c r="CGU60" s="960"/>
      <c r="CGV60" s="960"/>
      <c r="CGW60" s="960"/>
      <c r="CGX60" s="960"/>
      <c r="CGY60" s="960"/>
      <c r="CGZ60" s="960"/>
      <c r="CHA60" s="960"/>
      <c r="CHB60" s="960"/>
      <c r="CHC60" s="960"/>
      <c r="CHD60" s="960"/>
      <c r="CHE60" s="960"/>
      <c r="CHF60" s="960"/>
      <c r="CHG60" s="960"/>
      <c r="CHH60" s="960"/>
      <c r="CHI60" s="960"/>
      <c r="CHJ60" s="960"/>
      <c r="CHK60" s="960"/>
      <c r="CHL60" s="960"/>
      <c r="CHM60" s="960"/>
      <c r="CHN60" s="960"/>
      <c r="CHO60" s="960"/>
      <c r="CHP60" s="960"/>
      <c r="CHQ60" s="960"/>
      <c r="CHR60" s="960"/>
      <c r="CHS60" s="960"/>
      <c r="CHT60" s="960"/>
      <c r="CHU60" s="960"/>
      <c r="CHV60" s="960"/>
      <c r="CHW60" s="960"/>
      <c r="CHX60" s="960"/>
      <c r="CHY60" s="960"/>
      <c r="CHZ60" s="960"/>
      <c r="CIA60" s="960"/>
      <c r="CIB60" s="960"/>
      <c r="CIC60" s="960"/>
      <c r="CID60" s="960"/>
      <c r="CIE60" s="960"/>
      <c r="CIF60" s="960"/>
      <c r="CIG60" s="960"/>
      <c r="CIH60" s="960"/>
      <c r="CII60" s="960"/>
      <c r="CIJ60" s="960"/>
      <c r="CIK60" s="960"/>
      <c r="CIL60" s="960"/>
      <c r="CIM60" s="960"/>
      <c r="CIN60" s="960"/>
      <c r="CIO60" s="960"/>
      <c r="CIP60" s="960"/>
      <c r="CIQ60" s="960"/>
      <c r="CIR60" s="960"/>
      <c r="CIS60" s="960"/>
      <c r="CIT60" s="960"/>
      <c r="CIU60" s="960"/>
      <c r="CIV60" s="960"/>
      <c r="CIW60" s="960"/>
      <c r="CIX60" s="960"/>
      <c r="CIY60" s="960"/>
      <c r="CIZ60" s="960"/>
      <c r="CJA60" s="960"/>
      <c r="CJB60" s="960"/>
      <c r="CJC60" s="960"/>
      <c r="CJD60" s="960"/>
      <c r="CJE60" s="960"/>
      <c r="CJF60" s="960"/>
      <c r="CJG60" s="960"/>
      <c r="CJH60" s="960"/>
      <c r="CJI60" s="960"/>
      <c r="CJJ60" s="960"/>
      <c r="CJK60" s="960"/>
      <c r="CJL60" s="960"/>
      <c r="CJM60" s="960"/>
      <c r="CJN60" s="960"/>
      <c r="CJO60" s="960"/>
      <c r="CJP60" s="960"/>
      <c r="CJQ60" s="960"/>
      <c r="CJR60" s="960"/>
      <c r="CJS60" s="960"/>
      <c r="CJT60" s="960"/>
      <c r="CJU60" s="960"/>
      <c r="CJV60" s="960"/>
      <c r="CJW60" s="960"/>
      <c r="CJX60" s="960"/>
      <c r="CJY60" s="960"/>
      <c r="CJZ60" s="960"/>
      <c r="CKA60" s="960"/>
      <c r="CKB60" s="960"/>
      <c r="CKC60" s="960"/>
      <c r="CKD60" s="960"/>
      <c r="CKE60" s="960"/>
      <c r="CKF60" s="960"/>
      <c r="CKG60" s="960"/>
      <c r="CKH60" s="960"/>
      <c r="CKI60" s="960"/>
      <c r="CKJ60" s="960"/>
      <c r="CKK60" s="960"/>
      <c r="CKL60" s="960"/>
      <c r="CKM60" s="960"/>
      <c r="CKN60" s="960"/>
      <c r="CKO60" s="960"/>
      <c r="CKP60" s="960"/>
      <c r="CKQ60" s="960"/>
      <c r="CKR60" s="960"/>
      <c r="CKS60" s="960"/>
      <c r="CKT60" s="960"/>
      <c r="CKU60" s="960"/>
      <c r="CKV60" s="960"/>
      <c r="CKW60" s="960"/>
      <c r="CKX60" s="960"/>
      <c r="CKY60" s="960"/>
      <c r="CKZ60" s="960"/>
      <c r="CLA60" s="960"/>
      <c r="CLB60" s="960"/>
      <c r="CLC60" s="960"/>
      <c r="CLD60" s="960"/>
      <c r="CLE60" s="960"/>
      <c r="CLF60" s="960"/>
      <c r="CLG60" s="960"/>
      <c r="CLH60" s="960"/>
      <c r="CLI60" s="960"/>
      <c r="CLJ60" s="960"/>
      <c r="CLK60" s="960"/>
      <c r="CLL60" s="960"/>
      <c r="CLM60" s="960"/>
      <c r="CLN60" s="960"/>
      <c r="CLO60" s="960"/>
      <c r="CLP60" s="960"/>
      <c r="CLQ60" s="960"/>
      <c r="CLR60" s="960"/>
      <c r="CLS60" s="960"/>
      <c r="CLT60" s="960"/>
      <c r="CLU60" s="960"/>
      <c r="CLV60" s="960"/>
      <c r="CLW60" s="960"/>
      <c r="CLX60" s="960"/>
      <c r="CLY60" s="960"/>
      <c r="CLZ60" s="960"/>
      <c r="CMA60" s="960"/>
      <c r="CMB60" s="960"/>
      <c r="CMC60" s="960"/>
      <c r="CMD60" s="960"/>
      <c r="CME60" s="960"/>
      <c r="CMF60" s="960"/>
      <c r="CMG60" s="960"/>
      <c r="CMH60" s="960"/>
      <c r="CMI60" s="960"/>
      <c r="CMJ60" s="960"/>
      <c r="CMK60" s="960"/>
      <c r="CML60" s="960"/>
      <c r="CMM60" s="960"/>
      <c r="CMN60" s="960"/>
      <c r="CMO60" s="960"/>
      <c r="CMP60" s="960"/>
      <c r="CMQ60" s="960"/>
      <c r="CMR60" s="960"/>
      <c r="CMS60" s="960"/>
      <c r="CMT60" s="960"/>
      <c r="CMU60" s="960"/>
      <c r="CMV60" s="960"/>
      <c r="CMW60" s="960"/>
      <c r="CMX60" s="960"/>
      <c r="CMY60" s="960"/>
      <c r="CMZ60" s="960"/>
      <c r="CNA60" s="960"/>
      <c r="CNB60" s="960"/>
      <c r="CNC60" s="960"/>
      <c r="CND60" s="960"/>
      <c r="CNE60" s="960"/>
      <c r="CNF60" s="960"/>
      <c r="CNG60" s="960"/>
      <c r="CNH60" s="960"/>
      <c r="CNI60" s="960"/>
      <c r="CNJ60" s="960"/>
      <c r="CNK60" s="960"/>
      <c r="CNL60" s="960"/>
      <c r="CNM60" s="960"/>
      <c r="CNN60" s="960"/>
      <c r="CNO60" s="960"/>
      <c r="CNP60" s="960"/>
      <c r="CNQ60" s="960"/>
      <c r="CNR60" s="960"/>
      <c r="CNS60" s="960"/>
      <c r="CNT60" s="960"/>
      <c r="CNU60" s="960"/>
      <c r="CNV60" s="960"/>
      <c r="CNW60" s="960"/>
      <c r="CNX60" s="960"/>
      <c r="CNY60" s="960"/>
      <c r="CNZ60" s="960"/>
      <c r="COA60" s="960"/>
      <c r="COB60" s="960"/>
      <c r="COC60" s="960"/>
      <c r="COD60" s="960"/>
      <c r="COE60" s="960"/>
      <c r="COF60" s="960"/>
      <c r="COG60" s="960"/>
      <c r="COH60" s="960"/>
      <c r="COI60" s="960"/>
      <c r="COJ60" s="960"/>
      <c r="COK60" s="960"/>
      <c r="COL60" s="960"/>
      <c r="COM60" s="960"/>
      <c r="CON60" s="960"/>
      <c r="COO60" s="960"/>
      <c r="COP60" s="960"/>
      <c r="COQ60" s="960"/>
      <c r="COR60" s="960"/>
      <c r="COS60" s="960"/>
      <c r="COT60" s="960"/>
      <c r="COU60" s="960"/>
      <c r="COV60" s="960"/>
      <c r="COW60" s="960"/>
      <c r="COX60" s="960"/>
      <c r="COY60" s="960"/>
      <c r="COZ60" s="960"/>
      <c r="CPA60" s="960"/>
      <c r="CPB60" s="960"/>
      <c r="CPC60" s="960"/>
      <c r="CPD60" s="960"/>
      <c r="CPE60" s="960"/>
      <c r="CPF60" s="960"/>
      <c r="CPG60" s="960"/>
      <c r="CPH60" s="960"/>
      <c r="CPI60" s="960"/>
      <c r="CPJ60" s="960"/>
      <c r="CPK60" s="960"/>
      <c r="CPL60" s="960"/>
      <c r="CPM60" s="960"/>
      <c r="CPN60" s="960"/>
      <c r="CPO60" s="960"/>
      <c r="CPP60" s="960"/>
      <c r="CPQ60" s="960"/>
      <c r="CPR60" s="960"/>
      <c r="CPS60" s="960"/>
      <c r="CPT60" s="960"/>
      <c r="CPU60" s="960"/>
      <c r="CPV60" s="960"/>
      <c r="CPW60" s="960"/>
      <c r="CPX60" s="960"/>
      <c r="CPY60" s="960"/>
      <c r="CPZ60" s="960"/>
      <c r="CQA60" s="960"/>
      <c r="CQB60" s="960"/>
      <c r="CQC60" s="960"/>
      <c r="CQD60" s="960"/>
      <c r="CQE60" s="960"/>
      <c r="CQF60" s="960"/>
      <c r="CQG60" s="960"/>
      <c r="CQH60" s="960"/>
      <c r="CQI60" s="960"/>
      <c r="CQJ60" s="960"/>
      <c r="CQK60" s="960"/>
      <c r="CQL60" s="960"/>
      <c r="CQM60" s="960"/>
      <c r="CQN60" s="960"/>
      <c r="CQO60" s="960"/>
      <c r="CQP60" s="960"/>
      <c r="CQQ60" s="960"/>
      <c r="CQR60" s="960"/>
      <c r="CQS60" s="960"/>
      <c r="CQT60" s="960"/>
      <c r="CQU60" s="960"/>
      <c r="CQV60" s="960"/>
      <c r="CQW60" s="960"/>
      <c r="CQX60" s="960"/>
      <c r="CQY60" s="960"/>
      <c r="CQZ60" s="960"/>
      <c r="CRA60" s="960"/>
      <c r="CRB60" s="960"/>
      <c r="CRC60" s="960"/>
      <c r="CRD60" s="960"/>
      <c r="CRE60" s="960"/>
      <c r="CRF60" s="960"/>
      <c r="CRG60" s="960"/>
      <c r="CRH60" s="960"/>
      <c r="CRI60" s="960"/>
      <c r="CRJ60" s="960"/>
      <c r="CRK60" s="960"/>
      <c r="CRL60" s="960"/>
      <c r="CRM60" s="960"/>
      <c r="CRN60" s="960"/>
      <c r="CRO60" s="960"/>
      <c r="CRP60" s="960"/>
      <c r="CRQ60" s="960"/>
      <c r="CRR60" s="960"/>
      <c r="CRS60" s="960"/>
      <c r="CRT60" s="960"/>
      <c r="CRU60" s="960"/>
      <c r="CRV60" s="960"/>
      <c r="CRW60" s="960"/>
      <c r="CRX60" s="960"/>
      <c r="CRY60" s="960"/>
      <c r="CRZ60" s="960"/>
      <c r="CSA60" s="960"/>
      <c r="CSB60" s="960"/>
      <c r="CSC60" s="960"/>
      <c r="CSD60" s="960"/>
      <c r="CSE60" s="960"/>
      <c r="CSF60" s="960"/>
      <c r="CSG60" s="960"/>
      <c r="CSH60" s="960"/>
      <c r="CSI60" s="960"/>
      <c r="CSJ60" s="960"/>
      <c r="CSK60" s="960"/>
      <c r="CSL60" s="960"/>
      <c r="CSM60" s="960"/>
      <c r="CSN60" s="960"/>
      <c r="CSO60" s="960"/>
      <c r="CSP60" s="960"/>
      <c r="CSQ60" s="960"/>
      <c r="CSR60" s="960"/>
      <c r="CSS60" s="960"/>
      <c r="CST60" s="960"/>
      <c r="CSU60" s="960"/>
      <c r="CSV60" s="960"/>
      <c r="CSW60" s="960"/>
      <c r="CSX60" s="960"/>
      <c r="CSY60" s="960"/>
      <c r="CSZ60" s="960"/>
      <c r="CTA60" s="960"/>
      <c r="CTB60" s="960"/>
      <c r="CTC60" s="960"/>
      <c r="CTD60" s="960"/>
      <c r="CTE60" s="960"/>
      <c r="CTF60" s="960"/>
      <c r="CTG60" s="960"/>
      <c r="CTH60" s="960"/>
      <c r="CTI60" s="960"/>
      <c r="CTJ60" s="960"/>
      <c r="CTK60" s="960"/>
      <c r="CTL60" s="960"/>
      <c r="CTM60" s="960"/>
      <c r="CTN60" s="960"/>
      <c r="CTO60" s="960"/>
      <c r="CTP60" s="960"/>
      <c r="CTQ60" s="960"/>
      <c r="CTR60" s="960"/>
      <c r="CTS60" s="960"/>
      <c r="CTT60" s="960"/>
      <c r="CTU60" s="960"/>
      <c r="CTV60" s="960"/>
      <c r="CTW60" s="960"/>
      <c r="CTX60" s="960"/>
      <c r="CTY60" s="960"/>
      <c r="CTZ60" s="960"/>
      <c r="CUA60" s="960"/>
      <c r="CUB60" s="960"/>
      <c r="CUC60" s="960"/>
      <c r="CUD60" s="960"/>
      <c r="CUE60" s="960"/>
      <c r="CUF60" s="960"/>
      <c r="CUG60" s="960"/>
      <c r="CUH60" s="960"/>
      <c r="CUI60" s="960"/>
      <c r="CUJ60" s="960"/>
      <c r="CUK60" s="960"/>
      <c r="CUL60" s="960"/>
      <c r="CUM60" s="960"/>
      <c r="CUN60" s="960"/>
      <c r="CUO60" s="960"/>
      <c r="CUP60" s="960"/>
      <c r="CUQ60" s="960"/>
      <c r="CUR60" s="960"/>
      <c r="CUS60" s="960"/>
      <c r="CUT60" s="960"/>
      <c r="CUU60" s="960"/>
      <c r="CUV60" s="960"/>
      <c r="CUW60" s="960"/>
      <c r="CUX60" s="960"/>
      <c r="CUY60" s="960"/>
      <c r="CUZ60" s="960"/>
      <c r="CVA60" s="960"/>
      <c r="CVB60" s="960"/>
      <c r="CVC60" s="960"/>
      <c r="CVD60" s="960"/>
      <c r="CVE60" s="960"/>
      <c r="CVF60" s="960"/>
      <c r="CVG60" s="960"/>
      <c r="CVH60" s="960"/>
      <c r="CVI60" s="960"/>
      <c r="CVJ60" s="960"/>
      <c r="CVK60" s="960"/>
      <c r="CVL60" s="960"/>
      <c r="CVM60" s="960"/>
      <c r="CVN60" s="960"/>
      <c r="CVO60" s="960"/>
      <c r="CVP60" s="960"/>
      <c r="CVQ60" s="960"/>
      <c r="CVR60" s="960"/>
      <c r="CVS60" s="960"/>
      <c r="CVT60" s="960"/>
      <c r="CVU60" s="960"/>
      <c r="CVV60" s="960"/>
      <c r="CVW60" s="960"/>
      <c r="CVX60" s="960"/>
      <c r="CVY60" s="960"/>
      <c r="CVZ60" s="960"/>
      <c r="CWA60" s="960"/>
      <c r="CWB60" s="960"/>
      <c r="CWC60" s="960"/>
      <c r="CWD60" s="960"/>
      <c r="CWE60" s="960"/>
      <c r="CWF60" s="960"/>
      <c r="CWG60" s="960"/>
      <c r="CWH60" s="960"/>
      <c r="CWI60" s="960"/>
      <c r="CWJ60" s="960"/>
      <c r="CWK60" s="960"/>
      <c r="CWL60" s="960"/>
      <c r="CWM60" s="960"/>
      <c r="CWN60" s="960"/>
      <c r="CWO60" s="960"/>
      <c r="CWP60" s="960"/>
      <c r="CWQ60" s="960"/>
      <c r="CWR60" s="960"/>
      <c r="CWS60" s="960"/>
      <c r="CWT60" s="960"/>
      <c r="CWU60" s="960"/>
      <c r="CWV60" s="960"/>
      <c r="CWW60" s="960"/>
      <c r="CWX60" s="960"/>
      <c r="CWY60" s="960"/>
      <c r="CWZ60" s="960"/>
      <c r="CXA60" s="960"/>
      <c r="CXB60" s="960"/>
      <c r="CXC60" s="960"/>
      <c r="CXD60" s="960"/>
      <c r="CXE60" s="960"/>
      <c r="CXF60" s="960"/>
      <c r="CXG60" s="960"/>
      <c r="CXH60" s="960"/>
      <c r="CXI60" s="960"/>
      <c r="CXJ60" s="960"/>
      <c r="CXK60" s="960"/>
      <c r="CXL60" s="960"/>
      <c r="CXM60" s="960"/>
      <c r="CXN60" s="960"/>
      <c r="CXO60" s="960"/>
      <c r="CXP60" s="960"/>
      <c r="CXQ60" s="960"/>
      <c r="CXR60" s="960"/>
      <c r="CXS60" s="960"/>
      <c r="CXT60" s="960"/>
      <c r="CXU60" s="960"/>
      <c r="CXV60" s="960"/>
      <c r="CXW60" s="960"/>
      <c r="CXX60" s="960"/>
      <c r="CXY60" s="960"/>
      <c r="CXZ60" s="960"/>
      <c r="CYA60" s="960"/>
      <c r="CYB60" s="960"/>
      <c r="CYC60" s="960"/>
      <c r="CYD60" s="960"/>
      <c r="CYE60" s="960"/>
      <c r="CYF60" s="960"/>
      <c r="CYG60" s="960"/>
      <c r="CYH60" s="960"/>
      <c r="CYI60" s="960"/>
      <c r="CYJ60" s="960"/>
      <c r="CYK60" s="960"/>
      <c r="CYL60" s="960"/>
      <c r="CYM60" s="960"/>
      <c r="CYN60" s="960"/>
      <c r="CYO60" s="960"/>
      <c r="CYP60" s="960"/>
      <c r="CYQ60" s="960"/>
      <c r="CYR60" s="960"/>
      <c r="CYS60" s="960"/>
      <c r="CYT60" s="960"/>
      <c r="CYU60" s="960"/>
      <c r="CYV60" s="960"/>
      <c r="CYW60" s="960"/>
      <c r="CYX60" s="960"/>
      <c r="CYY60" s="960"/>
      <c r="CYZ60" s="960"/>
      <c r="CZA60" s="960"/>
      <c r="CZB60" s="960"/>
      <c r="CZC60" s="960"/>
      <c r="CZD60" s="960"/>
      <c r="CZE60" s="960"/>
      <c r="CZF60" s="960"/>
      <c r="CZG60" s="960"/>
      <c r="CZH60" s="960"/>
      <c r="CZI60" s="960"/>
      <c r="CZJ60" s="960"/>
      <c r="CZK60" s="960"/>
      <c r="CZL60" s="960"/>
      <c r="CZM60" s="960"/>
      <c r="CZN60" s="960"/>
      <c r="CZO60" s="960"/>
      <c r="CZP60" s="960"/>
      <c r="CZQ60" s="960"/>
      <c r="CZR60" s="960"/>
      <c r="CZS60" s="960"/>
      <c r="CZT60" s="960"/>
      <c r="CZU60" s="960"/>
      <c r="CZV60" s="960"/>
      <c r="CZW60" s="960"/>
      <c r="CZX60" s="960"/>
      <c r="CZY60" s="960"/>
      <c r="CZZ60" s="960"/>
      <c r="DAA60" s="960"/>
      <c r="DAB60" s="960"/>
      <c r="DAC60" s="960"/>
      <c r="DAD60" s="960"/>
      <c r="DAE60" s="960"/>
      <c r="DAF60" s="960"/>
      <c r="DAG60" s="960"/>
      <c r="DAH60" s="960"/>
      <c r="DAI60" s="960"/>
      <c r="DAJ60" s="960"/>
      <c r="DAK60" s="960"/>
      <c r="DAL60" s="960"/>
      <c r="DAM60" s="960"/>
      <c r="DAN60" s="960"/>
      <c r="DAO60" s="960"/>
      <c r="DAP60" s="960"/>
      <c r="DAQ60" s="960"/>
      <c r="DAR60" s="960"/>
      <c r="DAS60" s="960"/>
      <c r="DAT60" s="960"/>
      <c r="DAU60" s="960"/>
      <c r="DAV60" s="960"/>
      <c r="DAW60" s="960"/>
      <c r="DAX60" s="960"/>
      <c r="DAY60" s="960"/>
      <c r="DAZ60" s="960"/>
      <c r="DBA60" s="960"/>
      <c r="DBB60" s="960"/>
      <c r="DBC60" s="960"/>
      <c r="DBD60" s="960"/>
      <c r="DBE60" s="960"/>
      <c r="DBF60" s="960"/>
      <c r="DBG60" s="960"/>
      <c r="DBH60" s="960"/>
      <c r="DBI60" s="960"/>
      <c r="DBJ60" s="960"/>
      <c r="DBK60" s="960"/>
      <c r="DBL60" s="960"/>
      <c r="DBM60" s="960"/>
      <c r="DBN60" s="960"/>
      <c r="DBO60" s="960"/>
      <c r="DBP60" s="960"/>
      <c r="DBQ60" s="960"/>
      <c r="DBR60" s="960"/>
      <c r="DBS60" s="960"/>
      <c r="DBT60" s="960"/>
      <c r="DBU60" s="960"/>
      <c r="DBV60" s="960"/>
      <c r="DBW60" s="960"/>
      <c r="DBX60" s="960"/>
      <c r="DBY60" s="960"/>
      <c r="DBZ60" s="960"/>
      <c r="DCA60" s="960"/>
      <c r="DCB60" s="960"/>
      <c r="DCC60" s="960"/>
      <c r="DCD60" s="960"/>
      <c r="DCE60" s="960"/>
      <c r="DCF60" s="960"/>
      <c r="DCG60" s="960"/>
      <c r="DCH60" s="960"/>
      <c r="DCI60" s="960"/>
      <c r="DCJ60" s="960"/>
      <c r="DCK60" s="960"/>
      <c r="DCL60" s="960"/>
      <c r="DCM60" s="960"/>
      <c r="DCN60" s="960"/>
      <c r="DCO60" s="960"/>
      <c r="DCP60" s="960"/>
      <c r="DCQ60" s="960"/>
      <c r="DCR60" s="960"/>
      <c r="DCS60" s="960"/>
      <c r="DCT60" s="960"/>
      <c r="DCU60" s="960"/>
      <c r="DCV60" s="960"/>
      <c r="DCW60" s="960"/>
      <c r="DCX60" s="960"/>
      <c r="DCY60" s="960"/>
      <c r="DCZ60" s="960"/>
      <c r="DDA60" s="960"/>
      <c r="DDB60" s="960"/>
      <c r="DDC60" s="960"/>
      <c r="DDD60" s="960"/>
      <c r="DDE60" s="960"/>
      <c r="DDF60" s="960"/>
      <c r="DDG60" s="960"/>
      <c r="DDH60" s="960"/>
      <c r="DDI60" s="960"/>
      <c r="DDJ60" s="960"/>
      <c r="DDK60" s="960"/>
      <c r="DDL60" s="960"/>
      <c r="DDM60" s="960"/>
      <c r="DDN60" s="960"/>
      <c r="DDO60" s="960"/>
      <c r="DDP60" s="960"/>
      <c r="DDQ60" s="960"/>
      <c r="DDR60" s="960"/>
      <c r="DDS60" s="960"/>
      <c r="DDT60" s="960"/>
      <c r="DDU60" s="960"/>
      <c r="DDV60" s="960"/>
      <c r="DDW60" s="960"/>
      <c r="DDX60" s="960"/>
      <c r="DDY60" s="960"/>
      <c r="DDZ60" s="960"/>
      <c r="DEA60" s="960"/>
      <c r="DEB60" s="960"/>
      <c r="DEC60" s="960"/>
      <c r="DED60" s="960"/>
      <c r="DEE60" s="960"/>
      <c r="DEF60" s="960"/>
      <c r="DEG60" s="960"/>
      <c r="DEH60" s="960"/>
      <c r="DEI60" s="960"/>
      <c r="DEJ60" s="960"/>
      <c r="DEK60" s="960"/>
      <c r="DEL60" s="960"/>
      <c r="DEM60" s="960"/>
      <c r="DEN60" s="960"/>
      <c r="DEO60" s="960"/>
      <c r="DEP60" s="960"/>
      <c r="DEQ60" s="960"/>
      <c r="DER60" s="960"/>
      <c r="DES60" s="960"/>
      <c r="DET60" s="960"/>
      <c r="DEU60" s="960"/>
      <c r="DEV60" s="960"/>
      <c r="DEW60" s="960"/>
      <c r="DEX60" s="960"/>
      <c r="DEY60" s="960"/>
      <c r="DEZ60" s="960"/>
      <c r="DFA60" s="960"/>
      <c r="DFB60" s="960"/>
      <c r="DFC60" s="960"/>
      <c r="DFD60" s="960"/>
      <c r="DFE60" s="960"/>
      <c r="DFF60" s="960"/>
      <c r="DFG60" s="960"/>
      <c r="DFH60" s="960"/>
      <c r="DFI60" s="960"/>
      <c r="DFJ60" s="960"/>
      <c r="DFK60" s="960"/>
      <c r="DFL60" s="960"/>
      <c r="DFM60" s="960"/>
      <c r="DFN60" s="960"/>
      <c r="DFO60" s="960"/>
      <c r="DFP60" s="960"/>
      <c r="DFQ60" s="960"/>
      <c r="DFR60" s="960"/>
      <c r="DFS60" s="960"/>
      <c r="DFT60" s="960"/>
      <c r="DFU60" s="960"/>
      <c r="DFV60" s="960"/>
      <c r="DFW60" s="960"/>
      <c r="DFX60" s="960"/>
      <c r="DFY60" s="960"/>
      <c r="DFZ60" s="960"/>
      <c r="DGA60" s="960"/>
      <c r="DGB60" s="960"/>
      <c r="DGC60" s="960"/>
      <c r="DGD60" s="960"/>
      <c r="DGE60" s="960"/>
      <c r="DGF60" s="960"/>
      <c r="DGG60" s="960"/>
      <c r="DGH60" s="960"/>
      <c r="DGI60" s="960"/>
      <c r="DGJ60" s="960"/>
      <c r="DGK60" s="960"/>
      <c r="DGL60" s="960"/>
      <c r="DGM60" s="960"/>
      <c r="DGN60" s="960"/>
      <c r="DGO60" s="960"/>
      <c r="DGP60" s="960"/>
      <c r="DGQ60" s="960"/>
      <c r="DGR60" s="960"/>
      <c r="DGS60" s="960"/>
      <c r="DGT60" s="960"/>
      <c r="DGU60" s="960"/>
      <c r="DGV60" s="960"/>
      <c r="DGW60" s="960"/>
      <c r="DGX60" s="960"/>
      <c r="DGY60" s="960"/>
      <c r="DGZ60" s="960"/>
      <c r="DHA60" s="960"/>
      <c r="DHB60" s="960"/>
      <c r="DHC60" s="960"/>
      <c r="DHD60" s="960"/>
      <c r="DHE60" s="960"/>
      <c r="DHF60" s="960"/>
      <c r="DHG60" s="960"/>
      <c r="DHH60" s="960"/>
      <c r="DHI60" s="960"/>
      <c r="DHJ60" s="960"/>
      <c r="DHK60" s="960"/>
      <c r="DHL60" s="960"/>
      <c r="DHM60" s="960"/>
      <c r="DHN60" s="960"/>
      <c r="DHO60" s="960"/>
      <c r="DHP60" s="960"/>
      <c r="DHQ60" s="960"/>
      <c r="DHR60" s="960"/>
      <c r="DHS60" s="960"/>
      <c r="DHT60" s="960"/>
      <c r="DHU60" s="960"/>
      <c r="DHV60" s="960"/>
      <c r="DHW60" s="960"/>
      <c r="DHX60" s="960"/>
      <c r="DHY60" s="960"/>
      <c r="DHZ60" s="960"/>
      <c r="DIA60" s="960"/>
      <c r="DIB60" s="960"/>
      <c r="DIC60" s="960"/>
      <c r="DID60" s="960"/>
      <c r="DIE60" s="960"/>
      <c r="DIF60" s="960"/>
      <c r="DIG60" s="960"/>
      <c r="DIH60" s="960"/>
      <c r="DII60" s="960"/>
      <c r="DIJ60" s="960"/>
      <c r="DIK60" s="960"/>
      <c r="DIL60" s="960"/>
      <c r="DIM60" s="960"/>
      <c r="DIN60" s="960"/>
      <c r="DIO60" s="960"/>
      <c r="DIP60" s="960"/>
      <c r="DIQ60" s="960"/>
      <c r="DIR60" s="960"/>
      <c r="DIS60" s="960"/>
      <c r="DIT60" s="960"/>
      <c r="DIU60" s="960"/>
      <c r="DIV60" s="960"/>
      <c r="DIW60" s="960"/>
      <c r="DIX60" s="960"/>
      <c r="DIY60" s="960"/>
      <c r="DIZ60" s="960"/>
      <c r="DJA60" s="960"/>
      <c r="DJB60" s="960"/>
      <c r="DJC60" s="960"/>
      <c r="DJD60" s="960"/>
      <c r="DJE60" s="960"/>
      <c r="DJF60" s="960"/>
      <c r="DJG60" s="960"/>
      <c r="DJH60" s="960"/>
      <c r="DJI60" s="960"/>
      <c r="DJJ60" s="960"/>
      <c r="DJK60" s="960"/>
      <c r="DJL60" s="960"/>
      <c r="DJM60" s="960"/>
      <c r="DJN60" s="960"/>
      <c r="DJO60" s="960"/>
      <c r="DJP60" s="960"/>
      <c r="DJQ60" s="960"/>
      <c r="DJR60" s="960"/>
      <c r="DJS60" s="960"/>
      <c r="DJT60" s="960"/>
      <c r="DJU60" s="960"/>
      <c r="DJV60" s="960"/>
      <c r="DJW60" s="960"/>
      <c r="DJX60" s="960"/>
      <c r="DJY60" s="960"/>
      <c r="DJZ60" s="960"/>
      <c r="DKA60" s="960"/>
      <c r="DKB60" s="960"/>
      <c r="DKC60" s="960"/>
      <c r="DKD60" s="960"/>
      <c r="DKE60" s="960"/>
      <c r="DKF60" s="960"/>
      <c r="DKG60" s="960"/>
      <c r="DKH60" s="960"/>
      <c r="DKI60" s="960"/>
      <c r="DKJ60" s="960"/>
      <c r="DKK60" s="960"/>
      <c r="DKL60" s="960"/>
      <c r="DKM60" s="960"/>
      <c r="DKN60" s="960"/>
      <c r="DKO60" s="960"/>
      <c r="DKP60" s="960"/>
      <c r="DKQ60" s="960"/>
      <c r="DKR60" s="960"/>
      <c r="DKS60" s="960"/>
      <c r="DKT60" s="960"/>
      <c r="DKU60" s="960"/>
      <c r="DKV60" s="960"/>
      <c r="DKW60" s="960"/>
      <c r="DKX60" s="960"/>
      <c r="DKY60" s="960"/>
      <c r="DKZ60" s="960"/>
      <c r="DLA60" s="960"/>
      <c r="DLB60" s="960"/>
      <c r="DLC60" s="960"/>
      <c r="DLD60" s="960"/>
      <c r="DLE60" s="960"/>
      <c r="DLF60" s="960"/>
      <c r="DLG60" s="960"/>
      <c r="DLH60" s="960"/>
      <c r="DLI60" s="960"/>
      <c r="DLJ60" s="960"/>
      <c r="DLK60" s="960"/>
      <c r="DLL60" s="960"/>
      <c r="DLM60" s="960"/>
      <c r="DLN60" s="960"/>
      <c r="DLO60" s="960"/>
      <c r="DLP60" s="960"/>
      <c r="DLQ60" s="960"/>
      <c r="DLR60" s="960"/>
      <c r="DLS60" s="960"/>
      <c r="DLT60" s="960"/>
      <c r="DLU60" s="960"/>
      <c r="DLV60" s="960"/>
      <c r="DLW60" s="960"/>
      <c r="DLX60" s="960"/>
      <c r="DLY60" s="960"/>
      <c r="DLZ60" s="960"/>
      <c r="DMA60" s="960"/>
      <c r="DMB60" s="960"/>
      <c r="DMC60" s="960"/>
      <c r="DMD60" s="960"/>
      <c r="DME60" s="960"/>
      <c r="DMF60" s="960"/>
      <c r="DMG60" s="960"/>
      <c r="DMH60" s="960"/>
      <c r="DMI60" s="960"/>
      <c r="DMJ60" s="960"/>
      <c r="DMK60" s="960"/>
      <c r="DML60" s="960"/>
      <c r="DMM60" s="960"/>
      <c r="DMN60" s="960"/>
      <c r="DMO60" s="960"/>
      <c r="DMP60" s="960"/>
      <c r="DMQ60" s="960"/>
      <c r="DMR60" s="960"/>
      <c r="DMS60" s="960"/>
      <c r="DMT60" s="960"/>
      <c r="DMU60" s="960"/>
      <c r="DMV60" s="960"/>
      <c r="DMW60" s="960"/>
      <c r="DMX60" s="960"/>
      <c r="DMY60" s="960"/>
      <c r="DMZ60" s="960"/>
      <c r="DNA60" s="960"/>
      <c r="DNB60" s="960"/>
      <c r="DNC60" s="960"/>
      <c r="DND60" s="960"/>
      <c r="DNE60" s="960"/>
      <c r="DNF60" s="960"/>
      <c r="DNG60" s="960"/>
      <c r="DNH60" s="960"/>
      <c r="DNI60" s="960"/>
      <c r="DNJ60" s="960"/>
      <c r="DNK60" s="960"/>
      <c r="DNL60" s="960"/>
      <c r="DNM60" s="960"/>
      <c r="DNN60" s="960"/>
      <c r="DNO60" s="960"/>
      <c r="DNP60" s="960"/>
      <c r="DNQ60" s="960"/>
      <c r="DNR60" s="960"/>
      <c r="DNS60" s="960"/>
      <c r="DNT60" s="960"/>
      <c r="DNU60" s="960"/>
      <c r="DNV60" s="960"/>
      <c r="DNW60" s="960"/>
      <c r="DNX60" s="960"/>
      <c r="DNY60" s="960"/>
      <c r="DNZ60" s="960"/>
      <c r="DOA60" s="960"/>
      <c r="DOB60" s="960"/>
      <c r="DOC60" s="960"/>
      <c r="DOD60" s="960"/>
      <c r="DOE60" s="960"/>
      <c r="DOF60" s="960"/>
      <c r="DOG60" s="960"/>
      <c r="DOH60" s="960"/>
      <c r="DOI60" s="960"/>
      <c r="DOJ60" s="960"/>
      <c r="DOK60" s="960"/>
      <c r="DOL60" s="960"/>
      <c r="DOM60" s="960"/>
      <c r="DON60" s="960"/>
      <c r="DOO60" s="960"/>
      <c r="DOP60" s="960"/>
      <c r="DOQ60" s="960"/>
      <c r="DOR60" s="960"/>
      <c r="DOS60" s="960"/>
      <c r="DOT60" s="960"/>
      <c r="DOU60" s="960"/>
      <c r="DOV60" s="960"/>
      <c r="DOW60" s="960"/>
      <c r="DOX60" s="960"/>
      <c r="DOY60" s="960"/>
      <c r="DOZ60" s="960"/>
      <c r="DPA60" s="960"/>
      <c r="DPB60" s="960"/>
      <c r="DPC60" s="960"/>
      <c r="DPD60" s="960"/>
      <c r="DPE60" s="960"/>
      <c r="DPF60" s="960"/>
      <c r="DPG60" s="960"/>
      <c r="DPH60" s="960"/>
      <c r="DPI60" s="960"/>
      <c r="DPJ60" s="960"/>
      <c r="DPK60" s="960"/>
      <c r="DPL60" s="960"/>
      <c r="DPM60" s="960"/>
      <c r="DPN60" s="960"/>
      <c r="DPO60" s="960"/>
      <c r="DPP60" s="960"/>
      <c r="DPQ60" s="960"/>
      <c r="DPR60" s="960"/>
      <c r="DPS60" s="960"/>
      <c r="DPT60" s="960"/>
      <c r="DPU60" s="960"/>
      <c r="DPV60" s="960"/>
      <c r="DPW60" s="960"/>
      <c r="DPX60" s="960"/>
      <c r="DPY60" s="960"/>
      <c r="DPZ60" s="960"/>
      <c r="DQA60" s="960"/>
      <c r="DQB60" s="960"/>
      <c r="DQC60" s="960"/>
      <c r="DQD60" s="960"/>
      <c r="DQE60" s="960"/>
      <c r="DQF60" s="960"/>
      <c r="DQG60" s="960"/>
      <c r="DQH60" s="960"/>
      <c r="DQI60" s="960"/>
      <c r="DQJ60" s="960"/>
      <c r="DQK60" s="960"/>
      <c r="DQL60" s="960"/>
      <c r="DQM60" s="960"/>
      <c r="DQN60" s="960"/>
      <c r="DQO60" s="960"/>
      <c r="DQP60" s="960"/>
      <c r="DQQ60" s="960"/>
      <c r="DQR60" s="960"/>
      <c r="DQS60" s="960"/>
      <c r="DQT60" s="960"/>
      <c r="DQU60" s="960"/>
      <c r="DQV60" s="960"/>
      <c r="DQW60" s="960"/>
      <c r="DQX60" s="960"/>
      <c r="DQY60" s="960"/>
      <c r="DQZ60" s="960"/>
      <c r="DRA60" s="960"/>
      <c r="DRB60" s="960"/>
      <c r="DRC60" s="960"/>
      <c r="DRD60" s="960"/>
      <c r="DRE60" s="960"/>
      <c r="DRF60" s="960"/>
      <c r="DRG60" s="960"/>
      <c r="DRH60" s="960"/>
      <c r="DRI60" s="960"/>
      <c r="DRJ60" s="960"/>
      <c r="DRK60" s="960"/>
      <c r="DRL60" s="960"/>
      <c r="DRM60" s="960"/>
      <c r="DRN60" s="960"/>
      <c r="DRO60" s="960"/>
      <c r="DRP60" s="960"/>
      <c r="DRQ60" s="960"/>
      <c r="DRR60" s="960"/>
      <c r="DRS60" s="960"/>
      <c r="DRT60" s="960"/>
      <c r="DRU60" s="960"/>
      <c r="DRV60" s="960"/>
      <c r="DRW60" s="960"/>
      <c r="DRX60" s="960"/>
      <c r="DRY60" s="960"/>
      <c r="DRZ60" s="960"/>
      <c r="DSA60" s="960"/>
      <c r="DSB60" s="960"/>
      <c r="DSC60" s="960"/>
      <c r="DSD60" s="960"/>
      <c r="DSE60" s="960"/>
      <c r="DSF60" s="960"/>
      <c r="DSG60" s="960"/>
      <c r="DSH60" s="960"/>
      <c r="DSI60" s="960"/>
      <c r="DSJ60" s="960"/>
      <c r="DSK60" s="960"/>
      <c r="DSL60" s="960"/>
      <c r="DSM60" s="960"/>
      <c r="DSN60" s="960"/>
      <c r="DSO60" s="960"/>
      <c r="DSP60" s="960"/>
      <c r="DSQ60" s="960"/>
      <c r="DSR60" s="960"/>
      <c r="DSS60" s="960"/>
      <c r="DST60" s="960"/>
      <c r="DSU60" s="960"/>
      <c r="DSV60" s="960"/>
      <c r="DSW60" s="960"/>
      <c r="DSX60" s="960"/>
      <c r="DSY60" s="960"/>
      <c r="DSZ60" s="960"/>
      <c r="DTA60" s="960"/>
      <c r="DTB60" s="960"/>
      <c r="DTC60" s="960"/>
      <c r="DTD60" s="960"/>
      <c r="DTE60" s="960"/>
      <c r="DTF60" s="960"/>
      <c r="DTG60" s="960"/>
      <c r="DTH60" s="960"/>
      <c r="DTI60" s="960"/>
      <c r="DTJ60" s="960"/>
      <c r="DTK60" s="960"/>
      <c r="DTL60" s="960"/>
      <c r="DTM60" s="960"/>
      <c r="DTN60" s="960"/>
      <c r="DTO60" s="960"/>
      <c r="DTP60" s="960"/>
      <c r="DTQ60" s="960"/>
      <c r="DTR60" s="960"/>
      <c r="DTS60" s="960"/>
      <c r="DTT60" s="960"/>
      <c r="DTU60" s="960"/>
      <c r="DTV60" s="960"/>
      <c r="DTW60" s="960"/>
      <c r="DTX60" s="960"/>
      <c r="DTY60" s="960"/>
      <c r="DTZ60" s="960"/>
      <c r="DUA60" s="960"/>
      <c r="DUB60" s="960"/>
      <c r="DUC60" s="960"/>
      <c r="DUD60" s="960"/>
      <c r="DUE60" s="960"/>
      <c r="DUF60" s="960"/>
      <c r="DUG60" s="960"/>
      <c r="DUH60" s="960"/>
      <c r="DUI60" s="960"/>
      <c r="DUJ60" s="960"/>
      <c r="DUK60" s="960"/>
      <c r="DUL60" s="960"/>
      <c r="DUM60" s="960"/>
      <c r="DUN60" s="960"/>
      <c r="DUO60" s="960"/>
      <c r="DUP60" s="960"/>
      <c r="DUQ60" s="960"/>
      <c r="DUR60" s="960"/>
      <c r="DUS60" s="960"/>
      <c r="DUT60" s="960"/>
      <c r="DUU60" s="960"/>
      <c r="DUV60" s="960"/>
      <c r="DUW60" s="960"/>
      <c r="DUX60" s="960"/>
      <c r="DUY60" s="960"/>
      <c r="DUZ60" s="960"/>
      <c r="DVA60" s="960"/>
      <c r="DVB60" s="960"/>
      <c r="DVC60" s="960"/>
      <c r="DVD60" s="960"/>
      <c r="DVE60" s="960"/>
      <c r="DVF60" s="960"/>
      <c r="DVG60" s="960"/>
      <c r="DVH60" s="960"/>
      <c r="DVI60" s="960"/>
      <c r="DVJ60" s="960"/>
      <c r="DVK60" s="960"/>
      <c r="DVL60" s="960"/>
      <c r="DVM60" s="960"/>
      <c r="DVN60" s="960"/>
      <c r="DVO60" s="960"/>
      <c r="DVP60" s="960"/>
      <c r="DVQ60" s="960"/>
      <c r="DVR60" s="960"/>
      <c r="DVS60" s="960"/>
      <c r="DVT60" s="960"/>
      <c r="DVU60" s="960"/>
      <c r="DVV60" s="960"/>
      <c r="DVW60" s="960"/>
      <c r="DVX60" s="960"/>
      <c r="DVY60" s="960"/>
      <c r="DVZ60" s="960"/>
      <c r="DWA60" s="960"/>
      <c r="DWB60" s="960"/>
      <c r="DWC60" s="960"/>
      <c r="DWD60" s="960"/>
      <c r="DWE60" s="960"/>
      <c r="DWF60" s="960"/>
      <c r="DWG60" s="960"/>
      <c r="DWH60" s="960"/>
      <c r="DWI60" s="960"/>
      <c r="DWJ60" s="960"/>
      <c r="DWK60" s="960"/>
      <c r="DWL60" s="960"/>
      <c r="DWM60" s="960"/>
      <c r="DWN60" s="960"/>
      <c r="DWO60" s="960"/>
      <c r="DWP60" s="960"/>
      <c r="DWQ60" s="960"/>
      <c r="DWR60" s="960"/>
      <c r="DWS60" s="960"/>
      <c r="DWT60" s="960"/>
      <c r="DWU60" s="960"/>
      <c r="DWV60" s="960"/>
      <c r="DWW60" s="960"/>
      <c r="DWX60" s="960"/>
      <c r="DWY60" s="960"/>
      <c r="DWZ60" s="960"/>
      <c r="DXA60" s="960"/>
      <c r="DXB60" s="960"/>
      <c r="DXC60" s="960"/>
      <c r="DXD60" s="960"/>
      <c r="DXE60" s="960"/>
      <c r="DXF60" s="960"/>
      <c r="DXG60" s="960"/>
      <c r="DXH60" s="960"/>
      <c r="DXI60" s="960"/>
      <c r="DXJ60" s="960"/>
      <c r="DXK60" s="960"/>
      <c r="DXL60" s="960"/>
      <c r="DXM60" s="960"/>
      <c r="DXN60" s="960"/>
      <c r="DXO60" s="960"/>
      <c r="DXP60" s="960"/>
      <c r="DXQ60" s="960"/>
      <c r="DXR60" s="960"/>
      <c r="DXS60" s="960"/>
      <c r="DXT60" s="960"/>
      <c r="DXU60" s="960"/>
      <c r="DXV60" s="960"/>
      <c r="DXW60" s="960"/>
      <c r="DXX60" s="960"/>
      <c r="DXY60" s="960"/>
      <c r="DXZ60" s="960"/>
      <c r="DYA60" s="960"/>
      <c r="DYB60" s="960"/>
      <c r="DYC60" s="960"/>
      <c r="DYD60" s="960"/>
      <c r="DYE60" s="960"/>
      <c r="DYF60" s="960"/>
      <c r="DYG60" s="960"/>
      <c r="DYH60" s="960"/>
      <c r="DYI60" s="960"/>
      <c r="DYJ60" s="960"/>
      <c r="DYK60" s="960"/>
      <c r="DYL60" s="960"/>
      <c r="DYM60" s="960"/>
      <c r="DYN60" s="960"/>
      <c r="DYO60" s="960"/>
      <c r="DYP60" s="960"/>
      <c r="DYQ60" s="960"/>
      <c r="DYR60" s="960"/>
      <c r="DYS60" s="960"/>
      <c r="DYT60" s="960"/>
      <c r="DYU60" s="960"/>
      <c r="DYV60" s="960"/>
      <c r="DYW60" s="960"/>
      <c r="DYX60" s="960"/>
      <c r="DYY60" s="960"/>
      <c r="DYZ60" s="960"/>
      <c r="DZA60" s="960"/>
      <c r="DZB60" s="960"/>
      <c r="DZC60" s="960"/>
      <c r="DZD60" s="960"/>
      <c r="DZE60" s="960"/>
      <c r="DZF60" s="960"/>
      <c r="DZG60" s="960"/>
      <c r="DZH60" s="960"/>
      <c r="DZI60" s="960"/>
      <c r="DZJ60" s="960"/>
      <c r="DZK60" s="960"/>
      <c r="DZL60" s="960"/>
      <c r="DZM60" s="960"/>
      <c r="DZN60" s="960"/>
      <c r="DZO60" s="960"/>
      <c r="DZP60" s="960"/>
      <c r="DZQ60" s="960"/>
      <c r="DZR60" s="960"/>
      <c r="DZS60" s="960"/>
      <c r="DZT60" s="960"/>
      <c r="DZU60" s="960"/>
      <c r="DZV60" s="960"/>
      <c r="DZW60" s="960"/>
      <c r="DZX60" s="960"/>
      <c r="DZY60" s="960"/>
      <c r="DZZ60" s="960"/>
      <c r="EAA60" s="960"/>
      <c r="EAB60" s="960"/>
      <c r="EAC60" s="960"/>
      <c r="EAD60" s="960"/>
      <c r="EAE60" s="960"/>
      <c r="EAF60" s="960"/>
      <c r="EAG60" s="960"/>
      <c r="EAH60" s="960"/>
      <c r="EAI60" s="960"/>
      <c r="EAJ60" s="960"/>
      <c r="EAK60" s="960"/>
      <c r="EAL60" s="960"/>
      <c r="EAM60" s="960"/>
      <c r="EAN60" s="960"/>
      <c r="EAO60" s="960"/>
      <c r="EAP60" s="960"/>
      <c r="EAQ60" s="960"/>
      <c r="EAR60" s="960"/>
      <c r="EAS60" s="960"/>
      <c r="EAT60" s="960"/>
      <c r="EAU60" s="960"/>
      <c r="EAV60" s="960"/>
      <c r="EAW60" s="960"/>
      <c r="EAX60" s="960"/>
      <c r="EAY60" s="960"/>
      <c r="EAZ60" s="960"/>
      <c r="EBA60" s="960"/>
      <c r="EBB60" s="960"/>
      <c r="EBC60" s="960"/>
      <c r="EBD60" s="960"/>
      <c r="EBE60" s="960"/>
      <c r="EBF60" s="960"/>
      <c r="EBG60" s="960"/>
      <c r="EBH60" s="960"/>
      <c r="EBI60" s="960"/>
      <c r="EBJ60" s="960"/>
      <c r="EBK60" s="960"/>
      <c r="EBL60" s="960"/>
      <c r="EBM60" s="960"/>
      <c r="EBN60" s="960"/>
      <c r="EBO60" s="960"/>
      <c r="EBP60" s="960"/>
      <c r="EBQ60" s="960"/>
      <c r="EBR60" s="960"/>
      <c r="EBS60" s="960"/>
      <c r="EBT60" s="960"/>
      <c r="EBU60" s="960"/>
      <c r="EBV60" s="960"/>
      <c r="EBW60" s="960"/>
      <c r="EBX60" s="960"/>
      <c r="EBY60" s="960"/>
      <c r="EBZ60" s="960"/>
      <c r="ECA60" s="960"/>
      <c r="ECB60" s="960"/>
      <c r="ECC60" s="960"/>
      <c r="ECD60" s="960"/>
      <c r="ECE60" s="960"/>
      <c r="ECF60" s="960"/>
      <c r="ECG60" s="960"/>
      <c r="ECH60" s="960"/>
      <c r="ECI60" s="960"/>
      <c r="ECJ60" s="960"/>
      <c r="ECK60" s="960"/>
      <c r="ECL60" s="960"/>
      <c r="ECM60" s="960"/>
      <c r="ECN60" s="960"/>
      <c r="ECO60" s="960"/>
      <c r="ECP60" s="960"/>
      <c r="ECQ60" s="960"/>
      <c r="ECR60" s="960"/>
      <c r="ECS60" s="960"/>
      <c r="ECT60" s="960"/>
      <c r="ECU60" s="960"/>
      <c r="ECV60" s="960"/>
      <c r="ECW60" s="960"/>
      <c r="ECX60" s="960"/>
      <c r="ECY60" s="960"/>
      <c r="ECZ60" s="960"/>
      <c r="EDA60" s="960"/>
      <c r="EDB60" s="960"/>
      <c r="EDC60" s="960"/>
      <c r="EDD60" s="960"/>
      <c r="EDE60" s="960"/>
      <c r="EDF60" s="960"/>
      <c r="EDG60" s="960"/>
      <c r="EDH60" s="960"/>
      <c r="EDI60" s="960"/>
      <c r="EDJ60" s="960"/>
      <c r="EDK60" s="960"/>
      <c r="EDL60" s="960"/>
      <c r="EDM60" s="960"/>
      <c r="EDN60" s="960"/>
      <c r="EDO60" s="960"/>
      <c r="EDP60" s="960"/>
      <c r="EDQ60" s="960"/>
      <c r="EDR60" s="960"/>
      <c r="EDS60" s="960"/>
      <c r="EDT60" s="960"/>
      <c r="EDU60" s="960"/>
      <c r="EDV60" s="960"/>
      <c r="EDW60" s="960"/>
      <c r="EDX60" s="960"/>
      <c r="EDY60" s="960"/>
      <c r="EDZ60" s="960"/>
      <c r="EEA60" s="960"/>
      <c r="EEB60" s="960"/>
      <c r="EEC60" s="960"/>
      <c r="EED60" s="960"/>
      <c r="EEE60" s="960"/>
      <c r="EEF60" s="960"/>
      <c r="EEG60" s="960"/>
      <c r="EEH60" s="960"/>
      <c r="EEI60" s="960"/>
      <c r="EEJ60" s="960"/>
      <c r="EEK60" s="960"/>
      <c r="EEL60" s="960"/>
      <c r="EEM60" s="960"/>
      <c r="EEN60" s="960"/>
      <c r="EEO60" s="960"/>
      <c r="EEP60" s="960"/>
      <c r="EEQ60" s="960"/>
      <c r="EER60" s="960"/>
      <c r="EES60" s="960"/>
      <c r="EET60" s="960"/>
      <c r="EEU60" s="960"/>
      <c r="EEV60" s="960"/>
      <c r="EEW60" s="960"/>
      <c r="EEX60" s="960"/>
      <c r="EEY60" s="960"/>
      <c r="EEZ60" s="960"/>
      <c r="EFA60" s="960"/>
      <c r="EFB60" s="960"/>
      <c r="EFC60" s="960"/>
      <c r="EFD60" s="960"/>
      <c r="EFE60" s="960"/>
      <c r="EFF60" s="960"/>
      <c r="EFG60" s="960"/>
      <c r="EFH60" s="960"/>
      <c r="EFI60" s="960"/>
      <c r="EFJ60" s="960"/>
      <c r="EFK60" s="960"/>
      <c r="EFL60" s="960"/>
      <c r="EFM60" s="960"/>
      <c r="EFN60" s="960"/>
      <c r="EFO60" s="960"/>
      <c r="EFP60" s="960"/>
      <c r="EFQ60" s="960"/>
      <c r="EFR60" s="960"/>
      <c r="EFS60" s="960"/>
      <c r="EFT60" s="960"/>
      <c r="EFU60" s="960"/>
      <c r="EFV60" s="960"/>
      <c r="EFW60" s="960"/>
      <c r="EFX60" s="960"/>
      <c r="EFY60" s="960"/>
      <c r="EFZ60" s="960"/>
      <c r="EGA60" s="960"/>
      <c r="EGB60" s="960"/>
      <c r="EGC60" s="960"/>
      <c r="EGD60" s="960"/>
      <c r="EGE60" s="960"/>
      <c r="EGF60" s="960"/>
      <c r="EGG60" s="960"/>
      <c r="EGH60" s="960"/>
      <c r="EGI60" s="960"/>
      <c r="EGJ60" s="960"/>
      <c r="EGK60" s="960"/>
      <c r="EGL60" s="960"/>
      <c r="EGM60" s="960"/>
      <c r="EGN60" s="960"/>
      <c r="EGO60" s="960"/>
      <c r="EGP60" s="960"/>
      <c r="EGQ60" s="960"/>
      <c r="EGR60" s="960"/>
      <c r="EGS60" s="960"/>
      <c r="EGT60" s="960"/>
      <c r="EGU60" s="960"/>
      <c r="EGV60" s="960"/>
      <c r="EGW60" s="960"/>
      <c r="EGX60" s="960"/>
      <c r="EGY60" s="960"/>
      <c r="EGZ60" s="960"/>
      <c r="EHA60" s="960"/>
      <c r="EHB60" s="960"/>
      <c r="EHC60" s="960"/>
      <c r="EHD60" s="960"/>
      <c r="EHE60" s="960"/>
      <c r="EHF60" s="960"/>
      <c r="EHG60" s="960"/>
      <c r="EHH60" s="960"/>
      <c r="EHI60" s="960"/>
      <c r="EHJ60" s="960"/>
      <c r="EHK60" s="960"/>
      <c r="EHL60" s="960"/>
      <c r="EHM60" s="960"/>
      <c r="EHN60" s="960"/>
      <c r="EHO60" s="960"/>
      <c r="EHP60" s="960"/>
      <c r="EHQ60" s="960"/>
      <c r="EHR60" s="960"/>
      <c r="EHS60" s="960"/>
      <c r="EHT60" s="960"/>
      <c r="EHU60" s="960"/>
      <c r="EHV60" s="960"/>
      <c r="EHW60" s="960"/>
      <c r="EHX60" s="960"/>
      <c r="EHY60" s="960"/>
      <c r="EHZ60" s="960"/>
      <c r="EIA60" s="960"/>
      <c r="EIB60" s="960"/>
      <c r="EIC60" s="960"/>
      <c r="EID60" s="960"/>
      <c r="EIE60" s="960"/>
      <c r="EIF60" s="960"/>
      <c r="EIG60" s="960"/>
      <c r="EIH60" s="960"/>
      <c r="EII60" s="960"/>
      <c r="EIJ60" s="960"/>
      <c r="EIK60" s="960"/>
      <c r="EIL60" s="960"/>
      <c r="EIM60" s="960"/>
      <c r="EIN60" s="960"/>
      <c r="EIO60" s="960"/>
      <c r="EIP60" s="960"/>
      <c r="EIQ60" s="960"/>
      <c r="EIR60" s="960"/>
      <c r="EIS60" s="960"/>
      <c r="EIT60" s="960"/>
      <c r="EIU60" s="960"/>
      <c r="EIV60" s="960"/>
      <c r="EIW60" s="960"/>
      <c r="EIX60" s="960"/>
      <c r="EIY60" s="960"/>
      <c r="EIZ60" s="960"/>
      <c r="EJA60" s="960"/>
      <c r="EJB60" s="960"/>
      <c r="EJC60" s="960"/>
      <c r="EJD60" s="960"/>
      <c r="EJE60" s="960"/>
      <c r="EJF60" s="960"/>
      <c r="EJG60" s="960"/>
      <c r="EJH60" s="960"/>
      <c r="EJI60" s="960"/>
      <c r="EJJ60" s="960"/>
      <c r="EJK60" s="960"/>
      <c r="EJL60" s="960"/>
      <c r="EJM60" s="960"/>
      <c r="EJN60" s="960"/>
      <c r="EJO60" s="960"/>
      <c r="EJP60" s="960"/>
      <c r="EJQ60" s="960"/>
      <c r="EJR60" s="960"/>
      <c r="EJS60" s="960"/>
      <c r="EJT60" s="960"/>
      <c r="EJU60" s="960"/>
      <c r="EJV60" s="960"/>
      <c r="EJW60" s="960"/>
      <c r="EJX60" s="960"/>
      <c r="EJY60" s="960"/>
      <c r="EJZ60" s="960"/>
      <c r="EKA60" s="960"/>
      <c r="EKB60" s="960"/>
      <c r="EKC60" s="960"/>
      <c r="EKD60" s="960"/>
      <c r="EKE60" s="960"/>
      <c r="EKF60" s="960"/>
      <c r="EKG60" s="960"/>
      <c r="EKH60" s="960"/>
      <c r="EKI60" s="960"/>
      <c r="EKJ60" s="960"/>
      <c r="EKK60" s="960"/>
      <c r="EKL60" s="960"/>
      <c r="EKM60" s="960"/>
      <c r="EKN60" s="960"/>
      <c r="EKO60" s="960"/>
      <c r="EKP60" s="960"/>
      <c r="EKQ60" s="960"/>
      <c r="EKR60" s="960"/>
      <c r="EKS60" s="960"/>
      <c r="EKT60" s="960"/>
      <c r="EKU60" s="960"/>
      <c r="EKV60" s="960"/>
      <c r="EKW60" s="960"/>
      <c r="EKX60" s="960"/>
      <c r="EKY60" s="960"/>
      <c r="EKZ60" s="960"/>
      <c r="ELA60" s="960"/>
      <c r="ELB60" s="960"/>
      <c r="ELC60" s="960"/>
      <c r="ELD60" s="960"/>
      <c r="ELE60" s="960"/>
      <c r="ELF60" s="960"/>
      <c r="ELG60" s="960"/>
      <c r="ELH60" s="960"/>
      <c r="ELI60" s="960"/>
      <c r="ELJ60" s="960"/>
      <c r="ELK60" s="960"/>
      <c r="ELL60" s="960"/>
      <c r="ELM60" s="960"/>
      <c r="ELN60" s="960"/>
      <c r="ELO60" s="960"/>
      <c r="ELP60" s="960"/>
      <c r="ELQ60" s="960"/>
      <c r="ELR60" s="960"/>
      <c r="ELS60" s="960"/>
      <c r="ELT60" s="960"/>
      <c r="ELU60" s="960"/>
      <c r="ELV60" s="960"/>
      <c r="ELW60" s="960"/>
      <c r="ELX60" s="960"/>
      <c r="ELY60" s="960"/>
      <c r="ELZ60" s="960"/>
      <c r="EMA60" s="960"/>
      <c r="EMB60" s="960"/>
      <c r="EMC60" s="960"/>
      <c r="EMD60" s="960"/>
      <c r="EME60" s="960"/>
      <c r="EMF60" s="960"/>
      <c r="EMG60" s="960"/>
      <c r="EMH60" s="960"/>
      <c r="EMI60" s="960"/>
      <c r="EMJ60" s="960"/>
      <c r="EMK60" s="960"/>
      <c r="EML60" s="960"/>
      <c r="EMM60" s="960"/>
      <c r="EMN60" s="960"/>
      <c r="EMO60" s="960"/>
      <c r="EMP60" s="960"/>
      <c r="EMQ60" s="960"/>
      <c r="EMR60" s="960"/>
      <c r="EMS60" s="960"/>
      <c r="EMT60" s="960"/>
      <c r="EMU60" s="960"/>
      <c r="EMV60" s="960"/>
      <c r="EMW60" s="960"/>
      <c r="EMX60" s="960"/>
      <c r="EMY60" s="960"/>
      <c r="EMZ60" s="960"/>
      <c r="ENA60" s="960"/>
      <c r="ENB60" s="960"/>
      <c r="ENC60" s="960"/>
      <c r="END60" s="960"/>
      <c r="ENE60" s="960"/>
      <c r="ENF60" s="960"/>
      <c r="ENG60" s="960"/>
      <c r="ENH60" s="960"/>
      <c r="ENI60" s="960"/>
      <c r="ENJ60" s="960"/>
      <c r="ENK60" s="960"/>
      <c r="ENL60" s="960"/>
      <c r="ENM60" s="960"/>
      <c r="ENN60" s="960"/>
      <c r="ENO60" s="960"/>
      <c r="ENP60" s="960"/>
      <c r="ENQ60" s="960"/>
      <c r="ENR60" s="960"/>
      <c r="ENS60" s="960"/>
      <c r="ENT60" s="960"/>
      <c r="ENU60" s="960"/>
      <c r="ENV60" s="960"/>
      <c r="ENW60" s="960"/>
      <c r="ENX60" s="960"/>
      <c r="ENY60" s="960"/>
      <c r="ENZ60" s="960"/>
      <c r="EOA60" s="960"/>
      <c r="EOB60" s="960"/>
      <c r="EOC60" s="960"/>
      <c r="EOD60" s="960"/>
      <c r="EOE60" s="960"/>
      <c r="EOF60" s="960"/>
      <c r="EOG60" s="960"/>
      <c r="EOH60" s="960"/>
      <c r="EOI60" s="960"/>
      <c r="EOJ60" s="960"/>
      <c r="EOK60" s="960"/>
      <c r="EOL60" s="960"/>
      <c r="EOM60" s="960"/>
      <c r="EON60" s="960"/>
      <c r="EOO60" s="960"/>
      <c r="EOP60" s="960"/>
      <c r="EOQ60" s="960"/>
      <c r="EOR60" s="960"/>
      <c r="EOS60" s="960"/>
      <c r="EOT60" s="960"/>
      <c r="EOU60" s="960"/>
      <c r="EOV60" s="960"/>
      <c r="EOW60" s="960"/>
      <c r="EOX60" s="960"/>
      <c r="EOY60" s="960"/>
      <c r="EOZ60" s="960"/>
      <c r="EPA60" s="960"/>
      <c r="EPB60" s="960"/>
      <c r="EPC60" s="960"/>
      <c r="EPD60" s="960"/>
      <c r="EPE60" s="960"/>
      <c r="EPF60" s="960"/>
      <c r="EPG60" s="960"/>
      <c r="EPH60" s="960"/>
      <c r="EPI60" s="960"/>
      <c r="EPJ60" s="960"/>
      <c r="EPK60" s="960"/>
      <c r="EPL60" s="960"/>
      <c r="EPM60" s="960"/>
      <c r="EPN60" s="960"/>
      <c r="EPO60" s="960"/>
      <c r="EPP60" s="960"/>
      <c r="EPQ60" s="960"/>
      <c r="EPR60" s="960"/>
      <c r="EPS60" s="960"/>
      <c r="EPT60" s="960"/>
      <c r="EPU60" s="960"/>
      <c r="EPV60" s="960"/>
      <c r="EPW60" s="960"/>
      <c r="EPX60" s="960"/>
      <c r="EPY60" s="960"/>
      <c r="EPZ60" s="960"/>
      <c r="EQA60" s="960"/>
      <c r="EQB60" s="960"/>
      <c r="EQC60" s="960"/>
      <c r="EQD60" s="960"/>
      <c r="EQE60" s="960"/>
      <c r="EQF60" s="960"/>
      <c r="EQG60" s="960"/>
      <c r="EQH60" s="960"/>
      <c r="EQI60" s="960"/>
      <c r="EQJ60" s="960"/>
      <c r="EQK60" s="960"/>
      <c r="EQL60" s="960"/>
      <c r="EQM60" s="960"/>
      <c r="EQN60" s="960"/>
      <c r="EQO60" s="960"/>
      <c r="EQP60" s="960"/>
      <c r="EQQ60" s="960"/>
      <c r="EQR60" s="960"/>
      <c r="EQS60" s="960"/>
      <c r="EQT60" s="960"/>
      <c r="EQU60" s="960"/>
      <c r="EQV60" s="960"/>
      <c r="EQW60" s="960"/>
      <c r="EQX60" s="960"/>
      <c r="EQY60" s="960"/>
      <c r="EQZ60" s="960"/>
      <c r="ERA60" s="960"/>
      <c r="ERB60" s="960"/>
      <c r="ERC60" s="960"/>
      <c r="ERD60" s="960"/>
      <c r="ERE60" s="960"/>
      <c r="ERF60" s="960"/>
      <c r="ERG60" s="960"/>
      <c r="ERH60" s="960"/>
      <c r="ERI60" s="960"/>
      <c r="ERJ60" s="960"/>
      <c r="ERK60" s="960"/>
      <c r="ERL60" s="960"/>
      <c r="ERM60" s="960"/>
      <c r="ERN60" s="960"/>
      <c r="ERO60" s="960"/>
      <c r="ERP60" s="960"/>
      <c r="ERQ60" s="960"/>
      <c r="ERR60" s="960"/>
      <c r="ERS60" s="960"/>
      <c r="ERT60" s="960"/>
      <c r="ERU60" s="960"/>
      <c r="ERV60" s="960"/>
      <c r="ERW60" s="960"/>
      <c r="ERX60" s="960"/>
      <c r="ERY60" s="960"/>
      <c r="ERZ60" s="960"/>
      <c r="ESA60" s="960"/>
      <c r="ESB60" s="960"/>
      <c r="ESC60" s="960"/>
      <c r="ESD60" s="960"/>
      <c r="ESE60" s="960"/>
      <c r="ESF60" s="960"/>
      <c r="ESG60" s="960"/>
      <c r="ESH60" s="960"/>
      <c r="ESI60" s="960"/>
      <c r="ESJ60" s="960"/>
      <c r="ESK60" s="960"/>
      <c r="ESL60" s="960"/>
      <c r="ESM60" s="960"/>
      <c r="ESN60" s="960"/>
      <c r="ESO60" s="960"/>
      <c r="ESP60" s="960"/>
      <c r="ESQ60" s="960"/>
      <c r="ESR60" s="960"/>
      <c r="ESS60" s="960"/>
      <c r="EST60" s="960"/>
      <c r="ESU60" s="960"/>
      <c r="ESV60" s="960"/>
      <c r="ESW60" s="960"/>
      <c r="ESX60" s="960"/>
      <c r="ESY60" s="960"/>
      <c r="ESZ60" s="960"/>
      <c r="ETA60" s="960"/>
      <c r="ETB60" s="960"/>
      <c r="ETC60" s="960"/>
      <c r="ETD60" s="960"/>
      <c r="ETE60" s="960"/>
      <c r="ETF60" s="960"/>
      <c r="ETG60" s="960"/>
      <c r="ETH60" s="960"/>
      <c r="ETI60" s="960"/>
      <c r="ETJ60" s="960"/>
      <c r="ETK60" s="960"/>
      <c r="ETL60" s="960"/>
      <c r="ETM60" s="960"/>
      <c r="ETN60" s="960"/>
      <c r="ETO60" s="960"/>
      <c r="ETP60" s="960"/>
      <c r="ETQ60" s="960"/>
      <c r="ETR60" s="960"/>
      <c r="ETS60" s="960"/>
      <c r="ETT60" s="960"/>
      <c r="ETU60" s="960"/>
      <c r="ETV60" s="960"/>
      <c r="ETW60" s="960"/>
      <c r="ETX60" s="960"/>
      <c r="ETY60" s="960"/>
      <c r="ETZ60" s="960"/>
      <c r="EUA60" s="960"/>
      <c r="EUB60" s="960"/>
      <c r="EUC60" s="960"/>
      <c r="EUD60" s="960"/>
      <c r="EUE60" s="960"/>
      <c r="EUF60" s="960"/>
      <c r="EUG60" s="960"/>
      <c r="EUH60" s="960"/>
      <c r="EUI60" s="960"/>
      <c r="EUJ60" s="960"/>
      <c r="EUK60" s="960"/>
      <c r="EUL60" s="960"/>
      <c r="EUM60" s="960"/>
      <c r="EUN60" s="960"/>
      <c r="EUO60" s="960"/>
      <c r="EUP60" s="960"/>
      <c r="EUQ60" s="960"/>
      <c r="EUR60" s="960"/>
      <c r="EUS60" s="960"/>
      <c r="EUT60" s="960"/>
      <c r="EUU60" s="960"/>
      <c r="EUV60" s="960"/>
      <c r="EUW60" s="960"/>
      <c r="EUX60" s="960"/>
      <c r="EUY60" s="960"/>
      <c r="EUZ60" s="960"/>
      <c r="EVA60" s="960"/>
      <c r="EVB60" s="960"/>
      <c r="EVC60" s="960"/>
      <c r="EVD60" s="960"/>
      <c r="EVE60" s="960"/>
      <c r="EVF60" s="960"/>
      <c r="EVG60" s="960"/>
      <c r="EVH60" s="960"/>
      <c r="EVI60" s="960"/>
      <c r="EVJ60" s="960"/>
      <c r="EVK60" s="960"/>
      <c r="EVL60" s="960"/>
      <c r="EVM60" s="960"/>
      <c r="EVN60" s="960"/>
      <c r="EVO60" s="960"/>
      <c r="EVP60" s="960"/>
      <c r="EVQ60" s="960"/>
      <c r="EVR60" s="960"/>
      <c r="EVS60" s="960"/>
      <c r="EVT60" s="960"/>
      <c r="EVU60" s="960"/>
      <c r="EVV60" s="960"/>
      <c r="EVW60" s="960"/>
      <c r="EVX60" s="960"/>
      <c r="EVY60" s="960"/>
      <c r="EVZ60" s="960"/>
      <c r="EWA60" s="960"/>
      <c r="EWB60" s="960"/>
      <c r="EWC60" s="960"/>
      <c r="EWD60" s="960"/>
      <c r="EWE60" s="960"/>
      <c r="EWF60" s="960"/>
      <c r="EWG60" s="960"/>
      <c r="EWH60" s="960"/>
      <c r="EWI60" s="960"/>
      <c r="EWJ60" s="960"/>
      <c r="EWK60" s="960"/>
      <c r="EWL60" s="960"/>
      <c r="EWM60" s="960"/>
      <c r="EWN60" s="960"/>
      <c r="EWO60" s="960"/>
      <c r="EWP60" s="960"/>
      <c r="EWQ60" s="960"/>
      <c r="EWR60" s="960"/>
      <c r="EWS60" s="960"/>
      <c r="EWT60" s="960"/>
      <c r="EWU60" s="960"/>
      <c r="EWV60" s="960"/>
      <c r="EWW60" s="960"/>
      <c r="EWX60" s="960"/>
      <c r="EWY60" s="960"/>
      <c r="EWZ60" s="960"/>
      <c r="EXA60" s="960"/>
      <c r="EXB60" s="960"/>
      <c r="EXC60" s="960"/>
      <c r="EXD60" s="960"/>
      <c r="EXE60" s="960"/>
      <c r="EXF60" s="960"/>
      <c r="EXG60" s="960"/>
      <c r="EXH60" s="960"/>
      <c r="EXI60" s="960"/>
      <c r="EXJ60" s="960"/>
      <c r="EXK60" s="960"/>
      <c r="EXL60" s="960"/>
      <c r="EXM60" s="960"/>
      <c r="EXN60" s="960"/>
      <c r="EXO60" s="960"/>
      <c r="EXP60" s="960"/>
      <c r="EXQ60" s="960"/>
      <c r="EXR60" s="960"/>
      <c r="EXS60" s="960"/>
      <c r="EXT60" s="960"/>
      <c r="EXU60" s="960"/>
      <c r="EXV60" s="960"/>
      <c r="EXW60" s="960"/>
      <c r="EXX60" s="960"/>
      <c r="EXY60" s="960"/>
      <c r="EXZ60" s="960"/>
      <c r="EYA60" s="960"/>
      <c r="EYB60" s="960"/>
      <c r="EYC60" s="960"/>
      <c r="EYD60" s="960"/>
      <c r="EYE60" s="960"/>
      <c r="EYF60" s="960"/>
      <c r="EYG60" s="960"/>
      <c r="EYH60" s="960"/>
      <c r="EYI60" s="960"/>
      <c r="EYJ60" s="960"/>
      <c r="EYK60" s="960"/>
      <c r="EYL60" s="960"/>
      <c r="EYM60" s="960"/>
      <c r="EYN60" s="960"/>
      <c r="EYO60" s="960"/>
      <c r="EYP60" s="960"/>
      <c r="EYQ60" s="960"/>
      <c r="EYR60" s="960"/>
      <c r="EYS60" s="960"/>
      <c r="EYT60" s="960"/>
      <c r="EYU60" s="960"/>
      <c r="EYV60" s="960"/>
      <c r="EYW60" s="960"/>
      <c r="EYX60" s="960"/>
      <c r="EYY60" s="960"/>
      <c r="EYZ60" s="960"/>
      <c r="EZA60" s="960"/>
      <c r="EZB60" s="960"/>
      <c r="EZC60" s="960"/>
      <c r="EZD60" s="960"/>
      <c r="EZE60" s="960"/>
      <c r="EZF60" s="960"/>
      <c r="EZG60" s="960"/>
      <c r="EZH60" s="960"/>
      <c r="EZI60" s="960"/>
      <c r="EZJ60" s="960"/>
      <c r="EZK60" s="960"/>
      <c r="EZL60" s="960"/>
      <c r="EZM60" s="960"/>
      <c r="EZN60" s="960"/>
      <c r="EZO60" s="960"/>
      <c r="EZP60" s="960"/>
      <c r="EZQ60" s="960"/>
      <c r="EZR60" s="960"/>
      <c r="EZS60" s="960"/>
      <c r="EZT60" s="960"/>
      <c r="EZU60" s="960"/>
      <c r="EZV60" s="960"/>
      <c r="EZW60" s="960"/>
      <c r="EZX60" s="960"/>
      <c r="EZY60" s="960"/>
      <c r="EZZ60" s="960"/>
      <c r="FAA60" s="960"/>
      <c r="FAB60" s="960"/>
      <c r="FAC60" s="960"/>
      <c r="FAD60" s="960"/>
      <c r="FAE60" s="960"/>
      <c r="FAF60" s="960"/>
      <c r="FAG60" s="960"/>
      <c r="FAH60" s="960"/>
      <c r="FAI60" s="960"/>
      <c r="FAJ60" s="960"/>
      <c r="FAK60" s="960"/>
      <c r="FAL60" s="960"/>
      <c r="FAM60" s="960"/>
      <c r="FAN60" s="960"/>
      <c r="FAO60" s="960"/>
      <c r="FAP60" s="960"/>
      <c r="FAQ60" s="960"/>
      <c r="FAR60" s="960"/>
      <c r="FAS60" s="960"/>
      <c r="FAT60" s="960"/>
      <c r="FAU60" s="960"/>
      <c r="FAV60" s="960"/>
      <c r="FAW60" s="960"/>
      <c r="FAX60" s="960"/>
      <c r="FAY60" s="960"/>
      <c r="FAZ60" s="960"/>
      <c r="FBA60" s="960"/>
      <c r="FBB60" s="960"/>
      <c r="FBC60" s="960"/>
      <c r="FBD60" s="960"/>
      <c r="FBE60" s="960"/>
      <c r="FBF60" s="960"/>
      <c r="FBG60" s="960"/>
      <c r="FBH60" s="960"/>
      <c r="FBI60" s="960"/>
      <c r="FBJ60" s="960"/>
      <c r="FBK60" s="960"/>
      <c r="FBL60" s="960"/>
      <c r="FBM60" s="960"/>
      <c r="FBN60" s="960"/>
      <c r="FBO60" s="960"/>
      <c r="FBP60" s="960"/>
      <c r="FBQ60" s="960"/>
      <c r="FBR60" s="960"/>
      <c r="FBS60" s="960"/>
      <c r="FBT60" s="960"/>
      <c r="FBU60" s="960"/>
      <c r="FBV60" s="960"/>
      <c r="FBW60" s="960"/>
      <c r="FBX60" s="960"/>
      <c r="FBY60" s="960"/>
      <c r="FBZ60" s="960"/>
      <c r="FCA60" s="960"/>
      <c r="FCB60" s="960"/>
      <c r="FCC60" s="960"/>
      <c r="FCD60" s="960"/>
      <c r="FCE60" s="960"/>
      <c r="FCF60" s="960"/>
      <c r="FCG60" s="960"/>
      <c r="FCH60" s="960"/>
      <c r="FCI60" s="960"/>
      <c r="FCJ60" s="960"/>
      <c r="FCK60" s="960"/>
      <c r="FCL60" s="960"/>
      <c r="FCM60" s="960"/>
      <c r="FCN60" s="960"/>
      <c r="FCO60" s="960"/>
      <c r="FCP60" s="960"/>
      <c r="FCQ60" s="960"/>
      <c r="FCR60" s="960"/>
      <c r="FCS60" s="960"/>
      <c r="FCT60" s="960"/>
      <c r="FCU60" s="960"/>
      <c r="FCV60" s="960"/>
      <c r="FCW60" s="960"/>
      <c r="FCX60" s="960"/>
      <c r="FCY60" s="960"/>
      <c r="FCZ60" s="960"/>
      <c r="FDA60" s="960"/>
      <c r="FDB60" s="960"/>
      <c r="FDC60" s="960"/>
      <c r="FDD60" s="960"/>
      <c r="FDE60" s="960"/>
      <c r="FDF60" s="960"/>
      <c r="FDG60" s="960"/>
      <c r="FDH60" s="960"/>
      <c r="FDI60" s="960"/>
      <c r="FDJ60" s="960"/>
      <c r="FDK60" s="960"/>
      <c r="FDL60" s="960"/>
      <c r="FDM60" s="960"/>
      <c r="FDN60" s="960"/>
      <c r="FDO60" s="960"/>
      <c r="FDP60" s="960"/>
      <c r="FDQ60" s="960"/>
      <c r="FDR60" s="960"/>
      <c r="FDS60" s="960"/>
      <c r="FDT60" s="960"/>
      <c r="FDU60" s="960"/>
      <c r="FDV60" s="960"/>
      <c r="FDW60" s="960"/>
      <c r="FDX60" s="960"/>
      <c r="FDY60" s="960"/>
      <c r="FDZ60" s="960"/>
      <c r="FEA60" s="960"/>
      <c r="FEB60" s="960"/>
      <c r="FEC60" s="960"/>
      <c r="FED60" s="960"/>
      <c r="FEE60" s="960"/>
      <c r="FEF60" s="960"/>
      <c r="FEG60" s="960"/>
      <c r="FEH60" s="960"/>
      <c r="FEI60" s="960"/>
      <c r="FEJ60" s="960"/>
      <c r="FEK60" s="960"/>
      <c r="FEL60" s="960"/>
      <c r="FEM60" s="960"/>
      <c r="FEN60" s="960"/>
      <c r="FEO60" s="960"/>
      <c r="FEP60" s="960"/>
      <c r="FEQ60" s="960"/>
      <c r="FER60" s="960"/>
      <c r="FES60" s="960"/>
      <c r="FET60" s="960"/>
      <c r="FEU60" s="960"/>
      <c r="FEV60" s="960"/>
      <c r="FEW60" s="960"/>
      <c r="FEX60" s="960"/>
      <c r="FEY60" s="960"/>
      <c r="FEZ60" s="960"/>
      <c r="FFA60" s="960"/>
      <c r="FFB60" s="960"/>
      <c r="FFC60" s="960"/>
      <c r="FFD60" s="960"/>
      <c r="FFE60" s="960"/>
      <c r="FFF60" s="960"/>
      <c r="FFG60" s="960"/>
      <c r="FFH60" s="960"/>
      <c r="FFI60" s="960"/>
      <c r="FFJ60" s="960"/>
      <c r="FFK60" s="960"/>
      <c r="FFL60" s="960"/>
      <c r="FFM60" s="960"/>
      <c r="FFN60" s="960"/>
      <c r="FFO60" s="960"/>
      <c r="FFP60" s="960"/>
      <c r="FFQ60" s="960"/>
      <c r="FFR60" s="960"/>
      <c r="FFS60" s="960"/>
      <c r="FFT60" s="960"/>
      <c r="FFU60" s="960"/>
      <c r="FFV60" s="960"/>
      <c r="FFW60" s="960"/>
      <c r="FFX60" s="960"/>
      <c r="FFY60" s="960"/>
      <c r="FFZ60" s="960"/>
      <c r="FGA60" s="960"/>
      <c r="FGB60" s="960"/>
      <c r="FGC60" s="960"/>
      <c r="FGD60" s="960"/>
      <c r="FGE60" s="960"/>
      <c r="FGF60" s="960"/>
      <c r="FGG60" s="960"/>
      <c r="FGH60" s="960"/>
      <c r="FGI60" s="960"/>
      <c r="FGJ60" s="960"/>
      <c r="FGK60" s="960"/>
      <c r="FGL60" s="960"/>
      <c r="FGM60" s="960"/>
      <c r="FGN60" s="960"/>
      <c r="FGO60" s="960"/>
      <c r="FGP60" s="960"/>
      <c r="FGQ60" s="960"/>
      <c r="FGR60" s="960"/>
      <c r="FGS60" s="960"/>
      <c r="FGT60" s="960"/>
      <c r="FGU60" s="960"/>
      <c r="FGV60" s="960"/>
      <c r="FGW60" s="960"/>
      <c r="FGX60" s="960"/>
      <c r="FGY60" s="960"/>
      <c r="FGZ60" s="960"/>
      <c r="FHA60" s="960"/>
      <c r="FHB60" s="960"/>
      <c r="FHC60" s="960"/>
      <c r="FHD60" s="960"/>
      <c r="FHE60" s="960"/>
      <c r="FHF60" s="960"/>
      <c r="FHG60" s="960"/>
      <c r="FHH60" s="960"/>
      <c r="FHI60" s="960"/>
      <c r="FHJ60" s="960"/>
      <c r="FHK60" s="960"/>
      <c r="FHL60" s="960"/>
      <c r="FHM60" s="960"/>
      <c r="FHN60" s="960"/>
      <c r="FHO60" s="960"/>
      <c r="FHP60" s="960"/>
      <c r="FHQ60" s="960"/>
      <c r="FHR60" s="960"/>
      <c r="FHS60" s="960"/>
      <c r="FHT60" s="960"/>
      <c r="FHU60" s="960"/>
      <c r="FHV60" s="960"/>
      <c r="FHW60" s="960"/>
      <c r="FHX60" s="960"/>
      <c r="FHY60" s="960"/>
      <c r="FHZ60" s="960"/>
      <c r="FIA60" s="960"/>
      <c r="FIB60" s="960"/>
      <c r="FIC60" s="960"/>
      <c r="FID60" s="960"/>
      <c r="FIE60" s="960"/>
      <c r="FIF60" s="960"/>
      <c r="FIG60" s="960"/>
      <c r="FIH60" s="960"/>
      <c r="FII60" s="960"/>
      <c r="FIJ60" s="960"/>
      <c r="FIK60" s="960"/>
      <c r="FIL60" s="960"/>
      <c r="FIM60" s="960"/>
      <c r="FIN60" s="960"/>
      <c r="FIO60" s="960"/>
      <c r="FIP60" s="960"/>
      <c r="FIQ60" s="960"/>
      <c r="FIR60" s="960"/>
      <c r="FIS60" s="960"/>
      <c r="FIT60" s="960"/>
      <c r="FIU60" s="960"/>
      <c r="FIV60" s="960"/>
      <c r="FIW60" s="960"/>
      <c r="FIX60" s="960"/>
      <c r="FIY60" s="960"/>
      <c r="FIZ60" s="960"/>
      <c r="FJA60" s="960"/>
      <c r="FJB60" s="960"/>
      <c r="FJC60" s="960"/>
      <c r="FJD60" s="960"/>
      <c r="FJE60" s="960"/>
      <c r="FJF60" s="960"/>
      <c r="FJG60" s="960"/>
      <c r="FJH60" s="960"/>
      <c r="FJI60" s="960"/>
      <c r="FJJ60" s="960"/>
      <c r="FJK60" s="960"/>
      <c r="FJL60" s="960"/>
      <c r="FJM60" s="960"/>
      <c r="FJN60" s="960"/>
      <c r="FJO60" s="960"/>
      <c r="FJP60" s="960"/>
      <c r="FJQ60" s="960"/>
      <c r="FJR60" s="960"/>
      <c r="FJS60" s="960"/>
      <c r="FJT60" s="960"/>
      <c r="FJU60" s="960"/>
      <c r="FJV60" s="960"/>
      <c r="FJW60" s="960"/>
      <c r="FJX60" s="960"/>
      <c r="FJY60" s="960"/>
      <c r="FJZ60" s="960"/>
      <c r="FKA60" s="960"/>
      <c r="FKB60" s="960"/>
      <c r="FKC60" s="960"/>
      <c r="FKD60" s="960"/>
      <c r="FKE60" s="960"/>
      <c r="FKF60" s="960"/>
      <c r="FKG60" s="960"/>
      <c r="FKH60" s="960"/>
      <c r="FKI60" s="960"/>
      <c r="FKJ60" s="960"/>
      <c r="FKK60" s="960"/>
      <c r="FKL60" s="960"/>
      <c r="FKM60" s="960"/>
      <c r="FKN60" s="960"/>
      <c r="FKO60" s="960"/>
      <c r="FKP60" s="960"/>
      <c r="FKQ60" s="960"/>
      <c r="FKR60" s="960"/>
      <c r="FKS60" s="960"/>
      <c r="FKT60" s="960"/>
      <c r="FKU60" s="960"/>
      <c r="FKV60" s="960"/>
      <c r="FKW60" s="960"/>
      <c r="FKX60" s="960"/>
      <c r="FKY60" s="960"/>
      <c r="FKZ60" s="960"/>
      <c r="FLA60" s="960"/>
      <c r="FLB60" s="960"/>
      <c r="FLC60" s="960"/>
      <c r="FLD60" s="960"/>
      <c r="FLE60" s="960"/>
      <c r="FLF60" s="960"/>
      <c r="FLG60" s="960"/>
      <c r="FLH60" s="960"/>
      <c r="FLI60" s="960"/>
      <c r="FLJ60" s="960"/>
      <c r="FLK60" s="960"/>
      <c r="FLL60" s="960"/>
      <c r="FLM60" s="960"/>
      <c r="FLN60" s="960"/>
      <c r="FLO60" s="960"/>
      <c r="FLP60" s="960"/>
      <c r="FLQ60" s="960"/>
      <c r="FLR60" s="960"/>
      <c r="FLS60" s="960"/>
      <c r="FLT60" s="960"/>
      <c r="FLU60" s="960"/>
      <c r="FLV60" s="960"/>
      <c r="FLW60" s="960"/>
      <c r="FLX60" s="960"/>
      <c r="FLY60" s="960"/>
      <c r="FLZ60" s="960"/>
      <c r="FMA60" s="960"/>
      <c r="FMB60" s="960"/>
      <c r="FMC60" s="960"/>
      <c r="FMD60" s="960"/>
      <c r="FME60" s="960"/>
      <c r="FMF60" s="960"/>
      <c r="FMG60" s="960"/>
      <c r="FMH60" s="960"/>
      <c r="FMI60" s="960"/>
      <c r="FMJ60" s="960"/>
      <c r="FMK60" s="960"/>
      <c r="FML60" s="960"/>
      <c r="FMM60" s="960"/>
      <c r="FMN60" s="960"/>
      <c r="FMO60" s="960"/>
      <c r="FMP60" s="960"/>
      <c r="FMQ60" s="960"/>
      <c r="FMR60" s="960"/>
      <c r="FMS60" s="960"/>
      <c r="FMT60" s="960"/>
      <c r="FMU60" s="960"/>
      <c r="FMV60" s="960"/>
      <c r="FMW60" s="960"/>
      <c r="FMX60" s="960"/>
      <c r="FMY60" s="960"/>
      <c r="FMZ60" s="960"/>
      <c r="FNA60" s="960"/>
      <c r="FNB60" s="960"/>
      <c r="FNC60" s="960"/>
      <c r="FND60" s="960"/>
      <c r="FNE60" s="960"/>
      <c r="FNF60" s="960"/>
      <c r="FNG60" s="960"/>
      <c r="FNH60" s="960"/>
      <c r="FNI60" s="960"/>
      <c r="FNJ60" s="960"/>
      <c r="FNK60" s="960"/>
      <c r="FNL60" s="960"/>
      <c r="FNM60" s="960"/>
      <c r="FNN60" s="960"/>
      <c r="FNO60" s="960"/>
      <c r="FNP60" s="960"/>
      <c r="FNQ60" s="960"/>
      <c r="FNR60" s="960"/>
      <c r="FNS60" s="960"/>
      <c r="FNT60" s="960"/>
      <c r="FNU60" s="960"/>
      <c r="FNV60" s="960"/>
      <c r="FNW60" s="960"/>
      <c r="FNX60" s="960"/>
      <c r="FNY60" s="960"/>
      <c r="FNZ60" s="960"/>
      <c r="FOA60" s="960"/>
      <c r="FOB60" s="960"/>
      <c r="FOC60" s="960"/>
      <c r="FOD60" s="960"/>
      <c r="FOE60" s="960"/>
      <c r="FOF60" s="960"/>
      <c r="FOG60" s="960"/>
      <c r="FOH60" s="960"/>
      <c r="FOI60" s="960"/>
      <c r="FOJ60" s="960"/>
      <c r="FOK60" s="960"/>
      <c r="FOL60" s="960"/>
      <c r="FOM60" s="960"/>
      <c r="FON60" s="960"/>
      <c r="FOO60" s="960"/>
      <c r="FOP60" s="960"/>
      <c r="FOQ60" s="960"/>
      <c r="FOR60" s="960"/>
      <c r="FOS60" s="960"/>
      <c r="FOT60" s="960"/>
      <c r="FOU60" s="960"/>
      <c r="FOV60" s="960"/>
      <c r="FOW60" s="960"/>
      <c r="FOX60" s="960"/>
      <c r="FOY60" s="960"/>
      <c r="FOZ60" s="960"/>
      <c r="FPA60" s="960"/>
      <c r="FPB60" s="960"/>
      <c r="FPC60" s="960"/>
      <c r="FPD60" s="960"/>
      <c r="FPE60" s="960"/>
      <c r="FPF60" s="960"/>
      <c r="FPG60" s="960"/>
      <c r="FPH60" s="960"/>
      <c r="FPI60" s="960"/>
      <c r="FPJ60" s="960"/>
      <c r="FPK60" s="960"/>
      <c r="FPL60" s="960"/>
      <c r="FPM60" s="960"/>
      <c r="FPN60" s="960"/>
      <c r="FPO60" s="960"/>
      <c r="FPP60" s="960"/>
      <c r="FPQ60" s="960"/>
      <c r="FPR60" s="960"/>
      <c r="FPS60" s="960"/>
      <c r="FPT60" s="960"/>
      <c r="FPU60" s="960"/>
      <c r="FPV60" s="960"/>
      <c r="FPW60" s="960"/>
      <c r="FPX60" s="960"/>
      <c r="FPY60" s="960"/>
      <c r="FPZ60" s="960"/>
      <c r="FQA60" s="960"/>
      <c r="FQB60" s="960"/>
      <c r="FQC60" s="960"/>
      <c r="FQD60" s="960"/>
      <c r="FQE60" s="960"/>
      <c r="FQF60" s="960"/>
      <c r="FQG60" s="960"/>
      <c r="FQH60" s="960"/>
      <c r="FQI60" s="960"/>
      <c r="FQJ60" s="960"/>
      <c r="FQK60" s="960"/>
      <c r="FQL60" s="960"/>
      <c r="FQM60" s="960"/>
      <c r="FQN60" s="960"/>
      <c r="FQO60" s="960"/>
      <c r="FQP60" s="960"/>
      <c r="FQQ60" s="960"/>
      <c r="FQR60" s="960"/>
      <c r="FQS60" s="960"/>
      <c r="FQT60" s="960"/>
      <c r="FQU60" s="960"/>
      <c r="FQV60" s="960"/>
      <c r="FQW60" s="960"/>
      <c r="FQX60" s="960"/>
      <c r="FQY60" s="960"/>
      <c r="FQZ60" s="960"/>
      <c r="FRA60" s="960"/>
      <c r="FRB60" s="960"/>
      <c r="FRC60" s="960"/>
      <c r="FRD60" s="960"/>
      <c r="FRE60" s="960"/>
      <c r="FRF60" s="960"/>
      <c r="FRG60" s="960"/>
      <c r="FRH60" s="960"/>
      <c r="FRI60" s="960"/>
      <c r="FRJ60" s="960"/>
      <c r="FRK60" s="960"/>
      <c r="FRL60" s="960"/>
      <c r="FRM60" s="960"/>
      <c r="FRN60" s="960"/>
      <c r="FRO60" s="960"/>
      <c r="FRP60" s="960"/>
      <c r="FRQ60" s="960"/>
      <c r="FRR60" s="960"/>
      <c r="FRS60" s="960"/>
      <c r="FRT60" s="960"/>
      <c r="FRU60" s="960"/>
      <c r="FRV60" s="960"/>
      <c r="FRW60" s="960"/>
      <c r="FRX60" s="960"/>
      <c r="FRY60" s="960"/>
      <c r="FRZ60" s="960"/>
      <c r="FSA60" s="960"/>
      <c r="FSB60" s="960"/>
      <c r="FSC60" s="960"/>
      <c r="FSD60" s="960"/>
      <c r="FSE60" s="960"/>
      <c r="FSF60" s="960"/>
      <c r="FSG60" s="960"/>
      <c r="FSH60" s="960"/>
      <c r="FSI60" s="960"/>
      <c r="FSJ60" s="960"/>
      <c r="FSK60" s="960"/>
      <c r="FSL60" s="960"/>
      <c r="FSM60" s="960"/>
      <c r="FSN60" s="960"/>
      <c r="FSO60" s="960"/>
      <c r="FSP60" s="960"/>
      <c r="FSQ60" s="960"/>
      <c r="FSR60" s="960"/>
      <c r="FSS60" s="960"/>
      <c r="FST60" s="960"/>
      <c r="FSU60" s="960"/>
      <c r="FSV60" s="960"/>
      <c r="FSW60" s="960"/>
      <c r="FSX60" s="960"/>
      <c r="FSY60" s="960"/>
      <c r="FSZ60" s="960"/>
      <c r="FTA60" s="960"/>
      <c r="FTB60" s="960"/>
      <c r="FTC60" s="960"/>
      <c r="FTD60" s="960"/>
      <c r="FTE60" s="960"/>
      <c r="FTF60" s="960"/>
      <c r="FTG60" s="960"/>
      <c r="FTH60" s="960"/>
      <c r="FTI60" s="960"/>
      <c r="FTJ60" s="960"/>
      <c r="FTK60" s="960"/>
      <c r="FTL60" s="960"/>
      <c r="FTM60" s="960"/>
      <c r="FTN60" s="960"/>
      <c r="FTO60" s="960"/>
      <c r="FTP60" s="960"/>
      <c r="FTQ60" s="960"/>
      <c r="FTR60" s="960"/>
      <c r="FTS60" s="960"/>
      <c r="FTT60" s="960"/>
      <c r="FTU60" s="960"/>
      <c r="FTV60" s="960"/>
      <c r="FTW60" s="960"/>
      <c r="FTX60" s="960"/>
      <c r="FTY60" s="960"/>
      <c r="FTZ60" s="960"/>
      <c r="FUA60" s="960"/>
      <c r="FUB60" s="960"/>
      <c r="FUC60" s="960"/>
      <c r="FUD60" s="960"/>
      <c r="FUE60" s="960"/>
      <c r="FUF60" s="960"/>
      <c r="FUG60" s="960"/>
      <c r="FUH60" s="960"/>
      <c r="FUI60" s="960"/>
      <c r="FUJ60" s="960"/>
      <c r="FUK60" s="960"/>
      <c r="FUL60" s="960"/>
      <c r="FUM60" s="960"/>
      <c r="FUN60" s="960"/>
      <c r="FUO60" s="960"/>
      <c r="FUP60" s="960"/>
      <c r="FUQ60" s="960"/>
      <c r="FUR60" s="960"/>
      <c r="FUS60" s="960"/>
      <c r="FUT60" s="960"/>
      <c r="FUU60" s="960"/>
      <c r="FUV60" s="960"/>
      <c r="FUW60" s="960"/>
      <c r="FUX60" s="960"/>
      <c r="FUY60" s="960"/>
      <c r="FUZ60" s="960"/>
      <c r="FVA60" s="960"/>
      <c r="FVB60" s="960"/>
      <c r="FVC60" s="960"/>
      <c r="FVD60" s="960"/>
      <c r="FVE60" s="960"/>
      <c r="FVF60" s="960"/>
      <c r="FVG60" s="960"/>
      <c r="FVH60" s="960"/>
      <c r="FVI60" s="960"/>
      <c r="FVJ60" s="960"/>
      <c r="FVK60" s="960"/>
      <c r="FVL60" s="960"/>
      <c r="FVM60" s="960"/>
      <c r="FVN60" s="960"/>
      <c r="FVO60" s="960"/>
      <c r="FVP60" s="960"/>
      <c r="FVQ60" s="960"/>
      <c r="FVR60" s="960"/>
      <c r="FVS60" s="960"/>
      <c r="FVT60" s="960"/>
      <c r="FVU60" s="960"/>
      <c r="FVV60" s="960"/>
      <c r="FVW60" s="960"/>
      <c r="FVX60" s="960"/>
      <c r="FVY60" s="960"/>
      <c r="FVZ60" s="960"/>
      <c r="FWA60" s="960"/>
      <c r="FWB60" s="960"/>
      <c r="FWC60" s="960"/>
      <c r="FWD60" s="960"/>
      <c r="FWE60" s="960"/>
      <c r="FWF60" s="960"/>
      <c r="FWG60" s="960"/>
      <c r="FWH60" s="960"/>
      <c r="FWI60" s="960"/>
      <c r="FWJ60" s="960"/>
      <c r="FWK60" s="960"/>
      <c r="FWL60" s="960"/>
      <c r="FWM60" s="960"/>
      <c r="FWN60" s="960"/>
      <c r="FWO60" s="960"/>
      <c r="FWP60" s="960"/>
      <c r="FWQ60" s="960"/>
      <c r="FWR60" s="960"/>
      <c r="FWS60" s="960"/>
      <c r="FWT60" s="960"/>
      <c r="FWU60" s="960"/>
      <c r="FWV60" s="960"/>
      <c r="FWW60" s="960"/>
      <c r="FWX60" s="960"/>
      <c r="FWY60" s="960"/>
      <c r="FWZ60" s="960"/>
      <c r="FXA60" s="960"/>
      <c r="FXB60" s="960"/>
      <c r="FXC60" s="960"/>
      <c r="FXD60" s="960"/>
      <c r="FXE60" s="960"/>
      <c r="FXF60" s="960"/>
      <c r="FXG60" s="960"/>
      <c r="FXH60" s="960"/>
      <c r="FXI60" s="960"/>
      <c r="FXJ60" s="960"/>
      <c r="FXK60" s="960"/>
      <c r="FXL60" s="960"/>
      <c r="FXM60" s="960"/>
      <c r="FXN60" s="960"/>
      <c r="FXO60" s="960"/>
      <c r="FXP60" s="960"/>
      <c r="FXQ60" s="960"/>
      <c r="FXR60" s="960"/>
      <c r="FXS60" s="960"/>
      <c r="FXT60" s="960"/>
      <c r="FXU60" s="960"/>
      <c r="FXV60" s="960"/>
      <c r="FXW60" s="960"/>
      <c r="FXX60" s="960"/>
      <c r="FXY60" s="960"/>
      <c r="FXZ60" s="960"/>
      <c r="FYA60" s="960"/>
      <c r="FYB60" s="960"/>
      <c r="FYC60" s="960"/>
      <c r="FYD60" s="960"/>
      <c r="FYE60" s="960"/>
      <c r="FYF60" s="960"/>
      <c r="FYG60" s="960"/>
      <c r="FYH60" s="960"/>
      <c r="FYI60" s="960"/>
      <c r="FYJ60" s="960"/>
      <c r="FYK60" s="960"/>
      <c r="FYL60" s="960"/>
      <c r="FYM60" s="960"/>
      <c r="FYN60" s="960"/>
      <c r="FYO60" s="960"/>
      <c r="FYP60" s="960"/>
      <c r="FYQ60" s="960"/>
      <c r="FYR60" s="960"/>
      <c r="FYS60" s="960"/>
      <c r="FYT60" s="960"/>
      <c r="FYU60" s="960"/>
      <c r="FYV60" s="960"/>
      <c r="FYW60" s="960"/>
      <c r="FYX60" s="960"/>
      <c r="FYY60" s="960"/>
      <c r="FYZ60" s="960"/>
      <c r="FZA60" s="960"/>
      <c r="FZB60" s="960"/>
      <c r="FZC60" s="960"/>
      <c r="FZD60" s="960"/>
      <c r="FZE60" s="960"/>
      <c r="FZF60" s="960"/>
      <c r="FZG60" s="960"/>
      <c r="FZH60" s="960"/>
      <c r="FZI60" s="960"/>
      <c r="FZJ60" s="960"/>
      <c r="FZK60" s="960"/>
      <c r="FZL60" s="960"/>
      <c r="FZM60" s="960"/>
      <c r="FZN60" s="960"/>
      <c r="FZO60" s="960"/>
      <c r="FZP60" s="960"/>
      <c r="FZQ60" s="960"/>
      <c r="FZR60" s="960"/>
      <c r="FZS60" s="960"/>
      <c r="FZT60" s="960"/>
      <c r="FZU60" s="960"/>
      <c r="FZV60" s="960"/>
      <c r="FZW60" s="960"/>
      <c r="FZX60" s="960"/>
      <c r="FZY60" s="960"/>
      <c r="FZZ60" s="960"/>
      <c r="GAA60" s="960"/>
      <c r="GAB60" s="960"/>
      <c r="GAC60" s="960"/>
      <c r="GAD60" s="960"/>
      <c r="GAE60" s="960"/>
      <c r="GAF60" s="960"/>
      <c r="GAG60" s="960"/>
      <c r="GAH60" s="960"/>
      <c r="GAI60" s="960"/>
      <c r="GAJ60" s="960"/>
      <c r="GAK60" s="960"/>
      <c r="GAL60" s="960"/>
      <c r="GAM60" s="960"/>
      <c r="GAN60" s="960"/>
      <c r="GAO60" s="960"/>
      <c r="GAP60" s="960"/>
      <c r="GAQ60" s="960"/>
      <c r="GAR60" s="960"/>
      <c r="GAS60" s="960"/>
      <c r="GAT60" s="960"/>
      <c r="GAU60" s="960"/>
      <c r="GAV60" s="960"/>
      <c r="GAW60" s="960"/>
      <c r="GAX60" s="960"/>
      <c r="GAY60" s="960"/>
      <c r="GAZ60" s="960"/>
      <c r="GBA60" s="960"/>
      <c r="GBB60" s="960"/>
      <c r="GBC60" s="960"/>
      <c r="GBD60" s="960"/>
      <c r="GBE60" s="960"/>
      <c r="GBF60" s="960"/>
      <c r="GBG60" s="960"/>
      <c r="GBH60" s="960"/>
      <c r="GBI60" s="960"/>
      <c r="GBJ60" s="960"/>
      <c r="GBK60" s="960"/>
      <c r="GBL60" s="960"/>
      <c r="GBM60" s="960"/>
      <c r="GBN60" s="960"/>
      <c r="GBO60" s="960"/>
      <c r="GBP60" s="960"/>
      <c r="GBQ60" s="960"/>
      <c r="GBR60" s="960"/>
      <c r="GBS60" s="960"/>
      <c r="GBT60" s="960"/>
      <c r="GBU60" s="960"/>
      <c r="GBV60" s="960"/>
      <c r="GBW60" s="960"/>
      <c r="GBX60" s="960"/>
      <c r="GBY60" s="960"/>
      <c r="GBZ60" s="960"/>
      <c r="GCA60" s="960"/>
      <c r="GCB60" s="960"/>
      <c r="GCC60" s="960"/>
      <c r="GCD60" s="960"/>
      <c r="GCE60" s="960"/>
      <c r="GCF60" s="960"/>
      <c r="GCG60" s="960"/>
      <c r="GCH60" s="960"/>
      <c r="GCI60" s="960"/>
      <c r="GCJ60" s="960"/>
      <c r="GCK60" s="960"/>
      <c r="GCL60" s="960"/>
      <c r="GCM60" s="960"/>
      <c r="GCN60" s="960"/>
      <c r="GCO60" s="960"/>
      <c r="GCP60" s="960"/>
      <c r="GCQ60" s="960"/>
      <c r="GCR60" s="960"/>
      <c r="GCS60" s="960"/>
      <c r="GCT60" s="960"/>
      <c r="GCU60" s="960"/>
      <c r="GCV60" s="960"/>
      <c r="GCW60" s="960"/>
      <c r="GCX60" s="960"/>
      <c r="GCY60" s="960"/>
      <c r="GCZ60" s="960"/>
      <c r="GDA60" s="960"/>
      <c r="GDB60" s="960"/>
      <c r="GDC60" s="960"/>
      <c r="GDD60" s="960"/>
      <c r="GDE60" s="960"/>
      <c r="GDF60" s="960"/>
      <c r="GDG60" s="960"/>
      <c r="GDH60" s="960"/>
      <c r="GDI60" s="960"/>
      <c r="GDJ60" s="960"/>
      <c r="GDK60" s="960"/>
      <c r="GDL60" s="960"/>
      <c r="GDM60" s="960"/>
      <c r="GDN60" s="960"/>
      <c r="GDO60" s="960"/>
      <c r="GDP60" s="960"/>
      <c r="GDQ60" s="960"/>
      <c r="GDR60" s="960"/>
      <c r="GDS60" s="960"/>
      <c r="GDT60" s="960"/>
      <c r="GDU60" s="960"/>
      <c r="GDV60" s="960"/>
      <c r="GDW60" s="960"/>
      <c r="GDX60" s="960"/>
      <c r="GDY60" s="960"/>
      <c r="GDZ60" s="960"/>
      <c r="GEA60" s="960"/>
      <c r="GEB60" s="960"/>
      <c r="GEC60" s="960"/>
      <c r="GED60" s="960"/>
      <c r="GEE60" s="960"/>
      <c r="GEF60" s="960"/>
      <c r="GEG60" s="960"/>
      <c r="GEH60" s="960"/>
      <c r="GEI60" s="960"/>
      <c r="GEJ60" s="960"/>
      <c r="GEK60" s="960"/>
      <c r="GEL60" s="960"/>
      <c r="GEM60" s="960"/>
      <c r="GEN60" s="960"/>
      <c r="GEO60" s="960"/>
      <c r="GEP60" s="960"/>
      <c r="GEQ60" s="960"/>
      <c r="GER60" s="960"/>
      <c r="GES60" s="960"/>
      <c r="GET60" s="960"/>
      <c r="GEU60" s="960"/>
      <c r="GEV60" s="960"/>
      <c r="GEW60" s="960"/>
      <c r="GEX60" s="960"/>
      <c r="GEY60" s="960"/>
      <c r="GEZ60" s="960"/>
      <c r="GFA60" s="960"/>
      <c r="GFB60" s="960"/>
      <c r="GFC60" s="960"/>
      <c r="GFD60" s="960"/>
      <c r="GFE60" s="960"/>
      <c r="GFF60" s="960"/>
      <c r="GFG60" s="960"/>
      <c r="GFH60" s="960"/>
      <c r="GFI60" s="960"/>
      <c r="GFJ60" s="960"/>
      <c r="GFK60" s="960"/>
      <c r="GFL60" s="960"/>
      <c r="GFM60" s="960"/>
      <c r="GFN60" s="960"/>
      <c r="GFO60" s="960"/>
      <c r="GFP60" s="960"/>
      <c r="GFQ60" s="960"/>
      <c r="GFR60" s="960"/>
      <c r="GFS60" s="960"/>
      <c r="GFT60" s="960"/>
      <c r="GFU60" s="960"/>
      <c r="GFV60" s="960"/>
      <c r="GFW60" s="960"/>
      <c r="GFX60" s="960"/>
      <c r="GFY60" s="960"/>
      <c r="GFZ60" s="960"/>
      <c r="GGA60" s="960"/>
      <c r="GGB60" s="960"/>
      <c r="GGC60" s="960"/>
      <c r="GGD60" s="960"/>
      <c r="GGE60" s="960"/>
      <c r="GGF60" s="960"/>
      <c r="GGG60" s="960"/>
      <c r="GGH60" s="960"/>
      <c r="GGI60" s="960"/>
      <c r="GGJ60" s="960"/>
      <c r="GGK60" s="960"/>
      <c r="GGL60" s="960"/>
      <c r="GGM60" s="960"/>
      <c r="GGN60" s="960"/>
      <c r="GGO60" s="960"/>
      <c r="GGP60" s="960"/>
      <c r="GGQ60" s="960"/>
      <c r="GGR60" s="960"/>
      <c r="GGS60" s="960"/>
      <c r="GGT60" s="960"/>
      <c r="GGU60" s="960"/>
      <c r="GGV60" s="960"/>
      <c r="GGW60" s="960"/>
      <c r="GGX60" s="960"/>
      <c r="GGY60" s="960"/>
      <c r="GGZ60" s="960"/>
      <c r="GHA60" s="960"/>
      <c r="GHB60" s="960"/>
      <c r="GHC60" s="960"/>
      <c r="GHD60" s="960"/>
      <c r="GHE60" s="960"/>
      <c r="GHF60" s="960"/>
      <c r="GHG60" s="960"/>
      <c r="GHH60" s="960"/>
      <c r="GHI60" s="960"/>
      <c r="GHJ60" s="960"/>
      <c r="GHK60" s="960"/>
      <c r="GHL60" s="960"/>
      <c r="GHM60" s="960"/>
      <c r="GHN60" s="960"/>
      <c r="GHO60" s="960"/>
      <c r="GHP60" s="960"/>
      <c r="GHQ60" s="960"/>
      <c r="GHR60" s="960"/>
      <c r="GHS60" s="960"/>
      <c r="GHT60" s="960"/>
      <c r="GHU60" s="960"/>
      <c r="GHV60" s="960"/>
      <c r="GHW60" s="960"/>
      <c r="GHX60" s="960"/>
      <c r="GHY60" s="960"/>
      <c r="GHZ60" s="960"/>
      <c r="GIA60" s="960"/>
      <c r="GIB60" s="960"/>
      <c r="GIC60" s="960"/>
      <c r="GID60" s="960"/>
      <c r="GIE60" s="960"/>
      <c r="GIF60" s="960"/>
      <c r="GIG60" s="960"/>
      <c r="GIH60" s="960"/>
      <c r="GII60" s="960"/>
      <c r="GIJ60" s="960"/>
      <c r="GIK60" s="960"/>
      <c r="GIL60" s="960"/>
      <c r="GIM60" s="960"/>
      <c r="GIN60" s="960"/>
      <c r="GIO60" s="960"/>
      <c r="GIP60" s="960"/>
      <c r="GIQ60" s="960"/>
      <c r="GIR60" s="960"/>
      <c r="GIS60" s="960"/>
      <c r="GIT60" s="960"/>
      <c r="GIU60" s="960"/>
      <c r="GIV60" s="960"/>
      <c r="GIW60" s="960"/>
      <c r="GIX60" s="960"/>
      <c r="GIY60" s="960"/>
      <c r="GIZ60" s="960"/>
      <c r="GJA60" s="960"/>
      <c r="GJB60" s="960"/>
      <c r="GJC60" s="960"/>
      <c r="GJD60" s="960"/>
      <c r="GJE60" s="960"/>
      <c r="GJF60" s="960"/>
      <c r="GJG60" s="960"/>
      <c r="GJH60" s="960"/>
      <c r="GJI60" s="960"/>
      <c r="GJJ60" s="960"/>
      <c r="GJK60" s="960"/>
      <c r="GJL60" s="960"/>
      <c r="GJM60" s="960"/>
      <c r="GJN60" s="960"/>
      <c r="GJO60" s="960"/>
      <c r="GJP60" s="960"/>
      <c r="GJQ60" s="960"/>
      <c r="GJR60" s="960"/>
      <c r="GJS60" s="960"/>
      <c r="GJT60" s="960"/>
      <c r="GJU60" s="960"/>
      <c r="GJV60" s="960"/>
      <c r="GJW60" s="960"/>
      <c r="GJX60" s="960"/>
      <c r="GJY60" s="960"/>
      <c r="GJZ60" s="960"/>
      <c r="GKA60" s="960"/>
      <c r="GKB60" s="960"/>
      <c r="GKC60" s="960"/>
      <c r="GKD60" s="960"/>
      <c r="GKE60" s="960"/>
      <c r="GKF60" s="960"/>
      <c r="GKG60" s="960"/>
      <c r="GKH60" s="960"/>
      <c r="GKI60" s="960"/>
      <c r="GKJ60" s="960"/>
      <c r="GKK60" s="960"/>
      <c r="GKL60" s="960"/>
      <c r="GKM60" s="960"/>
      <c r="GKN60" s="960"/>
      <c r="GKO60" s="960"/>
      <c r="GKP60" s="960"/>
      <c r="GKQ60" s="960"/>
      <c r="GKR60" s="960"/>
      <c r="GKS60" s="960"/>
      <c r="GKT60" s="960"/>
      <c r="GKU60" s="960"/>
      <c r="GKV60" s="960"/>
      <c r="GKW60" s="960"/>
      <c r="GKX60" s="960"/>
      <c r="GKY60" s="960"/>
      <c r="GKZ60" s="960"/>
      <c r="GLA60" s="960"/>
      <c r="GLB60" s="960"/>
      <c r="GLC60" s="960"/>
      <c r="GLD60" s="960"/>
      <c r="GLE60" s="960"/>
      <c r="GLF60" s="960"/>
      <c r="GLG60" s="960"/>
      <c r="GLH60" s="960"/>
      <c r="GLI60" s="960"/>
      <c r="GLJ60" s="960"/>
      <c r="GLK60" s="960"/>
      <c r="GLL60" s="960"/>
      <c r="GLM60" s="960"/>
      <c r="GLN60" s="960"/>
      <c r="GLO60" s="960"/>
      <c r="GLP60" s="960"/>
      <c r="GLQ60" s="960"/>
      <c r="GLR60" s="960"/>
      <c r="GLS60" s="960"/>
      <c r="GLT60" s="960"/>
      <c r="GLU60" s="960"/>
      <c r="GLV60" s="960"/>
      <c r="GLW60" s="960"/>
      <c r="GLX60" s="960"/>
      <c r="GLY60" s="960"/>
      <c r="GLZ60" s="960"/>
      <c r="GMA60" s="960"/>
      <c r="GMB60" s="960"/>
      <c r="GMC60" s="960"/>
      <c r="GMD60" s="960"/>
      <c r="GME60" s="960"/>
      <c r="GMF60" s="960"/>
      <c r="GMG60" s="960"/>
      <c r="GMH60" s="960"/>
      <c r="GMI60" s="960"/>
      <c r="GMJ60" s="960"/>
      <c r="GMK60" s="960"/>
      <c r="GML60" s="960"/>
      <c r="GMM60" s="960"/>
      <c r="GMN60" s="960"/>
      <c r="GMO60" s="960"/>
      <c r="GMP60" s="960"/>
      <c r="GMQ60" s="960"/>
      <c r="GMR60" s="960"/>
      <c r="GMS60" s="960"/>
      <c r="GMT60" s="960"/>
      <c r="GMU60" s="960"/>
      <c r="GMV60" s="960"/>
      <c r="GMW60" s="960"/>
      <c r="GMX60" s="960"/>
      <c r="GMY60" s="960"/>
      <c r="GMZ60" s="960"/>
      <c r="GNA60" s="960"/>
      <c r="GNB60" s="960"/>
      <c r="GNC60" s="960"/>
      <c r="GND60" s="960"/>
      <c r="GNE60" s="960"/>
      <c r="GNF60" s="960"/>
      <c r="GNG60" s="960"/>
      <c r="GNH60" s="960"/>
      <c r="GNI60" s="960"/>
      <c r="GNJ60" s="960"/>
      <c r="GNK60" s="960"/>
      <c r="GNL60" s="960"/>
      <c r="GNM60" s="960"/>
      <c r="GNN60" s="960"/>
      <c r="GNO60" s="960"/>
      <c r="GNP60" s="960"/>
      <c r="GNQ60" s="960"/>
      <c r="GNR60" s="960"/>
      <c r="GNS60" s="960"/>
      <c r="GNT60" s="960"/>
      <c r="GNU60" s="960"/>
      <c r="GNV60" s="960"/>
      <c r="GNW60" s="960"/>
      <c r="GNX60" s="960"/>
      <c r="GNY60" s="960"/>
      <c r="GNZ60" s="960"/>
      <c r="GOA60" s="960"/>
      <c r="GOB60" s="960"/>
      <c r="GOC60" s="960"/>
      <c r="GOD60" s="960"/>
      <c r="GOE60" s="960"/>
      <c r="GOF60" s="960"/>
      <c r="GOG60" s="960"/>
      <c r="GOH60" s="960"/>
      <c r="GOI60" s="960"/>
      <c r="GOJ60" s="960"/>
      <c r="GOK60" s="960"/>
      <c r="GOL60" s="960"/>
      <c r="GOM60" s="960"/>
      <c r="GON60" s="960"/>
      <c r="GOO60" s="960"/>
      <c r="GOP60" s="960"/>
      <c r="GOQ60" s="960"/>
      <c r="GOR60" s="960"/>
      <c r="GOS60" s="960"/>
      <c r="GOT60" s="960"/>
      <c r="GOU60" s="960"/>
      <c r="GOV60" s="960"/>
      <c r="GOW60" s="960"/>
      <c r="GOX60" s="960"/>
      <c r="GOY60" s="960"/>
      <c r="GOZ60" s="960"/>
      <c r="GPA60" s="960"/>
      <c r="GPB60" s="960"/>
      <c r="GPC60" s="960"/>
      <c r="GPD60" s="960"/>
      <c r="GPE60" s="960"/>
      <c r="GPF60" s="960"/>
      <c r="GPG60" s="960"/>
      <c r="GPH60" s="960"/>
      <c r="GPI60" s="960"/>
      <c r="GPJ60" s="960"/>
      <c r="GPK60" s="960"/>
      <c r="GPL60" s="960"/>
      <c r="GPM60" s="960"/>
      <c r="GPN60" s="960"/>
      <c r="GPO60" s="960"/>
      <c r="GPP60" s="960"/>
      <c r="GPQ60" s="960"/>
      <c r="GPR60" s="960"/>
      <c r="GPS60" s="960"/>
      <c r="GPT60" s="960"/>
      <c r="GPU60" s="960"/>
      <c r="GPV60" s="960"/>
      <c r="GPW60" s="960"/>
      <c r="GPX60" s="960"/>
      <c r="GPY60" s="960"/>
      <c r="GPZ60" s="960"/>
      <c r="GQA60" s="960"/>
      <c r="GQB60" s="960"/>
      <c r="GQC60" s="960"/>
      <c r="GQD60" s="960"/>
      <c r="GQE60" s="960"/>
      <c r="GQF60" s="960"/>
      <c r="GQG60" s="960"/>
      <c r="GQH60" s="960"/>
      <c r="GQI60" s="960"/>
      <c r="GQJ60" s="960"/>
      <c r="GQK60" s="960"/>
      <c r="GQL60" s="960"/>
      <c r="GQM60" s="960"/>
      <c r="GQN60" s="960"/>
      <c r="GQO60" s="960"/>
      <c r="GQP60" s="960"/>
      <c r="GQQ60" s="960"/>
      <c r="GQR60" s="960"/>
      <c r="GQS60" s="960"/>
      <c r="GQT60" s="960"/>
      <c r="GQU60" s="960"/>
      <c r="GQV60" s="960"/>
      <c r="GQW60" s="960"/>
      <c r="GQX60" s="960"/>
      <c r="GQY60" s="960"/>
      <c r="GQZ60" s="960"/>
      <c r="GRA60" s="960"/>
      <c r="GRB60" s="960"/>
      <c r="GRC60" s="960"/>
      <c r="GRD60" s="960"/>
      <c r="GRE60" s="960"/>
      <c r="GRF60" s="960"/>
      <c r="GRG60" s="960"/>
      <c r="GRH60" s="960"/>
      <c r="GRI60" s="960"/>
      <c r="GRJ60" s="960"/>
      <c r="GRK60" s="960"/>
      <c r="GRL60" s="960"/>
      <c r="GRM60" s="960"/>
      <c r="GRN60" s="960"/>
      <c r="GRO60" s="960"/>
      <c r="GRP60" s="960"/>
      <c r="GRQ60" s="960"/>
      <c r="GRR60" s="960"/>
      <c r="GRS60" s="960"/>
      <c r="GRT60" s="960"/>
      <c r="GRU60" s="960"/>
      <c r="GRV60" s="960"/>
      <c r="GRW60" s="960"/>
      <c r="GRX60" s="960"/>
      <c r="GRY60" s="960"/>
      <c r="GRZ60" s="960"/>
      <c r="GSA60" s="960"/>
      <c r="GSB60" s="960"/>
      <c r="GSC60" s="960"/>
      <c r="GSD60" s="960"/>
      <c r="GSE60" s="960"/>
      <c r="GSF60" s="960"/>
      <c r="GSG60" s="960"/>
      <c r="GSH60" s="960"/>
      <c r="GSI60" s="960"/>
      <c r="GSJ60" s="960"/>
      <c r="GSK60" s="960"/>
      <c r="GSL60" s="960"/>
      <c r="GSM60" s="960"/>
      <c r="GSN60" s="960"/>
      <c r="GSO60" s="960"/>
      <c r="GSP60" s="960"/>
      <c r="GSQ60" s="960"/>
      <c r="GSR60" s="960"/>
      <c r="GSS60" s="960"/>
      <c r="GST60" s="960"/>
      <c r="GSU60" s="960"/>
      <c r="GSV60" s="960"/>
      <c r="GSW60" s="960"/>
      <c r="GSX60" s="960"/>
      <c r="GSY60" s="960"/>
      <c r="GSZ60" s="960"/>
      <c r="GTA60" s="960"/>
      <c r="GTB60" s="960"/>
      <c r="GTC60" s="960"/>
      <c r="GTD60" s="960"/>
      <c r="GTE60" s="960"/>
      <c r="GTF60" s="960"/>
      <c r="GTG60" s="960"/>
      <c r="GTH60" s="960"/>
      <c r="GTI60" s="960"/>
      <c r="GTJ60" s="960"/>
      <c r="GTK60" s="960"/>
      <c r="GTL60" s="960"/>
      <c r="GTM60" s="960"/>
      <c r="GTN60" s="960"/>
      <c r="GTO60" s="960"/>
      <c r="GTP60" s="960"/>
      <c r="GTQ60" s="960"/>
      <c r="GTR60" s="960"/>
      <c r="GTS60" s="960"/>
      <c r="GTT60" s="960"/>
      <c r="GTU60" s="960"/>
      <c r="GTV60" s="960"/>
      <c r="GTW60" s="960"/>
      <c r="GTX60" s="960"/>
      <c r="GTY60" s="960"/>
      <c r="GTZ60" s="960"/>
      <c r="GUA60" s="960"/>
      <c r="GUB60" s="960"/>
      <c r="GUC60" s="960"/>
      <c r="GUD60" s="960"/>
      <c r="GUE60" s="960"/>
      <c r="GUF60" s="960"/>
      <c r="GUG60" s="960"/>
      <c r="GUH60" s="960"/>
      <c r="GUI60" s="960"/>
      <c r="GUJ60" s="960"/>
      <c r="GUK60" s="960"/>
      <c r="GUL60" s="960"/>
      <c r="GUM60" s="960"/>
      <c r="GUN60" s="960"/>
      <c r="GUO60" s="960"/>
      <c r="GUP60" s="960"/>
      <c r="GUQ60" s="960"/>
      <c r="GUR60" s="960"/>
      <c r="GUS60" s="960"/>
      <c r="GUT60" s="960"/>
      <c r="GUU60" s="960"/>
      <c r="GUV60" s="960"/>
      <c r="GUW60" s="960"/>
      <c r="GUX60" s="960"/>
      <c r="GUY60" s="960"/>
      <c r="GUZ60" s="960"/>
      <c r="GVA60" s="960"/>
      <c r="GVB60" s="960"/>
      <c r="GVC60" s="960"/>
      <c r="GVD60" s="960"/>
      <c r="GVE60" s="960"/>
      <c r="GVF60" s="960"/>
      <c r="GVG60" s="960"/>
      <c r="GVH60" s="960"/>
      <c r="GVI60" s="960"/>
      <c r="GVJ60" s="960"/>
      <c r="GVK60" s="960"/>
      <c r="GVL60" s="960"/>
      <c r="GVM60" s="960"/>
      <c r="GVN60" s="960"/>
      <c r="GVO60" s="960"/>
      <c r="GVP60" s="960"/>
      <c r="GVQ60" s="960"/>
      <c r="GVR60" s="960"/>
      <c r="GVS60" s="960"/>
      <c r="GVT60" s="960"/>
      <c r="GVU60" s="960"/>
      <c r="GVV60" s="960"/>
      <c r="GVW60" s="960"/>
      <c r="GVX60" s="960"/>
      <c r="GVY60" s="960"/>
      <c r="GVZ60" s="960"/>
      <c r="GWA60" s="960"/>
      <c r="GWB60" s="960"/>
      <c r="GWC60" s="960"/>
      <c r="GWD60" s="960"/>
      <c r="GWE60" s="960"/>
      <c r="GWF60" s="960"/>
      <c r="GWG60" s="960"/>
      <c r="GWH60" s="960"/>
      <c r="GWI60" s="960"/>
      <c r="GWJ60" s="960"/>
      <c r="GWK60" s="960"/>
      <c r="GWL60" s="960"/>
      <c r="GWM60" s="960"/>
      <c r="GWN60" s="960"/>
      <c r="GWO60" s="960"/>
      <c r="GWP60" s="960"/>
      <c r="GWQ60" s="960"/>
      <c r="GWR60" s="960"/>
      <c r="GWS60" s="960"/>
      <c r="GWT60" s="960"/>
      <c r="GWU60" s="960"/>
      <c r="GWV60" s="960"/>
      <c r="GWW60" s="960"/>
      <c r="GWX60" s="960"/>
      <c r="GWY60" s="960"/>
      <c r="GWZ60" s="960"/>
      <c r="GXA60" s="960"/>
      <c r="GXB60" s="960"/>
      <c r="GXC60" s="960"/>
      <c r="GXD60" s="960"/>
      <c r="GXE60" s="960"/>
      <c r="GXF60" s="960"/>
      <c r="GXG60" s="960"/>
      <c r="GXH60" s="960"/>
      <c r="GXI60" s="960"/>
      <c r="GXJ60" s="960"/>
      <c r="GXK60" s="960"/>
      <c r="GXL60" s="960"/>
      <c r="GXM60" s="960"/>
      <c r="GXN60" s="960"/>
      <c r="GXO60" s="960"/>
      <c r="GXP60" s="960"/>
      <c r="GXQ60" s="960"/>
      <c r="GXR60" s="960"/>
      <c r="GXS60" s="960"/>
      <c r="GXT60" s="960"/>
      <c r="GXU60" s="960"/>
      <c r="GXV60" s="960"/>
      <c r="GXW60" s="960"/>
      <c r="GXX60" s="960"/>
      <c r="GXY60" s="960"/>
      <c r="GXZ60" s="960"/>
      <c r="GYA60" s="960"/>
      <c r="GYB60" s="960"/>
      <c r="GYC60" s="960"/>
      <c r="GYD60" s="960"/>
      <c r="GYE60" s="960"/>
      <c r="GYF60" s="960"/>
      <c r="GYG60" s="960"/>
      <c r="GYH60" s="960"/>
      <c r="GYI60" s="960"/>
      <c r="GYJ60" s="960"/>
      <c r="GYK60" s="960"/>
      <c r="GYL60" s="960"/>
      <c r="GYM60" s="960"/>
      <c r="GYN60" s="960"/>
      <c r="GYO60" s="960"/>
      <c r="GYP60" s="960"/>
      <c r="GYQ60" s="960"/>
      <c r="GYR60" s="960"/>
      <c r="GYS60" s="960"/>
      <c r="GYT60" s="960"/>
      <c r="GYU60" s="960"/>
      <c r="GYV60" s="960"/>
      <c r="GYW60" s="960"/>
      <c r="GYX60" s="960"/>
      <c r="GYY60" s="960"/>
      <c r="GYZ60" s="960"/>
      <c r="GZA60" s="960"/>
      <c r="GZB60" s="960"/>
      <c r="GZC60" s="960"/>
      <c r="GZD60" s="960"/>
      <c r="GZE60" s="960"/>
      <c r="GZF60" s="960"/>
      <c r="GZG60" s="960"/>
      <c r="GZH60" s="960"/>
      <c r="GZI60" s="960"/>
      <c r="GZJ60" s="960"/>
      <c r="GZK60" s="960"/>
      <c r="GZL60" s="960"/>
      <c r="GZM60" s="960"/>
      <c r="GZN60" s="960"/>
      <c r="GZO60" s="960"/>
      <c r="GZP60" s="960"/>
      <c r="GZQ60" s="960"/>
      <c r="GZR60" s="960"/>
      <c r="GZS60" s="960"/>
      <c r="GZT60" s="960"/>
      <c r="GZU60" s="960"/>
      <c r="GZV60" s="960"/>
      <c r="GZW60" s="960"/>
      <c r="GZX60" s="960"/>
      <c r="GZY60" s="960"/>
      <c r="GZZ60" s="960"/>
      <c r="HAA60" s="960"/>
      <c r="HAB60" s="960"/>
      <c r="HAC60" s="960"/>
      <c r="HAD60" s="960"/>
      <c r="HAE60" s="960"/>
      <c r="HAF60" s="960"/>
      <c r="HAG60" s="960"/>
      <c r="HAH60" s="960"/>
      <c r="HAI60" s="960"/>
      <c r="HAJ60" s="960"/>
      <c r="HAK60" s="960"/>
      <c r="HAL60" s="960"/>
      <c r="HAM60" s="960"/>
      <c r="HAN60" s="960"/>
      <c r="HAO60" s="960"/>
      <c r="HAP60" s="960"/>
      <c r="HAQ60" s="960"/>
      <c r="HAR60" s="960"/>
      <c r="HAS60" s="960"/>
      <c r="HAT60" s="960"/>
      <c r="HAU60" s="960"/>
      <c r="HAV60" s="960"/>
      <c r="HAW60" s="960"/>
      <c r="HAX60" s="960"/>
      <c r="HAY60" s="960"/>
      <c r="HAZ60" s="960"/>
      <c r="HBA60" s="960"/>
      <c r="HBB60" s="960"/>
      <c r="HBC60" s="960"/>
      <c r="HBD60" s="960"/>
      <c r="HBE60" s="960"/>
      <c r="HBF60" s="960"/>
      <c r="HBG60" s="960"/>
      <c r="HBH60" s="960"/>
      <c r="HBI60" s="960"/>
      <c r="HBJ60" s="960"/>
      <c r="HBK60" s="960"/>
      <c r="HBL60" s="960"/>
      <c r="HBM60" s="960"/>
      <c r="HBN60" s="960"/>
      <c r="HBO60" s="960"/>
      <c r="HBP60" s="960"/>
      <c r="HBQ60" s="960"/>
      <c r="HBR60" s="960"/>
      <c r="HBS60" s="960"/>
      <c r="HBT60" s="960"/>
      <c r="HBU60" s="960"/>
      <c r="HBV60" s="960"/>
      <c r="HBW60" s="960"/>
      <c r="HBX60" s="960"/>
      <c r="HBY60" s="960"/>
      <c r="HBZ60" s="960"/>
      <c r="HCA60" s="960"/>
      <c r="HCB60" s="960"/>
      <c r="HCC60" s="960"/>
      <c r="HCD60" s="960"/>
      <c r="HCE60" s="960"/>
      <c r="HCF60" s="960"/>
      <c r="HCG60" s="960"/>
      <c r="HCH60" s="960"/>
      <c r="HCI60" s="960"/>
      <c r="HCJ60" s="960"/>
      <c r="HCK60" s="960"/>
      <c r="HCL60" s="960"/>
      <c r="HCM60" s="960"/>
      <c r="HCN60" s="960"/>
      <c r="HCO60" s="960"/>
      <c r="HCP60" s="960"/>
      <c r="HCQ60" s="960"/>
      <c r="HCR60" s="960"/>
      <c r="HCS60" s="960"/>
      <c r="HCT60" s="960"/>
      <c r="HCU60" s="960"/>
      <c r="HCV60" s="960"/>
      <c r="HCW60" s="960"/>
      <c r="HCX60" s="960"/>
      <c r="HCY60" s="960"/>
      <c r="HCZ60" s="960"/>
      <c r="HDA60" s="960"/>
      <c r="HDB60" s="960"/>
      <c r="HDC60" s="960"/>
      <c r="HDD60" s="960"/>
      <c r="HDE60" s="960"/>
      <c r="HDF60" s="960"/>
      <c r="HDG60" s="960"/>
      <c r="HDH60" s="960"/>
      <c r="HDI60" s="960"/>
      <c r="HDJ60" s="960"/>
      <c r="HDK60" s="960"/>
      <c r="HDL60" s="960"/>
      <c r="HDM60" s="960"/>
      <c r="HDN60" s="960"/>
      <c r="HDO60" s="960"/>
      <c r="HDP60" s="960"/>
      <c r="HDQ60" s="960"/>
      <c r="HDR60" s="960"/>
      <c r="HDS60" s="960"/>
      <c r="HDT60" s="960"/>
      <c r="HDU60" s="960"/>
      <c r="HDV60" s="960"/>
      <c r="HDW60" s="960"/>
      <c r="HDX60" s="960"/>
      <c r="HDY60" s="960"/>
      <c r="HDZ60" s="960"/>
      <c r="HEA60" s="960"/>
      <c r="HEB60" s="960"/>
      <c r="HEC60" s="960"/>
      <c r="HED60" s="960"/>
      <c r="HEE60" s="960"/>
      <c r="HEF60" s="960"/>
      <c r="HEG60" s="960"/>
      <c r="HEH60" s="960"/>
      <c r="HEI60" s="960"/>
      <c r="HEJ60" s="960"/>
      <c r="HEK60" s="960"/>
      <c r="HEL60" s="960"/>
      <c r="HEM60" s="960"/>
      <c r="HEN60" s="960"/>
      <c r="HEO60" s="960"/>
      <c r="HEP60" s="960"/>
      <c r="HEQ60" s="960"/>
      <c r="HER60" s="960"/>
      <c r="HES60" s="960"/>
      <c r="HET60" s="960"/>
      <c r="HEU60" s="960"/>
      <c r="HEV60" s="960"/>
      <c r="HEW60" s="960"/>
      <c r="HEX60" s="960"/>
      <c r="HEY60" s="960"/>
      <c r="HEZ60" s="960"/>
      <c r="HFA60" s="960"/>
      <c r="HFB60" s="960"/>
      <c r="HFC60" s="960"/>
      <c r="HFD60" s="960"/>
      <c r="HFE60" s="960"/>
      <c r="HFF60" s="960"/>
      <c r="HFG60" s="960"/>
      <c r="HFH60" s="960"/>
      <c r="HFI60" s="960"/>
      <c r="HFJ60" s="960"/>
      <c r="HFK60" s="960"/>
      <c r="HFL60" s="960"/>
      <c r="HFM60" s="960"/>
      <c r="HFN60" s="960"/>
      <c r="HFO60" s="960"/>
      <c r="HFP60" s="960"/>
      <c r="HFQ60" s="960"/>
      <c r="HFR60" s="960"/>
      <c r="HFS60" s="960"/>
      <c r="HFT60" s="960"/>
      <c r="HFU60" s="960"/>
      <c r="HFV60" s="960"/>
      <c r="HFW60" s="960"/>
      <c r="HFX60" s="960"/>
      <c r="HFY60" s="960"/>
      <c r="HFZ60" s="960"/>
      <c r="HGA60" s="960"/>
      <c r="HGB60" s="960"/>
      <c r="HGC60" s="960"/>
      <c r="HGD60" s="960"/>
      <c r="HGE60" s="960"/>
      <c r="HGF60" s="960"/>
      <c r="HGG60" s="960"/>
      <c r="HGH60" s="960"/>
      <c r="HGI60" s="960"/>
      <c r="HGJ60" s="960"/>
      <c r="HGK60" s="960"/>
      <c r="HGL60" s="960"/>
      <c r="HGM60" s="960"/>
      <c r="HGN60" s="960"/>
      <c r="HGO60" s="960"/>
      <c r="HGP60" s="960"/>
      <c r="HGQ60" s="960"/>
      <c r="HGR60" s="960"/>
      <c r="HGS60" s="960"/>
      <c r="HGT60" s="960"/>
      <c r="HGU60" s="960"/>
      <c r="HGV60" s="960"/>
      <c r="HGW60" s="960"/>
      <c r="HGX60" s="960"/>
      <c r="HGY60" s="960"/>
      <c r="HGZ60" s="960"/>
      <c r="HHA60" s="960"/>
      <c r="HHB60" s="960"/>
      <c r="HHC60" s="960"/>
      <c r="HHD60" s="960"/>
      <c r="HHE60" s="960"/>
      <c r="HHF60" s="960"/>
      <c r="HHG60" s="960"/>
      <c r="HHH60" s="960"/>
      <c r="HHI60" s="960"/>
      <c r="HHJ60" s="960"/>
      <c r="HHK60" s="960"/>
      <c r="HHL60" s="960"/>
      <c r="HHM60" s="960"/>
      <c r="HHN60" s="960"/>
      <c r="HHO60" s="960"/>
      <c r="HHP60" s="960"/>
      <c r="HHQ60" s="960"/>
      <c r="HHR60" s="960"/>
      <c r="HHS60" s="960"/>
      <c r="HHT60" s="960"/>
      <c r="HHU60" s="960"/>
      <c r="HHV60" s="960"/>
      <c r="HHW60" s="960"/>
      <c r="HHX60" s="960"/>
      <c r="HHY60" s="960"/>
      <c r="HHZ60" s="960"/>
      <c r="HIA60" s="960"/>
      <c r="HIB60" s="960"/>
      <c r="HIC60" s="960"/>
      <c r="HID60" s="960"/>
      <c r="HIE60" s="960"/>
      <c r="HIF60" s="960"/>
      <c r="HIG60" s="960"/>
      <c r="HIH60" s="960"/>
      <c r="HII60" s="960"/>
      <c r="HIJ60" s="960"/>
      <c r="HIK60" s="960"/>
      <c r="HIL60" s="960"/>
      <c r="HIM60" s="960"/>
      <c r="HIN60" s="960"/>
      <c r="HIO60" s="960"/>
      <c r="HIP60" s="960"/>
      <c r="HIQ60" s="960"/>
      <c r="HIR60" s="960"/>
      <c r="HIS60" s="960"/>
      <c r="HIT60" s="960"/>
      <c r="HIU60" s="960"/>
      <c r="HIV60" s="960"/>
      <c r="HIW60" s="960"/>
      <c r="HIX60" s="960"/>
      <c r="HIY60" s="960"/>
      <c r="HIZ60" s="960"/>
      <c r="HJA60" s="960"/>
      <c r="HJB60" s="960"/>
      <c r="HJC60" s="960"/>
      <c r="HJD60" s="960"/>
      <c r="HJE60" s="960"/>
      <c r="HJF60" s="960"/>
      <c r="HJG60" s="960"/>
      <c r="HJH60" s="960"/>
      <c r="HJI60" s="960"/>
      <c r="HJJ60" s="960"/>
      <c r="HJK60" s="960"/>
      <c r="HJL60" s="960"/>
      <c r="HJM60" s="960"/>
      <c r="HJN60" s="960"/>
      <c r="HJO60" s="960"/>
      <c r="HJP60" s="960"/>
      <c r="HJQ60" s="960"/>
      <c r="HJR60" s="960"/>
      <c r="HJS60" s="960"/>
      <c r="HJT60" s="960"/>
      <c r="HJU60" s="960"/>
      <c r="HJV60" s="960"/>
      <c r="HJW60" s="960"/>
      <c r="HJX60" s="960"/>
      <c r="HJY60" s="960"/>
      <c r="HJZ60" s="960"/>
      <c r="HKA60" s="960"/>
      <c r="HKB60" s="960"/>
      <c r="HKC60" s="960"/>
      <c r="HKD60" s="960"/>
      <c r="HKE60" s="960"/>
      <c r="HKF60" s="960"/>
      <c r="HKG60" s="960"/>
      <c r="HKH60" s="960"/>
      <c r="HKI60" s="960"/>
      <c r="HKJ60" s="960"/>
      <c r="HKK60" s="960"/>
      <c r="HKL60" s="960"/>
      <c r="HKM60" s="960"/>
      <c r="HKN60" s="960"/>
      <c r="HKO60" s="960"/>
      <c r="HKP60" s="960"/>
      <c r="HKQ60" s="960"/>
      <c r="HKR60" s="960"/>
      <c r="HKS60" s="960"/>
      <c r="HKT60" s="960"/>
      <c r="HKU60" s="960"/>
      <c r="HKV60" s="960"/>
      <c r="HKW60" s="960"/>
      <c r="HKX60" s="960"/>
      <c r="HKY60" s="960"/>
      <c r="HKZ60" s="960"/>
      <c r="HLA60" s="960"/>
      <c r="HLB60" s="960"/>
      <c r="HLC60" s="960"/>
      <c r="HLD60" s="960"/>
      <c r="HLE60" s="960"/>
      <c r="HLF60" s="960"/>
      <c r="HLG60" s="960"/>
      <c r="HLH60" s="960"/>
      <c r="HLI60" s="960"/>
      <c r="HLJ60" s="960"/>
      <c r="HLK60" s="960"/>
      <c r="HLL60" s="960"/>
      <c r="HLM60" s="960"/>
      <c r="HLN60" s="960"/>
      <c r="HLO60" s="960"/>
      <c r="HLP60" s="960"/>
      <c r="HLQ60" s="960"/>
      <c r="HLR60" s="960"/>
      <c r="HLS60" s="960"/>
      <c r="HLT60" s="960"/>
      <c r="HLU60" s="960"/>
      <c r="HLV60" s="960"/>
      <c r="HLW60" s="960"/>
      <c r="HLX60" s="960"/>
      <c r="HLY60" s="960"/>
      <c r="HLZ60" s="960"/>
      <c r="HMA60" s="960"/>
      <c r="HMB60" s="960"/>
      <c r="HMC60" s="960"/>
      <c r="HMD60" s="960"/>
      <c r="HME60" s="960"/>
      <c r="HMF60" s="960"/>
      <c r="HMG60" s="960"/>
      <c r="HMH60" s="960"/>
      <c r="HMI60" s="960"/>
      <c r="HMJ60" s="960"/>
      <c r="HMK60" s="960"/>
      <c r="HML60" s="960"/>
      <c r="HMM60" s="960"/>
      <c r="HMN60" s="960"/>
      <c r="HMO60" s="960"/>
      <c r="HMP60" s="960"/>
      <c r="HMQ60" s="960"/>
      <c r="HMR60" s="960"/>
      <c r="HMS60" s="960"/>
      <c r="HMT60" s="960"/>
      <c r="HMU60" s="960"/>
      <c r="HMV60" s="960"/>
      <c r="HMW60" s="960"/>
      <c r="HMX60" s="960"/>
      <c r="HMY60" s="960"/>
      <c r="HMZ60" s="960"/>
      <c r="HNA60" s="960"/>
      <c r="HNB60" s="960"/>
      <c r="HNC60" s="960"/>
      <c r="HND60" s="960"/>
      <c r="HNE60" s="960"/>
      <c r="HNF60" s="960"/>
      <c r="HNG60" s="960"/>
      <c r="HNH60" s="960"/>
      <c r="HNI60" s="960"/>
      <c r="HNJ60" s="960"/>
      <c r="HNK60" s="960"/>
      <c r="HNL60" s="960"/>
      <c r="HNM60" s="960"/>
      <c r="HNN60" s="960"/>
      <c r="HNO60" s="960"/>
      <c r="HNP60" s="960"/>
      <c r="HNQ60" s="960"/>
      <c r="HNR60" s="960"/>
      <c r="HNS60" s="960"/>
      <c r="HNT60" s="960"/>
      <c r="HNU60" s="960"/>
      <c r="HNV60" s="960"/>
      <c r="HNW60" s="960"/>
      <c r="HNX60" s="960"/>
      <c r="HNY60" s="960"/>
      <c r="HNZ60" s="960"/>
      <c r="HOA60" s="960"/>
      <c r="HOB60" s="960"/>
      <c r="HOC60" s="960"/>
      <c r="HOD60" s="960"/>
      <c r="HOE60" s="960"/>
      <c r="HOF60" s="960"/>
      <c r="HOG60" s="960"/>
      <c r="HOH60" s="960"/>
      <c r="HOI60" s="960"/>
      <c r="HOJ60" s="960"/>
      <c r="HOK60" s="960"/>
      <c r="HOL60" s="960"/>
      <c r="HOM60" s="960"/>
      <c r="HON60" s="960"/>
      <c r="HOO60" s="960"/>
      <c r="HOP60" s="960"/>
      <c r="HOQ60" s="960"/>
      <c r="HOR60" s="960"/>
      <c r="HOS60" s="960"/>
      <c r="HOT60" s="960"/>
      <c r="HOU60" s="960"/>
      <c r="HOV60" s="960"/>
      <c r="HOW60" s="960"/>
      <c r="HOX60" s="960"/>
      <c r="HOY60" s="960"/>
      <c r="HOZ60" s="960"/>
      <c r="HPA60" s="960"/>
      <c r="HPB60" s="960"/>
      <c r="HPC60" s="960"/>
      <c r="HPD60" s="960"/>
      <c r="HPE60" s="960"/>
      <c r="HPF60" s="960"/>
      <c r="HPG60" s="960"/>
      <c r="HPH60" s="960"/>
      <c r="HPI60" s="960"/>
      <c r="HPJ60" s="960"/>
      <c r="HPK60" s="960"/>
      <c r="HPL60" s="960"/>
      <c r="HPM60" s="960"/>
      <c r="HPN60" s="960"/>
      <c r="HPO60" s="960"/>
      <c r="HPP60" s="960"/>
      <c r="HPQ60" s="960"/>
      <c r="HPR60" s="960"/>
      <c r="HPS60" s="960"/>
      <c r="HPT60" s="960"/>
      <c r="HPU60" s="960"/>
      <c r="HPV60" s="960"/>
      <c r="HPW60" s="960"/>
      <c r="HPX60" s="960"/>
      <c r="HPY60" s="960"/>
      <c r="HPZ60" s="960"/>
      <c r="HQA60" s="960"/>
      <c r="HQB60" s="960"/>
      <c r="HQC60" s="960"/>
      <c r="HQD60" s="960"/>
      <c r="HQE60" s="960"/>
      <c r="HQF60" s="960"/>
      <c r="HQG60" s="960"/>
      <c r="HQH60" s="960"/>
      <c r="HQI60" s="960"/>
      <c r="HQJ60" s="960"/>
      <c r="HQK60" s="960"/>
      <c r="HQL60" s="960"/>
      <c r="HQM60" s="960"/>
      <c r="HQN60" s="960"/>
      <c r="HQO60" s="960"/>
      <c r="HQP60" s="960"/>
      <c r="HQQ60" s="960"/>
      <c r="HQR60" s="960"/>
      <c r="HQS60" s="960"/>
      <c r="HQT60" s="960"/>
      <c r="HQU60" s="960"/>
      <c r="HQV60" s="960"/>
      <c r="HQW60" s="960"/>
      <c r="HQX60" s="960"/>
      <c r="HQY60" s="960"/>
      <c r="HQZ60" s="960"/>
      <c r="HRA60" s="960"/>
      <c r="HRB60" s="960"/>
      <c r="HRC60" s="960"/>
      <c r="HRD60" s="960"/>
      <c r="HRE60" s="960"/>
      <c r="HRF60" s="960"/>
      <c r="HRG60" s="960"/>
      <c r="HRH60" s="960"/>
      <c r="HRI60" s="960"/>
      <c r="HRJ60" s="960"/>
      <c r="HRK60" s="960"/>
      <c r="HRL60" s="960"/>
      <c r="HRM60" s="960"/>
      <c r="HRN60" s="960"/>
      <c r="HRO60" s="960"/>
      <c r="HRP60" s="960"/>
      <c r="HRQ60" s="960"/>
      <c r="HRR60" s="960"/>
      <c r="HRS60" s="960"/>
      <c r="HRT60" s="960"/>
      <c r="HRU60" s="960"/>
      <c r="HRV60" s="960"/>
      <c r="HRW60" s="960"/>
      <c r="HRX60" s="960"/>
      <c r="HRY60" s="960"/>
      <c r="HRZ60" s="960"/>
      <c r="HSA60" s="960"/>
      <c r="HSB60" s="960"/>
      <c r="HSC60" s="960"/>
      <c r="HSD60" s="960"/>
      <c r="HSE60" s="960"/>
      <c r="HSF60" s="960"/>
      <c r="HSG60" s="960"/>
      <c r="HSH60" s="960"/>
      <c r="HSI60" s="960"/>
      <c r="HSJ60" s="960"/>
      <c r="HSK60" s="960"/>
      <c r="HSL60" s="960"/>
      <c r="HSM60" s="960"/>
      <c r="HSN60" s="960"/>
      <c r="HSO60" s="960"/>
      <c r="HSP60" s="960"/>
      <c r="HSQ60" s="960"/>
      <c r="HSR60" s="960"/>
      <c r="HSS60" s="960"/>
      <c r="HST60" s="960"/>
      <c r="HSU60" s="960"/>
      <c r="HSV60" s="960"/>
      <c r="HSW60" s="960"/>
      <c r="HSX60" s="960"/>
      <c r="HSY60" s="960"/>
      <c r="HSZ60" s="960"/>
      <c r="HTA60" s="960"/>
      <c r="HTB60" s="960"/>
      <c r="HTC60" s="960"/>
      <c r="HTD60" s="960"/>
      <c r="HTE60" s="960"/>
      <c r="HTF60" s="960"/>
      <c r="HTG60" s="960"/>
      <c r="HTH60" s="960"/>
      <c r="HTI60" s="960"/>
      <c r="HTJ60" s="960"/>
      <c r="HTK60" s="960"/>
      <c r="HTL60" s="960"/>
      <c r="HTM60" s="960"/>
      <c r="HTN60" s="960"/>
      <c r="HTO60" s="960"/>
      <c r="HTP60" s="960"/>
      <c r="HTQ60" s="960"/>
      <c r="HTR60" s="960"/>
      <c r="HTS60" s="960"/>
      <c r="HTT60" s="960"/>
      <c r="HTU60" s="960"/>
      <c r="HTV60" s="960"/>
      <c r="HTW60" s="960"/>
      <c r="HTX60" s="960"/>
      <c r="HTY60" s="960"/>
      <c r="HTZ60" s="960"/>
      <c r="HUA60" s="960"/>
      <c r="HUB60" s="960"/>
      <c r="HUC60" s="960"/>
      <c r="HUD60" s="960"/>
      <c r="HUE60" s="960"/>
      <c r="HUF60" s="960"/>
      <c r="HUG60" s="960"/>
      <c r="HUH60" s="960"/>
      <c r="HUI60" s="960"/>
      <c r="HUJ60" s="960"/>
      <c r="HUK60" s="960"/>
      <c r="HUL60" s="960"/>
      <c r="HUM60" s="960"/>
      <c r="HUN60" s="960"/>
      <c r="HUO60" s="960"/>
      <c r="HUP60" s="960"/>
      <c r="HUQ60" s="960"/>
      <c r="HUR60" s="960"/>
      <c r="HUS60" s="960"/>
      <c r="HUT60" s="960"/>
      <c r="HUU60" s="960"/>
      <c r="HUV60" s="960"/>
      <c r="HUW60" s="960"/>
      <c r="HUX60" s="960"/>
      <c r="HUY60" s="960"/>
      <c r="HUZ60" s="960"/>
      <c r="HVA60" s="960"/>
      <c r="HVB60" s="960"/>
      <c r="HVC60" s="960"/>
      <c r="HVD60" s="960"/>
      <c r="HVE60" s="960"/>
      <c r="HVF60" s="960"/>
      <c r="HVG60" s="960"/>
      <c r="HVH60" s="960"/>
      <c r="HVI60" s="960"/>
      <c r="HVJ60" s="960"/>
      <c r="HVK60" s="960"/>
      <c r="HVL60" s="960"/>
      <c r="HVM60" s="960"/>
      <c r="HVN60" s="960"/>
      <c r="HVO60" s="960"/>
      <c r="HVP60" s="960"/>
      <c r="HVQ60" s="960"/>
      <c r="HVR60" s="960"/>
      <c r="HVS60" s="960"/>
      <c r="HVT60" s="960"/>
      <c r="HVU60" s="960"/>
      <c r="HVV60" s="960"/>
      <c r="HVW60" s="960"/>
      <c r="HVX60" s="960"/>
      <c r="HVY60" s="960"/>
      <c r="HVZ60" s="960"/>
      <c r="HWA60" s="960"/>
      <c r="HWB60" s="960"/>
      <c r="HWC60" s="960"/>
      <c r="HWD60" s="960"/>
      <c r="HWE60" s="960"/>
      <c r="HWF60" s="960"/>
      <c r="HWG60" s="960"/>
      <c r="HWH60" s="960"/>
      <c r="HWI60" s="960"/>
      <c r="HWJ60" s="960"/>
      <c r="HWK60" s="960"/>
      <c r="HWL60" s="960"/>
      <c r="HWM60" s="960"/>
      <c r="HWN60" s="960"/>
      <c r="HWO60" s="960"/>
      <c r="HWP60" s="960"/>
      <c r="HWQ60" s="960"/>
      <c r="HWR60" s="960"/>
      <c r="HWS60" s="960"/>
      <c r="HWT60" s="960"/>
      <c r="HWU60" s="960"/>
      <c r="HWV60" s="960"/>
      <c r="HWW60" s="960"/>
      <c r="HWX60" s="960"/>
      <c r="HWY60" s="960"/>
      <c r="HWZ60" s="960"/>
      <c r="HXA60" s="960"/>
      <c r="HXB60" s="960"/>
      <c r="HXC60" s="960"/>
      <c r="HXD60" s="960"/>
      <c r="HXE60" s="960"/>
      <c r="HXF60" s="960"/>
      <c r="HXG60" s="960"/>
      <c r="HXH60" s="960"/>
      <c r="HXI60" s="960"/>
      <c r="HXJ60" s="960"/>
      <c r="HXK60" s="960"/>
      <c r="HXL60" s="960"/>
      <c r="HXM60" s="960"/>
      <c r="HXN60" s="960"/>
      <c r="HXO60" s="960"/>
      <c r="HXP60" s="960"/>
      <c r="HXQ60" s="960"/>
      <c r="HXR60" s="960"/>
      <c r="HXS60" s="960"/>
      <c r="HXT60" s="960"/>
      <c r="HXU60" s="960"/>
      <c r="HXV60" s="960"/>
      <c r="HXW60" s="960"/>
      <c r="HXX60" s="960"/>
      <c r="HXY60" s="960"/>
      <c r="HXZ60" s="960"/>
      <c r="HYA60" s="960"/>
      <c r="HYB60" s="960"/>
      <c r="HYC60" s="960"/>
      <c r="HYD60" s="960"/>
      <c r="HYE60" s="960"/>
      <c r="HYF60" s="960"/>
      <c r="HYG60" s="960"/>
      <c r="HYH60" s="960"/>
      <c r="HYI60" s="960"/>
      <c r="HYJ60" s="960"/>
      <c r="HYK60" s="960"/>
      <c r="HYL60" s="960"/>
      <c r="HYM60" s="960"/>
      <c r="HYN60" s="960"/>
      <c r="HYO60" s="960"/>
      <c r="HYP60" s="960"/>
      <c r="HYQ60" s="960"/>
      <c r="HYR60" s="960"/>
      <c r="HYS60" s="960"/>
      <c r="HYT60" s="960"/>
      <c r="HYU60" s="960"/>
      <c r="HYV60" s="960"/>
      <c r="HYW60" s="960"/>
      <c r="HYX60" s="960"/>
      <c r="HYY60" s="960"/>
      <c r="HYZ60" s="960"/>
      <c r="HZA60" s="960"/>
      <c r="HZB60" s="960"/>
      <c r="HZC60" s="960"/>
      <c r="HZD60" s="960"/>
      <c r="HZE60" s="960"/>
      <c r="HZF60" s="960"/>
      <c r="HZG60" s="960"/>
      <c r="HZH60" s="960"/>
      <c r="HZI60" s="960"/>
      <c r="HZJ60" s="960"/>
      <c r="HZK60" s="960"/>
      <c r="HZL60" s="960"/>
      <c r="HZM60" s="960"/>
      <c r="HZN60" s="960"/>
      <c r="HZO60" s="960"/>
      <c r="HZP60" s="960"/>
      <c r="HZQ60" s="960"/>
      <c r="HZR60" s="960"/>
      <c r="HZS60" s="960"/>
      <c r="HZT60" s="960"/>
      <c r="HZU60" s="960"/>
      <c r="HZV60" s="960"/>
      <c r="HZW60" s="960"/>
      <c r="HZX60" s="960"/>
      <c r="HZY60" s="960"/>
      <c r="HZZ60" s="960"/>
      <c r="IAA60" s="960"/>
      <c r="IAB60" s="960"/>
      <c r="IAC60" s="960"/>
      <c r="IAD60" s="960"/>
      <c r="IAE60" s="960"/>
      <c r="IAF60" s="960"/>
      <c r="IAG60" s="960"/>
      <c r="IAH60" s="960"/>
      <c r="IAI60" s="960"/>
      <c r="IAJ60" s="960"/>
      <c r="IAK60" s="960"/>
      <c r="IAL60" s="960"/>
      <c r="IAM60" s="960"/>
      <c r="IAN60" s="960"/>
      <c r="IAO60" s="960"/>
      <c r="IAP60" s="960"/>
      <c r="IAQ60" s="960"/>
      <c r="IAR60" s="960"/>
      <c r="IAS60" s="960"/>
      <c r="IAT60" s="960"/>
      <c r="IAU60" s="960"/>
      <c r="IAV60" s="960"/>
      <c r="IAW60" s="960"/>
      <c r="IAX60" s="960"/>
      <c r="IAY60" s="960"/>
      <c r="IAZ60" s="960"/>
      <c r="IBA60" s="960"/>
      <c r="IBB60" s="960"/>
      <c r="IBC60" s="960"/>
      <c r="IBD60" s="960"/>
      <c r="IBE60" s="960"/>
      <c r="IBF60" s="960"/>
      <c r="IBG60" s="960"/>
      <c r="IBH60" s="960"/>
      <c r="IBI60" s="960"/>
      <c r="IBJ60" s="960"/>
      <c r="IBK60" s="960"/>
      <c r="IBL60" s="960"/>
      <c r="IBM60" s="960"/>
      <c r="IBN60" s="960"/>
      <c r="IBO60" s="960"/>
      <c r="IBP60" s="960"/>
      <c r="IBQ60" s="960"/>
      <c r="IBR60" s="960"/>
      <c r="IBS60" s="960"/>
      <c r="IBT60" s="960"/>
      <c r="IBU60" s="960"/>
      <c r="IBV60" s="960"/>
      <c r="IBW60" s="960"/>
      <c r="IBX60" s="960"/>
      <c r="IBY60" s="960"/>
      <c r="IBZ60" s="960"/>
      <c r="ICA60" s="960"/>
      <c r="ICB60" s="960"/>
      <c r="ICC60" s="960"/>
      <c r="ICD60" s="960"/>
      <c r="ICE60" s="960"/>
      <c r="ICF60" s="960"/>
      <c r="ICG60" s="960"/>
      <c r="ICH60" s="960"/>
      <c r="ICI60" s="960"/>
      <c r="ICJ60" s="960"/>
      <c r="ICK60" s="960"/>
      <c r="ICL60" s="960"/>
      <c r="ICM60" s="960"/>
      <c r="ICN60" s="960"/>
      <c r="ICO60" s="960"/>
      <c r="ICP60" s="960"/>
      <c r="ICQ60" s="960"/>
      <c r="ICR60" s="960"/>
      <c r="ICS60" s="960"/>
      <c r="ICT60" s="960"/>
      <c r="ICU60" s="960"/>
      <c r="ICV60" s="960"/>
      <c r="ICW60" s="960"/>
      <c r="ICX60" s="960"/>
      <c r="ICY60" s="960"/>
      <c r="ICZ60" s="960"/>
      <c r="IDA60" s="960"/>
      <c r="IDB60" s="960"/>
      <c r="IDC60" s="960"/>
      <c r="IDD60" s="960"/>
      <c r="IDE60" s="960"/>
      <c r="IDF60" s="960"/>
      <c r="IDG60" s="960"/>
      <c r="IDH60" s="960"/>
      <c r="IDI60" s="960"/>
      <c r="IDJ60" s="960"/>
      <c r="IDK60" s="960"/>
      <c r="IDL60" s="960"/>
      <c r="IDM60" s="960"/>
      <c r="IDN60" s="960"/>
      <c r="IDO60" s="960"/>
      <c r="IDP60" s="960"/>
      <c r="IDQ60" s="960"/>
      <c r="IDR60" s="960"/>
      <c r="IDS60" s="960"/>
      <c r="IDT60" s="960"/>
      <c r="IDU60" s="960"/>
      <c r="IDV60" s="960"/>
      <c r="IDW60" s="960"/>
      <c r="IDX60" s="960"/>
      <c r="IDY60" s="960"/>
      <c r="IDZ60" s="960"/>
      <c r="IEA60" s="960"/>
      <c r="IEB60" s="960"/>
      <c r="IEC60" s="960"/>
      <c r="IED60" s="960"/>
      <c r="IEE60" s="960"/>
      <c r="IEF60" s="960"/>
      <c r="IEG60" s="960"/>
      <c r="IEH60" s="960"/>
      <c r="IEI60" s="960"/>
      <c r="IEJ60" s="960"/>
      <c r="IEK60" s="960"/>
      <c r="IEL60" s="960"/>
      <c r="IEM60" s="960"/>
      <c r="IEN60" s="960"/>
      <c r="IEO60" s="960"/>
      <c r="IEP60" s="960"/>
      <c r="IEQ60" s="960"/>
      <c r="IER60" s="960"/>
      <c r="IES60" s="960"/>
      <c r="IET60" s="960"/>
      <c r="IEU60" s="960"/>
      <c r="IEV60" s="960"/>
      <c r="IEW60" s="960"/>
      <c r="IEX60" s="960"/>
      <c r="IEY60" s="960"/>
      <c r="IEZ60" s="960"/>
      <c r="IFA60" s="960"/>
      <c r="IFB60" s="960"/>
      <c r="IFC60" s="960"/>
      <c r="IFD60" s="960"/>
      <c r="IFE60" s="960"/>
      <c r="IFF60" s="960"/>
      <c r="IFG60" s="960"/>
      <c r="IFH60" s="960"/>
      <c r="IFI60" s="960"/>
      <c r="IFJ60" s="960"/>
      <c r="IFK60" s="960"/>
      <c r="IFL60" s="960"/>
      <c r="IFM60" s="960"/>
      <c r="IFN60" s="960"/>
      <c r="IFO60" s="960"/>
      <c r="IFP60" s="960"/>
      <c r="IFQ60" s="960"/>
      <c r="IFR60" s="960"/>
      <c r="IFS60" s="960"/>
      <c r="IFT60" s="960"/>
      <c r="IFU60" s="960"/>
      <c r="IFV60" s="960"/>
      <c r="IFW60" s="960"/>
      <c r="IFX60" s="960"/>
      <c r="IFY60" s="960"/>
      <c r="IFZ60" s="960"/>
      <c r="IGA60" s="960"/>
      <c r="IGB60" s="960"/>
      <c r="IGC60" s="960"/>
      <c r="IGD60" s="960"/>
      <c r="IGE60" s="960"/>
      <c r="IGF60" s="960"/>
      <c r="IGG60" s="960"/>
      <c r="IGH60" s="960"/>
      <c r="IGI60" s="960"/>
      <c r="IGJ60" s="960"/>
      <c r="IGK60" s="960"/>
      <c r="IGL60" s="960"/>
      <c r="IGM60" s="960"/>
      <c r="IGN60" s="960"/>
      <c r="IGO60" s="960"/>
      <c r="IGP60" s="960"/>
      <c r="IGQ60" s="960"/>
      <c r="IGR60" s="960"/>
      <c r="IGS60" s="960"/>
      <c r="IGT60" s="960"/>
      <c r="IGU60" s="960"/>
      <c r="IGV60" s="960"/>
      <c r="IGW60" s="960"/>
      <c r="IGX60" s="960"/>
      <c r="IGY60" s="960"/>
      <c r="IGZ60" s="960"/>
      <c r="IHA60" s="960"/>
      <c r="IHB60" s="960"/>
      <c r="IHC60" s="960"/>
      <c r="IHD60" s="960"/>
      <c r="IHE60" s="960"/>
      <c r="IHF60" s="960"/>
      <c r="IHG60" s="960"/>
      <c r="IHH60" s="960"/>
      <c r="IHI60" s="960"/>
      <c r="IHJ60" s="960"/>
      <c r="IHK60" s="960"/>
      <c r="IHL60" s="960"/>
      <c r="IHM60" s="960"/>
      <c r="IHN60" s="960"/>
      <c r="IHO60" s="960"/>
      <c r="IHP60" s="960"/>
      <c r="IHQ60" s="960"/>
      <c r="IHR60" s="960"/>
      <c r="IHS60" s="960"/>
      <c r="IHT60" s="960"/>
      <c r="IHU60" s="960"/>
      <c r="IHV60" s="960"/>
      <c r="IHW60" s="960"/>
      <c r="IHX60" s="960"/>
      <c r="IHY60" s="960"/>
      <c r="IHZ60" s="960"/>
      <c r="IIA60" s="960"/>
      <c r="IIB60" s="960"/>
      <c r="IIC60" s="960"/>
      <c r="IID60" s="960"/>
      <c r="IIE60" s="960"/>
      <c r="IIF60" s="960"/>
      <c r="IIG60" s="960"/>
      <c r="IIH60" s="960"/>
      <c r="III60" s="960"/>
      <c r="IIJ60" s="960"/>
      <c r="IIK60" s="960"/>
      <c r="IIL60" s="960"/>
      <c r="IIM60" s="960"/>
      <c r="IIN60" s="960"/>
      <c r="IIO60" s="960"/>
      <c r="IIP60" s="960"/>
      <c r="IIQ60" s="960"/>
      <c r="IIR60" s="960"/>
      <c r="IIS60" s="960"/>
      <c r="IIT60" s="960"/>
      <c r="IIU60" s="960"/>
      <c r="IIV60" s="960"/>
      <c r="IIW60" s="960"/>
      <c r="IIX60" s="960"/>
      <c r="IIY60" s="960"/>
      <c r="IIZ60" s="960"/>
      <c r="IJA60" s="960"/>
      <c r="IJB60" s="960"/>
      <c r="IJC60" s="960"/>
      <c r="IJD60" s="960"/>
      <c r="IJE60" s="960"/>
      <c r="IJF60" s="960"/>
      <c r="IJG60" s="960"/>
      <c r="IJH60" s="960"/>
      <c r="IJI60" s="960"/>
      <c r="IJJ60" s="960"/>
      <c r="IJK60" s="960"/>
      <c r="IJL60" s="960"/>
      <c r="IJM60" s="960"/>
      <c r="IJN60" s="960"/>
      <c r="IJO60" s="960"/>
      <c r="IJP60" s="960"/>
      <c r="IJQ60" s="960"/>
      <c r="IJR60" s="960"/>
      <c r="IJS60" s="960"/>
      <c r="IJT60" s="960"/>
      <c r="IJU60" s="960"/>
      <c r="IJV60" s="960"/>
      <c r="IJW60" s="960"/>
      <c r="IJX60" s="960"/>
      <c r="IJY60" s="960"/>
      <c r="IJZ60" s="960"/>
      <c r="IKA60" s="960"/>
      <c r="IKB60" s="960"/>
      <c r="IKC60" s="960"/>
      <c r="IKD60" s="960"/>
      <c r="IKE60" s="960"/>
      <c r="IKF60" s="960"/>
      <c r="IKG60" s="960"/>
      <c r="IKH60" s="960"/>
      <c r="IKI60" s="960"/>
      <c r="IKJ60" s="960"/>
      <c r="IKK60" s="960"/>
      <c r="IKL60" s="960"/>
      <c r="IKM60" s="960"/>
      <c r="IKN60" s="960"/>
      <c r="IKO60" s="960"/>
      <c r="IKP60" s="960"/>
      <c r="IKQ60" s="960"/>
      <c r="IKR60" s="960"/>
      <c r="IKS60" s="960"/>
      <c r="IKT60" s="960"/>
      <c r="IKU60" s="960"/>
      <c r="IKV60" s="960"/>
      <c r="IKW60" s="960"/>
      <c r="IKX60" s="960"/>
      <c r="IKY60" s="960"/>
      <c r="IKZ60" s="960"/>
      <c r="ILA60" s="960"/>
      <c r="ILB60" s="960"/>
      <c r="ILC60" s="960"/>
      <c r="ILD60" s="960"/>
      <c r="ILE60" s="960"/>
      <c r="ILF60" s="960"/>
      <c r="ILG60" s="960"/>
      <c r="ILH60" s="960"/>
      <c r="ILI60" s="960"/>
      <c r="ILJ60" s="960"/>
      <c r="ILK60" s="960"/>
      <c r="ILL60" s="960"/>
      <c r="ILM60" s="960"/>
      <c r="ILN60" s="960"/>
      <c r="ILO60" s="960"/>
      <c r="ILP60" s="960"/>
      <c r="ILQ60" s="960"/>
      <c r="ILR60" s="960"/>
      <c r="ILS60" s="960"/>
      <c r="ILT60" s="960"/>
      <c r="ILU60" s="960"/>
      <c r="ILV60" s="960"/>
      <c r="ILW60" s="960"/>
      <c r="ILX60" s="960"/>
      <c r="ILY60" s="960"/>
      <c r="ILZ60" s="960"/>
      <c r="IMA60" s="960"/>
      <c r="IMB60" s="960"/>
      <c r="IMC60" s="960"/>
      <c r="IMD60" s="960"/>
      <c r="IME60" s="960"/>
      <c r="IMF60" s="960"/>
      <c r="IMG60" s="960"/>
      <c r="IMH60" s="960"/>
      <c r="IMI60" s="960"/>
      <c r="IMJ60" s="960"/>
      <c r="IMK60" s="960"/>
      <c r="IML60" s="960"/>
      <c r="IMM60" s="960"/>
      <c r="IMN60" s="960"/>
      <c r="IMO60" s="960"/>
      <c r="IMP60" s="960"/>
      <c r="IMQ60" s="960"/>
      <c r="IMR60" s="960"/>
      <c r="IMS60" s="960"/>
      <c r="IMT60" s="960"/>
      <c r="IMU60" s="960"/>
      <c r="IMV60" s="960"/>
      <c r="IMW60" s="960"/>
      <c r="IMX60" s="960"/>
      <c r="IMY60" s="960"/>
      <c r="IMZ60" s="960"/>
      <c r="INA60" s="960"/>
      <c r="INB60" s="960"/>
      <c r="INC60" s="960"/>
      <c r="IND60" s="960"/>
      <c r="INE60" s="960"/>
      <c r="INF60" s="960"/>
      <c r="ING60" s="960"/>
      <c r="INH60" s="960"/>
      <c r="INI60" s="960"/>
      <c r="INJ60" s="960"/>
      <c r="INK60" s="960"/>
      <c r="INL60" s="960"/>
      <c r="INM60" s="960"/>
      <c r="INN60" s="960"/>
      <c r="INO60" s="960"/>
      <c r="INP60" s="960"/>
      <c r="INQ60" s="960"/>
      <c r="INR60" s="960"/>
      <c r="INS60" s="960"/>
      <c r="INT60" s="960"/>
      <c r="INU60" s="960"/>
      <c r="INV60" s="960"/>
      <c r="INW60" s="960"/>
      <c r="INX60" s="960"/>
      <c r="INY60" s="960"/>
      <c r="INZ60" s="960"/>
      <c r="IOA60" s="960"/>
      <c r="IOB60" s="960"/>
      <c r="IOC60" s="960"/>
      <c r="IOD60" s="960"/>
      <c r="IOE60" s="960"/>
      <c r="IOF60" s="960"/>
      <c r="IOG60" s="960"/>
      <c r="IOH60" s="960"/>
      <c r="IOI60" s="960"/>
      <c r="IOJ60" s="960"/>
      <c r="IOK60" s="960"/>
      <c r="IOL60" s="960"/>
      <c r="IOM60" s="960"/>
      <c r="ION60" s="960"/>
      <c r="IOO60" s="960"/>
      <c r="IOP60" s="960"/>
      <c r="IOQ60" s="960"/>
      <c r="IOR60" s="960"/>
      <c r="IOS60" s="960"/>
      <c r="IOT60" s="960"/>
      <c r="IOU60" s="960"/>
      <c r="IOV60" s="960"/>
      <c r="IOW60" s="960"/>
      <c r="IOX60" s="960"/>
      <c r="IOY60" s="960"/>
      <c r="IOZ60" s="960"/>
      <c r="IPA60" s="960"/>
      <c r="IPB60" s="960"/>
      <c r="IPC60" s="960"/>
      <c r="IPD60" s="960"/>
      <c r="IPE60" s="960"/>
      <c r="IPF60" s="960"/>
      <c r="IPG60" s="960"/>
      <c r="IPH60" s="960"/>
      <c r="IPI60" s="960"/>
      <c r="IPJ60" s="960"/>
      <c r="IPK60" s="960"/>
      <c r="IPL60" s="960"/>
      <c r="IPM60" s="960"/>
      <c r="IPN60" s="960"/>
      <c r="IPO60" s="960"/>
      <c r="IPP60" s="960"/>
      <c r="IPQ60" s="960"/>
      <c r="IPR60" s="960"/>
      <c r="IPS60" s="960"/>
      <c r="IPT60" s="960"/>
      <c r="IPU60" s="960"/>
      <c r="IPV60" s="960"/>
      <c r="IPW60" s="960"/>
      <c r="IPX60" s="960"/>
      <c r="IPY60" s="960"/>
      <c r="IPZ60" s="960"/>
      <c r="IQA60" s="960"/>
      <c r="IQB60" s="960"/>
      <c r="IQC60" s="960"/>
      <c r="IQD60" s="960"/>
      <c r="IQE60" s="960"/>
      <c r="IQF60" s="960"/>
      <c r="IQG60" s="960"/>
      <c r="IQH60" s="960"/>
      <c r="IQI60" s="960"/>
      <c r="IQJ60" s="960"/>
      <c r="IQK60" s="960"/>
      <c r="IQL60" s="960"/>
      <c r="IQM60" s="960"/>
      <c r="IQN60" s="960"/>
      <c r="IQO60" s="960"/>
      <c r="IQP60" s="960"/>
      <c r="IQQ60" s="960"/>
      <c r="IQR60" s="960"/>
      <c r="IQS60" s="960"/>
      <c r="IQT60" s="960"/>
      <c r="IQU60" s="960"/>
      <c r="IQV60" s="960"/>
      <c r="IQW60" s="960"/>
      <c r="IQX60" s="960"/>
      <c r="IQY60" s="960"/>
      <c r="IQZ60" s="960"/>
      <c r="IRA60" s="960"/>
      <c r="IRB60" s="960"/>
      <c r="IRC60" s="960"/>
      <c r="IRD60" s="960"/>
      <c r="IRE60" s="960"/>
      <c r="IRF60" s="960"/>
      <c r="IRG60" s="960"/>
      <c r="IRH60" s="960"/>
      <c r="IRI60" s="960"/>
      <c r="IRJ60" s="960"/>
      <c r="IRK60" s="960"/>
      <c r="IRL60" s="960"/>
      <c r="IRM60" s="960"/>
      <c r="IRN60" s="960"/>
      <c r="IRO60" s="960"/>
      <c r="IRP60" s="960"/>
      <c r="IRQ60" s="960"/>
      <c r="IRR60" s="960"/>
      <c r="IRS60" s="960"/>
      <c r="IRT60" s="960"/>
      <c r="IRU60" s="960"/>
      <c r="IRV60" s="960"/>
      <c r="IRW60" s="960"/>
      <c r="IRX60" s="960"/>
      <c r="IRY60" s="960"/>
      <c r="IRZ60" s="960"/>
      <c r="ISA60" s="960"/>
      <c r="ISB60" s="960"/>
      <c r="ISC60" s="960"/>
      <c r="ISD60" s="960"/>
      <c r="ISE60" s="960"/>
      <c r="ISF60" s="960"/>
      <c r="ISG60" s="960"/>
      <c r="ISH60" s="960"/>
      <c r="ISI60" s="960"/>
      <c r="ISJ60" s="960"/>
      <c r="ISK60" s="960"/>
      <c r="ISL60" s="960"/>
      <c r="ISM60" s="960"/>
      <c r="ISN60" s="960"/>
      <c r="ISO60" s="960"/>
      <c r="ISP60" s="960"/>
      <c r="ISQ60" s="960"/>
      <c r="ISR60" s="960"/>
      <c r="ISS60" s="960"/>
      <c r="IST60" s="960"/>
      <c r="ISU60" s="960"/>
      <c r="ISV60" s="960"/>
      <c r="ISW60" s="960"/>
      <c r="ISX60" s="960"/>
      <c r="ISY60" s="960"/>
      <c r="ISZ60" s="960"/>
      <c r="ITA60" s="960"/>
      <c r="ITB60" s="960"/>
      <c r="ITC60" s="960"/>
      <c r="ITD60" s="960"/>
      <c r="ITE60" s="960"/>
      <c r="ITF60" s="960"/>
      <c r="ITG60" s="960"/>
      <c r="ITH60" s="960"/>
      <c r="ITI60" s="960"/>
      <c r="ITJ60" s="960"/>
      <c r="ITK60" s="960"/>
      <c r="ITL60" s="960"/>
      <c r="ITM60" s="960"/>
      <c r="ITN60" s="960"/>
      <c r="ITO60" s="960"/>
      <c r="ITP60" s="960"/>
      <c r="ITQ60" s="960"/>
      <c r="ITR60" s="960"/>
      <c r="ITS60" s="960"/>
      <c r="ITT60" s="960"/>
      <c r="ITU60" s="960"/>
      <c r="ITV60" s="960"/>
      <c r="ITW60" s="960"/>
      <c r="ITX60" s="960"/>
      <c r="ITY60" s="960"/>
      <c r="ITZ60" s="960"/>
      <c r="IUA60" s="960"/>
      <c r="IUB60" s="960"/>
      <c r="IUC60" s="960"/>
      <c r="IUD60" s="960"/>
      <c r="IUE60" s="960"/>
      <c r="IUF60" s="960"/>
      <c r="IUG60" s="960"/>
      <c r="IUH60" s="960"/>
      <c r="IUI60" s="960"/>
      <c r="IUJ60" s="960"/>
      <c r="IUK60" s="960"/>
      <c r="IUL60" s="960"/>
      <c r="IUM60" s="960"/>
      <c r="IUN60" s="960"/>
      <c r="IUO60" s="960"/>
      <c r="IUP60" s="960"/>
      <c r="IUQ60" s="960"/>
      <c r="IUR60" s="960"/>
      <c r="IUS60" s="960"/>
      <c r="IUT60" s="960"/>
      <c r="IUU60" s="960"/>
      <c r="IUV60" s="960"/>
      <c r="IUW60" s="960"/>
      <c r="IUX60" s="960"/>
      <c r="IUY60" s="960"/>
      <c r="IUZ60" s="960"/>
      <c r="IVA60" s="960"/>
      <c r="IVB60" s="960"/>
      <c r="IVC60" s="960"/>
      <c r="IVD60" s="960"/>
      <c r="IVE60" s="960"/>
      <c r="IVF60" s="960"/>
      <c r="IVG60" s="960"/>
      <c r="IVH60" s="960"/>
      <c r="IVI60" s="960"/>
      <c r="IVJ60" s="960"/>
      <c r="IVK60" s="960"/>
      <c r="IVL60" s="960"/>
      <c r="IVM60" s="960"/>
      <c r="IVN60" s="960"/>
      <c r="IVO60" s="960"/>
      <c r="IVP60" s="960"/>
      <c r="IVQ60" s="960"/>
      <c r="IVR60" s="960"/>
      <c r="IVS60" s="960"/>
      <c r="IVT60" s="960"/>
      <c r="IVU60" s="960"/>
      <c r="IVV60" s="960"/>
      <c r="IVW60" s="960"/>
      <c r="IVX60" s="960"/>
      <c r="IVY60" s="960"/>
      <c r="IVZ60" s="960"/>
      <c r="IWA60" s="960"/>
      <c r="IWB60" s="960"/>
      <c r="IWC60" s="960"/>
      <c r="IWD60" s="960"/>
      <c r="IWE60" s="960"/>
      <c r="IWF60" s="960"/>
      <c r="IWG60" s="960"/>
      <c r="IWH60" s="960"/>
      <c r="IWI60" s="960"/>
      <c r="IWJ60" s="960"/>
      <c r="IWK60" s="960"/>
      <c r="IWL60" s="960"/>
      <c r="IWM60" s="960"/>
      <c r="IWN60" s="960"/>
      <c r="IWO60" s="960"/>
      <c r="IWP60" s="960"/>
      <c r="IWQ60" s="960"/>
      <c r="IWR60" s="960"/>
      <c r="IWS60" s="960"/>
      <c r="IWT60" s="960"/>
      <c r="IWU60" s="960"/>
      <c r="IWV60" s="960"/>
      <c r="IWW60" s="960"/>
      <c r="IWX60" s="960"/>
      <c r="IWY60" s="960"/>
      <c r="IWZ60" s="960"/>
      <c r="IXA60" s="960"/>
      <c r="IXB60" s="960"/>
      <c r="IXC60" s="960"/>
      <c r="IXD60" s="960"/>
      <c r="IXE60" s="960"/>
      <c r="IXF60" s="960"/>
      <c r="IXG60" s="960"/>
      <c r="IXH60" s="960"/>
      <c r="IXI60" s="960"/>
      <c r="IXJ60" s="960"/>
      <c r="IXK60" s="960"/>
      <c r="IXL60" s="960"/>
      <c r="IXM60" s="960"/>
      <c r="IXN60" s="960"/>
      <c r="IXO60" s="960"/>
      <c r="IXP60" s="960"/>
      <c r="IXQ60" s="960"/>
      <c r="IXR60" s="960"/>
      <c r="IXS60" s="960"/>
      <c r="IXT60" s="960"/>
      <c r="IXU60" s="960"/>
      <c r="IXV60" s="960"/>
      <c r="IXW60" s="960"/>
      <c r="IXX60" s="960"/>
      <c r="IXY60" s="960"/>
      <c r="IXZ60" s="960"/>
      <c r="IYA60" s="960"/>
      <c r="IYB60" s="960"/>
      <c r="IYC60" s="960"/>
      <c r="IYD60" s="960"/>
      <c r="IYE60" s="960"/>
      <c r="IYF60" s="960"/>
      <c r="IYG60" s="960"/>
      <c r="IYH60" s="960"/>
      <c r="IYI60" s="960"/>
      <c r="IYJ60" s="960"/>
      <c r="IYK60" s="960"/>
      <c r="IYL60" s="960"/>
      <c r="IYM60" s="960"/>
      <c r="IYN60" s="960"/>
      <c r="IYO60" s="960"/>
      <c r="IYP60" s="960"/>
      <c r="IYQ60" s="960"/>
      <c r="IYR60" s="960"/>
      <c r="IYS60" s="960"/>
      <c r="IYT60" s="960"/>
      <c r="IYU60" s="960"/>
      <c r="IYV60" s="960"/>
      <c r="IYW60" s="960"/>
      <c r="IYX60" s="960"/>
      <c r="IYY60" s="960"/>
      <c r="IYZ60" s="960"/>
      <c r="IZA60" s="960"/>
      <c r="IZB60" s="960"/>
      <c r="IZC60" s="960"/>
      <c r="IZD60" s="960"/>
      <c r="IZE60" s="960"/>
      <c r="IZF60" s="960"/>
      <c r="IZG60" s="960"/>
      <c r="IZH60" s="960"/>
      <c r="IZI60" s="960"/>
      <c r="IZJ60" s="960"/>
      <c r="IZK60" s="960"/>
      <c r="IZL60" s="960"/>
      <c r="IZM60" s="960"/>
      <c r="IZN60" s="960"/>
      <c r="IZO60" s="960"/>
      <c r="IZP60" s="960"/>
      <c r="IZQ60" s="960"/>
      <c r="IZR60" s="960"/>
      <c r="IZS60" s="960"/>
      <c r="IZT60" s="960"/>
      <c r="IZU60" s="960"/>
      <c r="IZV60" s="960"/>
      <c r="IZW60" s="960"/>
      <c r="IZX60" s="960"/>
      <c r="IZY60" s="960"/>
      <c r="IZZ60" s="960"/>
      <c r="JAA60" s="960"/>
      <c r="JAB60" s="960"/>
      <c r="JAC60" s="960"/>
      <c r="JAD60" s="960"/>
      <c r="JAE60" s="960"/>
      <c r="JAF60" s="960"/>
      <c r="JAG60" s="960"/>
      <c r="JAH60" s="960"/>
      <c r="JAI60" s="960"/>
      <c r="JAJ60" s="960"/>
      <c r="JAK60" s="960"/>
      <c r="JAL60" s="960"/>
      <c r="JAM60" s="960"/>
      <c r="JAN60" s="960"/>
      <c r="JAO60" s="960"/>
      <c r="JAP60" s="960"/>
      <c r="JAQ60" s="960"/>
      <c r="JAR60" s="960"/>
      <c r="JAS60" s="960"/>
      <c r="JAT60" s="960"/>
      <c r="JAU60" s="960"/>
      <c r="JAV60" s="960"/>
      <c r="JAW60" s="960"/>
      <c r="JAX60" s="960"/>
      <c r="JAY60" s="960"/>
      <c r="JAZ60" s="960"/>
      <c r="JBA60" s="960"/>
      <c r="JBB60" s="960"/>
      <c r="JBC60" s="960"/>
      <c r="JBD60" s="960"/>
      <c r="JBE60" s="960"/>
      <c r="JBF60" s="960"/>
      <c r="JBG60" s="960"/>
      <c r="JBH60" s="960"/>
      <c r="JBI60" s="960"/>
      <c r="JBJ60" s="960"/>
      <c r="JBK60" s="960"/>
      <c r="JBL60" s="960"/>
      <c r="JBM60" s="960"/>
      <c r="JBN60" s="960"/>
      <c r="JBO60" s="960"/>
      <c r="JBP60" s="960"/>
      <c r="JBQ60" s="960"/>
      <c r="JBR60" s="960"/>
      <c r="JBS60" s="960"/>
      <c r="JBT60" s="960"/>
      <c r="JBU60" s="960"/>
      <c r="JBV60" s="960"/>
      <c r="JBW60" s="960"/>
      <c r="JBX60" s="960"/>
      <c r="JBY60" s="960"/>
      <c r="JBZ60" s="960"/>
      <c r="JCA60" s="960"/>
      <c r="JCB60" s="960"/>
      <c r="JCC60" s="960"/>
      <c r="JCD60" s="960"/>
      <c r="JCE60" s="960"/>
      <c r="JCF60" s="960"/>
      <c r="JCG60" s="960"/>
      <c r="JCH60" s="960"/>
      <c r="JCI60" s="960"/>
      <c r="JCJ60" s="960"/>
      <c r="JCK60" s="960"/>
      <c r="JCL60" s="960"/>
      <c r="JCM60" s="960"/>
      <c r="JCN60" s="960"/>
      <c r="JCO60" s="960"/>
      <c r="JCP60" s="960"/>
      <c r="JCQ60" s="960"/>
      <c r="JCR60" s="960"/>
      <c r="JCS60" s="960"/>
      <c r="JCT60" s="960"/>
      <c r="JCU60" s="960"/>
      <c r="JCV60" s="960"/>
      <c r="JCW60" s="960"/>
      <c r="JCX60" s="960"/>
      <c r="JCY60" s="960"/>
      <c r="JCZ60" s="960"/>
      <c r="JDA60" s="960"/>
      <c r="JDB60" s="960"/>
      <c r="JDC60" s="960"/>
      <c r="JDD60" s="960"/>
      <c r="JDE60" s="960"/>
      <c r="JDF60" s="960"/>
      <c r="JDG60" s="960"/>
      <c r="JDH60" s="960"/>
      <c r="JDI60" s="960"/>
      <c r="JDJ60" s="960"/>
      <c r="JDK60" s="960"/>
      <c r="JDL60" s="960"/>
      <c r="JDM60" s="960"/>
      <c r="JDN60" s="960"/>
      <c r="JDO60" s="960"/>
      <c r="JDP60" s="960"/>
      <c r="JDQ60" s="960"/>
      <c r="JDR60" s="960"/>
      <c r="JDS60" s="960"/>
      <c r="JDT60" s="960"/>
      <c r="JDU60" s="960"/>
      <c r="JDV60" s="960"/>
      <c r="JDW60" s="960"/>
      <c r="JDX60" s="960"/>
      <c r="JDY60" s="960"/>
      <c r="JDZ60" s="960"/>
      <c r="JEA60" s="960"/>
      <c r="JEB60" s="960"/>
      <c r="JEC60" s="960"/>
      <c r="JED60" s="960"/>
      <c r="JEE60" s="960"/>
      <c r="JEF60" s="960"/>
      <c r="JEG60" s="960"/>
      <c r="JEH60" s="960"/>
      <c r="JEI60" s="960"/>
      <c r="JEJ60" s="960"/>
      <c r="JEK60" s="960"/>
      <c r="JEL60" s="960"/>
      <c r="JEM60" s="960"/>
      <c r="JEN60" s="960"/>
      <c r="JEO60" s="960"/>
      <c r="JEP60" s="960"/>
      <c r="JEQ60" s="960"/>
      <c r="JER60" s="960"/>
      <c r="JES60" s="960"/>
      <c r="JET60" s="960"/>
      <c r="JEU60" s="960"/>
      <c r="JEV60" s="960"/>
      <c r="JEW60" s="960"/>
      <c r="JEX60" s="960"/>
      <c r="JEY60" s="960"/>
      <c r="JEZ60" s="960"/>
      <c r="JFA60" s="960"/>
      <c r="JFB60" s="960"/>
      <c r="JFC60" s="960"/>
      <c r="JFD60" s="960"/>
      <c r="JFE60" s="960"/>
      <c r="JFF60" s="960"/>
      <c r="JFG60" s="960"/>
      <c r="JFH60" s="960"/>
      <c r="JFI60" s="960"/>
      <c r="JFJ60" s="960"/>
      <c r="JFK60" s="960"/>
      <c r="JFL60" s="960"/>
      <c r="JFM60" s="960"/>
      <c r="JFN60" s="960"/>
      <c r="JFO60" s="960"/>
      <c r="JFP60" s="960"/>
      <c r="JFQ60" s="960"/>
      <c r="JFR60" s="960"/>
      <c r="JFS60" s="960"/>
      <c r="JFT60" s="960"/>
      <c r="JFU60" s="960"/>
      <c r="JFV60" s="960"/>
      <c r="JFW60" s="960"/>
      <c r="JFX60" s="960"/>
      <c r="JFY60" s="960"/>
      <c r="JFZ60" s="960"/>
      <c r="JGA60" s="960"/>
      <c r="JGB60" s="960"/>
      <c r="JGC60" s="960"/>
      <c r="JGD60" s="960"/>
      <c r="JGE60" s="960"/>
      <c r="JGF60" s="960"/>
      <c r="JGG60" s="960"/>
      <c r="JGH60" s="960"/>
      <c r="JGI60" s="960"/>
      <c r="JGJ60" s="960"/>
      <c r="JGK60" s="960"/>
      <c r="JGL60" s="960"/>
      <c r="JGM60" s="960"/>
      <c r="JGN60" s="960"/>
      <c r="JGO60" s="960"/>
      <c r="JGP60" s="960"/>
      <c r="JGQ60" s="960"/>
      <c r="JGR60" s="960"/>
      <c r="JGS60" s="960"/>
      <c r="JGT60" s="960"/>
      <c r="JGU60" s="960"/>
      <c r="JGV60" s="960"/>
      <c r="JGW60" s="960"/>
      <c r="JGX60" s="960"/>
      <c r="JGY60" s="960"/>
      <c r="JGZ60" s="960"/>
      <c r="JHA60" s="960"/>
      <c r="JHB60" s="960"/>
      <c r="JHC60" s="960"/>
      <c r="JHD60" s="960"/>
      <c r="JHE60" s="960"/>
      <c r="JHF60" s="960"/>
      <c r="JHG60" s="960"/>
      <c r="JHH60" s="960"/>
      <c r="JHI60" s="960"/>
      <c r="JHJ60" s="960"/>
      <c r="JHK60" s="960"/>
      <c r="JHL60" s="960"/>
      <c r="JHM60" s="960"/>
      <c r="JHN60" s="960"/>
      <c r="JHO60" s="960"/>
      <c r="JHP60" s="960"/>
      <c r="JHQ60" s="960"/>
      <c r="JHR60" s="960"/>
      <c r="JHS60" s="960"/>
      <c r="JHT60" s="960"/>
      <c r="JHU60" s="960"/>
      <c r="JHV60" s="960"/>
      <c r="JHW60" s="960"/>
      <c r="JHX60" s="960"/>
      <c r="JHY60" s="960"/>
      <c r="JHZ60" s="960"/>
      <c r="JIA60" s="960"/>
      <c r="JIB60" s="960"/>
      <c r="JIC60" s="960"/>
      <c r="JID60" s="960"/>
      <c r="JIE60" s="960"/>
      <c r="JIF60" s="960"/>
      <c r="JIG60" s="960"/>
      <c r="JIH60" s="960"/>
      <c r="JII60" s="960"/>
      <c r="JIJ60" s="960"/>
      <c r="JIK60" s="960"/>
      <c r="JIL60" s="960"/>
      <c r="JIM60" s="960"/>
      <c r="JIN60" s="960"/>
      <c r="JIO60" s="960"/>
      <c r="JIP60" s="960"/>
      <c r="JIQ60" s="960"/>
      <c r="JIR60" s="960"/>
      <c r="JIS60" s="960"/>
      <c r="JIT60" s="960"/>
      <c r="JIU60" s="960"/>
      <c r="JIV60" s="960"/>
      <c r="JIW60" s="960"/>
      <c r="JIX60" s="960"/>
      <c r="JIY60" s="960"/>
      <c r="JIZ60" s="960"/>
      <c r="JJA60" s="960"/>
      <c r="JJB60" s="960"/>
      <c r="JJC60" s="960"/>
      <c r="JJD60" s="960"/>
      <c r="JJE60" s="960"/>
      <c r="JJF60" s="960"/>
      <c r="JJG60" s="960"/>
      <c r="JJH60" s="960"/>
      <c r="JJI60" s="960"/>
      <c r="JJJ60" s="960"/>
      <c r="JJK60" s="960"/>
      <c r="JJL60" s="960"/>
      <c r="JJM60" s="960"/>
      <c r="JJN60" s="960"/>
      <c r="JJO60" s="960"/>
      <c r="JJP60" s="960"/>
      <c r="JJQ60" s="960"/>
      <c r="JJR60" s="960"/>
      <c r="JJS60" s="960"/>
      <c r="JJT60" s="960"/>
      <c r="JJU60" s="960"/>
      <c r="JJV60" s="960"/>
      <c r="JJW60" s="960"/>
      <c r="JJX60" s="960"/>
      <c r="JJY60" s="960"/>
      <c r="JJZ60" s="960"/>
      <c r="JKA60" s="960"/>
      <c r="JKB60" s="960"/>
      <c r="JKC60" s="960"/>
      <c r="JKD60" s="960"/>
      <c r="JKE60" s="960"/>
      <c r="JKF60" s="960"/>
      <c r="JKG60" s="960"/>
      <c r="JKH60" s="960"/>
      <c r="JKI60" s="960"/>
      <c r="JKJ60" s="960"/>
      <c r="JKK60" s="960"/>
      <c r="JKL60" s="960"/>
      <c r="JKM60" s="960"/>
      <c r="JKN60" s="960"/>
      <c r="JKO60" s="960"/>
      <c r="JKP60" s="960"/>
      <c r="JKQ60" s="960"/>
      <c r="JKR60" s="960"/>
      <c r="JKS60" s="960"/>
      <c r="JKT60" s="960"/>
      <c r="JKU60" s="960"/>
      <c r="JKV60" s="960"/>
      <c r="JKW60" s="960"/>
      <c r="JKX60" s="960"/>
      <c r="JKY60" s="960"/>
      <c r="JKZ60" s="960"/>
      <c r="JLA60" s="960"/>
      <c r="JLB60" s="960"/>
      <c r="JLC60" s="960"/>
      <c r="JLD60" s="960"/>
      <c r="JLE60" s="960"/>
      <c r="JLF60" s="960"/>
      <c r="JLG60" s="960"/>
      <c r="JLH60" s="960"/>
      <c r="JLI60" s="960"/>
      <c r="JLJ60" s="960"/>
      <c r="JLK60" s="960"/>
      <c r="JLL60" s="960"/>
      <c r="JLM60" s="960"/>
      <c r="JLN60" s="960"/>
      <c r="JLO60" s="960"/>
      <c r="JLP60" s="960"/>
      <c r="JLQ60" s="960"/>
      <c r="JLR60" s="960"/>
      <c r="JLS60" s="960"/>
      <c r="JLT60" s="960"/>
      <c r="JLU60" s="960"/>
      <c r="JLV60" s="960"/>
      <c r="JLW60" s="960"/>
      <c r="JLX60" s="960"/>
      <c r="JLY60" s="960"/>
      <c r="JLZ60" s="960"/>
      <c r="JMA60" s="960"/>
      <c r="JMB60" s="960"/>
      <c r="JMC60" s="960"/>
      <c r="JMD60" s="960"/>
      <c r="JME60" s="960"/>
      <c r="JMF60" s="960"/>
      <c r="JMG60" s="960"/>
      <c r="JMH60" s="960"/>
      <c r="JMI60" s="960"/>
      <c r="JMJ60" s="960"/>
      <c r="JMK60" s="960"/>
      <c r="JML60" s="960"/>
      <c r="JMM60" s="960"/>
      <c r="JMN60" s="960"/>
      <c r="JMO60" s="960"/>
      <c r="JMP60" s="960"/>
      <c r="JMQ60" s="960"/>
      <c r="JMR60" s="960"/>
      <c r="JMS60" s="960"/>
      <c r="JMT60" s="960"/>
      <c r="JMU60" s="960"/>
      <c r="JMV60" s="960"/>
      <c r="JMW60" s="960"/>
      <c r="JMX60" s="960"/>
      <c r="JMY60" s="960"/>
      <c r="JMZ60" s="960"/>
      <c r="JNA60" s="960"/>
      <c r="JNB60" s="960"/>
      <c r="JNC60" s="960"/>
      <c r="JND60" s="960"/>
      <c r="JNE60" s="960"/>
      <c r="JNF60" s="960"/>
      <c r="JNG60" s="960"/>
      <c r="JNH60" s="960"/>
      <c r="JNI60" s="960"/>
      <c r="JNJ60" s="960"/>
      <c r="JNK60" s="960"/>
      <c r="JNL60" s="960"/>
      <c r="JNM60" s="960"/>
      <c r="JNN60" s="960"/>
      <c r="JNO60" s="960"/>
      <c r="JNP60" s="960"/>
      <c r="JNQ60" s="960"/>
      <c r="JNR60" s="960"/>
      <c r="JNS60" s="960"/>
      <c r="JNT60" s="960"/>
      <c r="JNU60" s="960"/>
      <c r="JNV60" s="960"/>
      <c r="JNW60" s="960"/>
      <c r="JNX60" s="960"/>
      <c r="JNY60" s="960"/>
      <c r="JNZ60" s="960"/>
      <c r="JOA60" s="960"/>
      <c r="JOB60" s="960"/>
      <c r="JOC60" s="960"/>
      <c r="JOD60" s="960"/>
      <c r="JOE60" s="960"/>
      <c r="JOF60" s="960"/>
      <c r="JOG60" s="960"/>
      <c r="JOH60" s="960"/>
      <c r="JOI60" s="960"/>
      <c r="JOJ60" s="960"/>
      <c r="JOK60" s="960"/>
      <c r="JOL60" s="960"/>
      <c r="JOM60" s="960"/>
      <c r="JON60" s="960"/>
      <c r="JOO60" s="960"/>
      <c r="JOP60" s="960"/>
      <c r="JOQ60" s="960"/>
      <c r="JOR60" s="960"/>
      <c r="JOS60" s="960"/>
      <c r="JOT60" s="960"/>
      <c r="JOU60" s="960"/>
      <c r="JOV60" s="960"/>
      <c r="JOW60" s="960"/>
      <c r="JOX60" s="960"/>
      <c r="JOY60" s="960"/>
      <c r="JOZ60" s="960"/>
      <c r="JPA60" s="960"/>
      <c r="JPB60" s="960"/>
      <c r="JPC60" s="960"/>
      <c r="JPD60" s="960"/>
      <c r="JPE60" s="960"/>
      <c r="JPF60" s="960"/>
      <c r="JPG60" s="960"/>
      <c r="JPH60" s="960"/>
      <c r="JPI60" s="960"/>
      <c r="JPJ60" s="960"/>
      <c r="JPK60" s="960"/>
      <c r="JPL60" s="960"/>
      <c r="JPM60" s="960"/>
      <c r="JPN60" s="960"/>
      <c r="JPO60" s="960"/>
      <c r="JPP60" s="960"/>
      <c r="JPQ60" s="960"/>
      <c r="JPR60" s="960"/>
      <c r="JPS60" s="960"/>
      <c r="JPT60" s="960"/>
      <c r="JPU60" s="960"/>
      <c r="JPV60" s="960"/>
      <c r="JPW60" s="960"/>
      <c r="JPX60" s="960"/>
      <c r="JPY60" s="960"/>
      <c r="JPZ60" s="960"/>
      <c r="JQA60" s="960"/>
      <c r="JQB60" s="960"/>
      <c r="JQC60" s="960"/>
      <c r="JQD60" s="960"/>
      <c r="JQE60" s="960"/>
      <c r="JQF60" s="960"/>
      <c r="JQG60" s="960"/>
      <c r="JQH60" s="960"/>
      <c r="JQI60" s="960"/>
      <c r="JQJ60" s="960"/>
      <c r="JQK60" s="960"/>
      <c r="JQL60" s="960"/>
      <c r="JQM60" s="960"/>
      <c r="JQN60" s="960"/>
      <c r="JQO60" s="960"/>
      <c r="JQP60" s="960"/>
      <c r="JQQ60" s="960"/>
      <c r="JQR60" s="960"/>
      <c r="JQS60" s="960"/>
      <c r="JQT60" s="960"/>
      <c r="JQU60" s="960"/>
      <c r="JQV60" s="960"/>
      <c r="JQW60" s="960"/>
      <c r="JQX60" s="960"/>
      <c r="JQY60" s="960"/>
      <c r="JQZ60" s="960"/>
      <c r="JRA60" s="960"/>
      <c r="JRB60" s="960"/>
      <c r="JRC60" s="960"/>
      <c r="JRD60" s="960"/>
      <c r="JRE60" s="960"/>
      <c r="JRF60" s="960"/>
      <c r="JRG60" s="960"/>
      <c r="JRH60" s="960"/>
      <c r="JRI60" s="960"/>
      <c r="JRJ60" s="960"/>
      <c r="JRK60" s="960"/>
      <c r="JRL60" s="960"/>
      <c r="JRM60" s="960"/>
      <c r="JRN60" s="960"/>
      <c r="JRO60" s="960"/>
      <c r="JRP60" s="960"/>
      <c r="JRQ60" s="960"/>
      <c r="JRR60" s="960"/>
      <c r="JRS60" s="960"/>
      <c r="JRT60" s="960"/>
      <c r="JRU60" s="960"/>
      <c r="JRV60" s="960"/>
      <c r="JRW60" s="960"/>
      <c r="JRX60" s="960"/>
      <c r="JRY60" s="960"/>
      <c r="JRZ60" s="960"/>
      <c r="JSA60" s="960"/>
      <c r="JSB60" s="960"/>
      <c r="JSC60" s="960"/>
      <c r="JSD60" s="960"/>
      <c r="JSE60" s="960"/>
      <c r="JSF60" s="960"/>
      <c r="JSG60" s="960"/>
      <c r="JSH60" s="960"/>
      <c r="JSI60" s="960"/>
      <c r="JSJ60" s="960"/>
      <c r="JSK60" s="960"/>
      <c r="JSL60" s="960"/>
      <c r="JSM60" s="960"/>
      <c r="JSN60" s="960"/>
      <c r="JSO60" s="960"/>
      <c r="JSP60" s="960"/>
      <c r="JSQ60" s="960"/>
      <c r="JSR60" s="960"/>
      <c r="JSS60" s="960"/>
      <c r="JST60" s="960"/>
      <c r="JSU60" s="960"/>
      <c r="JSV60" s="960"/>
      <c r="JSW60" s="960"/>
      <c r="JSX60" s="960"/>
      <c r="JSY60" s="960"/>
      <c r="JSZ60" s="960"/>
      <c r="JTA60" s="960"/>
      <c r="JTB60" s="960"/>
      <c r="JTC60" s="960"/>
      <c r="JTD60" s="960"/>
      <c r="JTE60" s="960"/>
      <c r="JTF60" s="960"/>
      <c r="JTG60" s="960"/>
      <c r="JTH60" s="960"/>
      <c r="JTI60" s="960"/>
      <c r="JTJ60" s="960"/>
      <c r="JTK60" s="960"/>
      <c r="JTL60" s="960"/>
      <c r="JTM60" s="960"/>
      <c r="JTN60" s="960"/>
      <c r="JTO60" s="960"/>
      <c r="JTP60" s="960"/>
      <c r="JTQ60" s="960"/>
      <c r="JTR60" s="960"/>
      <c r="JTS60" s="960"/>
      <c r="JTT60" s="960"/>
      <c r="JTU60" s="960"/>
      <c r="JTV60" s="960"/>
      <c r="JTW60" s="960"/>
      <c r="JTX60" s="960"/>
      <c r="JTY60" s="960"/>
      <c r="JTZ60" s="960"/>
      <c r="JUA60" s="960"/>
      <c r="JUB60" s="960"/>
      <c r="JUC60" s="960"/>
      <c r="JUD60" s="960"/>
      <c r="JUE60" s="960"/>
      <c r="JUF60" s="960"/>
      <c r="JUG60" s="960"/>
      <c r="JUH60" s="960"/>
      <c r="JUI60" s="960"/>
      <c r="JUJ60" s="960"/>
      <c r="JUK60" s="960"/>
      <c r="JUL60" s="960"/>
      <c r="JUM60" s="960"/>
      <c r="JUN60" s="960"/>
      <c r="JUO60" s="960"/>
      <c r="JUP60" s="960"/>
      <c r="JUQ60" s="960"/>
      <c r="JUR60" s="960"/>
      <c r="JUS60" s="960"/>
      <c r="JUT60" s="960"/>
      <c r="JUU60" s="960"/>
      <c r="JUV60" s="960"/>
      <c r="JUW60" s="960"/>
      <c r="JUX60" s="960"/>
      <c r="JUY60" s="960"/>
      <c r="JUZ60" s="960"/>
      <c r="JVA60" s="960"/>
      <c r="JVB60" s="960"/>
      <c r="JVC60" s="960"/>
      <c r="JVD60" s="960"/>
      <c r="JVE60" s="960"/>
      <c r="JVF60" s="960"/>
      <c r="JVG60" s="960"/>
      <c r="JVH60" s="960"/>
      <c r="JVI60" s="960"/>
      <c r="JVJ60" s="960"/>
      <c r="JVK60" s="960"/>
      <c r="JVL60" s="960"/>
      <c r="JVM60" s="960"/>
      <c r="JVN60" s="960"/>
      <c r="JVO60" s="960"/>
      <c r="JVP60" s="960"/>
      <c r="JVQ60" s="960"/>
      <c r="JVR60" s="960"/>
      <c r="JVS60" s="960"/>
      <c r="JVT60" s="960"/>
      <c r="JVU60" s="960"/>
      <c r="JVV60" s="960"/>
      <c r="JVW60" s="960"/>
      <c r="JVX60" s="960"/>
      <c r="JVY60" s="960"/>
      <c r="JVZ60" s="960"/>
      <c r="JWA60" s="960"/>
      <c r="JWB60" s="960"/>
      <c r="JWC60" s="960"/>
      <c r="JWD60" s="960"/>
      <c r="JWE60" s="960"/>
      <c r="JWF60" s="960"/>
      <c r="JWG60" s="960"/>
      <c r="JWH60" s="960"/>
      <c r="JWI60" s="960"/>
      <c r="JWJ60" s="960"/>
      <c r="JWK60" s="960"/>
      <c r="JWL60" s="960"/>
      <c r="JWM60" s="960"/>
      <c r="JWN60" s="960"/>
      <c r="JWO60" s="960"/>
      <c r="JWP60" s="960"/>
      <c r="JWQ60" s="960"/>
      <c r="JWR60" s="960"/>
      <c r="JWS60" s="960"/>
      <c r="JWT60" s="960"/>
      <c r="JWU60" s="960"/>
      <c r="JWV60" s="960"/>
      <c r="JWW60" s="960"/>
      <c r="JWX60" s="960"/>
      <c r="JWY60" s="960"/>
      <c r="JWZ60" s="960"/>
      <c r="JXA60" s="960"/>
      <c r="JXB60" s="960"/>
      <c r="JXC60" s="960"/>
      <c r="JXD60" s="960"/>
      <c r="JXE60" s="960"/>
      <c r="JXF60" s="960"/>
      <c r="JXG60" s="960"/>
      <c r="JXH60" s="960"/>
      <c r="JXI60" s="960"/>
      <c r="JXJ60" s="960"/>
      <c r="JXK60" s="960"/>
      <c r="JXL60" s="960"/>
      <c r="JXM60" s="960"/>
      <c r="JXN60" s="960"/>
      <c r="JXO60" s="960"/>
      <c r="JXP60" s="960"/>
      <c r="JXQ60" s="960"/>
      <c r="JXR60" s="960"/>
      <c r="JXS60" s="960"/>
      <c r="JXT60" s="960"/>
      <c r="JXU60" s="960"/>
      <c r="JXV60" s="960"/>
      <c r="JXW60" s="960"/>
      <c r="JXX60" s="960"/>
      <c r="JXY60" s="960"/>
      <c r="JXZ60" s="960"/>
      <c r="JYA60" s="960"/>
      <c r="JYB60" s="960"/>
      <c r="JYC60" s="960"/>
      <c r="JYD60" s="960"/>
      <c r="JYE60" s="960"/>
      <c r="JYF60" s="960"/>
      <c r="JYG60" s="960"/>
      <c r="JYH60" s="960"/>
      <c r="JYI60" s="960"/>
      <c r="JYJ60" s="960"/>
      <c r="JYK60" s="960"/>
      <c r="JYL60" s="960"/>
      <c r="JYM60" s="960"/>
      <c r="JYN60" s="960"/>
      <c r="JYO60" s="960"/>
      <c r="JYP60" s="960"/>
      <c r="JYQ60" s="960"/>
      <c r="JYR60" s="960"/>
      <c r="JYS60" s="960"/>
      <c r="JYT60" s="960"/>
      <c r="JYU60" s="960"/>
      <c r="JYV60" s="960"/>
      <c r="JYW60" s="960"/>
      <c r="JYX60" s="960"/>
      <c r="JYY60" s="960"/>
      <c r="JYZ60" s="960"/>
      <c r="JZA60" s="960"/>
      <c r="JZB60" s="960"/>
      <c r="JZC60" s="960"/>
      <c r="JZD60" s="960"/>
      <c r="JZE60" s="960"/>
      <c r="JZF60" s="960"/>
      <c r="JZG60" s="960"/>
      <c r="JZH60" s="960"/>
      <c r="JZI60" s="960"/>
      <c r="JZJ60" s="960"/>
      <c r="JZK60" s="960"/>
      <c r="JZL60" s="960"/>
      <c r="JZM60" s="960"/>
      <c r="JZN60" s="960"/>
      <c r="JZO60" s="960"/>
      <c r="JZP60" s="960"/>
      <c r="JZQ60" s="960"/>
      <c r="JZR60" s="960"/>
      <c r="JZS60" s="960"/>
      <c r="JZT60" s="960"/>
      <c r="JZU60" s="960"/>
      <c r="JZV60" s="960"/>
      <c r="JZW60" s="960"/>
      <c r="JZX60" s="960"/>
      <c r="JZY60" s="960"/>
      <c r="JZZ60" s="960"/>
      <c r="KAA60" s="960"/>
      <c r="KAB60" s="960"/>
      <c r="KAC60" s="960"/>
      <c r="KAD60" s="960"/>
      <c r="KAE60" s="960"/>
      <c r="KAF60" s="960"/>
      <c r="KAG60" s="960"/>
      <c r="KAH60" s="960"/>
      <c r="KAI60" s="960"/>
      <c r="KAJ60" s="960"/>
      <c r="KAK60" s="960"/>
      <c r="KAL60" s="960"/>
      <c r="KAM60" s="960"/>
      <c r="KAN60" s="960"/>
      <c r="KAO60" s="960"/>
      <c r="KAP60" s="960"/>
      <c r="KAQ60" s="960"/>
      <c r="KAR60" s="960"/>
      <c r="KAS60" s="960"/>
      <c r="KAT60" s="960"/>
      <c r="KAU60" s="960"/>
      <c r="KAV60" s="960"/>
      <c r="KAW60" s="960"/>
      <c r="KAX60" s="960"/>
      <c r="KAY60" s="960"/>
      <c r="KAZ60" s="960"/>
      <c r="KBA60" s="960"/>
      <c r="KBB60" s="960"/>
      <c r="KBC60" s="960"/>
      <c r="KBD60" s="960"/>
      <c r="KBE60" s="960"/>
      <c r="KBF60" s="960"/>
      <c r="KBG60" s="960"/>
      <c r="KBH60" s="960"/>
      <c r="KBI60" s="960"/>
      <c r="KBJ60" s="960"/>
      <c r="KBK60" s="960"/>
      <c r="KBL60" s="960"/>
      <c r="KBM60" s="960"/>
      <c r="KBN60" s="960"/>
      <c r="KBO60" s="960"/>
      <c r="KBP60" s="960"/>
      <c r="KBQ60" s="960"/>
      <c r="KBR60" s="960"/>
      <c r="KBS60" s="960"/>
      <c r="KBT60" s="960"/>
      <c r="KBU60" s="960"/>
      <c r="KBV60" s="960"/>
      <c r="KBW60" s="960"/>
      <c r="KBX60" s="960"/>
      <c r="KBY60" s="960"/>
      <c r="KBZ60" s="960"/>
      <c r="KCA60" s="960"/>
      <c r="KCB60" s="960"/>
      <c r="KCC60" s="960"/>
      <c r="KCD60" s="960"/>
      <c r="KCE60" s="960"/>
      <c r="KCF60" s="960"/>
      <c r="KCG60" s="960"/>
      <c r="KCH60" s="960"/>
      <c r="KCI60" s="960"/>
      <c r="KCJ60" s="960"/>
      <c r="KCK60" s="960"/>
      <c r="KCL60" s="960"/>
      <c r="KCM60" s="960"/>
      <c r="KCN60" s="960"/>
      <c r="KCO60" s="960"/>
      <c r="KCP60" s="960"/>
      <c r="KCQ60" s="960"/>
      <c r="KCR60" s="960"/>
      <c r="KCS60" s="960"/>
      <c r="KCT60" s="960"/>
      <c r="KCU60" s="960"/>
      <c r="KCV60" s="960"/>
      <c r="KCW60" s="960"/>
      <c r="KCX60" s="960"/>
      <c r="KCY60" s="960"/>
      <c r="KCZ60" s="960"/>
      <c r="KDA60" s="960"/>
      <c r="KDB60" s="960"/>
      <c r="KDC60" s="960"/>
      <c r="KDD60" s="960"/>
      <c r="KDE60" s="960"/>
      <c r="KDF60" s="960"/>
      <c r="KDG60" s="960"/>
      <c r="KDH60" s="960"/>
      <c r="KDI60" s="960"/>
      <c r="KDJ60" s="960"/>
      <c r="KDK60" s="960"/>
      <c r="KDL60" s="960"/>
      <c r="KDM60" s="960"/>
      <c r="KDN60" s="960"/>
      <c r="KDO60" s="960"/>
      <c r="KDP60" s="960"/>
      <c r="KDQ60" s="960"/>
      <c r="KDR60" s="960"/>
      <c r="KDS60" s="960"/>
      <c r="KDT60" s="960"/>
      <c r="KDU60" s="960"/>
      <c r="KDV60" s="960"/>
      <c r="KDW60" s="960"/>
      <c r="KDX60" s="960"/>
      <c r="KDY60" s="960"/>
      <c r="KDZ60" s="960"/>
      <c r="KEA60" s="960"/>
      <c r="KEB60" s="960"/>
      <c r="KEC60" s="960"/>
      <c r="KED60" s="960"/>
      <c r="KEE60" s="960"/>
      <c r="KEF60" s="960"/>
      <c r="KEG60" s="960"/>
      <c r="KEH60" s="960"/>
      <c r="KEI60" s="960"/>
      <c r="KEJ60" s="960"/>
      <c r="KEK60" s="960"/>
      <c r="KEL60" s="960"/>
      <c r="KEM60" s="960"/>
      <c r="KEN60" s="960"/>
      <c r="KEO60" s="960"/>
      <c r="KEP60" s="960"/>
      <c r="KEQ60" s="960"/>
      <c r="KER60" s="960"/>
      <c r="KES60" s="960"/>
      <c r="KET60" s="960"/>
      <c r="KEU60" s="960"/>
      <c r="KEV60" s="960"/>
      <c r="KEW60" s="960"/>
      <c r="KEX60" s="960"/>
      <c r="KEY60" s="960"/>
      <c r="KEZ60" s="960"/>
      <c r="KFA60" s="960"/>
      <c r="KFB60" s="960"/>
      <c r="KFC60" s="960"/>
      <c r="KFD60" s="960"/>
      <c r="KFE60" s="960"/>
      <c r="KFF60" s="960"/>
      <c r="KFG60" s="960"/>
      <c r="KFH60" s="960"/>
      <c r="KFI60" s="960"/>
      <c r="KFJ60" s="960"/>
      <c r="KFK60" s="960"/>
      <c r="KFL60" s="960"/>
      <c r="KFM60" s="960"/>
      <c r="KFN60" s="960"/>
      <c r="KFO60" s="960"/>
      <c r="KFP60" s="960"/>
      <c r="KFQ60" s="960"/>
      <c r="KFR60" s="960"/>
      <c r="KFS60" s="960"/>
      <c r="KFT60" s="960"/>
      <c r="KFU60" s="960"/>
      <c r="KFV60" s="960"/>
      <c r="KFW60" s="960"/>
      <c r="KFX60" s="960"/>
      <c r="KFY60" s="960"/>
      <c r="KFZ60" s="960"/>
      <c r="KGA60" s="960"/>
      <c r="KGB60" s="960"/>
      <c r="KGC60" s="960"/>
      <c r="KGD60" s="960"/>
      <c r="KGE60" s="960"/>
      <c r="KGF60" s="960"/>
      <c r="KGG60" s="960"/>
      <c r="KGH60" s="960"/>
      <c r="KGI60" s="960"/>
      <c r="KGJ60" s="960"/>
      <c r="KGK60" s="960"/>
      <c r="KGL60" s="960"/>
      <c r="KGM60" s="960"/>
      <c r="KGN60" s="960"/>
      <c r="KGO60" s="960"/>
      <c r="KGP60" s="960"/>
      <c r="KGQ60" s="960"/>
      <c r="KGR60" s="960"/>
      <c r="KGS60" s="960"/>
      <c r="KGT60" s="960"/>
      <c r="KGU60" s="960"/>
      <c r="KGV60" s="960"/>
      <c r="KGW60" s="960"/>
      <c r="KGX60" s="960"/>
      <c r="KGY60" s="960"/>
      <c r="KGZ60" s="960"/>
      <c r="KHA60" s="960"/>
      <c r="KHB60" s="960"/>
      <c r="KHC60" s="960"/>
      <c r="KHD60" s="960"/>
      <c r="KHE60" s="960"/>
      <c r="KHF60" s="960"/>
      <c r="KHG60" s="960"/>
      <c r="KHH60" s="960"/>
      <c r="KHI60" s="960"/>
      <c r="KHJ60" s="960"/>
      <c r="KHK60" s="960"/>
      <c r="KHL60" s="960"/>
      <c r="KHM60" s="960"/>
      <c r="KHN60" s="960"/>
      <c r="KHO60" s="960"/>
      <c r="KHP60" s="960"/>
      <c r="KHQ60" s="960"/>
      <c r="KHR60" s="960"/>
      <c r="KHS60" s="960"/>
      <c r="KHT60" s="960"/>
      <c r="KHU60" s="960"/>
      <c r="KHV60" s="960"/>
      <c r="KHW60" s="960"/>
      <c r="KHX60" s="960"/>
      <c r="KHY60" s="960"/>
      <c r="KHZ60" s="960"/>
      <c r="KIA60" s="960"/>
      <c r="KIB60" s="960"/>
      <c r="KIC60" s="960"/>
      <c r="KID60" s="960"/>
      <c r="KIE60" s="960"/>
      <c r="KIF60" s="960"/>
      <c r="KIG60" s="960"/>
      <c r="KIH60" s="960"/>
      <c r="KII60" s="960"/>
      <c r="KIJ60" s="960"/>
      <c r="KIK60" s="960"/>
      <c r="KIL60" s="960"/>
      <c r="KIM60" s="960"/>
      <c r="KIN60" s="960"/>
      <c r="KIO60" s="960"/>
      <c r="KIP60" s="960"/>
      <c r="KIQ60" s="960"/>
      <c r="KIR60" s="960"/>
      <c r="KIS60" s="960"/>
      <c r="KIT60" s="960"/>
      <c r="KIU60" s="960"/>
      <c r="KIV60" s="960"/>
      <c r="KIW60" s="960"/>
      <c r="KIX60" s="960"/>
      <c r="KIY60" s="960"/>
      <c r="KIZ60" s="960"/>
      <c r="KJA60" s="960"/>
      <c r="KJB60" s="960"/>
      <c r="KJC60" s="960"/>
      <c r="KJD60" s="960"/>
      <c r="KJE60" s="960"/>
      <c r="KJF60" s="960"/>
      <c r="KJG60" s="960"/>
      <c r="KJH60" s="960"/>
      <c r="KJI60" s="960"/>
      <c r="KJJ60" s="960"/>
      <c r="KJK60" s="960"/>
      <c r="KJL60" s="960"/>
      <c r="KJM60" s="960"/>
      <c r="KJN60" s="960"/>
      <c r="KJO60" s="960"/>
      <c r="KJP60" s="960"/>
      <c r="KJQ60" s="960"/>
      <c r="KJR60" s="960"/>
      <c r="KJS60" s="960"/>
      <c r="KJT60" s="960"/>
      <c r="KJU60" s="960"/>
      <c r="KJV60" s="960"/>
      <c r="KJW60" s="960"/>
      <c r="KJX60" s="960"/>
      <c r="KJY60" s="960"/>
      <c r="KJZ60" s="960"/>
      <c r="KKA60" s="960"/>
      <c r="KKB60" s="960"/>
      <c r="KKC60" s="960"/>
      <c r="KKD60" s="960"/>
      <c r="KKE60" s="960"/>
      <c r="KKF60" s="960"/>
      <c r="KKG60" s="960"/>
      <c r="KKH60" s="960"/>
      <c r="KKI60" s="960"/>
      <c r="KKJ60" s="960"/>
      <c r="KKK60" s="960"/>
      <c r="KKL60" s="960"/>
      <c r="KKM60" s="960"/>
      <c r="KKN60" s="960"/>
      <c r="KKO60" s="960"/>
      <c r="KKP60" s="960"/>
      <c r="KKQ60" s="960"/>
      <c r="KKR60" s="960"/>
      <c r="KKS60" s="960"/>
      <c r="KKT60" s="960"/>
      <c r="KKU60" s="960"/>
      <c r="KKV60" s="960"/>
      <c r="KKW60" s="960"/>
      <c r="KKX60" s="960"/>
      <c r="KKY60" s="960"/>
      <c r="KKZ60" s="960"/>
      <c r="KLA60" s="960"/>
      <c r="KLB60" s="960"/>
      <c r="KLC60" s="960"/>
      <c r="KLD60" s="960"/>
      <c r="KLE60" s="960"/>
      <c r="KLF60" s="960"/>
      <c r="KLG60" s="960"/>
      <c r="KLH60" s="960"/>
      <c r="KLI60" s="960"/>
      <c r="KLJ60" s="960"/>
      <c r="KLK60" s="960"/>
      <c r="KLL60" s="960"/>
      <c r="KLM60" s="960"/>
      <c r="KLN60" s="960"/>
      <c r="KLO60" s="960"/>
      <c r="KLP60" s="960"/>
      <c r="KLQ60" s="960"/>
      <c r="KLR60" s="960"/>
      <c r="KLS60" s="960"/>
      <c r="KLT60" s="960"/>
      <c r="KLU60" s="960"/>
      <c r="KLV60" s="960"/>
      <c r="KLW60" s="960"/>
      <c r="KLX60" s="960"/>
      <c r="KLY60" s="960"/>
      <c r="KLZ60" s="960"/>
      <c r="KMA60" s="960"/>
      <c r="KMB60" s="960"/>
      <c r="KMC60" s="960"/>
      <c r="KMD60" s="960"/>
      <c r="KME60" s="960"/>
      <c r="KMF60" s="960"/>
      <c r="KMG60" s="960"/>
      <c r="KMH60" s="960"/>
      <c r="KMI60" s="960"/>
      <c r="KMJ60" s="960"/>
      <c r="KMK60" s="960"/>
      <c r="KML60" s="960"/>
      <c r="KMM60" s="960"/>
      <c r="KMN60" s="960"/>
      <c r="KMO60" s="960"/>
      <c r="KMP60" s="960"/>
      <c r="KMQ60" s="960"/>
      <c r="KMR60" s="960"/>
      <c r="KMS60" s="960"/>
      <c r="KMT60" s="960"/>
      <c r="KMU60" s="960"/>
      <c r="KMV60" s="960"/>
      <c r="KMW60" s="960"/>
      <c r="KMX60" s="960"/>
      <c r="KMY60" s="960"/>
      <c r="KMZ60" s="960"/>
      <c r="KNA60" s="960"/>
      <c r="KNB60" s="960"/>
      <c r="KNC60" s="960"/>
      <c r="KND60" s="960"/>
      <c r="KNE60" s="960"/>
      <c r="KNF60" s="960"/>
      <c r="KNG60" s="960"/>
      <c r="KNH60" s="960"/>
      <c r="KNI60" s="960"/>
      <c r="KNJ60" s="960"/>
      <c r="KNK60" s="960"/>
      <c r="KNL60" s="960"/>
      <c r="KNM60" s="960"/>
      <c r="KNN60" s="960"/>
      <c r="KNO60" s="960"/>
      <c r="KNP60" s="960"/>
      <c r="KNQ60" s="960"/>
      <c r="KNR60" s="960"/>
      <c r="KNS60" s="960"/>
      <c r="KNT60" s="960"/>
      <c r="KNU60" s="960"/>
      <c r="KNV60" s="960"/>
      <c r="KNW60" s="960"/>
      <c r="KNX60" s="960"/>
      <c r="KNY60" s="960"/>
      <c r="KNZ60" s="960"/>
      <c r="KOA60" s="960"/>
      <c r="KOB60" s="960"/>
      <c r="KOC60" s="960"/>
      <c r="KOD60" s="960"/>
      <c r="KOE60" s="960"/>
      <c r="KOF60" s="960"/>
      <c r="KOG60" s="960"/>
      <c r="KOH60" s="960"/>
      <c r="KOI60" s="960"/>
      <c r="KOJ60" s="960"/>
      <c r="KOK60" s="960"/>
      <c r="KOL60" s="960"/>
      <c r="KOM60" s="960"/>
      <c r="KON60" s="960"/>
      <c r="KOO60" s="960"/>
      <c r="KOP60" s="960"/>
      <c r="KOQ60" s="960"/>
      <c r="KOR60" s="960"/>
      <c r="KOS60" s="960"/>
      <c r="KOT60" s="960"/>
      <c r="KOU60" s="960"/>
      <c r="KOV60" s="960"/>
      <c r="KOW60" s="960"/>
      <c r="KOX60" s="960"/>
      <c r="KOY60" s="960"/>
      <c r="KOZ60" s="960"/>
      <c r="KPA60" s="960"/>
      <c r="KPB60" s="960"/>
      <c r="KPC60" s="960"/>
      <c r="KPD60" s="960"/>
      <c r="KPE60" s="960"/>
      <c r="KPF60" s="960"/>
      <c r="KPG60" s="960"/>
      <c r="KPH60" s="960"/>
      <c r="KPI60" s="960"/>
      <c r="KPJ60" s="960"/>
      <c r="KPK60" s="960"/>
      <c r="KPL60" s="960"/>
      <c r="KPM60" s="960"/>
      <c r="KPN60" s="960"/>
      <c r="KPO60" s="960"/>
      <c r="KPP60" s="960"/>
      <c r="KPQ60" s="960"/>
      <c r="KPR60" s="960"/>
      <c r="KPS60" s="960"/>
      <c r="KPT60" s="960"/>
      <c r="KPU60" s="960"/>
      <c r="KPV60" s="960"/>
      <c r="KPW60" s="960"/>
      <c r="KPX60" s="960"/>
      <c r="KPY60" s="960"/>
      <c r="KPZ60" s="960"/>
      <c r="KQA60" s="960"/>
      <c r="KQB60" s="960"/>
      <c r="KQC60" s="960"/>
      <c r="KQD60" s="960"/>
      <c r="KQE60" s="960"/>
      <c r="KQF60" s="960"/>
      <c r="KQG60" s="960"/>
      <c r="KQH60" s="960"/>
      <c r="KQI60" s="960"/>
      <c r="KQJ60" s="960"/>
      <c r="KQK60" s="960"/>
      <c r="KQL60" s="960"/>
      <c r="KQM60" s="960"/>
      <c r="KQN60" s="960"/>
      <c r="KQO60" s="960"/>
      <c r="KQP60" s="960"/>
      <c r="KQQ60" s="960"/>
      <c r="KQR60" s="960"/>
      <c r="KQS60" s="960"/>
      <c r="KQT60" s="960"/>
      <c r="KQU60" s="960"/>
      <c r="KQV60" s="960"/>
      <c r="KQW60" s="960"/>
      <c r="KQX60" s="960"/>
      <c r="KQY60" s="960"/>
      <c r="KQZ60" s="960"/>
      <c r="KRA60" s="960"/>
      <c r="KRB60" s="960"/>
      <c r="KRC60" s="960"/>
      <c r="KRD60" s="960"/>
      <c r="KRE60" s="960"/>
      <c r="KRF60" s="960"/>
      <c r="KRG60" s="960"/>
      <c r="KRH60" s="960"/>
      <c r="KRI60" s="960"/>
      <c r="KRJ60" s="960"/>
      <c r="KRK60" s="960"/>
      <c r="KRL60" s="960"/>
      <c r="KRM60" s="960"/>
      <c r="KRN60" s="960"/>
      <c r="KRO60" s="960"/>
      <c r="KRP60" s="960"/>
      <c r="KRQ60" s="960"/>
      <c r="KRR60" s="960"/>
      <c r="KRS60" s="960"/>
      <c r="KRT60" s="960"/>
      <c r="KRU60" s="960"/>
      <c r="KRV60" s="960"/>
      <c r="KRW60" s="960"/>
      <c r="KRX60" s="960"/>
      <c r="KRY60" s="960"/>
      <c r="KRZ60" s="960"/>
      <c r="KSA60" s="960"/>
      <c r="KSB60" s="960"/>
      <c r="KSC60" s="960"/>
      <c r="KSD60" s="960"/>
      <c r="KSE60" s="960"/>
      <c r="KSF60" s="960"/>
      <c r="KSG60" s="960"/>
      <c r="KSH60" s="960"/>
      <c r="KSI60" s="960"/>
      <c r="KSJ60" s="960"/>
      <c r="KSK60" s="960"/>
      <c r="KSL60" s="960"/>
      <c r="KSM60" s="960"/>
      <c r="KSN60" s="960"/>
      <c r="KSO60" s="960"/>
      <c r="KSP60" s="960"/>
      <c r="KSQ60" s="960"/>
      <c r="KSR60" s="960"/>
      <c r="KSS60" s="960"/>
      <c r="KST60" s="960"/>
      <c r="KSU60" s="960"/>
      <c r="KSV60" s="960"/>
      <c r="KSW60" s="960"/>
      <c r="KSX60" s="960"/>
      <c r="KSY60" s="960"/>
      <c r="KSZ60" s="960"/>
      <c r="KTA60" s="960"/>
      <c r="KTB60" s="960"/>
      <c r="KTC60" s="960"/>
      <c r="KTD60" s="960"/>
      <c r="KTE60" s="960"/>
      <c r="KTF60" s="960"/>
      <c r="KTG60" s="960"/>
      <c r="KTH60" s="960"/>
      <c r="KTI60" s="960"/>
      <c r="KTJ60" s="960"/>
      <c r="KTK60" s="960"/>
      <c r="KTL60" s="960"/>
      <c r="KTM60" s="960"/>
      <c r="KTN60" s="960"/>
      <c r="KTO60" s="960"/>
      <c r="KTP60" s="960"/>
      <c r="KTQ60" s="960"/>
      <c r="KTR60" s="960"/>
      <c r="KTS60" s="960"/>
      <c r="KTT60" s="960"/>
      <c r="KTU60" s="960"/>
      <c r="KTV60" s="960"/>
      <c r="KTW60" s="960"/>
      <c r="KTX60" s="960"/>
      <c r="KTY60" s="960"/>
      <c r="KTZ60" s="960"/>
      <c r="KUA60" s="960"/>
      <c r="KUB60" s="960"/>
      <c r="KUC60" s="960"/>
      <c r="KUD60" s="960"/>
      <c r="KUE60" s="960"/>
      <c r="KUF60" s="960"/>
      <c r="KUG60" s="960"/>
      <c r="KUH60" s="960"/>
      <c r="KUI60" s="960"/>
      <c r="KUJ60" s="960"/>
      <c r="KUK60" s="960"/>
      <c r="KUL60" s="960"/>
      <c r="KUM60" s="960"/>
      <c r="KUN60" s="960"/>
      <c r="KUO60" s="960"/>
      <c r="KUP60" s="960"/>
      <c r="KUQ60" s="960"/>
      <c r="KUR60" s="960"/>
      <c r="KUS60" s="960"/>
      <c r="KUT60" s="960"/>
      <c r="KUU60" s="960"/>
      <c r="KUV60" s="960"/>
      <c r="KUW60" s="960"/>
      <c r="KUX60" s="960"/>
      <c r="KUY60" s="960"/>
      <c r="KUZ60" s="960"/>
      <c r="KVA60" s="960"/>
      <c r="KVB60" s="960"/>
      <c r="KVC60" s="960"/>
      <c r="KVD60" s="960"/>
      <c r="KVE60" s="960"/>
      <c r="KVF60" s="960"/>
      <c r="KVG60" s="960"/>
      <c r="KVH60" s="960"/>
      <c r="KVI60" s="960"/>
      <c r="KVJ60" s="960"/>
      <c r="KVK60" s="960"/>
      <c r="KVL60" s="960"/>
      <c r="KVM60" s="960"/>
      <c r="KVN60" s="960"/>
      <c r="KVO60" s="960"/>
      <c r="KVP60" s="960"/>
      <c r="KVQ60" s="960"/>
      <c r="KVR60" s="960"/>
      <c r="KVS60" s="960"/>
      <c r="KVT60" s="960"/>
      <c r="KVU60" s="960"/>
      <c r="KVV60" s="960"/>
      <c r="KVW60" s="960"/>
      <c r="KVX60" s="960"/>
      <c r="KVY60" s="960"/>
      <c r="KVZ60" s="960"/>
      <c r="KWA60" s="960"/>
      <c r="KWB60" s="960"/>
      <c r="KWC60" s="960"/>
      <c r="KWD60" s="960"/>
      <c r="KWE60" s="960"/>
      <c r="KWF60" s="960"/>
      <c r="KWG60" s="960"/>
      <c r="KWH60" s="960"/>
      <c r="KWI60" s="960"/>
      <c r="KWJ60" s="960"/>
      <c r="KWK60" s="960"/>
      <c r="KWL60" s="960"/>
      <c r="KWM60" s="960"/>
      <c r="KWN60" s="960"/>
      <c r="KWO60" s="960"/>
      <c r="KWP60" s="960"/>
      <c r="KWQ60" s="960"/>
      <c r="KWR60" s="960"/>
      <c r="KWS60" s="960"/>
      <c r="KWT60" s="960"/>
      <c r="KWU60" s="960"/>
      <c r="KWV60" s="960"/>
      <c r="KWW60" s="960"/>
      <c r="KWX60" s="960"/>
      <c r="KWY60" s="960"/>
      <c r="KWZ60" s="960"/>
      <c r="KXA60" s="960"/>
      <c r="KXB60" s="960"/>
      <c r="KXC60" s="960"/>
      <c r="KXD60" s="960"/>
      <c r="KXE60" s="960"/>
      <c r="KXF60" s="960"/>
      <c r="KXG60" s="960"/>
      <c r="KXH60" s="960"/>
      <c r="KXI60" s="960"/>
      <c r="KXJ60" s="960"/>
      <c r="KXK60" s="960"/>
      <c r="KXL60" s="960"/>
      <c r="KXM60" s="960"/>
      <c r="KXN60" s="960"/>
      <c r="KXO60" s="960"/>
      <c r="KXP60" s="960"/>
      <c r="KXQ60" s="960"/>
      <c r="KXR60" s="960"/>
      <c r="KXS60" s="960"/>
      <c r="KXT60" s="960"/>
      <c r="KXU60" s="960"/>
      <c r="KXV60" s="960"/>
      <c r="KXW60" s="960"/>
      <c r="KXX60" s="960"/>
      <c r="KXY60" s="960"/>
      <c r="KXZ60" s="960"/>
      <c r="KYA60" s="960"/>
      <c r="KYB60" s="960"/>
      <c r="KYC60" s="960"/>
      <c r="KYD60" s="960"/>
      <c r="KYE60" s="960"/>
      <c r="KYF60" s="960"/>
      <c r="KYG60" s="960"/>
      <c r="KYH60" s="960"/>
      <c r="KYI60" s="960"/>
      <c r="KYJ60" s="960"/>
      <c r="KYK60" s="960"/>
      <c r="KYL60" s="960"/>
      <c r="KYM60" s="960"/>
      <c r="KYN60" s="960"/>
      <c r="KYO60" s="960"/>
      <c r="KYP60" s="960"/>
      <c r="KYQ60" s="960"/>
      <c r="KYR60" s="960"/>
      <c r="KYS60" s="960"/>
      <c r="KYT60" s="960"/>
      <c r="KYU60" s="960"/>
      <c r="KYV60" s="960"/>
      <c r="KYW60" s="960"/>
      <c r="KYX60" s="960"/>
      <c r="KYY60" s="960"/>
      <c r="KYZ60" s="960"/>
      <c r="KZA60" s="960"/>
      <c r="KZB60" s="960"/>
      <c r="KZC60" s="960"/>
      <c r="KZD60" s="960"/>
      <c r="KZE60" s="960"/>
      <c r="KZF60" s="960"/>
      <c r="KZG60" s="960"/>
      <c r="KZH60" s="960"/>
      <c r="KZI60" s="960"/>
      <c r="KZJ60" s="960"/>
      <c r="KZK60" s="960"/>
      <c r="KZL60" s="960"/>
      <c r="KZM60" s="960"/>
      <c r="KZN60" s="960"/>
      <c r="KZO60" s="960"/>
      <c r="KZP60" s="960"/>
      <c r="KZQ60" s="960"/>
      <c r="KZR60" s="960"/>
      <c r="KZS60" s="960"/>
      <c r="KZT60" s="960"/>
      <c r="KZU60" s="960"/>
      <c r="KZV60" s="960"/>
      <c r="KZW60" s="960"/>
      <c r="KZX60" s="960"/>
      <c r="KZY60" s="960"/>
      <c r="KZZ60" s="960"/>
      <c r="LAA60" s="960"/>
      <c r="LAB60" s="960"/>
      <c r="LAC60" s="960"/>
      <c r="LAD60" s="960"/>
      <c r="LAE60" s="960"/>
      <c r="LAF60" s="960"/>
      <c r="LAG60" s="960"/>
      <c r="LAH60" s="960"/>
      <c r="LAI60" s="960"/>
      <c r="LAJ60" s="960"/>
      <c r="LAK60" s="960"/>
      <c r="LAL60" s="960"/>
      <c r="LAM60" s="960"/>
      <c r="LAN60" s="960"/>
      <c r="LAO60" s="960"/>
      <c r="LAP60" s="960"/>
      <c r="LAQ60" s="960"/>
      <c r="LAR60" s="960"/>
      <c r="LAS60" s="960"/>
      <c r="LAT60" s="960"/>
      <c r="LAU60" s="960"/>
      <c r="LAV60" s="960"/>
      <c r="LAW60" s="960"/>
      <c r="LAX60" s="960"/>
      <c r="LAY60" s="960"/>
      <c r="LAZ60" s="960"/>
      <c r="LBA60" s="960"/>
      <c r="LBB60" s="960"/>
      <c r="LBC60" s="960"/>
      <c r="LBD60" s="960"/>
      <c r="LBE60" s="960"/>
      <c r="LBF60" s="960"/>
      <c r="LBG60" s="960"/>
      <c r="LBH60" s="960"/>
      <c r="LBI60" s="960"/>
      <c r="LBJ60" s="960"/>
      <c r="LBK60" s="960"/>
      <c r="LBL60" s="960"/>
      <c r="LBM60" s="960"/>
      <c r="LBN60" s="960"/>
      <c r="LBO60" s="960"/>
      <c r="LBP60" s="960"/>
      <c r="LBQ60" s="960"/>
      <c r="LBR60" s="960"/>
      <c r="LBS60" s="960"/>
      <c r="LBT60" s="960"/>
      <c r="LBU60" s="960"/>
      <c r="LBV60" s="960"/>
      <c r="LBW60" s="960"/>
      <c r="LBX60" s="960"/>
      <c r="LBY60" s="960"/>
      <c r="LBZ60" s="960"/>
      <c r="LCA60" s="960"/>
      <c r="LCB60" s="960"/>
      <c r="LCC60" s="960"/>
      <c r="LCD60" s="960"/>
      <c r="LCE60" s="960"/>
      <c r="LCF60" s="960"/>
      <c r="LCG60" s="960"/>
      <c r="LCH60" s="960"/>
      <c r="LCI60" s="960"/>
      <c r="LCJ60" s="960"/>
      <c r="LCK60" s="960"/>
      <c r="LCL60" s="960"/>
      <c r="LCM60" s="960"/>
      <c r="LCN60" s="960"/>
      <c r="LCO60" s="960"/>
      <c r="LCP60" s="960"/>
      <c r="LCQ60" s="960"/>
      <c r="LCR60" s="960"/>
      <c r="LCS60" s="960"/>
      <c r="LCT60" s="960"/>
      <c r="LCU60" s="960"/>
      <c r="LCV60" s="960"/>
      <c r="LCW60" s="960"/>
      <c r="LCX60" s="960"/>
      <c r="LCY60" s="960"/>
      <c r="LCZ60" s="960"/>
      <c r="LDA60" s="960"/>
      <c r="LDB60" s="960"/>
      <c r="LDC60" s="960"/>
      <c r="LDD60" s="960"/>
      <c r="LDE60" s="960"/>
      <c r="LDF60" s="960"/>
      <c r="LDG60" s="960"/>
      <c r="LDH60" s="960"/>
      <c r="LDI60" s="960"/>
      <c r="LDJ60" s="960"/>
      <c r="LDK60" s="960"/>
      <c r="LDL60" s="960"/>
      <c r="LDM60" s="960"/>
      <c r="LDN60" s="960"/>
      <c r="LDO60" s="960"/>
      <c r="LDP60" s="960"/>
      <c r="LDQ60" s="960"/>
      <c r="LDR60" s="960"/>
      <c r="LDS60" s="960"/>
      <c r="LDT60" s="960"/>
      <c r="LDU60" s="960"/>
      <c r="LDV60" s="960"/>
      <c r="LDW60" s="960"/>
      <c r="LDX60" s="960"/>
      <c r="LDY60" s="960"/>
      <c r="LDZ60" s="960"/>
      <c r="LEA60" s="960"/>
      <c r="LEB60" s="960"/>
      <c r="LEC60" s="960"/>
      <c r="LED60" s="960"/>
      <c r="LEE60" s="960"/>
      <c r="LEF60" s="960"/>
      <c r="LEG60" s="960"/>
      <c r="LEH60" s="960"/>
      <c r="LEI60" s="960"/>
      <c r="LEJ60" s="960"/>
      <c r="LEK60" s="960"/>
      <c r="LEL60" s="960"/>
      <c r="LEM60" s="960"/>
      <c r="LEN60" s="960"/>
      <c r="LEO60" s="960"/>
      <c r="LEP60" s="960"/>
      <c r="LEQ60" s="960"/>
      <c r="LER60" s="960"/>
      <c r="LES60" s="960"/>
      <c r="LET60" s="960"/>
      <c r="LEU60" s="960"/>
      <c r="LEV60" s="960"/>
      <c r="LEW60" s="960"/>
      <c r="LEX60" s="960"/>
      <c r="LEY60" s="960"/>
      <c r="LEZ60" s="960"/>
      <c r="LFA60" s="960"/>
      <c r="LFB60" s="960"/>
      <c r="LFC60" s="960"/>
      <c r="LFD60" s="960"/>
      <c r="LFE60" s="960"/>
      <c r="LFF60" s="960"/>
      <c r="LFG60" s="960"/>
      <c r="LFH60" s="960"/>
      <c r="LFI60" s="960"/>
      <c r="LFJ60" s="960"/>
      <c r="LFK60" s="960"/>
      <c r="LFL60" s="960"/>
      <c r="LFM60" s="960"/>
      <c r="LFN60" s="960"/>
      <c r="LFO60" s="960"/>
      <c r="LFP60" s="960"/>
      <c r="LFQ60" s="960"/>
      <c r="LFR60" s="960"/>
      <c r="LFS60" s="960"/>
      <c r="LFT60" s="960"/>
      <c r="LFU60" s="960"/>
      <c r="LFV60" s="960"/>
      <c r="LFW60" s="960"/>
      <c r="LFX60" s="960"/>
      <c r="LFY60" s="960"/>
      <c r="LFZ60" s="960"/>
      <c r="LGA60" s="960"/>
      <c r="LGB60" s="960"/>
      <c r="LGC60" s="960"/>
      <c r="LGD60" s="960"/>
      <c r="LGE60" s="960"/>
      <c r="LGF60" s="960"/>
      <c r="LGG60" s="960"/>
      <c r="LGH60" s="960"/>
      <c r="LGI60" s="960"/>
      <c r="LGJ60" s="960"/>
      <c r="LGK60" s="960"/>
      <c r="LGL60" s="960"/>
      <c r="LGM60" s="960"/>
      <c r="LGN60" s="960"/>
      <c r="LGO60" s="960"/>
      <c r="LGP60" s="960"/>
      <c r="LGQ60" s="960"/>
      <c r="LGR60" s="960"/>
      <c r="LGS60" s="960"/>
      <c r="LGT60" s="960"/>
      <c r="LGU60" s="960"/>
      <c r="LGV60" s="960"/>
      <c r="LGW60" s="960"/>
      <c r="LGX60" s="960"/>
      <c r="LGY60" s="960"/>
      <c r="LGZ60" s="960"/>
      <c r="LHA60" s="960"/>
      <c r="LHB60" s="960"/>
      <c r="LHC60" s="960"/>
      <c r="LHD60" s="960"/>
      <c r="LHE60" s="960"/>
      <c r="LHF60" s="960"/>
      <c r="LHG60" s="960"/>
      <c r="LHH60" s="960"/>
      <c r="LHI60" s="960"/>
      <c r="LHJ60" s="960"/>
      <c r="LHK60" s="960"/>
      <c r="LHL60" s="960"/>
      <c r="LHM60" s="960"/>
      <c r="LHN60" s="960"/>
      <c r="LHO60" s="960"/>
      <c r="LHP60" s="960"/>
      <c r="LHQ60" s="960"/>
      <c r="LHR60" s="960"/>
      <c r="LHS60" s="960"/>
      <c r="LHT60" s="960"/>
      <c r="LHU60" s="960"/>
      <c r="LHV60" s="960"/>
      <c r="LHW60" s="960"/>
      <c r="LHX60" s="960"/>
      <c r="LHY60" s="960"/>
      <c r="LHZ60" s="960"/>
      <c r="LIA60" s="960"/>
      <c r="LIB60" s="960"/>
      <c r="LIC60" s="960"/>
      <c r="LID60" s="960"/>
      <c r="LIE60" s="960"/>
      <c r="LIF60" s="960"/>
      <c r="LIG60" s="960"/>
      <c r="LIH60" s="960"/>
      <c r="LII60" s="960"/>
      <c r="LIJ60" s="960"/>
      <c r="LIK60" s="960"/>
      <c r="LIL60" s="960"/>
      <c r="LIM60" s="960"/>
      <c r="LIN60" s="960"/>
      <c r="LIO60" s="960"/>
      <c r="LIP60" s="960"/>
      <c r="LIQ60" s="960"/>
      <c r="LIR60" s="960"/>
      <c r="LIS60" s="960"/>
      <c r="LIT60" s="960"/>
      <c r="LIU60" s="960"/>
      <c r="LIV60" s="960"/>
      <c r="LIW60" s="960"/>
      <c r="LIX60" s="960"/>
      <c r="LIY60" s="960"/>
      <c r="LIZ60" s="960"/>
      <c r="LJA60" s="960"/>
      <c r="LJB60" s="960"/>
      <c r="LJC60" s="960"/>
      <c r="LJD60" s="960"/>
      <c r="LJE60" s="960"/>
      <c r="LJF60" s="960"/>
      <c r="LJG60" s="960"/>
      <c r="LJH60" s="960"/>
      <c r="LJI60" s="960"/>
      <c r="LJJ60" s="960"/>
      <c r="LJK60" s="960"/>
      <c r="LJL60" s="960"/>
      <c r="LJM60" s="960"/>
      <c r="LJN60" s="960"/>
      <c r="LJO60" s="960"/>
      <c r="LJP60" s="960"/>
      <c r="LJQ60" s="960"/>
      <c r="LJR60" s="960"/>
      <c r="LJS60" s="960"/>
      <c r="LJT60" s="960"/>
      <c r="LJU60" s="960"/>
      <c r="LJV60" s="960"/>
      <c r="LJW60" s="960"/>
      <c r="LJX60" s="960"/>
      <c r="LJY60" s="960"/>
      <c r="LJZ60" s="960"/>
      <c r="LKA60" s="960"/>
      <c r="LKB60" s="960"/>
      <c r="LKC60" s="960"/>
      <c r="LKD60" s="960"/>
      <c r="LKE60" s="960"/>
      <c r="LKF60" s="960"/>
      <c r="LKG60" s="960"/>
      <c r="LKH60" s="960"/>
      <c r="LKI60" s="960"/>
      <c r="LKJ60" s="960"/>
      <c r="LKK60" s="960"/>
      <c r="LKL60" s="960"/>
      <c r="LKM60" s="960"/>
      <c r="LKN60" s="960"/>
      <c r="LKO60" s="960"/>
      <c r="LKP60" s="960"/>
      <c r="LKQ60" s="960"/>
      <c r="LKR60" s="960"/>
      <c r="LKS60" s="960"/>
      <c r="LKT60" s="960"/>
      <c r="LKU60" s="960"/>
      <c r="LKV60" s="960"/>
      <c r="LKW60" s="960"/>
      <c r="LKX60" s="960"/>
      <c r="LKY60" s="960"/>
      <c r="LKZ60" s="960"/>
      <c r="LLA60" s="960"/>
      <c r="LLB60" s="960"/>
      <c r="LLC60" s="960"/>
      <c r="LLD60" s="960"/>
      <c r="LLE60" s="960"/>
      <c r="LLF60" s="960"/>
      <c r="LLG60" s="960"/>
      <c r="LLH60" s="960"/>
      <c r="LLI60" s="960"/>
      <c r="LLJ60" s="960"/>
      <c r="LLK60" s="960"/>
      <c r="LLL60" s="960"/>
      <c r="LLM60" s="960"/>
      <c r="LLN60" s="960"/>
      <c r="LLO60" s="960"/>
      <c r="LLP60" s="960"/>
      <c r="LLQ60" s="960"/>
      <c r="LLR60" s="960"/>
      <c r="LLS60" s="960"/>
      <c r="LLT60" s="960"/>
      <c r="LLU60" s="960"/>
      <c r="LLV60" s="960"/>
      <c r="LLW60" s="960"/>
      <c r="LLX60" s="960"/>
      <c r="LLY60" s="960"/>
      <c r="LLZ60" s="960"/>
      <c r="LMA60" s="960"/>
      <c r="LMB60" s="960"/>
      <c r="LMC60" s="960"/>
      <c r="LMD60" s="960"/>
      <c r="LME60" s="960"/>
      <c r="LMF60" s="960"/>
      <c r="LMG60" s="960"/>
      <c r="LMH60" s="960"/>
      <c r="LMI60" s="960"/>
      <c r="LMJ60" s="960"/>
      <c r="LMK60" s="960"/>
      <c r="LML60" s="960"/>
      <c r="LMM60" s="960"/>
      <c r="LMN60" s="960"/>
      <c r="LMO60" s="960"/>
      <c r="LMP60" s="960"/>
      <c r="LMQ60" s="960"/>
      <c r="LMR60" s="960"/>
      <c r="LMS60" s="960"/>
      <c r="LMT60" s="960"/>
      <c r="LMU60" s="960"/>
      <c r="LMV60" s="960"/>
      <c r="LMW60" s="960"/>
      <c r="LMX60" s="960"/>
      <c r="LMY60" s="960"/>
      <c r="LMZ60" s="960"/>
      <c r="LNA60" s="960"/>
      <c r="LNB60" s="960"/>
      <c r="LNC60" s="960"/>
      <c r="LND60" s="960"/>
      <c r="LNE60" s="960"/>
      <c r="LNF60" s="960"/>
      <c r="LNG60" s="960"/>
      <c r="LNH60" s="960"/>
      <c r="LNI60" s="960"/>
      <c r="LNJ60" s="960"/>
      <c r="LNK60" s="960"/>
      <c r="LNL60" s="960"/>
      <c r="LNM60" s="960"/>
      <c r="LNN60" s="960"/>
      <c r="LNO60" s="960"/>
      <c r="LNP60" s="960"/>
      <c r="LNQ60" s="960"/>
      <c r="LNR60" s="960"/>
      <c r="LNS60" s="960"/>
      <c r="LNT60" s="960"/>
      <c r="LNU60" s="960"/>
      <c r="LNV60" s="960"/>
      <c r="LNW60" s="960"/>
      <c r="LNX60" s="960"/>
      <c r="LNY60" s="960"/>
      <c r="LNZ60" s="960"/>
      <c r="LOA60" s="960"/>
      <c r="LOB60" s="960"/>
      <c r="LOC60" s="960"/>
      <c r="LOD60" s="960"/>
      <c r="LOE60" s="960"/>
      <c r="LOF60" s="960"/>
      <c r="LOG60" s="960"/>
      <c r="LOH60" s="960"/>
      <c r="LOI60" s="960"/>
      <c r="LOJ60" s="960"/>
      <c r="LOK60" s="960"/>
      <c r="LOL60" s="960"/>
      <c r="LOM60" s="960"/>
      <c r="LON60" s="960"/>
      <c r="LOO60" s="960"/>
      <c r="LOP60" s="960"/>
      <c r="LOQ60" s="960"/>
      <c r="LOR60" s="960"/>
      <c r="LOS60" s="960"/>
      <c r="LOT60" s="960"/>
      <c r="LOU60" s="960"/>
      <c r="LOV60" s="960"/>
      <c r="LOW60" s="960"/>
      <c r="LOX60" s="960"/>
      <c r="LOY60" s="960"/>
      <c r="LOZ60" s="960"/>
      <c r="LPA60" s="960"/>
      <c r="LPB60" s="960"/>
      <c r="LPC60" s="960"/>
      <c r="LPD60" s="960"/>
      <c r="LPE60" s="960"/>
      <c r="LPF60" s="960"/>
      <c r="LPG60" s="960"/>
      <c r="LPH60" s="960"/>
      <c r="LPI60" s="960"/>
      <c r="LPJ60" s="960"/>
      <c r="LPK60" s="960"/>
      <c r="LPL60" s="960"/>
      <c r="LPM60" s="960"/>
      <c r="LPN60" s="960"/>
      <c r="LPO60" s="960"/>
      <c r="LPP60" s="960"/>
      <c r="LPQ60" s="960"/>
      <c r="LPR60" s="960"/>
      <c r="LPS60" s="960"/>
      <c r="LPT60" s="960"/>
      <c r="LPU60" s="960"/>
      <c r="LPV60" s="960"/>
      <c r="LPW60" s="960"/>
      <c r="LPX60" s="960"/>
      <c r="LPY60" s="960"/>
      <c r="LPZ60" s="960"/>
      <c r="LQA60" s="960"/>
      <c r="LQB60" s="960"/>
      <c r="LQC60" s="960"/>
      <c r="LQD60" s="960"/>
      <c r="LQE60" s="960"/>
      <c r="LQF60" s="960"/>
      <c r="LQG60" s="960"/>
      <c r="LQH60" s="960"/>
      <c r="LQI60" s="960"/>
      <c r="LQJ60" s="960"/>
      <c r="LQK60" s="960"/>
      <c r="LQL60" s="960"/>
      <c r="LQM60" s="960"/>
      <c r="LQN60" s="960"/>
      <c r="LQO60" s="960"/>
      <c r="LQP60" s="960"/>
      <c r="LQQ60" s="960"/>
      <c r="LQR60" s="960"/>
      <c r="LQS60" s="960"/>
      <c r="LQT60" s="960"/>
      <c r="LQU60" s="960"/>
      <c r="LQV60" s="960"/>
      <c r="LQW60" s="960"/>
      <c r="LQX60" s="960"/>
      <c r="LQY60" s="960"/>
      <c r="LQZ60" s="960"/>
      <c r="LRA60" s="960"/>
      <c r="LRB60" s="960"/>
      <c r="LRC60" s="960"/>
      <c r="LRD60" s="960"/>
      <c r="LRE60" s="960"/>
      <c r="LRF60" s="960"/>
      <c r="LRG60" s="960"/>
      <c r="LRH60" s="960"/>
      <c r="LRI60" s="960"/>
      <c r="LRJ60" s="960"/>
      <c r="LRK60" s="960"/>
      <c r="LRL60" s="960"/>
      <c r="LRM60" s="960"/>
      <c r="LRN60" s="960"/>
      <c r="LRO60" s="960"/>
      <c r="LRP60" s="960"/>
      <c r="LRQ60" s="960"/>
      <c r="LRR60" s="960"/>
      <c r="LRS60" s="960"/>
      <c r="LRT60" s="960"/>
      <c r="LRU60" s="960"/>
      <c r="LRV60" s="960"/>
      <c r="LRW60" s="960"/>
      <c r="LRX60" s="960"/>
      <c r="LRY60" s="960"/>
      <c r="LRZ60" s="960"/>
      <c r="LSA60" s="960"/>
      <c r="LSB60" s="960"/>
      <c r="LSC60" s="960"/>
      <c r="LSD60" s="960"/>
      <c r="LSE60" s="960"/>
      <c r="LSF60" s="960"/>
      <c r="LSG60" s="960"/>
      <c r="LSH60" s="960"/>
      <c r="LSI60" s="960"/>
      <c r="LSJ60" s="960"/>
      <c r="LSK60" s="960"/>
      <c r="LSL60" s="960"/>
      <c r="LSM60" s="960"/>
      <c r="LSN60" s="960"/>
      <c r="LSO60" s="960"/>
      <c r="LSP60" s="960"/>
      <c r="LSQ60" s="960"/>
      <c r="LSR60" s="960"/>
      <c r="LSS60" s="960"/>
      <c r="LST60" s="960"/>
      <c r="LSU60" s="960"/>
      <c r="LSV60" s="960"/>
      <c r="LSW60" s="960"/>
      <c r="LSX60" s="960"/>
      <c r="LSY60" s="960"/>
      <c r="LSZ60" s="960"/>
      <c r="LTA60" s="960"/>
      <c r="LTB60" s="960"/>
      <c r="LTC60" s="960"/>
      <c r="LTD60" s="960"/>
      <c r="LTE60" s="960"/>
      <c r="LTF60" s="960"/>
      <c r="LTG60" s="960"/>
      <c r="LTH60" s="960"/>
      <c r="LTI60" s="960"/>
      <c r="LTJ60" s="960"/>
      <c r="LTK60" s="960"/>
      <c r="LTL60" s="960"/>
      <c r="LTM60" s="960"/>
      <c r="LTN60" s="960"/>
      <c r="LTO60" s="960"/>
      <c r="LTP60" s="960"/>
      <c r="LTQ60" s="960"/>
      <c r="LTR60" s="960"/>
      <c r="LTS60" s="960"/>
      <c r="LTT60" s="960"/>
      <c r="LTU60" s="960"/>
      <c r="LTV60" s="960"/>
      <c r="LTW60" s="960"/>
      <c r="LTX60" s="960"/>
      <c r="LTY60" s="960"/>
      <c r="LTZ60" s="960"/>
      <c r="LUA60" s="960"/>
      <c r="LUB60" s="960"/>
      <c r="LUC60" s="960"/>
      <c r="LUD60" s="960"/>
      <c r="LUE60" s="960"/>
      <c r="LUF60" s="960"/>
      <c r="LUG60" s="960"/>
      <c r="LUH60" s="960"/>
      <c r="LUI60" s="960"/>
      <c r="LUJ60" s="960"/>
      <c r="LUK60" s="960"/>
      <c r="LUL60" s="960"/>
      <c r="LUM60" s="960"/>
      <c r="LUN60" s="960"/>
      <c r="LUO60" s="960"/>
      <c r="LUP60" s="960"/>
      <c r="LUQ60" s="960"/>
      <c r="LUR60" s="960"/>
      <c r="LUS60" s="960"/>
      <c r="LUT60" s="960"/>
      <c r="LUU60" s="960"/>
      <c r="LUV60" s="960"/>
      <c r="LUW60" s="960"/>
      <c r="LUX60" s="960"/>
      <c r="LUY60" s="960"/>
      <c r="LUZ60" s="960"/>
      <c r="LVA60" s="960"/>
      <c r="LVB60" s="960"/>
      <c r="LVC60" s="960"/>
      <c r="LVD60" s="960"/>
      <c r="LVE60" s="960"/>
      <c r="LVF60" s="960"/>
      <c r="LVG60" s="960"/>
      <c r="LVH60" s="960"/>
      <c r="LVI60" s="960"/>
      <c r="LVJ60" s="960"/>
      <c r="LVK60" s="960"/>
      <c r="LVL60" s="960"/>
      <c r="LVM60" s="960"/>
      <c r="LVN60" s="960"/>
      <c r="LVO60" s="960"/>
      <c r="LVP60" s="960"/>
      <c r="LVQ60" s="960"/>
      <c r="LVR60" s="960"/>
      <c r="LVS60" s="960"/>
      <c r="LVT60" s="960"/>
      <c r="LVU60" s="960"/>
      <c r="LVV60" s="960"/>
      <c r="LVW60" s="960"/>
      <c r="LVX60" s="960"/>
      <c r="LVY60" s="960"/>
      <c r="LVZ60" s="960"/>
      <c r="LWA60" s="960"/>
      <c r="LWB60" s="960"/>
      <c r="LWC60" s="960"/>
      <c r="LWD60" s="960"/>
      <c r="LWE60" s="960"/>
      <c r="LWF60" s="960"/>
      <c r="LWG60" s="960"/>
      <c r="LWH60" s="960"/>
      <c r="LWI60" s="960"/>
      <c r="LWJ60" s="960"/>
      <c r="LWK60" s="960"/>
      <c r="LWL60" s="960"/>
      <c r="LWM60" s="960"/>
      <c r="LWN60" s="960"/>
      <c r="LWO60" s="960"/>
      <c r="LWP60" s="960"/>
      <c r="LWQ60" s="960"/>
      <c r="LWR60" s="960"/>
      <c r="LWS60" s="960"/>
      <c r="LWT60" s="960"/>
      <c r="LWU60" s="960"/>
      <c r="LWV60" s="960"/>
      <c r="LWW60" s="960"/>
      <c r="LWX60" s="960"/>
      <c r="LWY60" s="960"/>
      <c r="LWZ60" s="960"/>
      <c r="LXA60" s="960"/>
      <c r="LXB60" s="960"/>
      <c r="LXC60" s="960"/>
      <c r="LXD60" s="960"/>
      <c r="LXE60" s="960"/>
      <c r="LXF60" s="960"/>
      <c r="LXG60" s="960"/>
      <c r="LXH60" s="960"/>
      <c r="LXI60" s="960"/>
      <c r="LXJ60" s="960"/>
      <c r="LXK60" s="960"/>
      <c r="LXL60" s="960"/>
      <c r="LXM60" s="960"/>
      <c r="LXN60" s="960"/>
      <c r="LXO60" s="960"/>
      <c r="LXP60" s="960"/>
      <c r="LXQ60" s="960"/>
      <c r="LXR60" s="960"/>
      <c r="LXS60" s="960"/>
      <c r="LXT60" s="960"/>
      <c r="LXU60" s="960"/>
      <c r="LXV60" s="960"/>
      <c r="LXW60" s="960"/>
      <c r="LXX60" s="960"/>
      <c r="LXY60" s="960"/>
      <c r="LXZ60" s="960"/>
      <c r="LYA60" s="960"/>
      <c r="LYB60" s="960"/>
      <c r="LYC60" s="960"/>
      <c r="LYD60" s="960"/>
      <c r="LYE60" s="960"/>
      <c r="LYF60" s="960"/>
      <c r="LYG60" s="960"/>
      <c r="LYH60" s="960"/>
      <c r="LYI60" s="960"/>
      <c r="LYJ60" s="960"/>
      <c r="LYK60" s="960"/>
      <c r="LYL60" s="960"/>
      <c r="LYM60" s="960"/>
      <c r="LYN60" s="960"/>
      <c r="LYO60" s="960"/>
      <c r="LYP60" s="960"/>
      <c r="LYQ60" s="960"/>
      <c r="LYR60" s="960"/>
      <c r="LYS60" s="960"/>
      <c r="LYT60" s="960"/>
      <c r="LYU60" s="960"/>
      <c r="LYV60" s="960"/>
      <c r="LYW60" s="960"/>
      <c r="LYX60" s="960"/>
      <c r="LYY60" s="960"/>
      <c r="LYZ60" s="960"/>
      <c r="LZA60" s="960"/>
      <c r="LZB60" s="960"/>
      <c r="LZC60" s="960"/>
      <c r="LZD60" s="960"/>
      <c r="LZE60" s="960"/>
      <c r="LZF60" s="960"/>
      <c r="LZG60" s="960"/>
      <c r="LZH60" s="960"/>
      <c r="LZI60" s="960"/>
      <c r="LZJ60" s="960"/>
      <c r="LZK60" s="960"/>
      <c r="LZL60" s="960"/>
      <c r="LZM60" s="960"/>
      <c r="LZN60" s="960"/>
      <c r="LZO60" s="960"/>
      <c r="LZP60" s="960"/>
      <c r="LZQ60" s="960"/>
      <c r="LZR60" s="960"/>
      <c r="LZS60" s="960"/>
      <c r="LZT60" s="960"/>
      <c r="LZU60" s="960"/>
      <c r="LZV60" s="960"/>
      <c r="LZW60" s="960"/>
      <c r="LZX60" s="960"/>
      <c r="LZY60" s="960"/>
      <c r="LZZ60" s="960"/>
      <c r="MAA60" s="960"/>
      <c r="MAB60" s="960"/>
      <c r="MAC60" s="960"/>
      <c r="MAD60" s="960"/>
      <c r="MAE60" s="960"/>
      <c r="MAF60" s="960"/>
      <c r="MAG60" s="960"/>
      <c r="MAH60" s="960"/>
      <c r="MAI60" s="960"/>
      <c r="MAJ60" s="960"/>
      <c r="MAK60" s="960"/>
      <c r="MAL60" s="960"/>
      <c r="MAM60" s="960"/>
      <c r="MAN60" s="960"/>
      <c r="MAO60" s="960"/>
      <c r="MAP60" s="960"/>
      <c r="MAQ60" s="960"/>
      <c r="MAR60" s="960"/>
      <c r="MAS60" s="960"/>
      <c r="MAT60" s="960"/>
      <c r="MAU60" s="960"/>
      <c r="MAV60" s="960"/>
      <c r="MAW60" s="960"/>
      <c r="MAX60" s="960"/>
      <c r="MAY60" s="960"/>
      <c r="MAZ60" s="960"/>
      <c r="MBA60" s="960"/>
      <c r="MBB60" s="960"/>
      <c r="MBC60" s="960"/>
      <c r="MBD60" s="960"/>
      <c r="MBE60" s="960"/>
      <c r="MBF60" s="960"/>
      <c r="MBG60" s="960"/>
      <c r="MBH60" s="960"/>
      <c r="MBI60" s="960"/>
      <c r="MBJ60" s="960"/>
      <c r="MBK60" s="960"/>
      <c r="MBL60" s="960"/>
      <c r="MBM60" s="960"/>
      <c r="MBN60" s="960"/>
      <c r="MBO60" s="960"/>
      <c r="MBP60" s="960"/>
      <c r="MBQ60" s="960"/>
      <c r="MBR60" s="960"/>
      <c r="MBS60" s="960"/>
      <c r="MBT60" s="960"/>
      <c r="MBU60" s="960"/>
      <c r="MBV60" s="960"/>
      <c r="MBW60" s="960"/>
      <c r="MBX60" s="960"/>
      <c r="MBY60" s="960"/>
      <c r="MBZ60" s="960"/>
      <c r="MCA60" s="960"/>
      <c r="MCB60" s="960"/>
      <c r="MCC60" s="960"/>
      <c r="MCD60" s="960"/>
      <c r="MCE60" s="960"/>
      <c r="MCF60" s="960"/>
      <c r="MCG60" s="960"/>
      <c r="MCH60" s="960"/>
      <c r="MCI60" s="960"/>
      <c r="MCJ60" s="960"/>
      <c r="MCK60" s="960"/>
      <c r="MCL60" s="960"/>
      <c r="MCM60" s="960"/>
      <c r="MCN60" s="960"/>
      <c r="MCO60" s="960"/>
      <c r="MCP60" s="960"/>
      <c r="MCQ60" s="960"/>
      <c r="MCR60" s="960"/>
      <c r="MCS60" s="960"/>
      <c r="MCT60" s="960"/>
      <c r="MCU60" s="960"/>
      <c r="MCV60" s="960"/>
      <c r="MCW60" s="960"/>
      <c r="MCX60" s="960"/>
      <c r="MCY60" s="960"/>
      <c r="MCZ60" s="960"/>
      <c r="MDA60" s="960"/>
      <c r="MDB60" s="960"/>
      <c r="MDC60" s="960"/>
      <c r="MDD60" s="960"/>
      <c r="MDE60" s="960"/>
      <c r="MDF60" s="960"/>
      <c r="MDG60" s="960"/>
      <c r="MDH60" s="960"/>
      <c r="MDI60" s="960"/>
      <c r="MDJ60" s="960"/>
      <c r="MDK60" s="960"/>
      <c r="MDL60" s="960"/>
      <c r="MDM60" s="960"/>
      <c r="MDN60" s="960"/>
      <c r="MDO60" s="960"/>
      <c r="MDP60" s="960"/>
      <c r="MDQ60" s="960"/>
      <c r="MDR60" s="960"/>
      <c r="MDS60" s="960"/>
      <c r="MDT60" s="960"/>
      <c r="MDU60" s="960"/>
      <c r="MDV60" s="960"/>
      <c r="MDW60" s="960"/>
      <c r="MDX60" s="960"/>
      <c r="MDY60" s="960"/>
      <c r="MDZ60" s="960"/>
      <c r="MEA60" s="960"/>
      <c r="MEB60" s="960"/>
      <c r="MEC60" s="960"/>
      <c r="MED60" s="960"/>
      <c r="MEE60" s="960"/>
      <c r="MEF60" s="960"/>
      <c r="MEG60" s="960"/>
      <c r="MEH60" s="960"/>
      <c r="MEI60" s="960"/>
      <c r="MEJ60" s="960"/>
      <c r="MEK60" s="960"/>
      <c r="MEL60" s="960"/>
      <c r="MEM60" s="960"/>
      <c r="MEN60" s="960"/>
      <c r="MEO60" s="960"/>
      <c r="MEP60" s="960"/>
      <c r="MEQ60" s="960"/>
      <c r="MER60" s="960"/>
      <c r="MES60" s="960"/>
      <c r="MET60" s="960"/>
      <c r="MEU60" s="960"/>
      <c r="MEV60" s="960"/>
      <c r="MEW60" s="960"/>
      <c r="MEX60" s="960"/>
      <c r="MEY60" s="960"/>
      <c r="MEZ60" s="960"/>
      <c r="MFA60" s="960"/>
      <c r="MFB60" s="960"/>
      <c r="MFC60" s="960"/>
      <c r="MFD60" s="960"/>
      <c r="MFE60" s="960"/>
      <c r="MFF60" s="960"/>
      <c r="MFG60" s="960"/>
      <c r="MFH60" s="960"/>
      <c r="MFI60" s="960"/>
      <c r="MFJ60" s="960"/>
      <c r="MFK60" s="960"/>
      <c r="MFL60" s="960"/>
      <c r="MFM60" s="960"/>
      <c r="MFN60" s="960"/>
      <c r="MFO60" s="960"/>
      <c r="MFP60" s="960"/>
      <c r="MFQ60" s="960"/>
      <c r="MFR60" s="960"/>
      <c r="MFS60" s="960"/>
      <c r="MFT60" s="960"/>
      <c r="MFU60" s="960"/>
      <c r="MFV60" s="960"/>
      <c r="MFW60" s="960"/>
      <c r="MFX60" s="960"/>
      <c r="MFY60" s="960"/>
      <c r="MFZ60" s="960"/>
      <c r="MGA60" s="960"/>
      <c r="MGB60" s="960"/>
      <c r="MGC60" s="960"/>
      <c r="MGD60" s="960"/>
      <c r="MGE60" s="960"/>
      <c r="MGF60" s="960"/>
      <c r="MGG60" s="960"/>
      <c r="MGH60" s="960"/>
      <c r="MGI60" s="960"/>
      <c r="MGJ60" s="960"/>
      <c r="MGK60" s="960"/>
      <c r="MGL60" s="960"/>
      <c r="MGM60" s="960"/>
      <c r="MGN60" s="960"/>
      <c r="MGO60" s="960"/>
      <c r="MGP60" s="960"/>
      <c r="MGQ60" s="960"/>
      <c r="MGR60" s="960"/>
      <c r="MGS60" s="960"/>
      <c r="MGT60" s="960"/>
      <c r="MGU60" s="960"/>
      <c r="MGV60" s="960"/>
      <c r="MGW60" s="960"/>
      <c r="MGX60" s="960"/>
      <c r="MGY60" s="960"/>
      <c r="MGZ60" s="960"/>
      <c r="MHA60" s="960"/>
      <c r="MHB60" s="960"/>
      <c r="MHC60" s="960"/>
      <c r="MHD60" s="960"/>
      <c r="MHE60" s="960"/>
      <c r="MHF60" s="960"/>
      <c r="MHG60" s="960"/>
      <c r="MHH60" s="960"/>
      <c r="MHI60" s="960"/>
      <c r="MHJ60" s="960"/>
      <c r="MHK60" s="960"/>
      <c r="MHL60" s="960"/>
      <c r="MHM60" s="960"/>
      <c r="MHN60" s="960"/>
      <c r="MHO60" s="960"/>
      <c r="MHP60" s="960"/>
      <c r="MHQ60" s="960"/>
      <c r="MHR60" s="960"/>
      <c r="MHS60" s="960"/>
      <c r="MHT60" s="960"/>
      <c r="MHU60" s="960"/>
      <c r="MHV60" s="960"/>
      <c r="MHW60" s="960"/>
      <c r="MHX60" s="960"/>
      <c r="MHY60" s="960"/>
      <c r="MHZ60" s="960"/>
      <c r="MIA60" s="960"/>
      <c r="MIB60" s="960"/>
      <c r="MIC60" s="960"/>
      <c r="MID60" s="960"/>
      <c r="MIE60" s="960"/>
      <c r="MIF60" s="960"/>
      <c r="MIG60" s="960"/>
      <c r="MIH60" s="960"/>
      <c r="MII60" s="960"/>
      <c r="MIJ60" s="960"/>
      <c r="MIK60" s="960"/>
      <c r="MIL60" s="960"/>
      <c r="MIM60" s="960"/>
      <c r="MIN60" s="960"/>
      <c r="MIO60" s="960"/>
      <c r="MIP60" s="960"/>
      <c r="MIQ60" s="960"/>
      <c r="MIR60" s="960"/>
      <c r="MIS60" s="960"/>
      <c r="MIT60" s="960"/>
      <c r="MIU60" s="960"/>
      <c r="MIV60" s="960"/>
      <c r="MIW60" s="960"/>
      <c r="MIX60" s="960"/>
      <c r="MIY60" s="960"/>
      <c r="MIZ60" s="960"/>
      <c r="MJA60" s="960"/>
      <c r="MJB60" s="960"/>
      <c r="MJC60" s="960"/>
      <c r="MJD60" s="960"/>
      <c r="MJE60" s="960"/>
      <c r="MJF60" s="960"/>
      <c r="MJG60" s="960"/>
      <c r="MJH60" s="960"/>
      <c r="MJI60" s="960"/>
      <c r="MJJ60" s="960"/>
      <c r="MJK60" s="960"/>
      <c r="MJL60" s="960"/>
      <c r="MJM60" s="960"/>
      <c r="MJN60" s="960"/>
      <c r="MJO60" s="960"/>
      <c r="MJP60" s="960"/>
      <c r="MJQ60" s="960"/>
      <c r="MJR60" s="960"/>
      <c r="MJS60" s="960"/>
      <c r="MJT60" s="960"/>
      <c r="MJU60" s="960"/>
      <c r="MJV60" s="960"/>
      <c r="MJW60" s="960"/>
      <c r="MJX60" s="960"/>
      <c r="MJY60" s="960"/>
      <c r="MJZ60" s="960"/>
      <c r="MKA60" s="960"/>
      <c r="MKB60" s="960"/>
      <c r="MKC60" s="960"/>
      <c r="MKD60" s="960"/>
      <c r="MKE60" s="960"/>
      <c r="MKF60" s="960"/>
      <c r="MKG60" s="960"/>
      <c r="MKH60" s="960"/>
      <c r="MKI60" s="960"/>
      <c r="MKJ60" s="960"/>
      <c r="MKK60" s="960"/>
      <c r="MKL60" s="960"/>
      <c r="MKM60" s="960"/>
      <c r="MKN60" s="960"/>
      <c r="MKO60" s="960"/>
      <c r="MKP60" s="960"/>
      <c r="MKQ60" s="960"/>
      <c r="MKR60" s="960"/>
      <c r="MKS60" s="960"/>
      <c r="MKT60" s="960"/>
      <c r="MKU60" s="960"/>
      <c r="MKV60" s="960"/>
      <c r="MKW60" s="960"/>
      <c r="MKX60" s="960"/>
      <c r="MKY60" s="960"/>
      <c r="MKZ60" s="960"/>
      <c r="MLA60" s="960"/>
      <c r="MLB60" s="960"/>
      <c r="MLC60" s="960"/>
      <c r="MLD60" s="960"/>
      <c r="MLE60" s="960"/>
      <c r="MLF60" s="960"/>
      <c r="MLG60" s="960"/>
      <c r="MLH60" s="960"/>
      <c r="MLI60" s="960"/>
      <c r="MLJ60" s="960"/>
      <c r="MLK60" s="960"/>
      <c r="MLL60" s="960"/>
      <c r="MLM60" s="960"/>
      <c r="MLN60" s="960"/>
      <c r="MLO60" s="960"/>
      <c r="MLP60" s="960"/>
      <c r="MLQ60" s="960"/>
      <c r="MLR60" s="960"/>
      <c r="MLS60" s="960"/>
      <c r="MLT60" s="960"/>
      <c r="MLU60" s="960"/>
      <c r="MLV60" s="960"/>
      <c r="MLW60" s="960"/>
      <c r="MLX60" s="960"/>
      <c r="MLY60" s="960"/>
      <c r="MLZ60" s="960"/>
      <c r="MMA60" s="960"/>
      <c r="MMB60" s="960"/>
      <c r="MMC60" s="960"/>
      <c r="MMD60" s="960"/>
      <c r="MME60" s="960"/>
      <c r="MMF60" s="960"/>
      <c r="MMG60" s="960"/>
      <c r="MMH60" s="960"/>
      <c r="MMI60" s="960"/>
      <c r="MMJ60" s="960"/>
      <c r="MMK60" s="960"/>
      <c r="MML60" s="960"/>
      <c r="MMM60" s="960"/>
      <c r="MMN60" s="960"/>
      <c r="MMO60" s="960"/>
      <c r="MMP60" s="960"/>
      <c r="MMQ60" s="960"/>
      <c r="MMR60" s="960"/>
      <c r="MMS60" s="960"/>
      <c r="MMT60" s="960"/>
      <c r="MMU60" s="960"/>
      <c r="MMV60" s="960"/>
      <c r="MMW60" s="960"/>
      <c r="MMX60" s="960"/>
      <c r="MMY60" s="960"/>
      <c r="MMZ60" s="960"/>
      <c r="MNA60" s="960"/>
      <c r="MNB60" s="960"/>
      <c r="MNC60" s="960"/>
      <c r="MND60" s="960"/>
      <c r="MNE60" s="960"/>
      <c r="MNF60" s="960"/>
      <c r="MNG60" s="960"/>
      <c r="MNH60" s="960"/>
      <c r="MNI60" s="960"/>
      <c r="MNJ60" s="960"/>
      <c r="MNK60" s="960"/>
      <c r="MNL60" s="960"/>
      <c r="MNM60" s="960"/>
      <c r="MNN60" s="960"/>
      <c r="MNO60" s="960"/>
      <c r="MNP60" s="960"/>
      <c r="MNQ60" s="960"/>
      <c r="MNR60" s="960"/>
      <c r="MNS60" s="960"/>
      <c r="MNT60" s="960"/>
      <c r="MNU60" s="960"/>
      <c r="MNV60" s="960"/>
      <c r="MNW60" s="960"/>
      <c r="MNX60" s="960"/>
      <c r="MNY60" s="960"/>
      <c r="MNZ60" s="960"/>
      <c r="MOA60" s="960"/>
      <c r="MOB60" s="960"/>
      <c r="MOC60" s="960"/>
      <c r="MOD60" s="960"/>
      <c r="MOE60" s="960"/>
      <c r="MOF60" s="960"/>
      <c r="MOG60" s="960"/>
      <c r="MOH60" s="960"/>
      <c r="MOI60" s="960"/>
      <c r="MOJ60" s="960"/>
      <c r="MOK60" s="960"/>
      <c r="MOL60" s="960"/>
      <c r="MOM60" s="960"/>
      <c r="MON60" s="960"/>
      <c r="MOO60" s="960"/>
      <c r="MOP60" s="960"/>
      <c r="MOQ60" s="960"/>
      <c r="MOR60" s="960"/>
      <c r="MOS60" s="960"/>
      <c r="MOT60" s="960"/>
      <c r="MOU60" s="960"/>
      <c r="MOV60" s="960"/>
      <c r="MOW60" s="960"/>
      <c r="MOX60" s="960"/>
      <c r="MOY60" s="960"/>
      <c r="MOZ60" s="960"/>
      <c r="MPA60" s="960"/>
      <c r="MPB60" s="960"/>
      <c r="MPC60" s="960"/>
      <c r="MPD60" s="960"/>
      <c r="MPE60" s="960"/>
      <c r="MPF60" s="960"/>
      <c r="MPG60" s="960"/>
      <c r="MPH60" s="960"/>
      <c r="MPI60" s="960"/>
      <c r="MPJ60" s="960"/>
      <c r="MPK60" s="960"/>
      <c r="MPL60" s="960"/>
      <c r="MPM60" s="960"/>
      <c r="MPN60" s="960"/>
      <c r="MPO60" s="960"/>
      <c r="MPP60" s="960"/>
      <c r="MPQ60" s="960"/>
      <c r="MPR60" s="960"/>
      <c r="MPS60" s="960"/>
      <c r="MPT60" s="960"/>
      <c r="MPU60" s="960"/>
      <c r="MPV60" s="960"/>
      <c r="MPW60" s="960"/>
      <c r="MPX60" s="960"/>
      <c r="MPY60" s="960"/>
      <c r="MPZ60" s="960"/>
      <c r="MQA60" s="960"/>
      <c r="MQB60" s="960"/>
      <c r="MQC60" s="960"/>
      <c r="MQD60" s="960"/>
      <c r="MQE60" s="960"/>
      <c r="MQF60" s="960"/>
      <c r="MQG60" s="960"/>
      <c r="MQH60" s="960"/>
      <c r="MQI60" s="960"/>
      <c r="MQJ60" s="960"/>
      <c r="MQK60" s="960"/>
      <c r="MQL60" s="960"/>
      <c r="MQM60" s="960"/>
      <c r="MQN60" s="960"/>
      <c r="MQO60" s="960"/>
      <c r="MQP60" s="960"/>
      <c r="MQQ60" s="960"/>
      <c r="MQR60" s="960"/>
      <c r="MQS60" s="960"/>
      <c r="MQT60" s="960"/>
      <c r="MQU60" s="960"/>
      <c r="MQV60" s="960"/>
      <c r="MQW60" s="960"/>
      <c r="MQX60" s="960"/>
      <c r="MQY60" s="960"/>
      <c r="MQZ60" s="960"/>
      <c r="MRA60" s="960"/>
      <c r="MRB60" s="960"/>
      <c r="MRC60" s="960"/>
      <c r="MRD60" s="960"/>
      <c r="MRE60" s="960"/>
      <c r="MRF60" s="960"/>
      <c r="MRG60" s="960"/>
      <c r="MRH60" s="960"/>
      <c r="MRI60" s="960"/>
      <c r="MRJ60" s="960"/>
      <c r="MRK60" s="960"/>
      <c r="MRL60" s="960"/>
      <c r="MRM60" s="960"/>
      <c r="MRN60" s="960"/>
      <c r="MRO60" s="960"/>
      <c r="MRP60" s="960"/>
      <c r="MRQ60" s="960"/>
      <c r="MRR60" s="960"/>
      <c r="MRS60" s="960"/>
      <c r="MRT60" s="960"/>
      <c r="MRU60" s="960"/>
      <c r="MRV60" s="960"/>
      <c r="MRW60" s="960"/>
      <c r="MRX60" s="960"/>
      <c r="MRY60" s="960"/>
      <c r="MRZ60" s="960"/>
      <c r="MSA60" s="960"/>
      <c r="MSB60" s="960"/>
      <c r="MSC60" s="960"/>
      <c r="MSD60" s="960"/>
      <c r="MSE60" s="960"/>
      <c r="MSF60" s="960"/>
      <c r="MSG60" s="960"/>
      <c r="MSH60" s="960"/>
      <c r="MSI60" s="960"/>
      <c r="MSJ60" s="960"/>
      <c r="MSK60" s="960"/>
      <c r="MSL60" s="960"/>
      <c r="MSM60" s="960"/>
      <c r="MSN60" s="960"/>
      <c r="MSO60" s="960"/>
      <c r="MSP60" s="960"/>
      <c r="MSQ60" s="960"/>
      <c r="MSR60" s="960"/>
      <c r="MSS60" s="960"/>
      <c r="MST60" s="960"/>
      <c r="MSU60" s="960"/>
      <c r="MSV60" s="960"/>
      <c r="MSW60" s="960"/>
      <c r="MSX60" s="960"/>
      <c r="MSY60" s="960"/>
      <c r="MSZ60" s="960"/>
      <c r="MTA60" s="960"/>
      <c r="MTB60" s="960"/>
      <c r="MTC60" s="960"/>
      <c r="MTD60" s="960"/>
      <c r="MTE60" s="960"/>
      <c r="MTF60" s="960"/>
      <c r="MTG60" s="960"/>
      <c r="MTH60" s="960"/>
      <c r="MTI60" s="960"/>
      <c r="MTJ60" s="960"/>
      <c r="MTK60" s="960"/>
      <c r="MTL60" s="960"/>
      <c r="MTM60" s="960"/>
      <c r="MTN60" s="960"/>
      <c r="MTO60" s="960"/>
      <c r="MTP60" s="960"/>
      <c r="MTQ60" s="960"/>
      <c r="MTR60" s="960"/>
      <c r="MTS60" s="960"/>
      <c r="MTT60" s="960"/>
      <c r="MTU60" s="960"/>
      <c r="MTV60" s="960"/>
      <c r="MTW60" s="960"/>
      <c r="MTX60" s="960"/>
      <c r="MTY60" s="960"/>
      <c r="MTZ60" s="960"/>
      <c r="MUA60" s="960"/>
      <c r="MUB60" s="960"/>
      <c r="MUC60" s="960"/>
      <c r="MUD60" s="960"/>
      <c r="MUE60" s="960"/>
      <c r="MUF60" s="960"/>
      <c r="MUG60" s="960"/>
      <c r="MUH60" s="960"/>
      <c r="MUI60" s="960"/>
      <c r="MUJ60" s="960"/>
      <c r="MUK60" s="960"/>
      <c r="MUL60" s="960"/>
      <c r="MUM60" s="960"/>
      <c r="MUN60" s="960"/>
      <c r="MUO60" s="960"/>
      <c r="MUP60" s="960"/>
      <c r="MUQ60" s="960"/>
      <c r="MUR60" s="960"/>
      <c r="MUS60" s="960"/>
      <c r="MUT60" s="960"/>
      <c r="MUU60" s="960"/>
      <c r="MUV60" s="960"/>
      <c r="MUW60" s="960"/>
      <c r="MUX60" s="960"/>
      <c r="MUY60" s="960"/>
      <c r="MUZ60" s="960"/>
      <c r="MVA60" s="960"/>
      <c r="MVB60" s="960"/>
      <c r="MVC60" s="960"/>
      <c r="MVD60" s="960"/>
      <c r="MVE60" s="960"/>
      <c r="MVF60" s="960"/>
      <c r="MVG60" s="960"/>
      <c r="MVH60" s="960"/>
      <c r="MVI60" s="960"/>
      <c r="MVJ60" s="960"/>
      <c r="MVK60" s="960"/>
      <c r="MVL60" s="960"/>
      <c r="MVM60" s="960"/>
      <c r="MVN60" s="960"/>
      <c r="MVO60" s="960"/>
      <c r="MVP60" s="960"/>
      <c r="MVQ60" s="960"/>
      <c r="MVR60" s="960"/>
      <c r="MVS60" s="960"/>
      <c r="MVT60" s="960"/>
      <c r="MVU60" s="960"/>
      <c r="MVV60" s="960"/>
      <c r="MVW60" s="960"/>
      <c r="MVX60" s="960"/>
      <c r="MVY60" s="960"/>
      <c r="MVZ60" s="960"/>
      <c r="MWA60" s="960"/>
      <c r="MWB60" s="960"/>
      <c r="MWC60" s="960"/>
      <c r="MWD60" s="960"/>
      <c r="MWE60" s="960"/>
      <c r="MWF60" s="960"/>
      <c r="MWG60" s="960"/>
      <c r="MWH60" s="960"/>
      <c r="MWI60" s="960"/>
      <c r="MWJ60" s="960"/>
      <c r="MWK60" s="960"/>
      <c r="MWL60" s="960"/>
      <c r="MWM60" s="960"/>
      <c r="MWN60" s="960"/>
      <c r="MWO60" s="960"/>
      <c r="MWP60" s="960"/>
      <c r="MWQ60" s="960"/>
      <c r="MWR60" s="960"/>
      <c r="MWS60" s="960"/>
      <c r="MWT60" s="960"/>
      <c r="MWU60" s="960"/>
      <c r="MWV60" s="960"/>
      <c r="MWW60" s="960"/>
      <c r="MWX60" s="960"/>
      <c r="MWY60" s="960"/>
      <c r="MWZ60" s="960"/>
      <c r="MXA60" s="960"/>
      <c r="MXB60" s="960"/>
      <c r="MXC60" s="960"/>
      <c r="MXD60" s="960"/>
      <c r="MXE60" s="960"/>
      <c r="MXF60" s="960"/>
      <c r="MXG60" s="960"/>
      <c r="MXH60" s="960"/>
      <c r="MXI60" s="960"/>
      <c r="MXJ60" s="960"/>
      <c r="MXK60" s="960"/>
      <c r="MXL60" s="960"/>
      <c r="MXM60" s="960"/>
      <c r="MXN60" s="960"/>
      <c r="MXO60" s="960"/>
      <c r="MXP60" s="960"/>
      <c r="MXQ60" s="960"/>
      <c r="MXR60" s="960"/>
      <c r="MXS60" s="960"/>
      <c r="MXT60" s="960"/>
      <c r="MXU60" s="960"/>
      <c r="MXV60" s="960"/>
      <c r="MXW60" s="960"/>
      <c r="MXX60" s="960"/>
      <c r="MXY60" s="960"/>
      <c r="MXZ60" s="960"/>
      <c r="MYA60" s="960"/>
      <c r="MYB60" s="960"/>
      <c r="MYC60" s="960"/>
      <c r="MYD60" s="960"/>
      <c r="MYE60" s="960"/>
      <c r="MYF60" s="960"/>
      <c r="MYG60" s="960"/>
      <c r="MYH60" s="960"/>
      <c r="MYI60" s="960"/>
      <c r="MYJ60" s="960"/>
      <c r="MYK60" s="960"/>
      <c r="MYL60" s="960"/>
      <c r="MYM60" s="960"/>
      <c r="MYN60" s="960"/>
      <c r="MYO60" s="960"/>
      <c r="MYP60" s="960"/>
      <c r="MYQ60" s="960"/>
      <c r="MYR60" s="960"/>
      <c r="MYS60" s="960"/>
      <c r="MYT60" s="960"/>
      <c r="MYU60" s="960"/>
      <c r="MYV60" s="960"/>
      <c r="MYW60" s="960"/>
      <c r="MYX60" s="960"/>
      <c r="MYY60" s="960"/>
      <c r="MYZ60" s="960"/>
      <c r="MZA60" s="960"/>
      <c r="MZB60" s="960"/>
      <c r="MZC60" s="960"/>
      <c r="MZD60" s="960"/>
      <c r="MZE60" s="960"/>
      <c r="MZF60" s="960"/>
      <c r="MZG60" s="960"/>
      <c r="MZH60" s="960"/>
      <c r="MZI60" s="960"/>
      <c r="MZJ60" s="960"/>
      <c r="MZK60" s="960"/>
      <c r="MZL60" s="960"/>
      <c r="MZM60" s="960"/>
      <c r="MZN60" s="960"/>
      <c r="MZO60" s="960"/>
      <c r="MZP60" s="960"/>
      <c r="MZQ60" s="960"/>
      <c r="MZR60" s="960"/>
      <c r="MZS60" s="960"/>
      <c r="MZT60" s="960"/>
      <c r="MZU60" s="960"/>
      <c r="MZV60" s="960"/>
      <c r="MZW60" s="960"/>
      <c r="MZX60" s="960"/>
      <c r="MZY60" s="960"/>
      <c r="MZZ60" s="960"/>
      <c r="NAA60" s="960"/>
      <c r="NAB60" s="960"/>
      <c r="NAC60" s="960"/>
      <c r="NAD60" s="960"/>
      <c r="NAE60" s="960"/>
      <c r="NAF60" s="960"/>
      <c r="NAG60" s="960"/>
      <c r="NAH60" s="960"/>
      <c r="NAI60" s="960"/>
      <c r="NAJ60" s="960"/>
      <c r="NAK60" s="960"/>
      <c r="NAL60" s="960"/>
      <c r="NAM60" s="960"/>
      <c r="NAN60" s="960"/>
      <c r="NAO60" s="960"/>
      <c r="NAP60" s="960"/>
      <c r="NAQ60" s="960"/>
      <c r="NAR60" s="960"/>
      <c r="NAS60" s="960"/>
      <c r="NAT60" s="960"/>
      <c r="NAU60" s="960"/>
      <c r="NAV60" s="960"/>
      <c r="NAW60" s="960"/>
      <c r="NAX60" s="960"/>
      <c r="NAY60" s="960"/>
      <c r="NAZ60" s="960"/>
      <c r="NBA60" s="960"/>
      <c r="NBB60" s="960"/>
      <c r="NBC60" s="960"/>
      <c r="NBD60" s="960"/>
      <c r="NBE60" s="960"/>
      <c r="NBF60" s="960"/>
      <c r="NBG60" s="960"/>
      <c r="NBH60" s="960"/>
      <c r="NBI60" s="960"/>
      <c r="NBJ60" s="960"/>
      <c r="NBK60" s="960"/>
      <c r="NBL60" s="960"/>
      <c r="NBM60" s="960"/>
      <c r="NBN60" s="960"/>
      <c r="NBO60" s="960"/>
      <c r="NBP60" s="960"/>
      <c r="NBQ60" s="960"/>
      <c r="NBR60" s="960"/>
      <c r="NBS60" s="960"/>
      <c r="NBT60" s="960"/>
      <c r="NBU60" s="960"/>
      <c r="NBV60" s="960"/>
      <c r="NBW60" s="960"/>
      <c r="NBX60" s="960"/>
      <c r="NBY60" s="960"/>
      <c r="NBZ60" s="960"/>
      <c r="NCA60" s="960"/>
      <c r="NCB60" s="960"/>
      <c r="NCC60" s="960"/>
      <c r="NCD60" s="960"/>
      <c r="NCE60" s="960"/>
      <c r="NCF60" s="960"/>
      <c r="NCG60" s="960"/>
      <c r="NCH60" s="960"/>
      <c r="NCI60" s="960"/>
      <c r="NCJ60" s="960"/>
      <c r="NCK60" s="960"/>
      <c r="NCL60" s="960"/>
      <c r="NCM60" s="960"/>
      <c r="NCN60" s="960"/>
      <c r="NCO60" s="960"/>
      <c r="NCP60" s="960"/>
      <c r="NCQ60" s="960"/>
      <c r="NCR60" s="960"/>
      <c r="NCS60" s="960"/>
      <c r="NCT60" s="960"/>
      <c r="NCU60" s="960"/>
      <c r="NCV60" s="960"/>
      <c r="NCW60" s="960"/>
      <c r="NCX60" s="960"/>
      <c r="NCY60" s="960"/>
      <c r="NCZ60" s="960"/>
      <c r="NDA60" s="960"/>
      <c r="NDB60" s="960"/>
      <c r="NDC60" s="960"/>
      <c r="NDD60" s="960"/>
      <c r="NDE60" s="960"/>
      <c r="NDF60" s="960"/>
      <c r="NDG60" s="960"/>
      <c r="NDH60" s="960"/>
      <c r="NDI60" s="960"/>
      <c r="NDJ60" s="960"/>
      <c r="NDK60" s="960"/>
      <c r="NDL60" s="960"/>
      <c r="NDM60" s="960"/>
      <c r="NDN60" s="960"/>
      <c r="NDO60" s="960"/>
      <c r="NDP60" s="960"/>
      <c r="NDQ60" s="960"/>
      <c r="NDR60" s="960"/>
      <c r="NDS60" s="960"/>
      <c r="NDT60" s="960"/>
      <c r="NDU60" s="960"/>
      <c r="NDV60" s="960"/>
      <c r="NDW60" s="960"/>
      <c r="NDX60" s="960"/>
      <c r="NDY60" s="960"/>
      <c r="NDZ60" s="960"/>
      <c r="NEA60" s="960"/>
      <c r="NEB60" s="960"/>
      <c r="NEC60" s="960"/>
      <c r="NED60" s="960"/>
      <c r="NEE60" s="960"/>
      <c r="NEF60" s="960"/>
      <c r="NEG60" s="960"/>
      <c r="NEH60" s="960"/>
      <c r="NEI60" s="960"/>
      <c r="NEJ60" s="960"/>
      <c r="NEK60" s="960"/>
      <c r="NEL60" s="960"/>
      <c r="NEM60" s="960"/>
      <c r="NEN60" s="960"/>
      <c r="NEO60" s="960"/>
      <c r="NEP60" s="960"/>
      <c r="NEQ60" s="960"/>
      <c r="NER60" s="960"/>
      <c r="NES60" s="960"/>
      <c r="NET60" s="960"/>
      <c r="NEU60" s="960"/>
      <c r="NEV60" s="960"/>
      <c r="NEW60" s="960"/>
      <c r="NEX60" s="960"/>
      <c r="NEY60" s="960"/>
      <c r="NEZ60" s="960"/>
      <c r="NFA60" s="960"/>
      <c r="NFB60" s="960"/>
      <c r="NFC60" s="960"/>
      <c r="NFD60" s="960"/>
      <c r="NFE60" s="960"/>
      <c r="NFF60" s="960"/>
      <c r="NFG60" s="960"/>
      <c r="NFH60" s="960"/>
      <c r="NFI60" s="960"/>
      <c r="NFJ60" s="960"/>
      <c r="NFK60" s="960"/>
      <c r="NFL60" s="960"/>
      <c r="NFM60" s="960"/>
      <c r="NFN60" s="960"/>
      <c r="NFO60" s="960"/>
      <c r="NFP60" s="960"/>
      <c r="NFQ60" s="960"/>
      <c r="NFR60" s="960"/>
      <c r="NFS60" s="960"/>
      <c r="NFT60" s="960"/>
      <c r="NFU60" s="960"/>
      <c r="NFV60" s="960"/>
      <c r="NFW60" s="960"/>
      <c r="NFX60" s="960"/>
      <c r="NFY60" s="960"/>
      <c r="NFZ60" s="960"/>
      <c r="NGA60" s="960"/>
      <c r="NGB60" s="960"/>
      <c r="NGC60" s="960"/>
      <c r="NGD60" s="960"/>
      <c r="NGE60" s="960"/>
      <c r="NGF60" s="960"/>
      <c r="NGG60" s="960"/>
      <c r="NGH60" s="960"/>
      <c r="NGI60" s="960"/>
      <c r="NGJ60" s="960"/>
      <c r="NGK60" s="960"/>
      <c r="NGL60" s="960"/>
      <c r="NGM60" s="960"/>
      <c r="NGN60" s="960"/>
      <c r="NGO60" s="960"/>
      <c r="NGP60" s="960"/>
      <c r="NGQ60" s="960"/>
      <c r="NGR60" s="960"/>
      <c r="NGS60" s="960"/>
      <c r="NGT60" s="960"/>
      <c r="NGU60" s="960"/>
      <c r="NGV60" s="960"/>
      <c r="NGW60" s="960"/>
      <c r="NGX60" s="960"/>
      <c r="NGY60" s="960"/>
      <c r="NGZ60" s="960"/>
      <c r="NHA60" s="960"/>
      <c r="NHB60" s="960"/>
      <c r="NHC60" s="960"/>
      <c r="NHD60" s="960"/>
      <c r="NHE60" s="960"/>
      <c r="NHF60" s="960"/>
      <c r="NHG60" s="960"/>
      <c r="NHH60" s="960"/>
      <c r="NHI60" s="960"/>
      <c r="NHJ60" s="960"/>
      <c r="NHK60" s="960"/>
      <c r="NHL60" s="960"/>
      <c r="NHM60" s="960"/>
      <c r="NHN60" s="960"/>
      <c r="NHO60" s="960"/>
      <c r="NHP60" s="960"/>
      <c r="NHQ60" s="960"/>
      <c r="NHR60" s="960"/>
      <c r="NHS60" s="960"/>
      <c r="NHT60" s="960"/>
      <c r="NHU60" s="960"/>
      <c r="NHV60" s="960"/>
      <c r="NHW60" s="960"/>
      <c r="NHX60" s="960"/>
      <c r="NHY60" s="960"/>
      <c r="NHZ60" s="960"/>
      <c r="NIA60" s="960"/>
      <c r="NIB60" s="960"/>
      <c r="NIC60" s="960"/>
      <c r="NID60" s="960"/>
      <c r="NIE60" s="960"/>
      <c r="NIF60" s="960"/>
      <c r="NIG60" s="960"/>
      <c r="NIH60" s="960"/>
      <c r="NII60" s="960"/>
      <c r="NIJ60" s="960"/>
      <c r="NIK60" s="960"/>
      <c r="NIL60" s="960"/>
      <c r="NIM60" s="960"/>
      <c r="NIN60" s="960"/>
      <c r="NIO60" s="960"/>
      <c r="NIP60" s="960"/>
      <c r="NIQ60" s="960"/>
      <c r="NIR60" s="960"/>
      <c r="NIS60" s="960"/>
      <c r="NIT60" s="960"/>
      <c r="NIU60" s="960"/>
      <c r="NIV60" s="960"/>
      <c r="NIW60" s="960"/>
      <c r="NIX60" s="960"/>
      <c r="NIY60" s="960"/>
      <c r="NIZ60" s="960"/>
      <c r="NJA60" s="960"/>
      <c r="NJB60" s="960"/>
      <c r="NJC60" s="960"/>
      <c r="NJD60" s="960"/>
      <c r="NJE60" s="960"/>
      <c r="NJF60" s="960"/>
      <c r="NJG60" s="960"/>
      <c r="NJH60" s="960"/>
      <c r="NJI60" s="960"/>
      <c r="NJJ60" s="960"/>
      <c r="NJK60" s="960"/>
      <c r="NJL60" s="960"/>
      <c r="NJM60" s="960"/>
      <c r="NJN60" s="960"/>
      <c r="NJO60" s="960"/>
      <c r="NJP60" s="960"/>
      <c r="NJQ60" s="960"/>
      <c r="NJR60" s="960"/>
      <c r="NJS60" s="960"/>
      <c r="NJT60" s="960"/>
      <c r="NJU60" s="960"/>
      <c r="NJV60" s="960"/>
      <c r="NJW60" s="960"/>
      <c r="NJX60" s="960"/>
      <c r="NJY60" s="960"/>
      <c r="NJZ60" s="960"/>
      <c r="NKA60" s="960"/>
      <c r="NKB60" s="960"/>
      <c r="NKC60" s="960"/>
      <c r="NKD60" s="960"/>
      <c r="NKE60" s="960"/>
      <c r="NKF60" s="960"/>
      <c r="NKG60" s="960"/>
      <c r="NKH60" s="960"/>
      <c r="NKI60" s="960"/>
      <c r="NKJ60" s="960"/>
      <c r="NKK60" s="960"/>
      <c r="NKL60" s="960"/>
      <c r="NKM60" s="960"/>
      <c r="NKN60" s="960"/>
      <c r="NKO60" s="960"/>
      <c r="NKP60" s="960"/>
      <c r="NKQ60" s="960"/>
      <c r="NKR60" s="960"/>
      <c r="NKS60" s="960"/>
      <c r="NKT60" s="960"/>
      <c r="NKU60" s="960"/>
      <c r="NKV60" s="960"/>
      <c r="NKW60" s="960"/>
      <c r="NKX60" s="960"/>
      <c r="NKY60" s="960"/>
      <c r="NKZ60" s="960"/>
      <c r="NLA60" s="960"/>
      <c r="NLB60" s="960"/>
      <c r="NLC60" s="960"/>
      <c r="NLD60" s="960"/>
      <c r="NLE60" s="960"/>
      <c r="NLF60" s="960"/>
      <c r="NLG60" s="960"/>
      <c r="NLH60" s="960"/>
      <c r="NLI60" s="960"/>
      <c r="NLJ60" s="960"/>
      <c r="NLK60" s="960"/>
      <c r="NLL60" s="960"/>
      <c r="NLM60" s="960"/>
      <c r="NLN60" s="960"/>
      <c r="NLO60" s="960"/>
      <c r="NLP60" s="960"/>
      <c r="NLQ60" s="960"/>
      <c r="NLR60" s="960"/>
      <c r="NLS60" s="960"/>
      <c r="NLT60" s="960"/>
      <c r="NLU60" s="960"/>
      <c r="NLV60" s="960"/>
      <c r="NLW60" s="960"/>
      <c r="NLX60" s="960"/>
      <c r="NLY60" s="960"/>
      <c r="NLZ60" s="960"/>
      <c r="NMA60" s="960"/>
      <c r="NMB60" s="960"/>
      <c r="NMC60" s="960"/>
      <c r="NMD60" s="960"/>
      <c r="NME60" s="960"/>
      <c r="NMF60" s="960"/>
      <c r="NMG60" s="960"/>
      <c r="NMH60" s="960"/>
      <c r="NMI60" s="960"/>
      <c r="NMJ60" s="960"/>
      <c r="NMK60" s="960"/>
      <c r="NML60" s="960"/>
      <c r="NMM60" s="960"/>
      <c r="NMN60" s="960"/>
      <c r="NMO60" s="960"/>
      <c r="NMP60" s="960"/>
      <c r="NMQ60" s="960"/>
      <c r="NMR60" s="960"/>
      <c r="NMS60" s="960"/>
      <c r="NMT60" s="960"/>
      <c r="NMU60" s="960"/>
      <c r="NMV60" s="960"/>
      <c r="NMW60" s="960"/>
      <c r="NMX60" s="960"/>
      <c r="NMY60" s="960"/>
      <c r="NMZ60" s="960"/>
      <c r="NNA60" s="960"/>
      <c r="NNB60" s="960"/>
      <c r="NNC60" s="960"/>
      <c r="NND60" s="960"/>
      <c r="NNE60" s="960"/>
      <c r="NNF60" s="960"/>
      <c r="NNG60" s="960"/>
      <c r="NNH60" s="960"/>
      <c r="NNI60" s="960"/>
      <c r="NNJ60" s="960"/>
      <c r="NNK60" s="960"/>
      <c r="NNL60" s="960"/>
      <c r="NNM60" s="960"/>
      <c r="NNN60" s="960"/>
      <c r="NNO60" s="960"/>
      <c r="NNP60" s="960"/>
      <c r="NNQ60" s="960"/>
      <c r="NNR60" s="960"/>
      <c r="NNS60" s="960"/>
      <c r="NNT60" s="960"/>
      <c r="NNU60" s="960"/>
      <c r="NNV60" s="960"/>
      <c r="NNW60" s="960"/>
      <c r="NNX60" s="960"/>
      <c r="NNY60" s="960"/>
      <c r="NNZ60" s="960"/>
      <c r="NOA60" s="960"/>
      <c r="NOB60" s="960"/>
      <c r="NOC60" s="960"/>
      <c r="NOD60" s="960"/>
      <c r="NOE60" s="960"/>
      <c r="NOF60" s="960"/>
      <c r="NOG60" s="960"/>
      <c r="NOH60" s="960"/>
      <c r="NOI60" s="960"/>
      <c r="NOJ60" s="960"/>
      <c r="NOK60" s="960"/>
      <c r="NOL60" s="960"/>
      <c r="NOM60" s="960"/>
      <c r="NON60" s="960"/>
      <c r="NOO60" s="960"/>
      <c r="NOP60" s="960"/>
      <c r="NOQ60" s="960"/>
      <c r="NOR60" s="960"/>
      <c r="NOS60" s="960"/>
      <c r="NOT60" s="960"/>
      <c r="NOU60" s="960"/>
      <c r="NOV60" s="960"/>
      <c r="NOW60" s="960"/>
      <c r="NOX60" s="960"/>
      <c r="NOY60" s="960"/>
      <c r="NOZ60" s="960"/>
      <c r="NPA60" s="960"/>
      <c r="NPB60" s="960"/>
      <c r="NPC60" s="960"/>
      <c r="NPD60" s="960"/>
      <c r="NPE60" s="960"/>
      <c r="NPF60" s="960"/>
      <c r="NPG60" s="960"/>
      <c r="NPH60" s="960"/>
      <c r="NPI60" s="960"/>
      <c r="NPJ60" s="960"/>
      <c r="NPK60" s="960"/>
      <c r="NPL60" s="960"/>
      <c r="NPM60" s="960"/>
      <c r="NPN60" s="960"/>
      <c r="NPO60" s="960"/>
      <c r="NPP60" s="960"/>
      <c r="NPQ60" s="960"/>
      <c r="NPR60" s="960"/>
      <c r="NPS60" s="960"/>
      <c r="NPT60" s="960"/>
      <c r="NPU60" s="960"/>
      <c r="NPV60" s="960"/>
      <c r="NPW60" s="960"/>
      <c r="NPX60" s="960"/>
      <c r="NPY60" s="960"/>
      <c r="NPZ60" s="960"/>
      <c r="NQA60" s="960"/>
      <c r="NQB60" s="960"/>
      <c r="NQC60" s="960"/>
      <c r="NQD60" s="960"/>
      <c r="NQE60" s="960"/>
      <c r="NQF60" s="960"/>
      <c r="NQG60" s="960"/>
      <c r="NQH60" s="960"/>
      <c r="NQI60" s="960"/>
      <c r="NQJ60" s="960"/>
      <c r="NQK60" s="960"/>
      <c r="NQL60" s="960"/>
      <c r="NQM60" s="960"/>
      <c r="NQN60" s="960"/>
      <c r="NQO60" s="960"/>
      <c r="NQP60" s="960"/>
      <c r="NQQ60" s="960"/>
      <c r="NQR60" s="960"/>
      <c r="NQS60" s="960"/>
      <c r="NQT60" s="960"/>
      <c r="NQU60" s="960"/>
      <c r="NQV60" s="960"/>
      <c r="NQW60" s="960"/>
      <c r="NQX60" s="960"/>
      <c r="NQY60" s="960"/>
      <c r="NQZ60" s="960"/>
      <c r="NRA60" s="960"/>
      <c r="NRB60" s="960"/>
      <c r="NRC60" s="960"/>
      <c r="NRD60" s="960"/>
      <c r="NRE60" s="960"/>
      <c r="NRF60" s="960"/>
      <c r="NRG60" s="960"/>
      <c r="NRH60" s="960"/>
      <c r="NRI60" s="960"/>
      <c r="NRJ60" s="960"/>
      <c r="NRK60" s="960"/>
      <c r="NRL60" s="960"/>
      <c r="NRM60" s="960"/>
      <c r="NRN60" s="960"/>
      <c r="NRO60" s="960"/>
      <c r="NRP60" s="960"/>
      <c r="NRQ60" s="960"/>
      <c r="NRR60" s="960"/>
      <c r="NRS60" s="960"/>
      <c r="NRT60" s="960"/>
      <c r="NRU60" s="960"/>
      <c r="NRV60" s="960"/>
      <c r="NRW60" s="960"/>
      <c r="NRX60" s="960"/>
      <c r="NRY60" s="960"/>
      <c r="NRZ60" s="960"/>
      <c r="NSA60" s="960"/>
      <c r="NSB60" s="960"/>
      <c r="NSC60" s="960"/>
      <c r="NSD60" s="960"/>
      <c r="NSE60" s="960"/>
      <c r="NSF60" s="960"/>
      <c r="NSG60" s="960"/>
      <c r="NSH60" s="960"/>
      <c r="NSI60" s="960"/>
      <c r="NSJ60" s="960"/>
      <c r="NSK60" s="960"/>
      <c r="NSL60" s="960"/>
      <c r="NSM60" s="960"/>
      <c r="NSN60" s="960"/>
      <c r="NSO60" s="960"/>
      <c r="NSP60" s="960"/>
      <c r="NSQ60" s="960"/>
      <c r="NSR60" s="960"/>
      <c r="NSS60" s="960"/>
      <c r="NST60" s="960"/>
      <c r="NSU60" s="960"/>
      <c r="NSV60" s="960"/>
      <c r="NSW60" s="960"/>
      <c r="NSX60" s="960"/>
      <c r="NSY60" s="960"/>
      <c r="NSZ60" s="960"/>
      <c r="NTA60" s="960"/>
      <c r="NTB60" s="960"/>
      <c r="NTC60" s="960"/>
      <c r="NTD60" s="960"/>
      <c r="NTE60" s="960"/>
      <c r="NTF60" s="960"/>
      <c r="NTG60" s="960"/>
      <c r="NTH60" s="960"/>
      <c r="NTI60" s="960"/>
      <c r="NTJ60" s="960"/>
      <c r="NTK60" s="960"/>
      <c r="NTL60" s="960"/>
      <c r="NTM60" s="960"/>
      <c r="NTN60" s="960"/>
      <c r="NTO60" s="960"/>
      <c r="NTP60" s="960"/>
      <c r="NTQ60" s="960"/>
      <c r="NTR60" s="960"/>
      <c r="NTS60" s="960"/>
      <c r="NTT60" s="960"/>
      <c r="NTU60" s="960"/>
      <c r="NTV60" s="960"/>
      <c r="NTW60" s="960"/>
      <c r="NTX60" s="960"/>
      <c r="NTY60" s="960"/>
      <c r="NTZ60" s="960"/>
      <c r="NUA60" s="960"/>
      <c r="NUB60" s="960"/>
      <c r="NUC60" s="960"/>
      <c r="NUD60" s="960"/>
      <c r="NUE60" s="960"/>
      <c r="NUF60" s="960"/>
      <c r="NUG60" s="960"/>
      <c r="NUH60" s="960"/>
      <c r="NUI60" s="960"/>
      <c r="NUJ60" s="960"/>
      <c r="NUK60" s="960"/>
      <c r="NUL60" s="960"/>
      <c r="NUM60" s="960"/>
      <c r="NUN60" s="960"/>
      <c r="NUO60" s="960"/>
      <c r="NUP60" s="960"/>
      <c r="NUQ60" s="960"/>
      <c r="NUR60" s="960"/>
      <c r="NUS60" s="960"/>
      <c r="NUT60" s="960"/>
      <c r="NUU60" s="960"/>
      <c r="NUV60" s="960"/>
      <c r="NUW60" s="960"/>
      <c r="NUX60" s="960"/>
      <c r="NUY60" s="960"/>
      <c r="NUZ60" s="960"/>
      <c r="NVA60" s="960"/>
      <c r="NVB60" s="960"/>
      <c r="NVC60" s="960"/>
      <c r="NVD60" s="960"/>
      <c r="NVE60" s="960"/>
      <c r="NVF60" s="960"/>
      <c r="NVG60" s="960"/>
      <c r="NVH60" s="960"/>
      <c r="NVI60" s="960"/>
      <c r="NVJ60" s="960"/>
      <c r="NVK60" s="960"/>
      <c r="NVL60" s="960"/>
      <c r="NVM60" s="960"/>
      <c r="NVN60" s="960"/>
      <c r="NVO60" s="960"/>
      <c r="NVP60" s="960"/>
      <c r="NVQ60" s="960"/>
      <c r="NVR60" s="960"/>
      <c r="NVS60" s="960"/>
      <c r="NVT60" s="960"/>
      <c r="NVU60" s="960"/>
      <c r="NVV60" s="960"/>
      <c r="NVW60" s="960"/>
      <c r="NVX60" s="960"/>
      <c r="NVY60" s="960"/>
      <c r="NVZ60" s="960"/>
      <c r="NWA60" s="960"/>
      <c r="NWB60" s="960"/>
      <c r="NWC60" s="960"/>
      <c r="NWD60" s="960"/>
      <c r="NWE60" s="960"/>
      <c r="NWF60" s="960"/>
      <c r="NWG60" s="960"/>
      <c r="NWH60" s="960"/>
      <c r="NWI60" s="960"/>
      <c r="NWJ60" s="960"/>
      <c r="NWK60" s="960"/>
      <c r="NWL60" s="960"/>
      <c r="NWM60" s="960"/>
      <c r="NWN60" s="960"/>
      <c r="NWO60" s="960"/>
      <c r="NWP60" s="960"/>
      <c r="NWQ60" s="960"/>
      <c r="NWR60" s="960"/>
      <c r="NWS60" s="960"/>
      <c r="NWT60" s="960"/>
      <c r="NWU60" s="960"/>
      <c r="NWV60" s="960"/>
      <c r="NWW60" s="960"/>
      <c r="NWX60" s="960"/>
      <c r="NWY60" s="960"/>
      <c r="NWZ60" s="960"/>
      <c r="NXA60" s="960"/>
      <c r="NXB60" s="960"/>
      <c r="NXC60" s="960"/>
      <c r="NXD60" s="960"/>
      <c r="NXE60" s="960"/>
      <c r="NXF60" s="960"/>
      <c r="NXG60" s="960"/>
      <c r="NXH60" s="960"/>
      <c r="NXI60" s="960"/>
      <c r="NXJ60" s="960"/>
      <c r="NXK60" s="960"/>
      <c r="NXL60" s="960"/>
      <c r="NXM60" s="960"/>
      <c r="NXN60" s="960"/>
      <c r="NXO60" s="960"/>
      <c r="NXP60" s="960"/>
      <c r="NXQ60" s="960"/>
      <c r="NXR60" s="960"/>
      <c r="NXS60" s="960"/>
      <c r="NXT60" s="960"/>
      <c r="NXU60" s="960"/>
      <c r="NXV60" s="960"/>
      <c r="NXW60" s="960"/>
      <c r="NXX60" s="960"/>
      <c r="NXY60" s="960"/>
      <c r="NXZ60" s="960"/>
      <c r="NYA60" s="960"/>
      <c r="NYB60" s="960"/>
      <c r="NYC60" s="960"/>
      <c r="NYD60" s="960"/>
      <c r="NYE60" s="960"/>
      <c r="NYF60" s="960"/>
      <c r="NYG60" s="960"/>
      <c r="NYH60" s="960"/>
      <c r="NYI60" s="960"/>
      <c r="NYJ60" s="960"/>
      <c r="NYK60" s="960"/>
      <c r="NYL60" s="960"/>
      <c r="NYM60" s="960"/>
      <c r="NYN60" s="960"/>
      <c r="NYO60" s="960"/>
      <c r="NYP60" s="960"/>
      <c r="NYQ60" s="960"/>
      <c r="NYR60" s="960"/>
      <c r="NYS60" s="960"/>
      <c r="NYT60" s="960"/>
      <c r="NYU60" s="960"/>
      <c r="NYV60" s="960"/>
      <c r="NYW60" s="960"/>
      <c r="NYX60" s="960"/>
      <c r="NYY60" s="960"/>
      <c r="NYZ60" s="960"/>
      <c r="NZA60" s="960"/>
      <c r="NZB60" s="960"/>
      <c r="NZC60" s="960"/>
      <c r="NZD60" s="960"/>
      <c r="NZE60" s="960"/>
      <c r="NZF60" s="960"/>
      <c r="NZG60" s="960"/>
      <c r="NZH60" s="960"/>
      <c r="NZI60" s="960"/>
      <c r="NZJ60" s="960"/>
      <c r="NZK60" s="960"/>
      <c r="NZL60" s="960"/>
      <c r="NZM60" s="960"/>
      <c r="NZN60" s="960"/>
      <c r="NZO60" s="960"/>
      <c r="NZP60" s="960"/>
      <c r="NZQ60" s="960"/>
      <c r="NZR60" s="960"/>
      <c r="NZS60" s="960"/>
      <c r="NZT60" s="960"/>
      <c r="NZU60" s="960"/>
      <c r="NZV60" s="960"/>
      <c r="NZW60" s="960"/>
      <c r="NZX60" s="960"/>
      <c r="NZY60" s="960"/>
      <c r="NZZ60" s="960"/>
      <c r="OAA60" s="960"/>
      <c r="OAB60" s="960"/>
      <c r="OAC60" s="960"/>
      <c r="OAD60" s="960"/>
      <c r="OAE60" s="960"/>
      <c r="OAF60" s="960"/>
      <c r="OAG60" s="960"/>
      <c r="OAH60" s="960"/>
      <c r="OAI60" s="960"/>
      <c r="OAJ60" s="960"/>
      <c r="OAK60" s="960"/>
      <c r="OAL60" s="960"/>
      <c r="OAM60" s="960"/>
      <c r="OAN60" s="960"/>
      <c r="OAO60" s="960"/>
      <c r="OAP60" s="960"/>
      <c r="OAQ60" s="960"/>
      <c r="OAR60" s="960"/>
      <c r="OAS60" s="960"/>
      <c r="OAT60" s="960"/>
      <c r="OAU60" s="960"/>
      <c r="OAV60" s="960"/>
      <c r="OAW60" s="960"/>
      <c r="OAX60" s="960"/>
      <c r="OAY60" s="960"/>
      <c r="OAZ60" s="960"/>
      <c r="OBA60" s="960"/>
      <c r="OBB60" s="960"/>
      <c r="OBC60" s="960"/>
      <c r="OBD60" s="960"/>
      <c r="OBE60" s="960"/>
      <c r="OBF60" s="960"/>
      <c r="OBG60" s="960"/>
      <c r="OBH60" s="960"/>
      <c r="OBI60" s="960"/>
      <c r="OBJ60" s="960"/>
      <c r="OBK60" s="960"/>
      <c r="OBL60" s="960"/>
      <c r="OBM60" s="960"/>
      <c r="OBN60" s="960"/>
      <c r="OBO60" s="960"/>
      <c r="OBP60" s="960"/>
      <c r="OBQ60" s="960"/>
      <c r="OBR60" s="960"/>
      <c r="OBS60" s="960"/>
      <c r="OBT60" s="960"/>
      <c r="OBU60" s="960"/>
      <c r="OBV60" s="960"/>
      <c r="OBW60" s="960"/>
      <c r="OBX60" s="960"/>
      <c r="OBY60" s="960"/>
      <c r="OBZ60" s="960"/>
      <c r="OCA60" s="960"/>
      <c r="OCB60" s="960"/>
      <c r="OCC60" s="960"/>
      <c r="OCD60" s="960"/>
      <c r="OCE60" s="960"/>
      <c r="OCF60" s="960"/>
      <c r="OCG60" s="960"/>
      <c r="OCH60" s="960"/>
      <c r="OCI60" s="960"/>
      <c r="OCJ60" s="960"/>
      <c r="OCK60" s="960"/>
      <c r="OCL60" s="960"/>
      <c r="OCM60" s="960"/>
      <c r="OCN60" s="960"/>
      <c r="OCO60" s="960"/>
      <c r="OCP60" s="960"/>
      <c r="OCQ60" s="960"/>
      <c r="OCR60" s="960"/>
      <c r="OCS60" s="960"/>
      <c r="OCT60" s="960"/>
      <c r="OCU60" s="960"/>
      <c r="OCV60" s="960"/>
      <c r="OCW60" s="960"/>
      <c r="OCX60" s="960"/>
      <c r="OCY60" s="960"/>
      <c r="OCZ60" s="960"/>
      <c r="ODA60" s="960"/>
      <c r="ODB60" s="960"/>
      <c r="ODC60" s="960"/>
      <c r="ODD60" s="960"/>
      <c r="ODE60" s="960"/>
      <c r="ODF60" s="960"/>
      <c r="ODG60" s="960"/>
      <c r="ODH60" s="960"/>
      <c r="ODI60" s="960"/>
      <c r="ODJ60" s="960"/>
      <c r="ODK60" s="960"/>
      <c r="ODL60" s="960"/>
      <c r="ODM60" s="960"/>
      <c r="ODN60" s="960"/>
      <c r="ODO60" s="960"/>
      <c r="ODP60" s="960"/>
      <c r="ODQ60" s="960"/>
      <c r="ODR60" s="960"/>
      <c r="ODS60" s="960"/>
      <c r="ODT60" s="960"/>
      <c r="ODU60" s="960"/>
      <c r="ODV60" s="960"/>
      <c r="ODW60" s="960"/>
      <c r="ODX60" s="960"/>
      <c r="ODY60" s="960"/>
      <c r="ODZ60" s="960"/>
      <c r="OEA60" s="960"/>
      <c r="OEB60" s="960"/>
      <c r="OEC60" s="960"/>
      <c r="OED60" s="960"/>
      <c r="OEE60" s="960"/>
      <c r="OEF60" s="960"/>
      <c r="OEG60" s="960"/>
      <c r="OEH60" s="960"/>
      <c r="OEI60" s="960"/>
      <c r="OEJ60" s="960"/>
      <c r="OEK60" s="960"/>
      <c r="OEL60" s="960"/>
      <c r="OEM60" s="960"/>
      <c r="OEN60" s="960"/>
      <c r="OEO60" s="960"/>
      <c r="OEP60" s="960"/>
      <c r="OEQ60" s="960"/>
      <c r="OER60" s="960"/>
      <c r="OES60" s="960"/>
      <c r="OET60" s="960"/>
      <c r="OEU60" s="960"/>
      <c r="OEV60" s="960"/>
      <c r="OEW60" s="960"/>
      <c r="OEX60" s="960"/>
      <c r="OEY60" s="960"/>
      <c r="OEZ60" s="960"/>
      <c r="OFA60" s="960"/>
      <c r="OFB60" s="960"/>
      <c r="OFC60" s="960"/>
      <c r="OFD60" s="960"/>
      <c r="OFE60" s="960"/>
      <c r="OFF60" s="960"/>
      <c r="OFG60" s="960"/>
      <c r="OFH60" s="960"/>
      <c r="OFI60" s="960"/>
      <c r="OFJ60" s="960"/>
      <c r="OFK60" s="960"/>
      <c r="OFL60" s="960"/>
      <c r="OFM60" s="960"/>
      <c r="OFN60" s="960"/>
      <c r="OFO60" s="960"/>
      <c r="OFP60" s="960"/>
      <c r="OFQ60" s="960"/>
      <c r="OFR60" s="960"/>
      <c r="OFS60" s="960"/>
      <c r="OFT60" s="960"/>
      <c r="OFU60" s="960"/>
      <c r="OFV60" s="960"/>
      <c r="OFW60" s="960"/>
      <c r="OFX60" s="960"/>
      <c r="OFY60" s="960"/>
      <c r="OFZ60" s="960"/>
      <c r="OGA60" s="960"/>
      <c r="OGB60" s="960"/>
      <c r="OGC60" s="960"/>
      <c r="OGD60" s="960"/>
      <c r="OGE60" s="960"/>
      <c r="OGF60" s="960"/>
      <c r="OGG60" s="960"/>
      <c r="OGH60" s="960"/>
      <c r="OGI60" s="960"/>
      <c r="OGJ60" s="960"/>
      <c r="OGK60" s="960"/>
      <c r="OGL60" s="960"/>
      <c r="OGM60" s="960"/>
      <c r="OGN60" s="960"/>
      <c r="OGO60" s="960"/>
      <c r="OGP60" s="960"/>
      <c r="OGQ60" s="960"/>
      <c r="OGR60" s="960"/>
      <c r="OGS60" s="960"/>
      <c r="OGT60" s="960"/>
      <c r="OGU60" s="960"/>
      <c r="OGV60" s="960"/>
      <c r="OGW60" s="960"/>
      <c r="OGX60" s="960"/>
      <c r="OGY60" s="960"/>
      <c r="OGZ60" s="960"/>
      <c r="OHA60" s="960"/>
      <c r="OHB60" s="960"/>
      <c r="OHC60" s="960"/>
      <c r="OHD60" s="960"/>
      <c r="OHE60" s="960"/>
      <c r="OHF60" s="960"/>
      <c r="OHG60" s="960"/>
      <c r="OHH60" s="960"/>
      <c r="OHI60" s="960"/>
      <c r="OHJ60" s="960"/>
      <c r="OHK60" s="960"/>
      <c r="OHL60" s="960"/>
      <c r="OHM60" s="960"/>
      <c r="OHN60" s="960"/>
      <c r="OHO60" s="960"/>
      <c r="OHP60" s="960"/>
      <c r="OHQ60" s="960"/>
      <c r="OHR60" s="960"/>
      <c r="OHS60" s="960"/>
      <c r="OHT60" s="960"/>
      <c r="OHU60" s="960"/>
      <c r="OHV60" s="960"/>
      <c r="OHW60" s="960"/>
      <c r="OHX60" s="960"/>
      <c r="OHY60" s="960"/>
      <c r="OHZ60" s="960"/>
      <c r="OIA60" s="960"/>
      <c r="OIB60" s="960"/>
      <c r="OIC60" s="960"/>
      <c r="OID60" s="960"/>
      <c r="OIE60" s="960"/>
      <c r="OIF60" s="960"/>
      <c r="OIG60" s="960"/>
      <c r="OIH60" s="960"/>
      <c r="OII60" s="960"/>
      <c r="OIJ60" s="960"/>
      <c r="OIK60" s="960"/>
      <c r="OIL60" s="960"/>
      <c r="OIM60" s="960"/>
      <c r="OIN60" s="960"/>
      <c r="OIO60" s="960"/>
      <c r="OIP60" s="960"/>
      <c r="OIQ60" s="960"/>
      <c r="OIR60" s="960"/>
      <c r="OIS60" s="960"/>
      <c r="OIT60" s="960"/>
      <c r="OIU60" s="960"/>
      <c r="OIV60" s="960"/>
      <c r="OIW60" s="960"/>
      <c r="OIX60" s="960"/>
      <c r="OIY60" s="960"/>
      <c r="OIZ60" s="960"/>
      <c r="OJA60" s="960"/>
      <c r="OJB60" s="960"/>
      <c r="OJC60" s="960"/>
      <c r="OJD60" s="960"/>
      <c r="OJE60" s="960"/>
      <c r="OJF60" s="960"/>
      <c r="OJG60" s="960"/>
      <c r="OJH60" s="960"/>
      <c r="OJI60" s="960"/>
      <c r="OJJ60" s="960"/>
      <c r="OJK60" s="960"/>
      <c r="OJL60" s="960"/>
      <c r="OJM60" s="960"/>
      <c r="OJN60" s="960"/>
      <c r="OJO60" s="960"/>
      <c r="OJP60" s="960"/>
      <c r="OJQ60" s="960"/>
      <c r="OJR60" s="960"/>
      <c r="OJS60" s="960"/>
      <c r="OJT60" s="960"/>
      <c r="OJU60" s="960"/>
      <c r="OJV60" s="960"/>
      <c r="OJW60" s="960"/>
      <c r="OJX60" s="960"/>
      <c r="OJY60" s="960"/>
      <c r="OJZ60" s="960"/>
      <c r="OKA60" s="960"/>
      <c r="OKB60" s="960"/>
      <c r="OKC60" s="960"/>
      <c r="OKD60" s="960"/>
      <c r="OKE60" s="960"/>
      <c r="OKF60" s="960"/>
      <c r="OKG60" s="960"/>
      <c r="OKH60" s="960"/>
      <c r="OKI60" s="960"/>
      <c r="OKJ60" s="960"/>
      <c r="OKK60" s="960"/>
      <c r="OKL60" s="960"/>
      <c r="OKM60" s="960"/>
      <c r="OKN60" s="960"/>
      <c r="OKO60" s="960"/>
      <c r="OKP60" s="960"/>
      <c r="OKQ60" s="960"/>
      <c r="OKR60" s="960"/>
      <c r="OKS60" s="960"/>
      <c r="OKT60" s="960"/>
      <c r="OKU60" s="960"/>
      <c r="OKV60" s="960"/>
      <c r="OKW60" s="960"/>
      <c r="OKX60" s="960"/>
      <c r="OKY60" s="960"/>
      <c r="OKZ60" s="960"/>
      <c r="OLA60" s="960"/>
      <c r="OLB60" s="960"/>
      <c r="OLC60" s="960"/>
      <c r="OLD60" s="960"/>
      <c r="OLE60" s="960"/>
      <c r="OLF60" s="960"/>
      <c r="OLG60" s="960"/>
      <c r="OLH60" s="960"/>
      <c r="OLI60" s="960"/>
      <c r="OLJ60" s="960"/>
      <c r="OLK60" s="960"/>
      <c r="OLL60" s="960"/>
      <c r="OLM60" s="960"/>
      <c r="OLN60" s="960"/>
      <c r="OLO60" s="960"/>
      <c r="OLP60" s="960"/>
      <c r="OLQ60" s="960"/>
      <c r="OLR60" s="960"/>
      <c r="OLS60" s="960"/>
      <c r="OLT60" s="960"/>
      <c r="OLU60" s="960"/>
      <c r="OLV60" s="960"/>
      <c r="OLW60" s="960"/>
      <c r="OLX60" s="960"/>
      <c r="OLY60" s="960"/>
      <c r="OLZ60" s="960"/>
      <c r="OMA60" s="960"/>
      <c r="OMB60" s="960"/>
      <c r="OMC60" s="960"/>
      <c r="OMD60" s="960"/>
      <c r="OME60" s="960"/>
      <c r="OMF60" s="960"/>
      <c r="OMG60" s="960"/>
      <c r="OMH60" s="960"/>
      <c r="OMI60" s="960"/>
      <c r="OMJ60" s="960"/>
      <c r="OMK60" s="960"/>
      <c r="OML60" s="960"/>
      <c r="OMM60" s="960"/>
      <c r="OMN60" s="960"/>
      <c r="OMO60" s="960"/>
      <c r="OMP60" s="960"/>
      <c r="OMQ60" s="960"/>
      <c r="OMR60" s="960"/>
      <c r="OMS60" s="960"/>
      <c r="OMT60" s="960"/>
      <c r="OMU60" s="960"/>
      <c r="OMV60" s="960"/>
      <c r="OMW60" s="960"/>
      <c r="OMX60" s="960"/>
      <c r="OMY60" s="960"/>
      <c r="OMZ60" s="960"/>
      <c r="ONA60" s="960"/>
      <c r="ONB60" s="960"/>
      <c r="ONC60" s="960"/>
      <c r="OND60" s="960"/>
      <c r="ONE60" s="960"/>
      <c r="ONF60" s="960"/>
      <c r="ONG60" s="960"/>
      <c r="ONH60" s="960"/>
      <c r="ONI60" s="960"/>
      <c r="ONJ60" s="960"/>
      <c r="ONK60" s="960"/>
      <c r="ONL60" s="960"/>
      <c r="ONM60" s="960"/>
      <c r="ONN60" s="960"/>
      <c r="ONO60" s="960"/>
      <c r="ONP60" s="960"/>
      <c r="ONQ60" s="960"/>
      <c r="ONR60" s="960"/>
      <c r="ONS60" s="960"/>
      <c r="ONT60" s="960"/>
      <c r="ONU60" s="960"/>
      <c r="ONV60" s="960"/>
      <c r="ONW60" s="960"/>
      <c r="ONX60" s="960"/>
      <c r="ONY60" s="960"/>
      <c r="ONZ60" s="960"/>
      <c r="OOA60" s="960"/>
      <c r="OOB60" s="960"/>
      <c r="OOC60" s="960"/>
      <c r="OOD60" s="960"/>
      <c r="OOE60" s="960"/>
      <c r="OOF60" s="960"/>
      <c r="OOG60" s="960"/>
      <c r="OOH60" s="960"/>
      <c r="OOI60" s="960"/>
      <c r="OOJ60" s="960"/>
      <c r="OOK60" s="960"/>
      <c r="OOL60" s="960"/>
      <c r="OOM60" s="960"/>
      <c r="OON60" s="960"/>
      <c r="OOO60" s="960"/>
      <c r="OOP60" s="960"/>
      <c r="OOQ60" s="960"/>
      <c r="OOR60" s="960"/>
      <c r="OOS60" s="960"/>
      <c r="OOT60" s="960"/>
      <c r="OOU60" s="960"/>
      <c r="OOV60" s="960"/>
      <c r="OOW60" s="960"/>
      <c r="OOX60" s="960"/>
      <c r="OOY60" s="960"/>
      <c r="OOZ60" s="960"/>
      <c r="OPA60" s="960"/>
      <c r="OPB60" s="960"/>
      <c r="OPC60" s="960"/>
      <c r="OPD60" s="960"/>
      <c r="OPE60" s="960"/>
      <c r="OPF60" s="960"/>
      <c r="OPG60" s="960"/>
      <c r="OPH60" s="960"/>
      <c r="OPI60" s="960"/>
      <c r="OPJ60" s="960"/>
      <c r="OPK60" s="960"/>
      <c r="OPL60" s="960"/>
      <c r="OPM60" s="960"/>
      <c r="OPN60" s="960"/>
      <c r="OPO60" s="960"/>
      <c r="OPP60" s="960"/>
      <c r="OPQ60" s="960"/>
      <c r="OPR60" s="960"/>
      <c r="OPS60" s="960"/>
      <c r="OPT60" s="960"/>
      <c r="OPU60" s="960"/>
      <c r="OPV60" s="960"/>
      <c r="OPW60" s="960"/>
      <c r="OPX60" s="960"/>
      <c r="OPY60" s="960"/>
      <c r="OPZ60" s="960"/>
      <c r="OQA60" s="960"/>
      <c r="OQB60" s="960"/>
      <c r="OQC60" s="960"/>
      <c r="OQD60" s="960"/>
      <c r="OQE60" s="960"/>
      <c r="OQF60" s="960"/>
      <c r="OQG60" s="960"/>
      <c r="OQH60" s="960"/>
      <c r="OQI60" s="960"/>
      <c r="OQJ60" s="960"/>
      <c r="OQK60" s="960"/>
      <c r="OQL60" s="960"/>
      <c r="OQM60" s="960"/>
      <c r="OQN60" s="960"/>
      <c r="OQO60" s="960"/>
      <c r="OQP60" s="960"/>
      <c r="OQQ60" s="960"/>
      <c r="OQR60" s="960"/>
      <c r="OQS60" s="960"/>
      <c r="OQT60" s="960"/>
      <c r="OQU60" s="960"/>
      <c r="OQV60" s="960"/>
      <c r="OQW60" s="960"/>
      <c r="OQX60" s="960"/>
      <c r="OQY60" s="960"/>
      <c r="OQZ60" s="960"/>
      <c r="ORA60" s="960"/>
      <c r="ORB60" s="960"/>
      <c r="ORC60" s="960"/>
      <c r="ORD60" s="960"/>
      <c r="ORE60" s="960"/>
      <c r="ORF60" s="960"/>
      <c r="ORG60" s="960"/>
      <c r="ORH60" s="960"/>
      <c r="ORI60" s="960"/>
      <c r="ORJ60" s="960"/>
      <c r="ORK60" s="960"/>
      <c r="ORL60" s="960"/>
      <c r="ORM60" s="960"/>
      <c r="ORN60" s="960"/>
      <c r="ORO60" s="960"/>
      <c r="ORP60" s="960"/>
      <c r="ORQ60" s="960"/>
      <c r="ORR60" s="960"/>
      <c r="ORS60" s="960"/>
      <c r="ORT60" s="960"/>
      <c r="ORU60" s="960"/>
      <c r="ORV60" s="960"/>
      <c r="ORW60" s="960"/>
      <c r="ORX60" s="960"/>
      <c r="ORY60" s="960"/>
      <c r="ORZ60" s="960"/>
      <c r="OSA60" s="960"/>
      <c r="OSB60" s="960"/>
      <c r="OSC60" s="960"/>
      <c r="OSD60" s="960"/>
      <c r="OSE60" s="960"/>
      <c r="OSF60" s="960"/>
      <c r="OSG60" s="960"/>
      <c r="OSH60" s="960"/>
      <c r="OSI60" s="960"/>
      <c r="OSJ60" s="960"/>
      <c r="OSK60" s="960"/>
      <c r="OSL60" s="960"/>
      <c r="OSM60" s="960"/>
      <c r="OSN60" s="960"/>
      <c r="OSO60" s="960"/>
      <c r="OSP60" s="960"/>
      <c r="OSQ60" s="960"/>
      <c r="OSR60" s="960"/>
      <c r="OSS60" s="960"/>
      <c r="OST60" s="960"/>
      <c r="OSU60" s="960"/>
      <c r="OSV60" s="960"/>
      <c r="OSW60" s="960"/>
      <c r="OSX60" s="960"/>
      <c r="OSY60" s="960"/>
      <c r="OSZ60" s="960"/>
      <c r="OTA60" s="960"/>
      <c r="OTB60" s="960"/>
      <c r="OTC60" s="960"/>
      <c r="OTD60" s="960"/>
      <c r="OTE60" s="960"/>
      <c r="OTF60" s="960"/>
      <c r="OTG60" s="960"/>
      <c r="OTH60" s="960"/>
      <c r="OTI60" s="960"/>
      <c r="OTJ60" s="960"/>
      <c r="OTK60" s="960"/>
      <c r="OTL60" s="960"/>
      <c r="OTM60" s="960"/>
      <c r="OTN60" s="960"/>
      <c r="OTO60" s="960"/>
      <c r="OTP60" s="960"/>
      <c r="OTQ60" s="960"/>
      <c r="OTR60" s="960"/>
      <c r="OTS60" s="960"/>
      <c r="OTT60" s="960"/>
      <c r="OTU60" s="960"/>
      <c r="OTV60" s="960"/>
      <c r="OTW60" s="960"/>
      <c r="OTX60" s="960"/>
      <c r="OTY60" s="960"/>
      <c r="OTZ60" s="960"/>
      <c r="OUA60" s="960"/>
      <c r="OUB60" s="960"/>
      <c r="OUC60" s="960"/>
      <c r="OUD60" s="960"/>
      <c r="OUE60" s="960"/>
      <c r="OUF60" s="960"/>
      <c r="OUG60" s="960"/>
      <c r="OUH60" s="960"/>
      <c r="OUI60" s="960"/>
      <c r="OUJ60" s="960"/>
      <c r="OUK60" s="960"/>
      <c r="OUL60" s="960"/>
      <c r="OUM60" s="960"/>
      <c r="OUN60" s="960"/>
      <c r="OUO60" s="960"/>
      <c r="OUP60" s="960"/>
      <c r="OUQ60" s="960"/>
      <c r="OUR60" s="960"/>
      <c r="OUS60" s="960"/>
      <c r="OUT60" s="960"/>
      <c r="OUU60" s="960"/>
      <c r="OUV60" s="960"/>
      <c r="OUW60" s="960"/>
      <c r="OUX60" s="960"/>
      <c r="OUY60" s="960"/>
      <c r="OUZ60" s="960"/>
      <c r="OVA60" s="960"/>
      <c r="OVB60" s="960"/>
      <c r="OVC60" s="960"/>
      <c r="OVD60" s="960"/>
      <c r="OVE60" s="960"/>
      <c r="OVF60" s="960"/>
      <c r="OVG60" s="960"/>
      <c r="OVH60" s="960"/>
      <c r="OVI60" s="960"/>
      <c r="OVJ60" s="960"/>
      <c r="OVK60" s="960"/>
      <c r="OVL60" s="960"/>
      <c r="OVM60" s="960"/>
      <c r="OVN60" s="960"/>
      <c r="OVO60" s="960"/>
      <c r="OVP60" s="960"/>
      <c r="OVQ60" s="960"/>
      <c r="OVR60" s="960"/>
      <c r="OVS60" s="960"/>
      <c r="OVT60" s="960"/>
      <c r="OVU60" s="960"/>
      <c r="OVV60" s="960"/>
      <c r="OVW60" s="960"/>
      <c r="OVX60" s="960"/>
      <c r="OVY60" s="960"/>
      <c r="OVZ60" s="960"/>
      <c r="OWA60" s="960"/>
      <c r="OWB60" s="960"/>
      <c r="OWC60" s="960"/>
      <c r="OWD60" s="960"/>
      <c r="OWE60" s="960"/>
      <c r="OWF60" s="960"/>
      <c r="OWG60" s="960"/>
      <c r="OWH60" s="960"/>
      <c r="OWI60" s="960"/>
      <c r="OWJ60" s="960"/>
      <c r="OWK60" s="960"/>
      <c r="OWL60" s="960"/>
      <c r="OWM60" s="960"/>
      <c r="OWN60" s="960"/>
      <c r="OWO60" s="960"/>
      <c r="OWP60" s="960"/>
      <c r="OWQ60" s="960"/>
      <c r="OWR60" s="960"/>
      <c r="OWS60" s="960"/>
      <c r="OWT60" s="960"/>
      <c r="OWU60" s="960"/>
      <c r="OWV60" s="960"/>
      <c r="OWW60" s="960"/>
      <c r="OWX60" s="960"/>
      <c r="OWY60" s="960"/>
      <c r="OWZ60" s="960"/>
      <c r="OXA60" s="960"/>
      <c r="OXB60" s="960"/>
      <c r="OXC60" s="960"/>
      <c r="OXD60" s="960"/>
      <c r="OXE60" s="960"/>
      <c r="OXF60" s="960"/>
      <c r="OXG60" s="960"/>
      <c r="OXH60" s="960"/>
      <c r="OXI60" s="960"/>
      <c r="OXJ60" s="960"/>
      <c r="OXK60" s="960"/>
      <c r="OXL60" s="960"/>
      <c r="OXM60" s="960"/>
      <c r="OXN60" s="960"/>
      <c r="OXO60" s="960"/>
      <c r="OXP60" s="960"/>
      <c r="OXQ60" s="960"/>
      <c r="OXR60" s="960"/>
      <c r="OXS60" s="960"/>
      <c r="OXT60" s="960"/>
      <c r="OXU60" s="960"/>
      <c r="OXV60" s="960"/>
      <c r="OXW60" s="960"/>
      <c r="OXX60" s="960"/>
      <c r="OXY60" s="960"/>
      <c r="OXZ60" s="960"/>
      <c r="OYA60" s="960"/>
      <c r="OYB60" s="960"/>
      <c r="OYC60" s="960"/>
      <c r="OYD60" s="960"/>
      <c r="OYE60" s="960"/>
      <c r="OYF60" s="960"/>
      <c r="OYG60" s="960"/>
      <c r="OYH60" s="960"/>
      <c r="OYI60" s="960"/>
      <c r="OYJ60" s="960"/>
      <c r="OYK60" s="960"/>
      <c r="OYL60" s="960"/>
      <c r="OYM60" s="960"/>
      <c r="OYN60" s="960"/>
      <c r="OYO60" s="960"/>
      <c r="OYP60" s="960"/>
      <c r="OYQ60" s="960"/>
      <c r="OYR60" s="960"/>
      <c r="OYS60" s="960"/>
      <c r="OYT60" s="960"/>
      <c r="OYU60" s="960"/>
      <c r="OYV60" s="960"/>
      <c r="OYW60" s="960"/>
      <c r="OYX60" s="960"/>
      <c r="OYY60" s="960"/>
      <c r="OYZ60" s="960"/>
      <c r="OZA60" s="960"/>
      <c r="OZB60" s="960"/>
      <c r="OZC60" s="960"/>
      <c r="OZD60" s="960"/>
      <c r="OZE60" s="960"/>
      <c r="OZF60" s="960"/>
      <c r="OZG60" s="960"/>
      <c r="OZH60" s="960"/>
      <c r="OZI60" s="960"/>
      <c r="OZJ60" s="960"/>
      <c r="OZK60" s="960"/>
      <c r="OZL60" s="960"/>
      <c r="OZM60" s="960"/>
      <c r="OZN60" s="960"/>
      <c r="OZO60" s="960"/>
      <c r="OZP60" s="960"/>
      <c r="OZQ60" s="960"/>
      <c r="OZR60" s="960"/>
      <c r="OZS60" s="960"/>
      <c r="OZT60" s="960"/>
      <c r="OZU60" s="960"/>
      <c r="OZV60" s="960"/>
      <c r="OZW60" s="960"/>
      <c r="OZX60" s="960"/>
      <c r="OZY60" s="960"/>
      <c r="OZZ60" s="960"/>
      <c r="PAA60" s="960"/>
      <c r="PAB60" s="960"/>
      <c r="PAC60" s="960"/>
      <c r="PAD60" s="960"/>
      <c r="PAE60" s="960"/>
      <c r="PAF60" s="960"/>
      <c r="PAG60" s="960"/>
      <c r="PAH60" s="960"/>
      <c r="PAI60" s="960"/>
      <c r="PAJ60" s="960"/>
      <c r="PAK60" s="960"/>
      <c r="PAL60" s="960"/>
      <c r="PAM60" s="960"/>
      <c r="PAN60" s="960"/>
      <c r="PAO60" s="960"/>
      <c r="PAP60" s="960"/>
      <c r="PAQ60" s="960"/>
      <c r="PAR60" s="960"/>
      <c r="PAS60" s="960"/>
      <c r="PAT60" s="960"/>
      <c r="PAU60" s="960"/>
      <c r="PAV60" s="960"/>
      <c r="PAW60" s="960"/>
      <c r="PAX60" s="960"/>
      <c r="PAY60" s="960"/>
      <c r="PAZ60" s="960"/>
      <c r="PBA60" s="960"/>
      <c r="PBB60" s="960"/>
      <c r="PBC60" s="960"/>
      <c r="PBD60" s="960"/>
      <c r="PBE60" s="960"/>
      <c r="PBF60" s="960"/>
      <c r="PBG60" s="960"/>
      <c r="PBH60" s="960"/>
      <c r="PBI60" s="960"/>
      <c r="PBJ60" s="960"/>
      <c r="PBK60" s="960"/>
      <c r="PBL60" s="960"/>
      <c r="PBM60" s="960"/>
      <c r="PBN60" s="960"/>
      <c r="PBO60" s="960"/>
      <c r="PBP60" s="960"/>
      <c r="PBQ60" s="960"/>
      <c r="PBR60" s="960"/>
      <c r="PBS60" s="960"/>
      <c r="PBT60" s="960"/>
      <c r="PBU60" s="960"/>
      <c r="PBV60" s="960"/>
      <c r="PBW60" s="960"/>
      <c r="PBX60" s="960"/>
      <c r="PBY60" s="960"/>
      <c r="PBZ60" s="960"/>
      <c r="PCA60" s="960"/>
      <c r="PCB60" s="960"/>
      <c r="PCC60" s="960"/>
      <c r="PCD60" s="960"/>
      <c r="PCE60" s="960"/>
      <c r="PCF60" s="960"/>
      <c r="PCG60" s="960"/>
      <c r="PCH60" s="960"/>
      <c r="PCI60" s="960"/>
      <c r="PCJ60" s="960"/>
      <c r="PCK60" s="960"/>
      <c r="PCL60" s="960"/>
      <c r="PCM60" s="960"/>
      <c r="PCN60" s="960"/>
      <c r="PCO60" s="960"/>
      <c r="PCP60" s="960"/>
      <c r="PCQ60" s="960"/>
      <c r="PCR60" s="960"/>
      <c r="PCS60" s="960"/>
      <c r="PCT60" s="960"/>
      <c r="PCU60" s="960"/>
      <c r="PCV60" s="960"/>
      <c r="PCW60" s="960"/>
      <c r="PCX60" s="960"/>
      <c r="PCY60" s="960"/>
      <c r="PCZ60" s="960"/>
      <c r="PDA60" s="960"/>
      <c r="PDB60" s="960"/>
      <c r="PDC60" s="960"/>
      <c r="PDD60" s="960"/>
      <c r="PDE60" s="960"/>
      <c r="PDF60" s="960"/>
      <c r="PDG60" s="960"/>
      <c r="PDH60" s="960"/>
      <c r="PDI60" s="960"/>
      <c r="PDJ60" s="960"/>
      <c r="PDK60" s="960"/>
      <c r="PDL60" s="960"/>
      <c r="PDM60" s="960"/>
      <c r="PDN60" s="960"/>
      <c r="PDO60" s="960"/>
      <c r="PDP60" s="960"/>
      <c r="PDQ60" s="960"/>
      <c r="PDR60" s="960"/>
      <c r="PDS60" s="960"/>
      <c r="PDT60" s="960"/>
      <c r="PDU60" s="960"/>
      <c r="PDV60" s="960"/>
      <c r="PDW60" s="960"/>
      <c r="PDX60" s="960"/>
      <c r="PDY60" s="960"/>
      <c r="PDZ60" s="960"/>
      <c r="PEA60" s="960"/>
      <c r="PEB60" s="960"/>
      <c r="PEC60" s="960"/>
      <c r="PED60" s="960"/>
      <c r="PEE60" s="960"/>
      <c r="PEF60" s="960"/>
      <c r="PEG60" s="960"/>
      <c r="PEH60" s="960"/>
      <c r="PEI60" s="960"/>
      <c r="PEJ60" s="960"/>
      <c r="PEK60" s="960"/>
      <c r="PEL60" s="960"/>
      <c r="PEM60" s="960"/>
      <c r="PEN60" s="960"/>
      <c r="PEO60" s="960"/>
      <c r="PEP60" s="960"/>
      <c r="PEQ60" s="960"/>
      <c r="PER60" s="960"/>
      <c r="PES60" s="960"/>
      <c r="PET60" s="960"/>
      <c r="PEU60" s="960"/>
      <c r="PEV60" s="960"/>
      <c r="PEW60" s="960"/>
      <c r="PEX60" s="960"/>
      <c r="PEY60" s="960"/>
      <c r="PEZ60" s="960"/>
      <c r="PFA60" s="960"/>
      <c r="PFB60" s="960"/>
      <c r="PFC60" s="960"/>
      <c r="PFD60" s="960"/>
      <c r="PFE60" s="960"/>
      <c r="PFF60" s="960"/>
      <c r="PFG60" s="960"/>
      <c r="PFH60" s="960"/>
      <c r="PFI60" s="960"/>
      <c r="PFJ60" s="960"/>
      <c r="PFK60" s="960"/>
      <c r="PFL60" s="960"/>
      <c r="PFM60" s="960"/>
      <c r="PFN60" s="960"/>
      <c r="PFO60" s="960"/>
      <c r="PFP60" s="960"/>
      <c r="PFQ60" s="960"/>
      <c r="PFR60" s="960"/>
      <c r="PFS60" s="960"/>
      <c r="PFT60" s="960"/>
      <c r="PFU60" s="960"/>
      <c r="PFV60" s="960"/>
      <c r="PFW60" s="960"/>
      <c r="PFX60" s="960"/>
      <c r="PFY60" s="960"/>
      <c r="PFZ60" s="960"/>
      <c r="PGA60" s="960"/>
      <c r="PGB60" s="960"/>
      <c r="PGC60" s="960"/>
      <c r="PGD60" s="960"/>
      <c r="PGE60" s="960"/>
      <c r="PGF60" s="960"/>
      <c r="PGG60" s="960"/>
      <c r="PGH60" s="960"/>
      <c r="PGI60" s="960"/>
      <c r="PGJ60" s="960"/>
      <c r="PGK60" s="960"/>
      <c r="PGL60" s="960"/>
      <c r="PGM60" s="960"/>
      <c r="PGN60" s="960"/>
      <c r="PGO60" s="960"/>
      <c r="PGP60" s="960"/>
      <c r="PGQ60" s="960"/>
      <c r="PGR60" s="960"/>
      <c r="PGS60" s="960"/>
      <c r="PGT60" s="960"/>
      <c r="PGU60" s="960"/>
      <c r="PGV60" s="960"/>
      <c r="PGW60" s="960"/>
      <c r="PGX60" s="960"/>
      <c r="PGY60" s="960"/>
      <c r="PGZ60" s="960"/>
      <c r="PHA60" s="960"/>
      <c r="PHB60" s="960"/>
      <c r="PHC60" s="960"/>
      <c r="PHD60" s="960"/>
      <c r="PHE60" s="960"/>
      <c r="PHF60" s="960"/>
      <c r="PHG60" s="960"/>
      <c r="PHH60" s="960"/>
      <c r="PHI60" s="960"/>
      <c r="PHJ60" s="960"/>
      <c r="PHK60" s="960"/>
      <c r="PHL60" s="960"/>
      <c r="PHM60" s="960"/>
      <c r="PHN60" s="960"/>
      <c r="PHO60" s="960"/>
      <c r="PHP60" s="960"/>
      <c r="PHQ60" s="960"/>
      <c r="PHR60" s="960"/>
      <c r="PHS60" s="960"/>
      <c r="PHT60" s="960"/>
      <c r="PHU60" s="960"/>
      <c r="PHV60" s="960"/>
      <c r="PHW60" s="960"/>
      <c r="PHX60" s="960"/>
      <c r="PHY60" s="960"/>
      <c r="PHZ60" s="960"/>
      <c r="PIA60" s="960"/>
      <c r="PIB60" s="960"/>
      <c r="PIC60" s="960"/>
      <c r="PID60" s="960"/>
      <c r="PIE60" s="960"/>
      <c r="PIF60" s="960"/>
      <c r="PIG60" s="960"/>
      <c r="PIH60" s="960"/>
      <c r="PII60" s="960"/>
      <c r="PIJ60" s="960"/>
      <c r="PIK60" s="960"/>
      <c r="PIL60" s="960"/>
      <c r="PIM60" s="960"/>
      <c r="PIN60" s="960"/>
      <c r="PIO60" s="960"/>
      <c r="PIP60" s="960"/>
      <c r="PIQ60" s="960"/>
      <c r="PIR60" s="960"/>
      <c r="PIS60" s="960"/>
      <c r="PIT60" s="960"/>
      <c r="PIU60" s="960"/>
      <c r="PIV60" s="960"/>
      <c r="PIW60" s="960"/>
      <c r="PIX60" s="960"/>
      <c r="PIY60" s="960"/>
      <c r="PIZ60" s="960"/>
      <c r="PJA60" s="960"/>
      <c r="PJB60" s="960"/>
      <c r="PJC60" s="960"/>
      <c r="PJD60" s="960"/>
      <c r="PJE60" s="960"/>
      <c r="PJF60" s="960"/>
      <c r="PJG60" s="960"/>
      <c r="PJH60" s="960"/>
      <c r="PJI60" s="960"/>
      <c r="PJJ60" s="960"/>
      <c r="PJK60" s="960"/>
      <c r="PJL60" s="960"/>
      <c r="PJM60" s="960"/>
      <c r="PJN60" s="960"/>
      <c r="PJO60" s="960"/>
      <c r="PJP60" s="960"/>
      <c r="PJQ60" s="960"/>
      <c r="PJR60" s="960"/>
      <c r="PJS60" s="960"/>
      <c r="PJT60" s="960"/>
      <c r="PJU60" s="960"/>
      <c r="PJV60" s="960"/>
      <c r="PJW60" s="960"/>
      <c r="PJX60" s="960"/>
      <c r="PJY60" s="960"/>
      <c r="PJZ60" s="960"/>
      <c r="PKA60" s="960"/>
      <c r="PKB60" s="960"/>
      <c r="PKC60" s="960"/>
      <c r="PKD60" s="960"/>
      <c r="PKE60" s="960"/>
      <c r="PKF60" s="960"/>
      <c r="PKG60" s="960"/>
      <c r="PKH60" s="960"/>
      <c r="PKI60" s="960"/>
      <c r="PKJ60" s="960"/>
      <c r="PKK60" s="960"/>
      <c r="PKL60" s="960"/>
      <c r="PKM60" s="960"/>
      <c r="PKN60" s="960"/>
      <c r="PKO60" s="960"/>
      <c r="PKP60" s="960"/>
      <c r="PKQ60" s="960"/>
      <c r="PKR60" s="960"/>
      <c r="PKS60" s="960"/>
      <c r="PKT60" s="960"/>
      <c r="PKU60" s="960"/>
      <c r="PKV60" s="960"/>
      <c r="PKW60" s="960"/>
      <c r="PKX60" s="960"/>
      <c r="PKY60" s="960"/>
      <c r="PKZ60" s="960"/>
      <c r="PLA60" s="960"/>
      <c r="PLB60" s="960"/>
      <c r="PLC60" s="960"/>
      <c r="PLD60" s="960"/>
      <c r="PLE60" s="960"/>
      <c r="PLF60" s="960"/>
      <c r="PLG60" s="960"/>
      <c r="PLH60" s="960"/>
      <c r="PLI60" s="960"/>
      <c r="PLJ60" s="960"/>
      <c r="PLK60" s="960"/>
      <c r="PLL60" s="960"/>
      <c r="PLM60" s="960"/>
      <c r="PLN60" s="960"/>
      <c r="PLO60" s="960"/>
      <c r="PLP60" s="960"/>
      <c r="PLQ60" s="960"/>
      <c r="PLR60" s="960"/>
      <c r="PLS60" s="960"/>
      <c r="PLT60" s="960"/>
      <c r="PLU60" s="960"/>
      <c r="PLV60" s="960"/>
      <c r="PLW60" s="960"/>
      <c r="PLX60" s="960"/>
      <c r="PLY60" s="960"/>
      <c r="PLZ60" s="960"/>
      <c r="PMA60" s="960"/>
      <c r="PMB60" s="960"/>
      <c r="PMC60" s="960"/>
      <c r="PMD60" s="960"/>
      <c r="PME60" s="960"/>
      <c r="PMF60" s="960"/>
      <c r="PMG60" s="960"/>
      <c r="PMH60" s="960"/>
      <c r="PMI60" s="960"/>
      <c r="PMJ60" s="960"/>
      <c r="PMK60" s="960"/>
      <c r="PML60" s="960"/>
      <c r="PMM60" s="960"/>
      <c r="PMN60" s="960"/>
      <c r="PMO60" s="960"/>
      <c r="PMP60" s="960"/>
      <c r="PMQ60" s="960"/>
      <c r="PMR60" s="960"/>
      <c r="PMS60" s="960"/>
      <c r="PMT60" s="960"/>
      <c r="PMU60" s="960"/>
      <c r="PMV60" s="960"/>
      <c r="PMW60" s="960"/>
      <c r="PMX60" s="960"/>
      <c r="PMY60" s="960"/>
      <c r="PMZ60" s="960"/>
      <c r="PNA60" s="960"/>
      <c r="PNB60" s="960"/>
      <c r="PNC60" s="960"/>
      <c r="PND60" s="960"/>
      <c r="PNE60" s="960"/>
      <c r="PNF60" s="960"/>
      <c r="PNG60" s="960"/>
      <c r="PNH60" s="960"/>
      <c r="PNI60" s="960"/>
      <c r="PNJ60" s="960"/>
      <c r="PNK60" s="960"/>
      <c r="PNL60" s="960"/>
      <c r="PNM60" s="960"/>
      <c r="PNN60" s="960"/>
      <c r="PNO60" s="960"/>
      <c r="PNP60" s="960"/>
      <c r="PNQ60" s="960"/>
      <c r="PNR60" s="960"/>
      <c r="PNS60" s="960"/>
      <c r="PNT60" s="960"/>
      <c r="PNU60" s="960"/>
      <c r="PNV60" s="960"/>
      <c r="PNW60" s="960"/>
      <c r="PNX60" s="960"/>
      <c r="PNY60" s="960"/>
      <c r="PNZ60" s="960"/>
      <c r="POA60" s="960"/>
      <c r="POB60" s="960"/>
      <c r="POC60" s="960"/>
      <c r="POD60" s="960"/>
      <c r="POE60" s="960"/>
      <c r="POF60" s="960"/>
      <c r="POG60" s="960"/>
      <c r="POH60" s="960"/>
      <c r="POI60" s="960"/>
      <c r="POJ60" s="960"/>
      <c r="POK60" s="960"/>
      <c r="POL60" s="960"/>
      <c r="POM60" s="960"/>
      <c r="PON60" s="960"/>
      <c r="POO60" s="960"/>
      <c r="POP60" s="960"/>
      <c r="POQ60" s="960"/>
      <c r="POR60" s="960"/>
      <c r="POS60" s="960"/>
      <c r="POT60" s="960"/>
      <c r="POU60" s="960"/>
      <c r="POV60" s="960"/>
      <c r="POW60" s="960"/>
      <c r="POX60" s="960"/>
      <c r="POY60" s="960"/>
      <c r="POZ60" s="960"/>
      <c r="PPA60" s="960"/>
      <c r="PPB60" s="960"/>
      <c r="PPC60" s="960"/>
      <c r="PPD60" s="960"/>
      <c r="PPE60" s="960"/>
      <c r="PPF60" s="960"/>
      <c r="PPG60" s="960"/>
      <c r="PPH60" s="960"/>
      <c r="PPI60" s="960"/>
      <c r="PPJ60" s="960"/>
      <c r="PPK60" s="960"/>
      <c r="PPL60" s="960"/>
      <c r="PPM60" s="960"/>
      <c r="PPN60" s="960"/>
      <c r="PPO60" s="960"/>
      <c r="PPP60" s="960"/>
      <c r="PPQ60" s="960"/>
      <c r="PPR60" s="960"/>
      <c r="PPS60" s="960"/>
      <c r="PPT60" s="960"/>
      <c r="PPU60" s="960"/>
      <c r="PPV60" s="960"/>
      <c r="PPW60" s="960"/>
      <c r="PPX60" s="960"/>
      <c r="PPY60" s="960"/>
      <c r="PPZ60" s="960"/>
      <c r="PQA60" s="960"/>
      <c r="PQB60" s="960"/>
      <c r="PQC60" s="960"/>
      <c r="PQD60" s="960"/>
      <c r="PQE60" s="960"/>
      <c r="PQF60" s="960"/>
      <c r="PQG60" s="960"/>
      <c r="PQH60" s="960"/>
      <c r="PQI60" s="960"/>
      <c r="PQJ60" s="960"/>
      <c r="PQK60" s="960"/>
      <c r="PQL60" s="960"/>
      <c r="PQM60" s="960"/>
      <c r="PQN60" s="960"/>
      <c r="PQO60" s="960"/>
      <c r="PQP60" s="960"/>
      <c r="PQQ60" s="960"/>
      <c r="PQR60" s="960"/>
      <c r="PQS60" s="960"/>
      <c r="PQT60" s="960"/>
      <c r="PQU60" s="960"/>
      <c r="PQV60" s="960"/>
      <c r="PQW60" s="960"/>
      <c r="PQX60" s="960"/>
      <c r="PQY60" s="960"/>
      <c r="PQZ60" s="960"/>
      <c r="PRA60" s="960"/>
      <c r="PRB60" s="960"/>
      <c r="PRC60" s="960"/>
      <c r="PRD60" s="960"/>
      <c r="PRE60" s="960"/>
      <c r="PRF60" s="960"/>
      <c r="PRG60" s="960"/>
      <c r="PRH60" s="960"/>
      <c r="PRI60" s="960"/>
      <c r="PRJ60" s="960"/>
      <c r="PRK60" s="960"/>
      <c r="PRL60" s="960"/>
      <c r="PRM60" s="960"/>
      <c r="PRN60" s="960"/>
      <c r="PRO60" s="960"/>
      <c r="PRP60" s="960"/>
      <c r="PRQ60" s="960"/>
      <c r="PRR60" s="960"/>
      <c r="PRS60" s="960"/>
      <c r="PRT60" s="960"/>
      <c r="PRU60" s="960"/>
      <c r="PRV60" s="960"/>
      <c r="PRW60" s="960"/>
      <c r="PRX60" s="960"/>
      <c r="PRY60" s="960"/>
      <c r="PRZ60" s="960"/>
      <c r="PSA60" s="960"/>
      <c r="PSB60" s="960"/>
      <c r="PSC60" s="960"/>
      <c r="PSD60" s="960"/>
      <c r="PSE60" s="960"/>
      <c r="PSF60" s="960"/>
      <c r="PSG60" s="960"/>
      <c r="PSH60" s="960"/>
      <c r="PSI60" s="960"/>
      <c r="PSJ60" s="960"/>
      <c r="PSK60" s="960"/>
      <c r="PSL60" s="960"/>
      <c r="PSM60" s="960"/>
      <c r="PSN60" s="960"/>
      <c r="PSO60" s="960"/>
      <c r="PSP60" s="960"/>
      <c r="PSQ60" s="960"/>
      <c r="PSR60" s="960"/>
      <c r="PSS60" s="960"/>
      <c r="PST60" s="960"/>
      <c r="PSU60" s="960"/>
      <c r="PSV60" s="960"/>
      <c r="PSW60" s="960"/>
      <c r="PSX60" s="960"/>
      <c r="PSY60" s="960"/>
      <c r="PSZ60" s="960"/>
      <c r="PTA60" s="960"/>
      <c r="PTB60" s="960"/>
      <c r="PTC60" s="960"/>
      <c r="PTD60" s="960"/>
      <c r="PTE60" s="960"/>
      <c r="PTF60" s="960"/>
      <c r="PTG60" s="960"/>
      <c r="PTH60" s="960"/>
      <c r="PTI60" s="960"/>
      <c r="PTJ60" s="960"/>
      <c r="PTK60" s="960"/>
      <c r="PTL60" s="960"/>
      <c r="PTM60" s="960"/>
      <c r="PTN60" s="960"/>
      <c r="PTO60" s="960"/>
      <c r="PTP60" s="960"/>
      <c r="PTQ60" s="960"/>
      <c r="PTR60" s="960"/>
      <c r="PTS60" s="960"/>
      <c r="PTT60" s="960"/>
      <c r="PTU60" s="960"/>
      <c r="PTV60" s="960"/>
      <c r="PTW60" s="960"/>
      <c r="PTX60" s="960"/>
      <c r="PTY60" s="960"/>
      <c r="PTZ60" s="960"/>
      <c r="PUA60" s="960"/>
      <c r="PUB60" s="960"/>
      <c r="PUC60" s="960"/>
      <c r="PUD60" s="960"/>
      <c r="PUE60" s="960"/>
      <c r="PUF60" s="960"/>
      <c r="PUG60" s="960"/>
      <c r="PUH60" s="960"/>
      <c r="PUI60" s="960"/>
      <c r="PUJ60" s="960"/>
      <c r="PUK60" s="960"/>
      <c r="PUL60" s="960"/>
      <c r="PUM60" s="960"/>
      <c r="PUN60" s="960"/>
      <c r="PUO60" s="960"/>
      <c r="PUP60" s="960"/>
      <c r="PUQ60" s="960"/>
      <c r="PUR60" s="960"/>
      <c r="PUS60" s="960"/>
      <c r="PUT60" s="960"/>
      <c r="PUU60" s="960"/>
      <c r="PUV60" s="960"/>
      <c r="PUW60" s="960"/>
      <c r="PUX60" s="960"/>
      <c r="PUY60" s="960"/>
      <c r="PUZ60" s="960"/>
      <c r="PVA60" s="960"/>
      <c r="PVB60" s="960"/>
      <c r="PVC60" s="960"/>
      <c r="PVD60" s="960"/>
      <c r="PVE60" s="960"/>
      <c r="PVF60" s="960"/>
      <c r="PVG60" s="960"/>
      <c r="PVH60" s="960"/>
      <c r="PVI60" s="960"/>
      <c r="PVJ60" s="960"/>
      <c r="PVK60" s="960"/>
      <c r="PVL60" s="960"/>
      <c r="PVM60" s="960"/>
      <c r="PVN60" s="960"/>
      <c r="PVO60" s="960"/>
      <c r="PVP60" s="960"/>
      <c r="PVQ60" s="960"/>
      <c r="PVR60" s="960"/>
      <c r="PVS60" s="960"/>
      <c r="PVT60" s="960"/>
      <c r="PVU60" s="960"/>
      <c r="PVV60" s="960"/>
      <c r="PVW60" s="960"/>
      <c r="PVX60" s="960"/>
      <c r="PVY60" s="960"/>
      <c r="PVZ60" s="960"/>
      <c r="PWA60" s="960"/>
      <c r="PWB60" s="960"/>
      <c r="PWC60" s="960"/>
      <c r="PWD60" s="960"/>
      <c r="PWE60" s="960"/>
      <c r="PWF60" s="960"/>
      <c r="PWG60" s="960"/>
      <c r="PWH60" s="960"/>
      <c r="PWI60" s="960"/>
      <c r="PWJ60" s="960"/>
      <c r="PWK60" s="960"/>
      <c r="PWL60" s="960"/>
      <c r="PWM60" s="960"/>
      <c r="PWN60" s="960"/>
      <c r="PWO60" s="960"/>
      <c r="PWP60" s="960"/>
      <c r="PWQ60" s="960"/>
      <c r="PWR60" s="960"/>
      <c r="PWS60" s="960"/>
      <c r="PWT60" s="960"/>
      <c r="PWU60" s="960"/>
      <c r="PWV60" s="960"/>
      <c r="PWW60" s="960"/>
      <c r="PWX60" s="960"/>
      <c r="PWY60" s="960"/>
      <c r="PWZ60" s="960"/>
      <c r="PXA60" s="960"/>
      <c r="PXB60" s="960"/>
      <c r="PXC60" s="960"/>
      <c r="PXD60" s="960"/>
      <c r="PXE60" s="960"/>
      <c r="PXF60" s="960"/>
      <c r="PXG60" s="960"/>
      <c r="PXH60" s="960"/>
      <c r="PXI60" s="960"/>
      <c r="PXJ60" s="960"/>
      <c r="PXK60" s="960"/>
      <c r="PXL60" s="960"/>
      <c r="PXM60" s="960"/>
      <c r="PXN60" s="960"/>
      <c r="PXO60" s="960"/>
      <c r="PXP60" s="960"/>
      <c r="PXQ60" s="960"/>
      <c r="PXR60" s="960"/>
      <c r="PXS60" s="960"/>
      <c r="PXT60" s="960"/>
      <c r="PXU60" s="960"/>
      <c r="PXV60" s="960"/>
      <c r="PXW60" s="960"/>
      <c r="PXX60" s="960"/>
      <c r="PXY60" s="960"/>
      <c r="PXZ60" s="960"/>
      <c r="PYA60" s="960"/>
      <c r="PYB60" s="960"/>
      <c r="PYC60" s="960"/>
      <c r="PYD60" s="960"/>
      <c r="PYE60" s="960"/>
      <c r="PYF60" s="960"/>
      <c r="PYG60" s="960"/>
      <c r="PYH60" s="960"/>
      <c r="PYI60" s="960"/>
      <c r="PYJ60" s="960"/>
      <c r="PYK60" s="960"/>
      <c r="PYL60" s="960"/>
      <c r="PYM60" s="960"/>
      <c r="PYN60" s="960"/>
      <c r="PYO60" s="960"/>
      <c r="PYP60" s="960"/>
      <c r="PYQ60" s="960"/>
      <c r="PYR60" s="960"/>
      <c r="PYS60" s="960"/>
      <c r="PYT60" s="960"/>
      <c r="PYU60" s="960"/>
      <c r="PYV60" s="960"/>
      <c r="PYW60" s="960"/>
      <c r="PYX60" s="960"/>
      <c r="PYY60" s="960"/>
      <c r="PYZ60" s="960"/>
      <c r="PZA60" s="960"/>
      <c r="PZB60" s="960"/>
      <c r="PZC60" s="960"/>
      <c r="PZD60" s="960"/>
      <c r="PZE60" s="960"/>
      <c r="PZF60" s="960"/>
      <c r="PZG60" s="960"/>
      <c r="PZH60" s="960"/>
      <c r="PZI60" s="960"/>
      <c r="PZJ60" s="960"/>
      <c r="PZK60" s="960"/>
      <c r="PZL60" s="960"/>
      <c r="PZM60" s="960"/>
      <c r="PZN60" s="960"/>
      <c r="PZO60" s="960"/>
      <c r="PZP60" s="960"/>
      <c r="PZQ60" s="960"/>
      <c r="PZR60" s="960"/>
      <c r="PZS60" s="960"/>
      <c r="PZT60" s="960"/>
      <c r="PZU60" s="960"/>
      <c r="PZV60" s="960"/>
      <c r="PZW60" s="960"/>
      <c r="PZX60" s="960"/>
      <c r="PZY60" s="960"/>
      <c r="PZZ60" s="960"/>
      <c r="QAA60" s="960"/>
      <c r="QAB60" s="960"/>
      <c r="QAC60" s="960"/>
      <c r="QAD60" s="960"/>
      <c r="QAE60" s="960"/>
      <c r="QAF60" s="960"/>
      <c r="QAG60" s="960"/>
      <c r="QAH60" s="960"/>
      <c r="QAI60" s="960"/>
      <c r="QAJ60" s="960"/>
      <c r="QAK60" s="960"/>
      <c r="QAL60" s="960"/>
      <c r="QAM60" s="960"/>
      <c r="QAN60" s="960"/>
      <c r="QAO60" s="960"/>
      <c r="QAP60" s="960"/>
      <c r="QAQ60" s="960"/>
      <c r="QAR60" s="960"/>
      <c r="QAS60" s="960"/>
      <c r="QAT60" s="960"/>
      <c r="QAU60" s="960"/>
      <c r="QAV60" s="960"/>
      <c r="QAW60" s="960"/>
      <c r="QAX60" s="960"/>
      <c r="QAY60" s="960"/>
      <c r="QAZ60" s="960"/>
      <c r="QBA60" s="960"/>
      <c r="QBB60" s="960"/>
      <c r="QBC60" s="960"/>
      <c r="QBD60" s="960"/>
      <c r="QBE60" s="960"/>
      <c r="QBF60" s="960"/>
      <c r="QBG60" s="960"/>
      <c r="QBH60" s="960"/>
      <c r="QBI60" s="960"/>
      <c r="QBJ60" s="960"/>
      <c r="QBK60" s="960"/>
      <c r="QBL60" s="960"/>
      <c r="QBM60" s="960"/>
      <c r="QBN60" s="960"/>
      <c r="QBO60" s="960"/>
      <c r="QBP60" s="960"/>
      <c r="QBQ60" s="960"/>
      <c r="QBR60" s="960"/>
      <c r="QBS60" s="960"/>
      <c r="QBT60" s="960"/>
      <c r="QBU60" s="960"/>
      <c r="QBV60" s="960"/>
      <c r="QBW60" s="960"/>
      <c r="QBX60" s="960"/>
      <c r="QBY60" s="960"/>
      <c r="QBZ60" s="960"/>
      <c r="QCA60" s="960"/>
      <c r="QCB60" s="960"/>
      <c r="QCC60" s="960"/>
      <c r="QCD60" s="960"/>
      <c r="QCE60" s="960"/>
      <c r="QCF60" s="960"/>
      <c r="QCG60" s="960"/>
      <c r="QCH60" s="960"/>
      <c r="QCI60" s="960"/>
      <c r="QCJ60" s="960"/>
      <c r="QCK60" s="960"/>
      <c r="QCL60" s="960"/>
      <c r="QCM60" s="960"/>
      <c r="QCN60" s="960"/>
      <c r="QCO60" s="960"/>
      <c r="QCP60" s="960"/>
      <c r="QCQ60" s="960"/>
      <c r="QCR60" s="960"/>
      <c r="QCS60" s="960"/>
      <c r="QCT60" s="960"/>
      <c r="QCU60" s="960"/>
      <c r="QCV60" s="960"/>
      <c r="QCW60" s="960"/>
      <c r="QCX60" s="960"/>
      <c r="QCY60" s="960"/>
      <c r="QCZ60" s="960"/>
      <c r="QDA60" s="960"/>
      <c r="QDB60" s="960"/>
      <c r="QDC60" s="960"/>
      <c r="QDD60" s="960"/>
      <c r="QDE60" s="960"/>
      <c r="QDF60" s="960"/>
      <c r="QDG60" s="960"/>
      <c r="QDH60" s="960"/>
      <c r="QDI60" s="960"/>
      <c r="QDJ60" s="960"/>
      <c r="QDK60" s="960"/>
      <c r="QDL60" s="960"/>
      <c r="QDM60" s="960"/>
      <c r="QDN60" s="960"/>
      <c r="QDO60" s="960"/>
      <c r="QDP60" s="960"/>
      <c r="QDQ60" s="960"/>
      <c r="QDR60" s="960"/>
      <c r="QDS60" s="960"/>
      <c r="QDT60" s="960"/>
      <c r="QDU60" s="960"/>
      <c r="QDV60" s="960"/>
      <c r="QDW60" s="960"/>
      <c r="QDX60" s="960"/>
      <c r="QDY60" s="960"/>
      <c r="QDZ60" s="960"/>
      <c r="QEA60" s="960"/>
      <c r="QEB60" s="960"/>
      <c r="QEC60" s="960"/>
      <c r="QED60" s="960"/>
      <c r="QEE60" s="960"/>
      <c r="QEF60" s="960"/>
      <c r="QEG60" s="960"/>
      <c r="QEH60" s="960"/>
      <c r="QEI60" s="960"/>
      <c r="QEJ60" s="960"/>
      <c r="QEK60" s="960"/>
      <c r="QEL60" s="960"/>
      <c r="QEM60" s="960"/>
      <c r="QEN60" s="960"/>
      <c r="QEO60" s="960"/>
      <c r="QEP60" s="960"/>
      <c r="QEQ60" s="960"/>
      <c r="QER60" s="960"/>
      <c r="QES60" s="960"/>
      <c r="QET60" s="960"/>
      <c r="QEU60" s="960"/>
      <c r="QEV60" s="960"/>
      <c r="QEW60" s="960"/>
      <c r="QEX60" s="960"/>
      <c r="QEY60" s="960"/>
      <c r="QEZ60" s="960"/>
      <c r="QFA60" s="960"/>
      <c r="QFB60" s="960"/>
      <c r="QFC60" s="960"/>
      <c r="QFD60" s="960"/>
      <c r="QFE60" s="960"/>
      <c r="QFF60" s="960"/>
      <c r="QFG60" s="960"/>
      <c r="QFH60" s="960"/>
      <c r="QFI60" s="960"/>
      <c r="QFJ60" s="960"/>
      <c r="QFK60" s="960"/>
      <c r="QFL60" s="960"/>
      <c r="QFM60" s="960"/>
      <c r="QFN60" s="960"/>
      <c r="QFO60" s="960"/>
      <c r="QFP60" s="960"/>
      <c r="QFQ60" s="960"/>
      <c r="QFR60" s="960"/>
      <c r="QFS60" s="960"/>
      <c r="QFT60" s="960"/>
      <c r="QFU60" s="960"/>
      <c r="QFV60" s="960"/>
      <c r="QFW60" s="960"/>
      <c r="QFX60" s="960"/>
      <c r="QFY60" s="960"/>
      <c r="QFZ60" s="960"/>
      <c r="QGA60" s="960"/>
      <c r="QGB60" s="960"/>
      <c r="QGC60" s="960"/>
      <c r="QGD60" s="960"/>
      <c r="QGE60" s="960"/>
      <c r="QGF60" s="960"/>
      <c r="QGG60" s="960"/>
      <c r="QGH60" s="960"/>
      <c r="QGI60" s="960"/>
      <c r="QGJ60" s="960"/>
      <c r="QGK60" s="960"/>
      <c r="QGL60" s="960"/>
      <c r="QGM60" s="960"/>
      <c r="QGN60" s="960"/>
      <c r="QGO60" s="960"/>
      <c r="QGP60" s="960"/>
      <c r="QGQ60" s="960"/>
      <c r="QGR60" s="960"/>
      <c r="QGS60" s="960"/>
      <c r="QGT60" s="960"/>
      <c r="QGU60" s="960"/>
      <c r="QGV60" s="960"/>
      <c r="QGW60" s="960"/>
      <c r="QGX60" s="960"/>
      <c r="QGY60" s="960"/>
      <c r="QGZ60" s="960"/>
      <c r="QHA60" s="960"/>
      <c r="QHB60" s="960"/>
      <c r="QHC60" s="960"/>
      <c r="QHD60" s="960"/>
      <c r="QHE60" s="960"/>
      <c r="QHF60" s="960"/>
      <c r="QHG60" s="960"/>
      <c r="QHH60" s="960"/>
      <c r="QHI60" s="960"/>
      <c r="QHJ60" s="960"/>
      <c r="QHK60" s="960"/>
      <c r="QHL60" s="960"/>
      <c r="QHM60" s="960"/>
      <c r="QHN60" s="960"/>
      <c r="QHO60" s="960"/>
      <c r="QHP60" s="960"/>
      <c r="QHQ60" s="960"/>
      <c r="QHR60" s="960"/>
      <c r="QHS60" s="960"/>
      <c r="QHT60" s="960"/>
      <c r="QHU60" s="960"/>
      <c r="QHV60" s="960"/>
      <c r="QHW60" s="960"/>
      <c r="QHX60" s="960"/>
      <c r="QHY60" s="960"/>
      <c r="QHZ60" s="960"/>
      <c r="QIA60" s="960"/>
      <c r="QIB60" s="960"/>
      <c r="QIC60" s="960"/>
      <c r="QID60" s="960"/>
      <c r="QIE60" s="960"/>
      <c r="QIF60" s="960"/>
      <c r="QIG60" s="960"/>
      <c r="QIH60" s="960"/>
      <c r="QII60" s="960"/>
      <c r="QIJ60" s="960"/>
      <c r="QIK60" s="960"/>
      <c r="QIL60" s="960"/>
      <c r="QIM60" s="960"/>
      <c r="QIN60" s="960"/>
      <c r="QIO60" s="960"/>
      <c r="QIP60" s="960"/>
      <c r="QIQ60" s="960"/>
      <c r="QIR60" s="960"/>
      <c r="QIS60" s="960"/>
      <c r="QIT60" s="960"/>
      <c r="QIU60" s="960"/>
      <c r="QIV60" s="960"/>
      <c r="QIW60" s="960"/>
      <c r="QIX60" s="960"/>
      <c r="QIY60" s="960"/>
      <c r="QIZ60" s="960"/>
      <c r="QJA60" s="960"/>
      <c r="QJB60" s="960"/>
      <c r="QJC60" s="960"/>
      <c r="QJD60" s="960"/>
      <c r="QJE60" s="960"/>
      <c r="QJF60" s="960"/>
      <c r="QJG60" s="960"/>
      <c r="QJH60" s="960"/>
      <c r="QJI60" s="960"/>
      <c r="QJJ60" s="960"/>
      <c r="QJK60" s="960"/>
      <c r="QJL60" s="960"/>
      <c r="QJM60" s="960"/>
      <c r="QJN60" s="960"/>
      <c r="QJO60" s="960"/>
      <c r="QJP60" s="960"/>
      <c r="QJQ60" s="960"/>
      <c r="QJR60" s="960"/>
      <c r="QJS60" s="960"/>
      <c r="QJT60" s="960"/>
      <c r="QJU60" s="960"/>
      <c r="QJV60" s="960"/>
      <c r="QJW60" s="960"/>
      <c r="QJX60" s="960"/>
      <c r="QJY60" s="960"/>
      <c r="QJZ60" s="960"/>
      <c r="QKA60" s="960"/>
      <c r="QKB60" s="960"/>
      <c r="QKC60" s="960"/>
      <c r="QKD60" s="960"/>
      <c r="QKE60" s="960"/>
      <c r="QKF60" s="960"/>
      <c r="QKG60" s="960"/>
      <c r="QKH60" s="960"/>
      <c r="QKI60" s="960"/>
      <c r="QKJ60" s="960"/>
      <c r="QKK60" s="960"/>
      <c r="QKL60" s="960"/>
      <c r="QKM60" s="960"/>
      <c r="QKN60" s="960"/>
      <c r="QKO60" s="960"/>
      <c r="QKP60" s="960"/>
      <c r="QKQ60" s="960"/>
      <c r="QKR60" s="960"/>
      <c r="QKS60" s="960"/>
      <c r="QKT60" s="960"/>
      <c r="QKU60" s="960"/>
      <c r="QKV60" s="960"/>
      <c r="QKW60" s="960"/>
      <c r="QKX60" s="960"/>
      <c r="QKY60" s="960"/>
      <c r="QKZ60" s="960"/>
      <c r="QLA60" s="960"/>
      <c r="QLB60" s="960"/>
      <c r="QLC60" s="960"/>
      <c r="QLD60" s="960"/>
      <c r="QLE60" s="960"/>
      <c r="QLF60" s="960"/>
      <c r="QLG60" s="960"/>
      <c r="QLH60" s="960"/>
      <c r="QLI60" s="960"/>
      <c r="QLJ60" s="960"/>
      <c r="QLK60" s="960"/>
      <c r="QLL60" s="960"/>
      <c r="QLM60" s="960"/>
      <c r="QLN60" s="960"/>
      <c r="QLO60" s="960"/>
      <c r="QLP60" s="960"/>
      <c r="QLQ60" s="960"/>
      <c r="QLR60" s="960"/>
      <c r="QLS60" s="960"/>
      <c r="QLT60" s="960"/>
      <c r="QLU60" s="960"/>
      <c r="QLV60" s="960"/>
      <c r="QLW60" s="960"/>
      <c r="QLX60" s="960"/>
      <c r="QLY60" s="960"/>
      <c r="QLZ60" s="960"/>
      <c r="QMA60" s="960"/>
      <c r="QMB60" s="960"/>
      <c r="QMC60" s="960"/>
      <c r="QMD60" s="960"/>
      <c r="QME60" s="960"/>
      <c r="QMF60" s="960"/>
      <c r="QMG60" s="960"/>
      <c r="QMH60" s="960"/>
      <c r="QMI60" s="960"/>
      <c r="QMJ60" s="960"/>
      <c r="QMK60" s="960"/>
      <c r="QML60" s="960"/>
      <c r="QMM60" s="960"/>
      <c r="QMN60" s="960"/>
      <c r="QMO60" s="960"/>
      <c r="QMP60" s="960"/>
      <c r="QMQ60" s="960"/>
      <c r="QMR60" s="960"/>
      <c r="QMS60" s="960"/>
      <c r="QMT60" s="960"/>
      <c r="QMU60" s="960"/>
      <c r="QMV60" s="960"/>
      <c r="QMW60" s="960"/>
      <c r="QMX60" s="960"/>
      <c r="QMY60" s="960"/>
      <c r="QMZ60" s="960"/>
      <c r="QNA60" s="960"/>
      <c r="QNB60" s="960"/>
      <c r="QNC60" s="960"/>
      <c r="QND60" s="960"/>
      <c r="QNE60" s="960"/>
      <c r="QNF60" s="960"/>
      <c r="QNG60" s="960"/>
      <c r="QNH60" s="960"/>
      <c r="QNI60" s="960"/>
      <c r="QNJ60" s="960"/>
      <c r="QNK60" s="960"/>
      <c r="QNL60" s="960"/>
      <c r="QNM60" s="960"/>
      <c r="QNN60" s="960"/>
      <c r="QNO60" s="960"/>
      <c r="QNP60" s="960"/>
      <c r="QNQ60" s="960"/>
      <c r="QNR60" s="960"/>
      <c r="QNS60" s="960"/>
      <c r="QNT60" s="960"/>
      <c r="QNU60" s="960"/>
      <c r="QNV60" s="960"/>
      <c r="QNW60" s="960"/>
      <c r="QNX60" s="960"/>
      <c r="QNY60" s="960"/>
      <c r="QNZ60" s="960"/>
      <c r="QOA60" s="960"/>
      <c r="QOB60" s="960"/>
      <c r="QOC60" s="960"/>
      <c r="QOD60" s="960"/>
      <c r="QOE60" s="960"/>
      <c r="QOF60" s="960"/>
      <c r="QOG60" s="960"/>
      <c r="QOH60" s="960"/>
      <c r="QOI60" s="960"/>
      <c r="QOJ60" s="960"/>
      <c r="QOK60" s="960"/>
      <c r="QOL60" s="960"/>
      <c r="QOM60" s="960"/>
      <c r="QON60" s="960"/>
      <c r="QOO60" s="960"/>
      <c r="QOP60" s="960"/>
      <c r="QOQ60" s="960"/>
      <c r="QOR60" s="960"/>
      <c r="QOS60" s="960"/>
      <c r="QOT60" s="960"/>
      <c r="QOU60" s="960"/>
      <c r="QOV60" s="960"/>
      <c r="QOW60" s="960"/>
      <c r="QOX60" s="960"/>
      <c r="QOY60" s="960"/>
      <c r="QOZ60" s="960"/>
      <c r="QPA60" s="960"/>
      <c r="QPB60" s="960"/>
      <c r="QPC60" s="960"/>
      <c r="QPD60" s="960"/>
      <c r="QPE60" s="960"/>
      <c r="QPF60" s="960"/>
      <c r="QPG60" s="960"/>
      <c r="QPH60" s="960"/>
      <c r="QPI60" s="960"/>
      <c r="QPJ60" s="960"/>
      <c r="QPK60" s="960"/>
      <c r="QPL60" s="960"/>
      <c r="QPM60" s="960"/>
      <c r="QPN60" s="960"/>
      <c r="QPO60" s="960"/>
      <c r="QPP60" s="960"/>
      <c r="QPQ60" s="960"/>
      <c r="QPR60" s="960"/>
      <c r="QPS60" s="960"/>
      <c r="QPT60" s="960"/>
      <c r="QPU60" s="960"/>
      <c r="QPV60" s="960"/>
      <c r="QPW60" s="960"/>
      <c r="QPX60" s="960"/>
      <c r="QPY60" s="960"/>
      <c r="QPZ60" s="960"/>
      <c r="QQA60" s="960"/>
      <c r="QQB60" s="960"/>
      <c r="QQC60" s="960"/>
      <c r="QQD60" s="960"/>
      <c r="QQE60" s="960"/>
      <c r="QQF60" s="960"/>
      <c r="QQG60" s="960"/>
      <c r="QQH60" s="960"/>
      <c r="QQI60" s="960"/>
      <c r="QQJ60" s="960"/>
      <c r="QQK60" s="960"/>
      <c r="QQL60" s="960"/>
      <c r="QQM60" s="960"/>
      <c r="QQN60" s="960"/>
      <c r="QQO60" s="960"/>
      <c r="QQP60" s="960"/>
      <c r="QQQ60" s="960"/>
      <c r="QQR60" s="960"/>
      <c r="QQS60" s="960"/>
      <c r="QQT60" s="960"/>
      <c r="QQU60" s="960"/>
      <c r="QQV60" s="960"/>
      <c r="QQW60" s="960"/>
      <c r="QQX60" s="960"/>
      <c r="QQY60" s="960"/>
      <c r="QQZ60" s="960"/>
      <c r="QRA60" s="960"/>
      <c r="QRB60" s="960"/>
      <c r="QRC60" s="960"/>
      <c r="QRD60" s="960"/>
      <c r="QRE60" s="960"/>
      <c r="QRF60" s="960"/>
      <c r="QRG60" s="960"/>
      <c r="QRH60" s="960"/>
      <c r="QRI60" s="960"/>
      <c r="QRJ60" s="960"/>
      <c r="QRK60" s="960"/>
      <c r="QRL60" s="960"/>
      <c r="QRM60" s="960"/>
      <c r="QRN60" s="960"/>
      <c r="QRO60" s="960"/>
      <c r="QRP60" s="960"/>
      <c r="QRQ60" s="960"/>
      <c r="QRR60" s="960"/>
      <c r="QRS60" s="960"/>
      <c r="QRT60" s="960"/>
      <c r="QRU60" s="960"/>
      <c r="QRV60" s="960"/>
      <c r="QRW60" s="960"/>
      <c r="QRX60" s="960"/>
      <c r="QRY60" s="960"/>
      <c r="QRZ60" s="960"/>
      <c r="QSA60" s="960"/>
      <c r="QSB60" s="960"/>
      <c r="QSC60" s="960"/>
      <c r="QSD60" s="960"/>
      <c r="QSE60" s="960"/>
      <c r="QSF60" s="960"/>
      <c r="QSG60" s="960"/>
      <c r="QSH60" s="960"/>
      <c r="QSI60" s="960"/>
      <c r="QSJ60" s="960"/>
      <c r="QSK60" s="960"/>
      <c r="QSL60" s="960"/>
      <c r="QSM60" s="960"/>
      <c r="QSN60" s="960"/>
      <c r="QSO60" s="960"/>
      <c r="QSP60" s="960"/>
      <c r="QSQ60" s="960"/>
      <c r="QSR60" s="960"/>
      <c r="QSS60" s="960"/>
      <c r="QST60" s="960"/>
      <c r="QSU60" s="960"/>
      <c r="QSV60" s="960"/>
      <c r="QSW60" s="960"/>
      <c r="QSX60" s="960"/>
      <c r="QSY60" s="960"/>
      <c r="QSZ60" s="960"/>
      <c r="QTA60" s="960"/>
      <c r="QTB60" s="960"/>
      <c r="QTC60" s="960"/>
      <c r="QTD60" s="960"/>
      <c r="QTE60" s="960"/>
      <c r="QTF60" s="960"/>
      <c r="QTG60" s="960"/>
      <c r="QTH60" s="960"/>
      <c r="QTI60" s="960"/>
      <c r="QTJ60" s="960"/>
      <c r="QTK60" s="960"/>
      <c r="QTL60" s="960"/>
      <c r="QTM60" s="960"/>
      <c r="QTN60" s="960"/>
      <c r="QTO60" s="960"/>
      <c r="QTP60" s="960"/>
      <c r="QTQ60" s="960"/>
      <c r="QTR60" s="960"/>
      <c r="QTS60" s="960"/>
      <c r="QTT60" s="960"/>
      <c r="QTU60" s="960"/>
      <c r="QTV60" s="960"/>
      <c r="QTW60" s="960"/>
      <c r="QTX60" s="960"/>
      <c r="QTY60" s="960"/>
      <c r="QTZ60" s="960"/>
      <c r="QUA60" s="960"/>
      <c r="QUB60" s="960"/>
      <c r="QUC60" s="960"/>
      <c r="QUD60" s="960"/>
      <c r="QUE60" s="960"/>
      <c r="QUF60" s="960"/>
      <c r="QUG60" s="960"/>
      <c r="QUH60" s="960"/>
      <c r="QUI60" s="960"/>
      <c r="QUJ60" s="960"/>
      <c r="QUK60" s="960"/>
      <c r="QUL60" s="960"/>
      <c r="QUM60" s="960"/>
      <c r="QUN60" s="960"/>
      <c r="QUO60" s="960"/>
      <c r="QUP60" s="960"/>
      <c r="QUQ60" s="960"/>
      <c r="QUR60" s="960"/>
      <c r="QUS60" s="960"/>
      <c r="QUT60" s="960"/>
      <c r="QUU60" s="960"/>
      <c r="QUV60" s="960"/>
      <c r="QUW60" s="960"/>
      <c r="QUX60" s="960"/>
      <c r="QUY60" s="960"/>
      <c r="QUZ60" s="960"/>
      <c r="QVA60" s="960"/>
      <c r="QVB60" s="960"/>
      <c r="QVC60" s="960"/>
      <c r="QVD60" s="960"/>
      <c r="QVE60" s="960"/>
      <c r="QVF60" s="960"/>
      <c r="QVG60" s="960"/>
      <c r="QVH60" s="960"/>
      <c r="QVI60" s="960"/>
      <c r="QVJ60" s="960"/>
      <c r="QVK60" s="960"/>
      <c r="QVL60" s="960"/>
      <c r="QVM60" s="960"/>
      <c r="QVN60" s="960"/>
      <c r="QVO60" s="960"/>
      <c r="QVP60" s="960"/>
      <c r="QVQ60" s="960"/>
      <c r="QVR60" s="960"/>
      <c r="QVS60" s="960"/>
      <c r="QVT60" s="960"/>
      <c r="QVU60" s="960"/>
      <c r="QVV60" s="960"/>
      <c r="QVW60" s="960"/>
      <c r="QVX60" s="960"/>
      <c r="QVY60" s="960"/>
      <c r="QVZ60" s="960"/>
      <c r="QWA60" s="960"/>
      <c r="QWB60" s="960"/>
      <c r="QWC60" s="960"/>
      <c r="QWD60" s="960"/>
      <c r="QWE60" s="960"/>
      <c r="QWF60" s="960"/>
      <c r="QWG60" s="960"/>
      <c r="QWH60" s="960"/>
      <c r="QWI60" s="960"/>
      <c r="QWJ60" s="960"/>
      <c r="QWK60" s="960"/>
      <c r="QWL60" s="960"/>
      <c r="QWM60" s="960"/>
      <c r="QWN60" s="960"/>
      <c r="QWO60" s="960"/>
      <c r="QWP60" s="960"/>
      <c r="QWQ60" s="960"/>
      <c r="QWR60" s="960"/>
      <c r="QWS60" s="960"/>
      <c r="QWT60" s="960"/>
      <c r="QWU60" s="960"/>
      <c r="QWV60" s="960"/>
      <c r="QWW60" s="960"/>
      <c r="QWX60" s="960"/>
      <c r="QWY60" s="960"/>
      <c r="QWZ60" s="960"/>
      <c r="QXA60" s="960"/>
      <c r="QXB60" s="960"/>
      <c r="QXC60" s="960"/>
      <c r="QXD60" s="960"/>
      <c r="QXE60" s="960"/>
      <c r="QXF60" s="960"/>
      <c r="QXG60" s="960"/>
      <c r="QXH60" s="960"/>
      <c r="QXI60" s="960"/>
      <c r="QXJ60" s="960"/>
      <c r="QXK60" s="960"/>
      <c r="QXL60" s="960"/>
      <c r="QXM60" s="960"/>
      <c r="QXN60" s="960"/>
      <c r="QXO60" s="960"/>
      <c r="QXP60" s="960"/>
      <c r="QXQ60" s="960"/>
      <c r="QXR60" s="960"/>
      <c r="QXS60" s="960"/>
      <c r="QXT60" s="960"/>
      <c r="QXU60" s="960"/>
      <c r="QXV60" s="960"/>
      <c r="QXW60" s="960"/>
      <c r="QXX60" s="960"/>
      <c r="QXY60" s="960"/>
      <c r="QXZ60" s="960"/>
      <c r="QYA60" s="960"/>
      <c r="QYB60" s="960"/>
      <c r="QYC60" s="960"/>
      <c r="QYD60" s="960"/>
      <c r="QYE60" s="960"/>
      <c r="QYF60" s="960"/>
      <c r="QYG60" s="960"/>
      <c r="QYH60" s="960"/>
      <c r="QYI60" s="960"/>
      <c r="QYJ60" s="960"/>
      <c r="QYK60" s="960"/>
      <c r="QYL60" s="960"/>
      <c r="QYM60" s="960"/>
      <c r="QYN60" s="960"/>
      <c r="QYO60" s="960"/>
      <c r="QYP60" s="960"/>
      <c r="QYQ60" s="960"/>
      <c r="QYR60" s="960"/>
      <c r="QYS60" s="960"/>
      <c r="QYT60" s="960"/>
      <c r="QYU60" s="960"/>
      <c r="QYV60" s="960"/>
      <c r="QYW60" s="960"/>
      <c r="QYX60" s="960"/>
      <c r="QYY60" s="960"/>
      <c r="QYZ60" s="960"/>
      <c r="QZA60" s="960"/>
      <c r="QZB60" s="960"/>
      <c r="QZC60" s="960"/>
      <c r="QZD60" s="960"/>
      <c r="QZE60" s="960"/>
      <c r="QZF60" s="960"/>
      <c r="QZG60" s="960"/>
      <c r="QZH60" s="960"/>
      <c r="QZI60" s="960"/>
      <c r="QZJ60" s="960"/>
      <c r="QZK60" s="960"/>
      <c r="QZL60" s="960"/>
      <c r="QZM60" s="960"/>
      <c r="QZN60" s="960"/>
      <c r="QZO60" s="960"/>
      <c r="QZP60" s="960"/>
      <c r="QZQ60" s="960"/>
      <c r="QZR60" s="960"/>
      <c r="QZS60" s="960"/>
      <c r="QZT60" s="960"/>
      <c r="QZU60" s="960"/>
      <c r="QZV60" s="960"/>
      <c r="QZW60" s="960"/>
      <c r="QZX60" s="960"/>
      <c r="QZY60" s="960"/>
      <c r="QZZ60" s="960"/>
      <c r="RAA60" s="960"/>
      <c r="RAB60" s="960"/>
      <c r="RAC60" s="960"/>
      <c r="RAD60" s="960"/>
      <c r="RAE60" s="960"/>
      <c r="RAF60" s="960"/>
      <c r="RAG60" s="960"/>
      <c r="RAH60" s="960"/>
      <c r="RAI60" s="960"/>
      <c r="RAJ60" s="960"/>
      <c r="RAK60" s="960"/>
      <c r="RAL60" s="960"/>
      <c r="RAM60" s="960"/>
      <c r="RAN60" s="960"/>
      <c r="RAO60" s="960"/>
      <c r="RAP60" s="960"/>
      <c r="RAQ60" s="960"/>
      <c r="RAR60" s="960"/>
      <c r="RAS60" s="960"/>
      <c r="RAT60" s="960"/>
      <c r="RAU60" s="960"/>
      <c r="RAV60" s="960"/>
      <c r="RAW60" s="960"/>
      <c r="RAX60" s="960"/>
      <c r="RAY60" s="960"/>
      <c r="RAZ60" s="960"/>
      <c r="RBA60" s="960"/>
      <c r="RBB60" s="960"/>
      <c r="RBC60" s="960"/>
      <c r="RBD60" s="960"/>
      <c r="RBE60" s="960"/>
      <c r="RBF60" s="960"/>
      <c r="RBG60" s="960"/>
      <c r="RBH60" s="960"/>
      <c r="RBI60" s="960"/>
      <c r="RBJ60" s="960"/>
      <c r="RBK60" s="960"/>
      <c r="RBL60" s="960"/>
      <c r="RBM60" s="960"/>
      <c r="RBN60" s="960"/>
      <c r="RBO60" s="960"/>
      <c r="RBP60" s="960"/>
      <c r="RBQ60" s="960"/>
      <c r="RBR60" s="960"/>
      <c r="RBS60" s="960"/>
      <c r="RBT60" s="960"/>
      <c r="RBU60" s="960"/>
      <c r="RBV60" s="960"/>
      <c r="RBW60" s="960"/>
      <c r="RBX60" s="960"/>
      <c r="RBY60" s="960"/>
      <c r="RBZ60" s="960"/>
      <c r="RCA60" s="960"/>
      <c r="RCB60" s="960"/>
      <c r="RCC60" s="960"/>
      <c r="RCD60" s="960"/>
      <c r="RCE60" s="960"/>
      <c r="RCF60" s="960"/>
      <c r="RCG60" s="960"/>
      <c r="RCH60" s="960"/>
      <c r="RCI60" s="960"/>
      <c r="RCJ60" s="960"/>
      <c r="RCK60" s="960"/>
      <c r="RCL60" s="960"/>
      <c r="RCM60" s="960"/>
      <c r="RCN60" s="960"/>
      <c r="RCO60" s="960"/>
      <c r="RCP60" s="960"/>
      <c r="RCQ60" s="960"/>
      <c r="RCR60" s="960"/>
      <c r="RCS60" s="960"/>
      <c r="RCT60" s="960"/>
      <c r="RCU60" s="960"/>
      <c r="RCV60" s="960"/>
      <c r="RCW60" s="960"/>
      <c r="RCX60" s="960"/>
      <c r="RCY60" s="960"/>
      <c r="RCZ60" s="960"/>
      <c r="RDA60" s="960"/>
      <c r="RDB60" s="960"/>
      <c r="RDC60" s="960"/>
      <c r="RDD60" s="960"/>
      <c r="RDE60" s="960"/>
      <c r="RDF60" s="960"/>
      <c r="RDG60" s="960"/>
      <c r="RDH60" s="960"/>
      <c r="RDI60" s="960"/>
      <c r="RDJ60" s="960"/>
      <c r="RDK60" s="960"/>
      <c r="RDL60" s="960"/>
      <c r="RDM60" s="960"/>
      <c r="RDN60" s="960"/>
      <c r="RDO60" s="960"/>
      <c r="RDP60" s="960"/>
      <c r="RDQ60" s="960"/>
      <c r="RDR60" s="960"/>
      <c r="RDS60" s="960"/>
      <c r="RDT60" s="960"/>
      <c r="RDU60" s="960"/>
      <c r="RDV60" s="960"/>
      <c r="RDW60" s="960"/>
      <c r="RDX60" s="960"/>
      <c r="RDY60" s="960"/>
      <c r="RDZ60" s="960"/>
      <c r="REA60" s="960"/>
      <c r="REB60" s="960"/>
      <c r="REC60" s="960"/>
      <c r="RED60" s="960"/>
      <c r="REE60" s="960"/>
      <c r="REF60" s="960"/>
      <c r="REG60" s="960"/>
      <c r="REH60" s="960"/>
      <c r="REI60" s="960"/>
      <c r="REJ60" s="960"/>
      <c r="REK60" s="960"/>
      <c r="REL60" s="960"/>
      <c r="REM60" s="960"/>
      <c r="REN60" s="960"/>
      <c r="REO60" s="960"/>
      <c r="REP60" s="960"/>
      <c r="REQ60" s="960"/>
      <c r="RER60" s="960"/>
      <c r="RES60" s="960"/>
      <c r="RET60" s="960"/>
      <c r="REU60" s="960"/>
      <c r="REV60" s="960"/>
      <c r="REW60" s="960"/>
      <c r="REX60" s="960"/>
      <c r="REY60" s="960"/>
      <c r="REZ60" s="960"/>
      <c r="RFA60" s="960"/>
      <c r="RFB60" s="960"/>
      <c r="RFC60" s="960"/>
      <c r="RFD60" s="960"/>
      <c r="RFE60" s="960"/>
      <c r="RFF60" s="960"/>
      <c r="RFG60" s="960"/>
      <c r="RFH60" s="960"/>
      <c r="RFI60" s="960"/>
      <c r="RFJ60" s="960"/>
      <c r="RFK60" s="960"/>
      <c r="RFL60" s="960"/>
      <c r="RFM60" s="960"/>
      <c r="RFN60" s="960"/>
      <c r="RFO60" s="960"/>
      <c r="RFP60" s="960"/>
      <c r="RFQ60" s="960"/>
      <c r="RFR60" s="960"/>
      <c r="RFS60" s="960"/>
      <c r="RFT60" s="960"/>
      <c r="RFU60" s="960"/>
      <c r="RFV60" s="960"/>
      <c r="RFW60" s="960"/>
      <c r="RFX60" s="960"/>
      <c r="RFY60" s="960"/>
      <c r="RFZ60" s="960"/>
      <c r="RGA60" s="960"/>
      <c r="RGB60" s="960"/>
      <c r="RGC60" s="960"/>
      <c r="RGD60" s="960"/>
      <c r="RGE60" s="960"/>
      <c r="RGF60" s="960"/>
      <c r="RGG60" s="960"/>
      <c r="RGH60" s="960"/>
      <c r="RGI60" s="960"/>
      <c r="RGJ60" s="960"/>
      <c r="RGK60" s="960"/>
      <c r="RGL60" s="960"/>
      <c r="RGM60" s="960"/>
      <c r="RGN60" s="960"/>
      <c r="RGO60" s="960"/>
      <c r="RGP60" s="960"/>
      <c r="RGQ60" s="960"/>
      <c r="RGR60" s="960"/>
      <c r="RGS60" s="960"/>
      <c r="RGT60" s="960"/>
      <c r="RGU60" s="960"/>
      <c r="RGV60" s="960"/>
      <c r="RGW60" s="960"/>
      <c r="RGX60" s="960"/>
      <c r="RGY60" s="960"/>
      <c r="RGZ60" s="960"/>
      <c r="RHA60" s="960"/>
      <c r="RHB60" s="960"/>
      <c r="RHC60" s="960"/>
      <c r="RHD60" s="960"/>
      <c r="RHE60" s="960"/>
      <c r="RHF60" s="960"/>
      <c r="RHG60" s="960"/>
      <c r="RHH60" s="960"/>
      <c r="RHI60" s="960"/>
      <c r="RHJ60" s="960"/>
      <c r="RHK60" s="960"/>
      <c r="RHL60" s="960"/>
      <c r="RHM60" s="960"/>
      <c r="RHN60" s="960"/>
      <c r="RHO60" s="960"/>
      <c r="RHP60" s="960"/>
      <c r="RHQ60" s="960"/>
      <c r="RHR60" s="960"/>
      <c r="RHS60" s="960"/>
      <c r="RHT60" s="960"/>
      <c r="RHU60" s="960"/>
      <c r="RHV60" s="960"/>
      <c r="RHW60" s="960"/>
      <c r="RHX60" s="960"/>
      <c r="RHY60" s="960"/>
      <c r="RHZ60" s="960"/>
      <c r="RIA60" s="960"/>
      <c r="RIB60" s="960"/>
      <c r="RIC60" s="960"/>
      <c r="RID60" s="960"/>
      <c r="RIE60" s="960"/>
      <c r="RIF60" s="960"/>
      <c r="RIG60" s="960"/>
      <c r="RIH60" s="960"/>
      <c r="RII60" s="960"/>
      <c r="RIJ60" s="960"/>
      <c r="RIK60" s="960"/>
      <c r="RIL60" s="960"/>
      <c r="RIM60" s="960"/>
      <c r="RIN60" s="960"/>
      <c r="RIO60" s="960"/>
      <c r="RIP60" s="960"/>
      <c r="RIQ60" s="960"/>
      <c r="RIR60" s="960"/>
      <c r="RIS60" s="960"/>
      <c r="RIT60" s="960"/>
      <c r="RIU60" s="960"/>
      <c r="RIV60" s="960"/>
      <c r="RIW60" s="960"/>
      <c r="RIX60" s="960"/>
      <c r="RIY60" s="960"/>
      <c r="RIZ60" s="960"/>
      <c r="RJA60" s="960"/>
      <c r="RJB60" s="960"/>
      <c r="RJC60" s="960"/>
      <c r="RJD60" s="960"/>
      <c r="RJE60" s="960"/>
      <c r="RJF60" s="960"/>
      <c r="RJG60" s="960"/>
      <c r="RJH60" s="960"/>
      <c r="RJI60" s="960"/>
      <c r="RJJ60" s="960"/>
      <c r="RJK60" s="960"/>
      <c r="RJL60" s="960"/>
      <c r="RJM60" s="960"/>
      <c r="RJN60" s="960"/>
      <c r="RJO60" s="960"/>
      <c r="RJP60" s="960"/>
      <c r="RJQ60" s="960"/>
      <c r="RJR60" s="960"/>
      <c r="RJS60" s="960"/>
      <c r="RJT60" s="960"/>
      <c r="RJU60" s="960"/>
      <c r="RJV60" s="960"/>
      <c r="RJW60" s="960"/>
      <c r="RJX60" s="960"/>
      <c r="RJY60" s="960"/>
      <c r="RJZ60" s="960"/>
      <c r="RKA60" s="960"/>
      <c r="RKB60" s="960"/>
      <c r="RKC60" s="960"/>
      <c r="RKD60" s="960"/>
      <c r="RKE60" s="960"/>
      <c r="RKF60" s="960"/>
      <c r="RKG60" s="960"/>
      <c r="RKH60" s="960"/>
      <c r="RKI60" s="960"/>
      <c r="RKJ60" s="960"/>
      <c r="RKK60" s="960"/>
      <c r="RKL60" s="960"/>
      <c r="RKM60" s="960"/>
      <c r="RKN60" s="960"/>
      <c r="RKO60" s="960"/>
      <c r="RKP60" s="960"/>
      <c r="RKQ60" s="960"/>
      <c r="RKR60" s="960"/>
      <c r="RKS60" s="960"/>
      <c r="RKT60" s="960"/>
      <c r="RKU60" s="960"/>
      <c r="RKV60" s="960"/>
      <c r="RKW60" s="960"/>
      <c r="RKX60" s="960"/>
      <c r="RKY60" s="960"/>
      <c r="RKZ60" s="960"/>
      <c r="RLA60" s="960"/>
      <c r="RLB60" s="960"/>
      <c r="RLC60" s="960"/>
      <c r="RLD60" s="960"/>
      <c r="RLE60" s="960"/>
      <c r="RLF60" s="960"/>
      <c r="RLG60" s="960"/>
      <c r="RLH60" s="960"/>
      <c r="RLI60" s="960"/>
      <c r="RLJ60" s="960"/>
      <c r="RLK60" s="960"/>
      <c r="RLL60" s="960"/>
      <c r="RLM60" s="960"/>
      <c r="RLN60" s="960"/>
      <c r="RLO60" s="960"/>
      <c r="RLP60" s="960"/>
      <c r="RLQ60" s="960"/>
      <c r="RLR60" s="960"/>
      <c r="RLS60" s="960"/>
      <c r="RLT60" s="960"/>
      <c r="RLU60" s="960"/>
      <c r="RLV60" s="960"/>
      <c r="RLW60" s="960"/>
      <c r="RLX60" s="960"/>
      <c r="RLY60" s="960"/>
      <c r="RLZ60" s="960"/>
      <c r="RMA60" s="960"/>
      <c r="RMB60" s="960"/>
      <c r="RMC60" s="960"/>
      <c r="RMD60" s="960"/>
      <c r="RME60" s="960"/>
      <c r="RMF60" s="960"/>
      <c r="RMG60" s="960"/>
      <c r="RMH60" s="960"/>
      <c r="RMI60" s="960"/>
      <c r="RMJ60" s="960"/>
      <c r="RMK60" s="960"/>
      <c r="RML60" s="960"/>
      <c r="RMM60" s="960"/>
      <c r="RMN60" s="960"/>
      <c r="RMO60" s="960"/>
      <c r="RMP60" s="960"/>
      <c r="RMQ60" s="960"/>
      <c r="RMR60" s="960"/>
      <c r="RMS60" s="960"/>
      <c r="RMT60" s="960"/>
      <c r="RMU60" s="960"/>
      <c r="RMV60" s="960"/>
      <c r="RMW60" s="960"/>
      <c r="RMX60" s="960"/>
      <c r="RMY60" s="960"/>
      <c r="RMZ60" s="960"/>
      <c r="RNA60" s="960"/>
      <c r="RNB60" s="960"/>
      <c r="RNC60" s="960"/>
      <c r="RND60" s="960"/>
      <c r="RNE60" s="960"/>
      <c r="RNF60" s="960"/>
      <c r="RNG60" s="960"/>
      <c r="RNH60" s="960"/>
      <c r="RNI60" s="960"/>
      <c r="RNJ60" s="960"/>
      <c r="RNK60" s="960"/>
      <c r="RNL60" s="960"/>
      <c r="RNM60" s="960"/>
      <c r="RNN60" s="960"/>
      <c r="RNO60" s="960"/>
      <c r="RNP60" s="960"/>
      <c r="RNQ60" s="960"/>
      <c r="RNR60" s="960"/>
      <c r="RNS60" s="960"/>
      <c r="RNT60" s="960"/>
      <c r="RNU60" s="960"/>
      <c r="RNV60" s="960"/>
      <c r="RNW60" s="960"/>
      <c r="RNX60" s="960"/>
      <c r="RNY60" s="960"/>
      <c r="RNZ60" s="960"/>
      <c r="ROA60" s="960"/>
      <c r="ROB60" s="960"/>
      <c r="ROC60" s="960"/>
      <c r="ROD60" s="960"/>
      <c r="ROE60" s="960"/>
      <c r="ROF60" s="960"/>
      <c r="ROG60" s="960"/>
      <c r="ROH60" s="960"/>
      <c r="ROI60" s="960"/>
      <c r="ROJ60" s="960"/>
      <c r="ROK60" s="960"/>
      <c r="ROL60" s="960"/>
      <c r="ROM60" s="960"/>
      <c r="RON60" s="960"/>
      <c r="ROO60" s="960"/>
      <c r="ROP60" s="960"/>
      <c r="ROQ60" s="960"/>
      <c r="ROR60" s="960"/>
      <c r="ROS60" s="960"/>
      <c r="ROT60" s="960"/>
      <c r="ROU60" s="960"/>
      <c r="ROV60" s="960"/>
      <c r="ROW60" s="960"/>
      <c r="ROX60" s="960"/>
      <c r="ROY60" s="960"/>
      <c r="ROZ60" s="960"/>
      <c r="RPA60" s="960"/>
      <c r="RPB60" s="960"/>
      <c r="RPC60" s="960"/>
      <c r="RPD60" s="960"/>
      <c r="RPE60" s="960"/>
      <c r="RPF60" s="960"/>
      <c r="RPG60" s="960"/>
      <c r="RPH60" s="960"/>
      <c r="RPI60" s="960"/>
      <c r="RPJ60" s="960"/>
      <c r="RPK60" s="960"/>
      <c r="RPL60" s="960"/>
      <c r="RPM60" s="960"/>
      <c r="RPN60" s="960"/>
      <c r="RPO60" s="960"/>
      <c r="RPP60" s="960"/>
      <c r="RPQ60" s="960"/>
      <c r="RPR60" s="960"/>
      <c r="RPS60" s="960"/>
      <c r="RPT60" s="960"/>
      <c r="RPU60" s="960"/>
      <c r="RPV60" s="960"/>
      <c r="RPW60" s="960"/>
      <c r="RPX60" s="960"/>
      <c r="RPY60" s="960"/>
      <c r="RPZ60" s="960"/>
      <c r="RQA60" s="960"/>
      <c r="RQB60" s="960"/>
      <c r="RQC60" s="960"/>
      <c r="RQD60" s="960"/>
      <c r="RQE60" s="960"/>
      <c r="RQF60" s="960"/>
      <c r="RQG60" s="960"/>
      <c r="RQH60" s="960"/>
      <c r="RQI60" s="960"/>
      <c r="RQJ60" s="960"/>
      <c r="RQK60" s="960"/>
      <c r="RQL60" s="960"/>
      <c r="RQM60" s="960"/>
      <c r="RQN60" s="960"/>
      <c r="RQO60" s="960"/>
      <c r="RQP60" s="960"/>
      <c r="RQQ60" s="960"/>
      <c r="RQR60" s="960"/>
      <c r="RQS60" s="960"/>
      <c r="RQT60" s="960"/>
      <c r="RQU60" s="960"/>
      <c r="RQV60" s="960"/>
      <c r="RQW60" s="960"/>
      <c r="RQX60" s="960"/>
      <c r="RQY60" s="960"/>
      <c r="RQZ60" s="960"/>
      <c r="RRA60" s="960"/>
      <c r="RRB60" s="960"/>
      <c r="RRC60" s="960"/>
      <c r="RRD60" s="960"/>
      <c r="RRE60" s="960"/>
      <c r="RRF60" s="960"/>
      <c r="RRG60" s="960"/>
      <c r="RRH60" s="960"/>
      <c r="RRI60" s="960"/>
      <c r="RRJ60" s="960"/>
      <c r="RRK60" s="960"/>
      <c r="RRL60" s="960"/>
      <c r="RRM60" s="960"/>
      <c r="RRN60" s="960"/>
      <c r="RRO60" s="960"/>
      <c r="RRP60" s="960"/>
      <c r="RRQ60" s="960"/>
      <c r="RRR60" s="960"/>
      <c r="RRS60" s="960"/>
      <c r="RRT60" s="960"/>
      <c r="RRU60" s="960"/>
      <c r="RRV60" s="960"/>
      <c r="RRW60" s="960"/>
      <c r="RRX60" s="960"/>
      <c r="RRY60" s="960"/>
      <c r="RRZ60" s="960"/>
      <c r="RSA60" s="960"/>
      <c r="RSB60" s="960"/>
      <c r="RSC60" s="960"/>
      <c r="RSD60" s="960"/>
      <c r="RSE60" s="960"/>
      <c r="RSF60" s="960"/>
      <c r="RSG60" s="960"/>
      <c r="RSH60" s="960"/>
      <c r="RSI60" s="960"/>
      <c r="RSJ60" s="960"/>
      <c r="RSK60" s="960"/>
      <c r="RSL60" s="960"/>
      <c r="RSM60" s="960"/>
      <c r="RSN60" s="960"/>
      <c r="RSO60" s="960"/>
      <c r="RSP60" s="960"/>
      <c r="RSQ60" s="960"/>
      <c r="RSR60" s="960"/>
      <c r="RSS60" s="960"/>
      <c r="RST60" s="960"/>
      <c r="RSU60" s="960"/>
      <c r="RSV60" s="960"/>
      <c r="RSW60" s="960"/>
      <c r="RSX60" s="960"/>
      <c r="RSY60" s="960"/>
      <c r="RSZ60" s="960"/>
      <c r="RTA60" s="960"/>
      <c r="RTB60" s="960"/>
      <c r="RTC60" s="960"/>
      <c r="RTD60" s="960"/>
      <c r="RTE60" s="960"/>
      <c r="RTF60" s="960"/>
      <c r="RTG60" s="960"/>
      <c r="RTH60" s="960"/>
      <c r="RTI60" s="960"/>
      <c r="RTJ60" s="960"/>
      <c r="RTK60" s="960"/>
      <c r="RTL60" s="960"/>
      <c r="RTM60" s="960"/>
      <c r="RTN60" s="960"/>
      <c r="RTO60" s="960"/>
      <c r="RTP60" s="960"/>
      <c r="RTQ60" s="960"/>
      <c r="RTR60" s="960"/>
      <c r="RTS60" s="960"/>
      <c r="RTT60" s="960"/>
      <c r="RTU60" s="960"/>
      <c r="RTV60" s="960"/>
      <c r="RTW60" s="960"/>
      <c r="RTX60" s="960"/>
      <c r="RTY60" s="960"/>
      <c r="RTZ60" s="960"/>
      <c r="RUA60" s="960"/>
      <c r="RUB60" s="960"/>
      <c r="RUC60" s="960"/>
      <c r="RUD60" s="960"/>
      <c r="RUE60" s="960"/>
      <c r="RUF60" s="960"/>
      <c r="RUG60" s="960"/>
      <c r="RUH60" s="960"/>
      <c r="RUI60" s="960"/>
      <c r="RUJ60" s="960"/>
      <c r="RUK60" s="960"/>
      <c r="RUL60" s="960"/>
      <c r="RUM60" s="960"/>
      <c r="RUN60" s="960"/>
      <c r="RUO60" s="960"/>
      <c r="RUP60" s="960"/>
      <c r="RUQ60" s="960"/>
      <c r="RUR60" s="960"/>
      <c r="RUS60" s="960"/>
      <c r="RUT60" s="960"/>
      <c r="RUU60" s="960"/>
      <c r="RUV60" s="960"/>
      <c r="RUW60" s="960"/>
      <c r="RUX60" s="960"/>
      <c r="RUY60" s="960"/>
      <c r="RUZ60" s="960"/>
      <c r="RVA60" s="960"/>
      <c r="RVB60" s="960"/>
      <c r="RVC60" s="960"/>
      <c r="RVD60" s="960"/>
      <c r="RVE60" s="960"/>
      <c r="RVF60" s="960"/>
      <c r="RVG60" s="960"/>
      <c r="RVH60" s="960"/>
      <c r="RVI60" s="960"/>
      <c r="RVJ60" s="960"/>
      <c r="RVK60" s="960"/>
      <c r="RVL60" s="960"/>
      <c r="RVM60" s="960"/>
      <c r="RVN60" s="960"/>
      <c r="RVO60" s="960"/>
      <c r="RVP60" s="960"/>
      <c r="RVQ60" s="960"/>
      <c r="RVR60" s="960"/>
      <c r="RVS60" s="960"/>
      <c r="RVT60" s="960"/>
      <c r="RVU60" s="960"/>
      <c r="RVV60" s="960"/>
      <c r="RVW60" s="960"/>
      <c r="RVX60" s="960"/>
      <c r="RVY60" s="960"/>
      <c r="RVZ60" s="960"/>
      <c r="RWA60" s="960"/>
      <c r="RWB60" s="960"/>
      <c r="RWC60" s="960"/>
      <c r="RWD60" s="960"/>
      <c r="RWE60" s="960"/>
      <c r="RWF60" s="960"/>
      <c r="RWG60" s="960"/>
      <c r="RWH60" s="960"/>
      <c r="RWI60" s="960"/>
      <c r="RWJ60" s="960"/>
      <c r="RWK60" s="960"/>
      <c r="RWL60" s="960"/>
      <c r="RWM60" s="960"/>
      <c r="RWN60" s="960"/>
      <c r="RWO60" s="960"/>
      <c r="RWP60" s="960"/>
      <c r="RWQ60" s="960"/>
      <c r="RWR60" s="960"/>
      <c r="RWS60" s="960"/>
      <c r="RWT60" s="960"/>
      <c r="RWU60" s="960"/>
      <c r="RWV60" s="960"/>
      <c r="RWW60" s="960"/>
      <c r="RWX60" s="960"/>
      <c r="RWY60" s="960"/>
      <c r="RWZ60" s="960"/>
      <c r="RXA60" s="960"/>
      <c r="RXB60" s="960"/>
      <c r="RXC60" s="960"/>
      <c r="RXD60" s="960"/>
      <c r="RXE60" s="960"/>
      <c r="RXF60" s="960"/>
      <c r="RXG60" s="960"/>
      <c r="RXH60" s="960"/>
      <c r="RXI60" s="960"/>
      <c r="RXJ60" s="960"/>
      <c r="RXK60" s="960"/>
      <c r="RXL60" s="960"/>
      <c r="RXM60" s="960"/>
      <c r="RXN60" s="960"/>
      <c r="RXO60" s="960"/>
      <c r="RXP60" s="960"/>
      <c r="RXQ60" s="960"/>
      <c r="RXR60" s="960"/>
      <c r="RXS60" s="960"/>
      <c r="RXT60" s="960"/>
      <c r="RXU60" s="960"/>
      <c r="RXV60" s="960"/>
      <c r="RXW60" s="960"/>
      <c r="RXX60" s="960"/>
      <c r="RXY60" s="960"/>
      <c r="RXZ60" s="960"/>
      <c r="RYA60" s="960"/>
      <c r="RYB60" s="960"/>
      <c r="RYC60" s="960"/>
      <c r="RYD60" s="960"/>
      <c r="RYE60" s="960"/>
      <c r="RYF60" s="960"/>
      <c r="RYG60" s="960"/>
      <c r="RYH60" s="960"/>
      <c r="RYI60" s="960"/>
      <c r="RYJ60" s="960"/>
      <c r="RYK60" s="960"/>
      <c r="RYL60" s="960"/>
      <c r="RYM60" s="960"/>
      <c r="RYN60" s="960"/>
      <c r="RYO60" s="960"/>
      <c r="RYP60" s="960"/>
      <c r="RYQ60" s="960"/>
      <c r="RYR60" s="960"/>
      <c r="RYS60" s="960"/>
      <c r="RYT60" s="960"/>
      <c r="RYU60" s="960"/>
      <c r="RYV60" s="960"/>
      <c r="RYW60" s="960"/>
      <c r="RYX60" s="960"/>
      <c r="RYY60" s="960"/>
      <c r="RYZ60" s="960"/>
      <c r="RZA60" s="960"/>
      <c r="RZB60" s="960"/>
      <c r="RZC60" s="960"/>
      <c r="RZD60" s="960"/>
      <c r="RZE60" s="960"/>
      <c r="RZF60" s="960"/>
      <c r="RZG60" s="960"/>
      <c r="RZH60" s="960"/>
      <c r="RZI60" s="960"/>
      <c r="RZJ60" s="960"/>
      <c r="RZK60" s="960"/>
      <c r="RZL60" s="960"/>
      <c r="RZM60" s="960"/>
      <c r="RZN60" s="960"/>
      <c r="RZO60" s="960"/>
      <c r="RZP60" s="960"/>
      <c r="RZQ60" s="960"/>
      <c r="RZR60" s="960"/>
      <c r="RZS60" s="960"/>
      <c r="RZT60" s="960"/>
      <c r="RZU60" s="960"/>
      <c r="RZV60" s="960"/>
      <c r="RZW60" s="960"/>
      <c r="RZX60" s="960"/>
      <c r="RZY60" s="960"/>
      <c r="RZZ60" s="960"/>
      <c r="SAA60" s="960"/>
      <c r="SAB60" s="960"/>
      <c r="SAC60" s="960"/>
      <c r="SAD60" s="960"/>
      <c r="SAE60" s="960"/>
      <c r="SAF60" s="960"/>
      <c r="SAG60" s="960"/>
      <c r="SAH60" s="960"/>
      <c r="SAI60" s="960"/>
      <c r="SAJ60" s="960"/>
      <c r="SAK60" s="960"/>
      <c r="SAL60" s="960"/>
      <c r="SAM60" s="960"/>
      <c r="SAN60" s="960"/>
      <c r="SAO60" s="960"/>
      <c r="SAP60" s="960"/>
      <c r="SAQ60" s="960"/>
      <c r="SAR60" s="960"/>
      <c r="SAS60" s="960"/>
      <c r="SAT60" s="960"/>
      <c r="SAU60" s="960"/>
      <c r="SAV60" s="960"/>
      <c r="SAW60" s="960"/>
      <c r="SAX60" s="960"/>
      <c r="SAY60" s="960"/>
      <c r="SAZ60" s="960"/>
      <c r="SBA60" s="960"/>
      <c r="SBB60" s="960"/>
      <c r="SBC60" s="960"/>
      <c r="SBD60" s="960"/>
      <c r="SBE60" s="960"/>
      <c r="SBF60" s="960"/>
      <c r="SBG60" s="960"/>
      <c r="SBH60" s="960"/>
      <c r="SBI60" s="960"/>
      <c r="SBJ60" s="960"/>
      <c r="SBK60" s="960"/>
      <c r="SBL60" s="960"/>
      <c r="SBM60" s="960"/>
      <c r="SBN60" s="960"/>
      <c r="SBO60" s="960"/>
      <c r="SBP60" s="960"/>
      <c r="SBQ60" s="960"/>
      <c r="SBR60" s="960"/>
      <c r="SBS60" s="960"/>
      <c r="SBT60" s="960"/>
      <c r="SBU60" s="960"/>
      <c r="SBV60" s="960"/>
      <c r="SBW60" s="960"/>
      <c r="SBX60" s="960"/>
      <c r="SBY60" s="960"/>
      <c r="SBZ60" s="960"/>
      <c r="SCA60" s="960"/>
      <c r="SCB60" s="960"/>
      <c r="SCC60" s="960"/>
      <c r="SCD60" s="960"/>
      <c r="SCE60" s="960"/>
      <c r="SCF60" s="960"/>
      <c r="SCG60" s="960"/>
      <c r="SCH60" s="960"/>
      <c r="SCI60" s="960"/>
      <c r="SCJ60" s="960"/>
      <c r="SCK60" s="960"/>
      <c r="SCL60" s="960"/>
      <c r="SCM60" s="960"/>
      <c r="SCN60" s="960"/>
      <c r="SCO60" s="960"/>
      <c r="SCP60" s="960"/>
      <c r="SCQ60" s="960"/>
      <c r="SCR60" s="960"/>
      <c r="SCS60" s="960"/>
      <c r="SCT60" s="960"/>
      <c r="SCU60" s="960"/>
      <c r="SCV60" s="960"/>
      <c r="SCW60" s="960"/>
      <c r="SCX60" s="960"/>
      <c r="SCY60" s="960"/>
      <c r="SCZ60" s="960"/>
      <c r="SDA60" s="960"/>
      <c r="SDB60" s="960"/>
      <c r="SDC60" s="960"/>
      <c r="SDD60" s="960"/>
      <c r="SDE60" s="960"/>
      <c r="SDF60" s="960"/>
      <c r="SDG60" s="960"/>
      <c r="SDH60" s="960"/>
      <c r="SDI60" s="960"/>
      <c r="SDJ60" s="960"/>
      <c r="SDK60" s="960"/>
      <c r="SDL60" s="960"/>
      <c r="SDM60" s="960"/>
      <c r="SDN60" s="960"/>
      <c r="SDO60" s="960"/>
      <c r="SDP60" s="960"/>
      <c r="SDQ60" s="960"/>
      <c r="SDR60" s="960"/>
      <c r="SDS60" s="960"/>
      <c r="SDT60" s="960"/>
      <c r="SDU60" s="960"/>
      <c r="SDV60" s="960"/>
      <c r="SDW60" s="960"/>
      <c r="SDX60" s="960"/>
      <c r="SDY60" s="960"/>
      <c r="SDZ60" s="960"/>
      <c r="SEA60" s="960"/>
      <c r="SEB60" s="960"/>
      <c r="SEC60" s="960"/>
      <c r="SED60" s="960"/>
      <c r="SEE60" s="960"/>
      <c r="SEF60" s="960"/>
      <c r="SEG60" s="960"/>
      <c r="SEH60" s="960"/>
      <c r="SEI60" s="960"/>
      <c r="SEJ60" s="960"/>
      <c r="SEK60" s="960"/>
      <c r="SEL60" s="960"/>
      <c r="SEM60" s="960"/>
      <c r="SEN60" s="960"/>
      <c r="SEO60" s="960"/>
      <c r="SEP60" s="960"/>
      <c r="SEQ60" s="960"/>
      <c r="SER60" s="960"/>
      <c r="SES60" s="960"/>
      <c r="SET60" s="960"/>
      <c r="SEU60" s="960"/>
      <c r="SEV60" s="960"/>
      <c r="SEW60" s="960"/>
      <c r="SEX60" s="960"/>
      <c r="SEY60" s="960"/>
      <c r="SEZ60" s="960"/>
      <c r="SFA60" s="960"/>
      <c r="SFB60" s="960"/>
      <c r="SFC60" s="960"/>
      <c r="SFD60" s="960"/>
      <c r="SFE60" s="960"/>
      <c r="SFF60" s="960"/>
      <c r="SFG60" s="960"/>
      <c r="SFH60" s="960"/>
      <c r="SFI60" s="960"/>
      <c r="SFJ60" s="960"/>
      <c r="SFK60" s="960"/>
      <c r="SFL60" s="960"/>
      <c r="SFM60" s="960"/>
      <c r="SFN60" s="960"/>
      <c r="SFO60" s="960"/>
      <c r="SFP60" s="960"/>
      <c r="SFQ60" s="960"/>
      <c r="SFR60" s="960"/>
      <c r="SFS60" s="960"/>
      <c r="SFT60" s="960"/>
      <c r="SFU60" s="960"/>
      <c r="SFV60" s="960"/>
      <c r="SFW60" s="960"/>
      <c r="SFX60" s="960"/>
      <c r="SFY60" s="960"/>
      <c r="SFZ60" s="960"/>
      <c r="SGA60" s="960"/>
      <c r="SGB60" s="960"/>
      <c r="SGC60" s="960"/>
      <c r="SGD60" s="960"/>
      <c r="SGE60" s="960"/>
      <c r="SGF60" s="960"/>
      <c r="SGG60" s="960"/>
      <c r="SGH60" s="960"/>
      <c r="SGI60" s="960"/>
      <c r="SGJ60" s="960"/>
      <c r="SGK60" s="960"/>
      <c r="SGL60" s="960"/>
      <c r="SGM60" s="960"/>
      <c r="SGN60" s="960"/>
      <c r="SGO60" s="960"/>
      <c r="SGP60" s="960"/>
      <c r="SGQ60" s="960"/>
      <c r="SGR60" s="960"/>
      <c r="SGS60" s="960"/>
      <c r="SGT60" s="960"/>
      <c r="SGU60" s="960"/>
      <c r="SGV60" s="960"/>
      <c r="SGW60" s="960"/>
      <c r="SGX60" s="960"/>
      <c r="SGY60" s="960"/>
      <c r="SGZ60" s="960"/>
      <c r="SHA60" s="960"/>
      <c r="SHB60" s="960"/>
      <c r="SHC60" s="960"/>
      <c r="SHD60" s="960"/>
      <c r="SHE60" s="960"/>
      <c r="SHF60" s="960"/>
      <c r="SHG60" s="960"/>
      <c r="SHH60" s="960"/>
      <c r="SHI60" s="960"/>
      <c r="SHJ60" s="960"/>
      <c r="SHK60" s="960"/>
      <c r="SHL60" s="960"/>
      <c r="SHM60" s="960"/>
      <c r="SHN60" s="960"/>
      <c r="SHO60" s="960"/>
      <c r="SHP60" s="960"/>
      <c r="SHQ60" s="960"/>
      <c r="SHR60" s="960"/>
      <c r="SHS60" s="960"/>
      <c r="SHT60" s="960"/>
      <c r="SHU60" s="960"/>
      <c r="SHV60" s="960"/>
      <c r="SHW60" s="960"/>
      <c r="SHX60" s="960"/>
      <c r="SHY60" s="960"/>
      <c r="SHZ60" s="960"/>
      <c r="SIA60" s="960"/>
      <c r="SIB60" s="960"/>
      <c r="SIC60" s="960"/>
      <c r="SID60" s="960"/>
      <c r="SIE60" s="960"/>
      <c r="SIF60" s="960"/>
      <c r="SIG60" s="960"/>
      <c r="SIH60" s="960"/>
      <c r="SII60" s="960"/>
      <c r="SIJ60" s="960"/>
      <c r="SIK60" s="960"/>
      <c r="SIL60" s="960"/>
      <c r="SIM60" s="960"/>
      <c r="SIN60" s="960"/>
      <c r="SIO60" s="960"/>
      <c r="SIP60" s="960"/>
      <c r="SIQ60" s="960"/>
      <c r="SIR60" s="960"/>
      <c r="SIS60" s="960"/>
      <c r="SIT60" s="960"/>
      <c r="SIU60" s="960"/>
      <c r="SIV60" s="960"/>
      <c r="SIW60" s="960"/>
      <c r="SIX60" s="960"/>
      <c r="SIY60" s="960"/>
      <c r="SIZ60" s="960"/>
      <c r="SJA60" s="960"/>
      <c r="SJB60" s="960"/>
      <c r="SJC60" s="960"/>
      <c r="SJD60" s="960"/>
      <c r="SJE60" s="960"/>
      <c r="SJF60" s="960"/>
      <c r="SJG60" s="960"/>
      <c r="SJH60" s="960"/>
      <c r="SJI60" s="960"/>
      <c r="SJJ60" s="960"/>
      <c r="SJK60" s="960"/>
      <c r="SJL60" s="960"/>
      <c r="SJM60" s="960"/>
      <c r="SJN60" s="960"/>
      <c r="SJO60" s="960"/>
      <c r="SJP60" s="960"/>
      <c r="SJQ60" s="960"/>
      <c r="SJR60" s="960"/>
      <c r="SJS60" s="960"/>
      <c r="SJT60" s="960"/>
      <c r="SJU60" s="960"/>
      <c r="SJV60" s="960"/>
      <c r="SJW60" s="960"/>
      <c r="SJX60" s="960"/>
      <c r="SJY60" s="960"/>
      <c r="SJZ60" s="960"/>
      <c r="SKA60" s="960"/>
      <c r="SKB60" s="960"/>
      <c r="SKC60" s="960"/>
      <c r="SKD60" s="960"/>
      <c r="SKE60" s="960"/>
      <c r="SKF60" s="960"/>
      <c r="SKG60" s="960"/>
      <c r="SKH60" s="960"/>
      <c r="SKI60" s="960"/>
      <c r="SKJ60" s="960"/>
      <c r="SKK60" s="960"/>
      <c r="SKL60" s="960"/>
      <c r="SKM60" s="960"/>
      <c r="SKN60" s="960"/>
      <c r="SKO60" s="960"/>
      <c r="SKP60" s="960"/>
      <c r="SKQ60" s="960"/>
      <c r="SKR60" s="960"/>
      <c r="SKS60" s="960"/>
      <c r="SKT60" s="960"/>
      <c r="SKU60" s="960"/>
      <c r="SKV60" s="960"/>
      <c r="SKW60" s="960"/>
      <c r="SKX60" s="960"/>
      <c r="SKY60" s="960"/>
      <c r="SKZ60" s="960"/>
      <c r="SLA60" s="960"/>
      <c r="SLB60" s="960"/>
      <c r="SLC60" s="960"/>
      <c r="SLD60" s="960"/>
      <c r="SLE60" s="960"/>
      <c r="SLF60" s="960"/>
      <c r="SLG60" s="960"/>
      <c r="SLH60" s="960"/>
      <c r="SLI60" s="960"/>
      <c r="SLJ60" s="960"/>
      <c r="SLK60" s="960"/>
      <c r="SLL60" s="960"/>
      <c r="SLM60" s="960"/>
      <c r="SLN60" s="960"/>
      <c r="SLO60" s="960"/>
      <c r="SLP60" s="960"/>
      <c r="SLQ60" s="960"/>
      <c r="SLR60" s="960"/>
      <c r="SLS60" s="960"/>
      <c r="SLT60" s="960"/>
      <c r="SLU60" s="960"/>
      <c r="SLV60" s="960"/>
      <c r="SLW60" s="960"/>
      <c r="SLX60" s="960"/>
      <c r="SLY60" s="960"/>
      <c r="SLZ60" s="960"/>
      <c r="SMA60" s="960"/>
      <c r="SMB60" s="960"/>
      <c r="SMC60" s="960"/>
      <c r="SMD60" s="960"/>
      <c r="SME60" s="960"/>
      <c r="SMF60" s="960"/>
      <c r="SMG60" s="960"/>
      <c r="SMH60" s="960"/>
      <c r="SMI60" s="960"/>
      <c r="SMJ60" s="960"/>
      <c r="SMK60" s="960"/>
      <c r="SML60" s="960"/>
      <c r="SMM60" s="960"/>
      <c r="SMN60" s="960"/>
      <c r="SMO60" s="960"/>
      <c r="SMP60" s="960"/>
      <c r="SMQ60" s="960"/>
      <c r="SMR60" s="960"/>
      <c r="SMS60" s="960"/>
      <c r="SMT60" s="960"/>
      <c r="SMU60" s="960"/>
      <c r="SMV60" s="960"/>
      <c r="SMW60" s="960"/>
      <c r="SMX60" s="960"/>
      <c r="SMY60" s="960"/>
      <c r="SMZ60" s="960"/>
      <c r="SNA60" s="960"/>
      <c r="SNB60" s="960"/>
      <c r="SNC60" s="960"/>
      <c r="SND60" s="960"/>
      <c r="SNE60" s="960"/>
      <c r="SNF60" s="960"/>
      <c r="SNG60" s="960"/>
      <c r="SNH60" s="960"/>
      <c r="SNI60" s="960"/>
      <c r="SNJ60" s="960"/>
      <c r="SNK60" s="960"/>
      <c r="SNL60" s="960"/>
      <c r="SNM60" s="960"/>
      <c r="SNN60" s="960"/>
      <c r="SNO60" s="960"/>
      <c r="SNP60" s="960"/>
      <c r="SNQ60" s="960"/>
      <c r="SNR60" s="960"/>
      <c r="SNS60" s="960"/>
      <c r="SNT60" s="960"/>
      <c r="SNU60" s="960"/>
      <c r="SNV60" s="960"/>
      <c r="SNW60" s="960"/>
      <c r="SNX60" s="960"/>
      <c r="SNY60" s="960"/>
      <c r="SNZ60" s="960"/>
      <c r="SOA60" s="960"/>
      <c r="SOB60" s="960"/>
      <c r="SOC60" s="960"/>
      <c r="SOD60" s="960"/>
      <c r="SOE60" s="960"/>
      <c r="SOF60" s="960"/>
      <c r="SOG60" s="960"/>
      <c r="SOH60" s="960"/>
      <c r="SOI60" s="960"/>
      <c r="SOJ60" s="960"/>
      <c r="SOK60" s="960"/>
      <c r="SOL60" s="960"/>
      <c r="SOM60" s="960"/>
      <c r="SON60" s="960"/>
      <c r="SOO60" s="960"/>
      <c r="SOP60" s="960"/>
      <c r="SOQ60" s="960"/>
      <c r="SOR60" s="960"/>
      <c r="SOS60" s="960"/>
      <c r="SOT60" s="960"/>
      <c r="SOU60" s="960"/>
      <c r="SOV60" s="960"/>
      <c r="SOW60" s="960"/>
      <c r="SOX60" s="960"/>
      <c r="SOY60" s="960"/>
      <c r="SOZ60" s="960"/>
      <c r="SPA60" s="960"/>
      <c r="SPB60" s="960"/>
      <c r="SPC60" s="960"/>
      <c r="SPD60" s="960"/>
      <c r="SPE60" s="960"/>
      <c r="SPF60" s="960"/>
      <c r="SPG60" s="960"/>
      <c r="SPH60" s="960"/>
      <c r="SPI60" s="960"/>
      <c r="SPJ60" s="960"/>
      <c r="SPK60" s="960"/>
      <c r="SPL60" s="960"/>
      <c r="SPM60" s="960"/>
      <c r="SPN60" s="960"/>
      <c r="SPO60" s="960"/>
      <c r="SPP60" s="960"/>
      <c r="SPQ60" s="960"/>
      <c r="SPR60" s="960"/>
      <c r="SPS60" s="960"/>
      <c r="SPT60" s="960"/>
      <c r="SPU60" s="960"/>
      <c r="SPV60" s="960"/>
      <c r="SPW60" s="960"/>
      <c r="SPX60" s="960"/>
      <c r="SPY60" s="960"/>
      <c r="SPZ60" s="960"/>
      <c r="SQA60" s="960"/>
      <c r="SQB60" s="960"/>
      <c r="SQC60" s="960"/>
      <c r="SQD60" s="960"/>
      <c r="SQE60" s="960"/>
      <c r="SQF60" s="960"/>
      <c r="SQG60" s="960"/>
      <c r="SQH60" s="960"/>
      <c r="SQI60" s="960"/>
      <c r="SQJ60" s="960"/>
      <c r="SQK60" s="960"/>
      <c r="SQL60" s="960"/>
      <c r="SQM60" s="960"/>
      <c r="SQN60" s="960"/>
      <c r="SQO60" s="960"/>
      <c r="SQP60" s="960"/>
      <c r="SQQ60" s="960"/>
      <c r="SQR60" s="960"/>
      <c r="SQS60" s="960"/>
      <c r="SQT60" s="960"/>
      <c r="SQU60" s="960"/>
      <c r="SQV60" s="960"/>
      <c r="SQW60" s="960"/>
      <c r="SQX60" s="960"/>
      <c r="SQY60" s="960"/>
      <c r="SQZ60" s="960"/>
      <c r="SRA60" s="960"/>
      <c r="SRB60" s="960"/>
      <c r="SRC60" s="960"/>
      <c r="SRD60" s="960"/>
      <c r="SRE60" s="960"/>
      <c r="SRF60" s="960"/>
      <c r="SRG60" s="960"/>
      <c r="SRH60" s="960"/>
      <c r="SRI60" s="960"/>
      <c r="SRJ60" s="960"/>
      <c r="SRK60" s="960"/>
      <c r="SRL60" s="960"/>
      <c r="SRM60" s="960"/>
      <c r="SRN60" s="960"/>
      <c r="SRO60" s="960"/>
      <c r="SRP60" s="960"/>
      <c r="SRQ60" s="960"/>
      <c r="SRR60" s="960"/>
      <c r="SRS60" s="960"/>
      <c r="SRT60" s="960"/>
      <c r="SRU60" s="960"/>
      <c r="SRV60" s="960"/>
      <c r="SRW60" s="960"/>
      <c r="SRX60" s="960"/>
      <c r="SRY60" s="960"/>
      <c r="SRZ60" s="960"/>
      <c r="SSA60" s="960"/>
      <c r="SSB60" s="960"/>
      <c r="SSC60" s="960"/>
      <c r="SSD60" s="960"/>
      <c r="SSE60" s="960"/>
      <c r="SSF60" s="960"/>
      <c r="SSG60" s="960"/>
      <c r="SSH60" s="960"/>
      <c r="SSI60" s="960"/>
      <c r="SSJ60" s="960"/>
      <c r="SSK60" s="960"/>
      <c r="SSL60" s="960"/>
      <c r="SSM60" s="960"/>
      <c r="SSN60" s="960"/>
      <c r="SSO60" s="960"/>
      <c r="SSP60" s="960"/>
      <c r="SSQ60" s="960"/>
      <c r="SSR60" s="960"/>
      <c r="SSS60" s="960"/>
      <c r="SST60" s="960"/>
      <c r="SSU60" s="960"/>
      <c r="SSV60" s="960"/>
      <c r="SSW60" s="960"/>
      <c r="SSX60" s="960"/>
      <c r="SSY60" s="960"/>
      <c r="SSZ60" s="960"/>
      <c r="STA60" s="960"/>
      <c r="STB60" s="960"/>
      <c r="STC60" s="960"/>
      <c r="STD60" s="960"/>
      <c r="STE60" s="960"/>
      <c r="STF60" s="960"/>
      <c r="STG60" s="960"/>
      <c r="STH60" s="960"/>
      <c r="STI60" s="960"/>
      <c r="STJ60" s="960"/>
      <c r="STK60" s="960"/>
      <c r="STL60" s="960"/>
      <c r="STM60" s="960"/>
      <c r="STN60" s="960"/>
      <c r="STO60" s="960"/>
      <c r="STP60" s="960"/>
      <c r="STQ60" s="960"/>
      <c r="STR60" s="960"/>
      <c r="STS60" s="960"/>
      <c r="STT60" s="960"/>
      <c r="STU60" s="960"/>
      <c r="STV60" s="960"/>
      <c r="STW60" s="960"/>
      <c r="STX60" s="960"/>
      <c r="STY60" s="960"/>
      <c r="STZ60" s="960"/>
      <c r="SUA60" s="960"/>
      <c r="SUB60" s="960"/>
      <c r="SUC60" s="960"/>
      <c r="SUD60" s="960"/>
      <c r="SUE60" s="960"/>
      <c r="SUF60" s="960"/>
      <c r="SUG60" s="960"/>
      <c r="SUH60" s="960"/>
      <c r="SUI60" s="960"/>
      <c r="SUJ60" s="960"/>
      <c r="SUK60" s="960"/>
      <c r="SUL60" s="960"/>
      <c r="SUM60" s="960"/>
      <c r="SUN60" s="960"/>
      <c r="SUO60" s="960"/>
      <c r="SUP60" s="960"/>
      <c r="SUQ60" s="960"/>
      <c r="SUR60" s="960"/>
      <c r="SUS60" s="960"/>
      <c r="SUT60" s="960"/>
      <c r="SUU60" s="960"/>
      <c r="SUV60" s="960"/>
      <c r="SUW60" s="960"/>
      <c r="SUX60" s="960"/>
      <c r="SUY60" s="960"/>
      <c r="SUZ60" s="960"/>
      <c r="SVA60" s="960"/>
      <c r="SVB60" s="960"/>
      <c r="SVC60" s="960"/>
      <c r="SVD60" s="960"/>
      <c r="SVE60" s="960"/>
      <c r="SVF60" s="960"/>
      <c r="SVG60" s="960"/>
      <c r="SVH60" s="960"/>
      <c r="SVI60" s="960"/>
      <c r="SVJ60" s="960"/>
      <c r="SVK60" s="960"/>
      <c r="SVL60" s="960"/>
      <c r="SVM60" s="960"/>
      <c r="SVN60" s="960"/>
      <c r="SVO60" s="960"/>
      <c r="SVP60" s="960"/>
      <c r="SVQ60" s="960"/>
      <c r="SVR60" s="960"/>
      <c r="SVS60" s="960"/>
      <c r="SVT60" s="960"/>
      <c r="SVU60" s="960"/>
      <c r="SVV60" s="960"/>
      <c r="SVW60" s="960"/>
      <c r="SVX60" s="960"/>
      <c r="SVY60" s="960"/>
      <c r="SVZ60" s="960"/>
      <c r="SWA60" s="960"/>
      <c r="SWB60" s="960"/>
      <c r="SWC60" s="960"/>
      <c r="SWD60" s="960"/>
      <c r="SWE60" s="960"/>
      <c r="SWF60" s="960"/>
      <c r="SWG60" s="960"/>
      <c r="SWH60" s="960"/>
      <c r="SWI60" s="960"/>
      <c r="SWJ60" s="960"/>
      <c r="SWK60" s="960"/>
      <c r="SWL60" s="960"/>
      <c r="SWM60" s="960"/>
      <c r="SWN60" s="960"/>
      <c r="SWO60" s="960"/>
      <c r="SWP60" s="960"/>
      <c r="SWQ60" s="960"/>
      <c r="SWR60" s="960"/>
      <c r="SWS60" s="960"/>
      <c r="SWT60" s="960"/>
      <c r="SWU60" s="960"/>
      <c r="SWV60" s="960"/>
      <c r="SWW60" s="960"/>
      <c r="SWX60" s="960"/>
      <c r="SWY60" s="960"/>
      <c r="SWZ60" s="960"/>
      <c r="SXA60" s="960"/>
      <c r="SXB60" s="960"/>
      <c r="SXC60" s="960"/>
      <c r="SXD60" s="960"/>
      <c r="SXE60" s="960"/>
      <c r="SXF60" s="960"/>
      <c r="SXG60" s="960"/>
      <c r="SXH60" s="960"/>
      <c r="SXI60" s="960"/>
      <c r="SXJ60" s="960"/>
      <c r="SXK60" s="960"/>
      <c r="SXL60" s="960"/>
      <c r="SXM60" s="960"/>
      <c r="SXN60" s="960"/>
      <c r="SXO60" s="960"/>
      <c r="SXP60" s="960"/>
      <c r="SXQ60" s="960"/>
      <c r="SXR60" s="960"/>
      <c r="SXS60" s="960"/>
      <c r="SXT60" s="960"/>
      <c r="SXU60" s="960"/>
      <c r="SXV60" s="960"/>
      <c r="SXW60" s="960"/>
      <c r="SXX60" s="960"/>
      <c r="SXY60" s="960"/>
      <c r="SXZ60" s="960"/>
      <c r="SYA60" s="960"/>
      <c r="SYB60" s="960"/>
      <c r="SYC60" s="960"/>
      <c r="SYD60" s="960"/>
      <c r="SYE60" s="960"/>
      <c r="SYF60" s="960"/>
      <c r="SYG60" s="960"/>
      <c r="SYH60" s="960"/>
      <c r="SYI60" s="960"/>
      <c r="SYJ60" s="960"/>
      <c r="SYK60" s="960"/>
      <c r="SYL60" s="960"/>
      <c r="SYM60" s="960"/>
      <c r="SYN60" s="960"/>
      <c r="SYO60" s="960"/>
      <c r="SYP60" s="960"/>
      <c r="SYQ60" s="960"/>
      <c r="SYR60" s="960"/>
      <c r="SYS60" s="960"/>
      <c r="SYT60" s="960"/>
      <c r="SYU60" s="960"/>
      <c r="SYV60" s="960"/>
      <c r="SYW60" s="960"/>
      <c r="SYX60" s="960"/>
      <c r="SYY60" s="960"/>
      <c r="SYZ60" s="960"/>
      <c r="SZA60" s="960"/>
      <c r="SZB60" s="960"/>
      <c r="SZC60" s="960"/>
      <c r="SZD60" s="960"/>
      <c r="SZE60" s="960"/>
      <c r="SZF60" s="960"/>
      <c r="SZG60" s="960"/>
      <c r="SZH60" s="960"/>
      <c r="SZI60" s="960"/>
      <c r="SZJ60" s="960"/>
      <c r="SZK60" s="960"/>
      <c r="SZL60" s="960"/>
      <c r="SZM60" s="960"/>
      <c r="SZN60" s="960"/>
      <c r="SZO60" s="960"/>
      <c r="SZP60" s="960"/>
      <c r="SZQ60" s="960"/>
      <c r="SZR60" s="960"/>
      <c r="SZS60" s="960"/>
      <c r="SZT60" s="960"/>
      <c r="SZU60" s="960"/>
      <c r="SZV60" s="960"/>
      <c r="SZW60" s="960"/>
      <c r="SZX60" s="960"/>
      <c r="SZY60" s="960"/>
      <c r="SZZ60" s="960"/>
      <c r="TAA60" s="960"/>
      <c r="TAB60" s="960"/>
      <c r="TAC60" s="960"/>
      <c r="TAD60" s="960"/>
      <c r="TAE60" s="960"/>
      <c r="TAF60" s="960"/>
      <c r="TAG60" s="960"/>
      <c r="TAH60" s="960"/>
      <c r="TAI60" s="960"/>
      <c r="TAJ60" s="960"/>
      <c r="TAK60" s="960"/>
      <c r="TAL60" s="960"/>
      <c r="TAM60" s="960"/>
      <c r="TAN60" s="960"/>
      <c r="TAO60" s="960"/>
      <c r="TAP60" s="960"/>
      <c r="TAQ60" s="960"/>
      <c r="TAR60" s="960"/>
      <c r="TAS60" s="960"/>
      <c r="TAT60" s="960"/>
      <c r="TAU60" s="960"/>
      <c r="TAV60" s="960"/>
      <c r="TAW60" s="960"/>
      <c r="TAX60" s="960"/>
      <c r="TAY60" s="960"/>
      <c r="TAZ60" s="960"/>
      <c r="TBA60" s="960"/>
      <c r="TBB60" s="960"/>
      <c r="TBC60" s="960"/>
      <c r="TBD60" s="960"/>
      <c r="TBE60" s="960"/>
      <c r="TBF60" s="960"/>
      <c r="TBG60" s="960"/>
      <c r="TBH60" s="960"/>
      <c r="TBI60" s="960"/>
      <c r="TBJ60" s="960"/>
      <c r="TBK60" s="960"/>
      <c r="TBL60" s="960"/>
      <c r="TBM60" s="960"/>
      <c r="TBN60" s="960"/>
      <c r="TBO60" s="960"/>
      <c r="TBP60" s="960"/>
      <c r="TBQ60" s="960"/>
      <c r="TBR60" s="960"/>
      <c r="TBS60" s="960"/>
      <c r="TBT60" s="960"/>
      <c r="TBU60" s="960"/>
      <c r="TBV60" s="960"/>
      <c r="TBW60" s="960"/>
      <c r="TBX60" s="960"/>
      <c r="TBY60" s="960"/>
      <c r="TBZ60" s="960"/>
      <c r="TCA60" s="960"/>
      <c r="TCB60" s="960"/>
      <c r="TCC60" s="960"/>
      <c r="TCD60" s="960"/>
      <c r="TCE60" s="960"/>
      <c r="TCF60" s="960"/>
      <c r="TCG60" s="960"/>
      <c r="TCH60" s="960"/>
      <c r="TCI60" s="960"/>
      <c r="TCJ60" s="960"/>
      <c r="TCK60" s="960"/>
      <c r="TCL60" s="960"/>
      <c r="TCM60" s="960"/>
      <c r="TCN60" s="960"/>
      <c r="TCO60" s="960"/>
      <c r="TCP60" s="960"/>
      <c r="TCQ60" s="960"/>
      <c r="TCR60" s="960"/>
      <c r="TCS60" s="960"/>
      <c r="TCT60" s="960"/>
      <c r="TCU60" s="960"/>
      <c r="TCV60" s="960"/>
      <c r="TCW60" s="960"/>
      <c r="TCX60" s="960"/>
      <c r="TCY60" s="960"/>
      <c r="TCZ60" s="960"/>
      <c r="TDA60" s="960"/>
      <c r="TDB60" s="960"/>
      <c r="TDC60" s="960"/>
      <c r="TDD60" s="960"/>
      <c r="TDE60" s="960"/>
      <c r="TDF60" s="960"/>
      <c r="TDG60" s="960"/>
      <c r="TDH60" s="960"/>
      <c r="TDI60" s="960"/>
      <c r="TDJ60" s="960"/>
      <c r="TDK60" s="960"/>
      <c r="TDL60" s="960"/>
      <c r="TDM60" s="960"/>
      <c r="TDN60" s="960"/>
      <c r="TDO60" s="960"/>
      <c r="TDP60" s="960"/>
      <c r="TDQ60" s="960"/>
      <c r="TDR60" s="960"/>
      <c r="TDS60" s="960"/>
      <c r="TDT60" s="960"/>
      <c r="TDU60" s="960"/>
      <c r="TDV60" s="960"/>
      <c r="TDW60" s="960"/>
      <c r="TDX60" s="960"/>
      <c r="TDY60" s="960"/>
      <c r="TDZ60" s="960"/>
      <c r="TEA60" s="960"/>
      <c r="TEB60" s="960"/>
      <c r="TEC60" s="960"/>
      <c r="TED60" s="960"/>
      <c r="TEE60" s="960"/>
      <c r="TEF60" s="960"/>
      <c r="TEG60" s="960"/>
      <c r="TEH60" s="960"/>
      <c r="TEI60" s="960"/>
      <c r="TEJ60" s="960"/>
      <c r="TEK60" s="960"/>
      <c r="TEL60" s="960"/>
      <c r="TEM60" s="960"/>
      <c r="TEN60" s="960"/>
      <c r="TEO60" s="960"/>
      <c r="TEP60" s="960"/>
      <c r="TEQ60" s="960"/>
      <c r="TER60" s="960"/>
      <c r="TES60" s="960"/>
      <c r="TET60" s="960"/>
      <c r="TEU60" s="960"/>
      <c r="TEV60" s="960"/>
      <c r="TEW60" s="960"/>
      <c r="TEX60" s="960"/>
      <c r="TEY60" s="960"/>
      <c r="TEZ60" s="960"/>
      <c r="TFA60" s="960"/>
      <c r="TFB60" s="960"/>
      <c r="TFC60" s="960"/>
      <c r="TFD60" s="960"/>
      <c r="TFE60" s="960"/>
      <c r="TFF60" s="960"/>
      <c r="TFG60" s="960"/>
      <c r="TFH60" s="960"/>
      <c r="TFI60" s="960"/>
      <c r="TFJ60" s="960"/>
      <c r="TFK60" s="960"/>
      <c r="TFL60" s="960"/>
      <c r="TFM60" s="960"/>
      <c r="TFN60" s="960"/>
      <c r="TFO60" s="960"/>
      <c r="TFP60" s="960"/>
      <c r="TFQ60" s="960"/>
      <c r="TFR60" s="960"/>
      <c r="TFS60" s="960"/>
      <c r="TFT60" s="960"/>
      <c r="TFU60" s="960"/>
      <c r="TFV60" s="960"/>
      <c r="TFW60" s="960"/>
      <c r="TFX60" s="960"/>
      <c r="TFY60" s="960"/>
      <c r="TFZ60" s="960"/>
      <c r="TGA60" s="960"/>
      <c r="TGB60" s="960"/>
      <c r="TGC60" s="960"/>
      <c r="TGD60" s="960"/>
      <c r="TGE60" s="960"/>
      <c r="TGF60" s="960"/>
      <c r="TGG60" s="960"/>
      <c r="TGH60" s="960"/>
      <c r="TGI60" s="960"/>
      <c r="TGJ60" s="960"/>
      <c r="TGK60" s="960"/>
      <c r="TGL60" s="960"/>
      <c r="TGM60" s="960"/>
      <c r="TGN60" s="960"/>
      <c r="TGO60" s="960"/>
      <c r="TGP60" s="960"/>
      <c r="TGQ60" s="960"/>
      <c r="TGR60" s="960"/>
      <c r="TGS60" s="960"/>
      <c r="TGT60" s="960"/>
      <c r="TGU60" s="960"/>
      <c r="TGV60" s="960"/>
      <c r="TGW60" s="960"/>
      <c r="TGX60" s="960"/>
      <c r="TGY60" s="960"/>
      <c r="TGZ60" s="960"/>
      <c r="THA60" s="960"/>
      <c r="THB60" s="960"/>
      <c r="THC60" s="960"/>
      <c r="THD60" s="960"/>
      <c r="THE60" s="960"/>
      <c r="THF60" s="960"/>
      <c r="THG60" s="960"/>
      <c r="THH60" s="960"/>
      <c r="THI60" s="960"/>
      <c r="THJ60" s="960"/>
      <c r="THK60" s="960"/>
      <c r="THL60" s="960"/>
      <c r="THM60" s="960"/>
      <c r="THN60" s="960"/>
      <c r="THO60" s="960"/>
      <c r="THP60" s="960"/>
      <c r="THQ60" s="960"/>
      <c r="THR60" s="960"/>
      <c r="THS60" s="960"/>
      <c r="THT60" s="960"/>
      <c r="THU60" s="960"/>
      <c r="THV60" s="960"/>
      <c r="THW60" s="960"/>
      <c r="THX60" s="960"/>
      <c r="THY60" s="960"/>
      <c r="THZ60" s="960"/>
      <c r="TIA60" s="960"/>
      <c r="TIB60" s="960"/>
      <c r="TIC60" s="960"/>
      <c r="TID60" s="960"/>
      <c r="TIE60" s="960"/>
      <c r="TIF60" s="960"/>
      <c r="TIG60" s="960"/>
      <c r="TIH60" s="960"/>
      <c r="TII60" s="960"/>
      <c r="TIJ60" s="960"/>
      <c r="TIK60" s="960"/>
      <c r="TIL60" s="960"/>
      <c r="TIM60" s="960"/>
      <c r="TIN60" s="960"/>
      <c r="TIO60" s="960"/>
      <c r="TIP60" s="960"/>
      <c r="TIQ60" s="960"/>
      <c r="TIR60" s="960"/>
      <c r="TIS60" s="960"/>
      <c r="TIT60" s="960"/>
      <c r="TIU60" s="960"/>
      <c r="TIV60" s="960"/>
      <c r="TIW60" s="960"/>
      <c r="TIX60" s="960"/>
      <c r="TIY60" s="960"/>
      <c r="TIZ60" s="960"/>
      <c r="TJA60" s="960"/>
      <c r="TJB60" s="960"/>
      <c r="TJC60" s="960"/>
      <c r="TJD60" s="960"/>
      <c r="TJE60" s="960"/>
      <c r="TJF60" s="960"/>
      <c r="TJG60" s="960"/>
      <c r="TJH60" s="960"/>
      <c r="TJI60" s="960"/>
      <c r="TJJ60" s="960"/>
      <c r="TJK60" s="960"/>
      <c r="TJL60" s="960"/>
      <c r="TJM60" s="960"/>
      <c r="TJN60" s="960"/>
      <c r="TJO60" s="960"/>
      <c r="TJP60" s="960"/>
      <c r="TJQ60" s="960"/>
      <c r="TJR60" s="960"/>
      <c r="TJS60" s="960"/>
      <c r="TJT60" s="960"/>
      <c r="TJU60" s="960"/>
      <c r="TJV60" s="960"/>
      <c r="TJW60" s="960"/>
      <c r="TJX60" s="960"/>
      <c r="TJY60" s="960"/>
      <c r="TJZ60" s="960"/>
      <c r="TKA60" s="960"/>
      <c r="TKB60" s="960"/>
      <c r="TKC60" s="960"/>
      <c r="TKD60" s="960"/>
      <c r="TKE60" s="960"/>
      <c r="TKF60" s="960"/>
      <c r="TKG60" s="960"/>
      <c r="TKH60" s="960"/>
      <c r="TKI60" s="960"/>
      <c r="TKJ60" s="960"/>
      <c r="TKK60" s="960"/>
      <c r="TKL60" s="960"/>
      <c r="TKM60" s="960"/>
      <c r="TKN60" s="960"/>
      <c r="TKO60" s="960"/>
      <c r="TKP60" s="960"/>
      <c r="TKQ60" s="960"/>
      <c r="TKR60" s="960"/>
      <c r="TKS60" s="960"/>
      <c r="TKT60" s="960"/>
      <c r="TKU60" s="960"/>
      <c r="TKV60" s="960"/>
      <c r="TKW60" s="960"/>
      <c r="TKX60" s="960"/>
      <c r="TKY60" s="960"/>
      <c r="TKZ60" s="960"/>
      <c r="TLA60" s="960"/>
      <c r="TLB60" s="960"/>
      <c r="TLC60" s="960"/>
      <c r="TLD60" s="960"/>
      <c r="TLE60" s="960"/>
      <c r="TLF60" s="960"/>
      <c r="TLG60" s="960"/>
      <c r="TLH60" s="960"/>
      <c r="TLI60" s="960"/>
      <c r="TLJ60" s="960"/>
      <c r="TLK60" s="960"/>
      <c r="TLL60" s="960"/>
      <c r="TLM60" s="960"/>
      <c r="TLN60" s="960"/>
      <c r="TLO60" s="960"/>
      <c r="TLP60" s="960"/>
      <c r="TLQ60" s="960"/>
      <c r="TLR60" s="960"/>
      <c r="TLS60" s="960"/>
      <c r="TLT60" s="960"/>
      <c r="TLU60" s="960"/>
      <c r="TLV60" s="960"/>
      <c r="TLW60" s="960"/>
      <c r="TLX60" s="960"/>
      <c r="TLY60" s="960"/>
      <c r="TLZ60" s="960"/>
      <c r="TMA60" s="960"/>
      <c r="TMB60" s="960"/>
      <c r="TMC60" s="960"/>
      <c r="TMD60" s="960"/>
      <c r="TME60" s="960"/>
      <c r="TMF60" s="960"/>
      <c r="TMG60" s="960"/>
      <c r="TMH60" s="960"/>
      <c r="TMI60" s="960"/>
      <c r="TMJ60" s="960"/>
      <c r="TMK60" s="960"/>
      <c r="TML60" s="960"/>
      <c r="TMM60" s="960"/>
      <c r="TMN60" s="960"/>
      <c r="TMO60" s="960"/>
      <c r="TMP60" s="960"/>
      <c r="TMQ60" s="960"/>
      <c r="TMR60" s="960"/>
      <c r="TMS60" s="960"/>
      <c r="TMT60" s="960"/>
      <c r="TMU60" s="960"/>
      <c r="TMV60" s="960"/>
      <c r="TMW60" s="960"/>
      <c r="TMX60" s="960"/>
      <c r="TMY60" s="960"/>
      <c r="TMZ60" s="960"/>
      <c r="TNA60" s="960"/>
      <c r="TNB60" s="960"/>
      <c r="TNC60" s="960"/>
      <c r="TND60" s="960"/>
      <c r="TNE60" s="960"/>
      <c r="TNF60" s="960"/>
      <c r="TNG60" s="960"/>
      <c r="TNH60" s="960"/>
      <c r="TNI60" s="960"/>
      <c r="TNJ60" s="960"/>
      <c r="TNK60" s="960"/>
      <c r="TNL60" s="960"/>
      <c r="TNM60" s="960"/>
      <c r="TNN60" s="960"/>
      <c r="TNO60" s="960"/>
      <c r="TNP60" s="960"/>
      <c r="TNQ60" s="960"/>
      <c r="TNR60" s="960"/>
      <c r="TNS60" s="960"/>
      <c r="TNT60" s="960"/>
      <c r="TNU60" s="960"/>
      <c r="TNV60" s="960"/>
      <c r="TNW60" s="960"/>
      <c r="TNX60" s="960"/>
      <c r="TNY60" s="960"/>
      <c r="TNZ60" s="960"/>
      <c r="TOA60" s="960"/>
      <c r="TOB60" s="960"/>
      <c r="TOC60" s="960"/>
      <c r="TOD60" s="960"/>
      <c r="TOE60" s="960"/>
      <c r="TOF60" s="960"/>
      <c r="TOG60" s="960"/>
      <c r="TOH60" s="960"/>
      <c r="TOI60" s="960"/>
      <c r="TOJ60" s="960"/>
      <c r="TOK60" s="960"/>
      <c r="TOL60" s="960"/>
      <c r="TOM60" s="960"/>
      <c r="TON60" s="960"/>
      <c r="TOO60" s="960"/>
      <c r="TOP60" s="960"/>
      <c r="TOQ60" s="960"/>
      <c r="TOR60" s="960"/>
      <c r="TOS60" s="960"/>
      <c r="TOT60" s="960"/>
      <c r="TOU60" s="960"/>
      <c r="TOV60" s="960"/>
      <c r="TOW60" s="960"/>
      <c r="TOX60" s="960"/>
      <c r="TOY60" s="960"/>
      <c r="TOZ60" s="960"/>
      <c r="TPA60" s="960"/>
      <c r="TPB60" s="960"/>
      <c r="TPC60" s="960"/>
      <c r="TPD60" s="960"/>
      <c r="TPE60" s="960"/>
      <c r="TPF60" s="960"/>
      <c r="TPG60" s="960"/>
      <c r="TPH60" s="960"/>
      <c r="TPI60" s="960"/>
      <c r="TPJ60" s="960"/>
      <c r="TPK60" s="960"/>
      <c r="TPL60" s="960"/>
      <c r="TPM60" s="960"/>
      <c r="TPN60" s="960"/>
      <c r="TPO60" s="960"/>
      <c r="TPP60" s="960"/>
      <c r="TPQ60" s="960"/>
      <c r="TPR60" s="960"/>
      <c r="TPS60" s="960"/>
      <c r="TPT60" s="960"/>
      <c r="TPU60" s="960"/>
      <c r="TPV60" s="960"/>
      <c r="TPW60" s="960"/>
      <c r="TPX60" s="960"/>
      <c r="TPY60" s="960"/>
      <c r="TPZ60" s="960"/>
      <c r="TQA60" s="960"/>
      <c r="TQB60" s="960"/>
      <c r="TQC60" s="960"/>
      <c r="TQD60" s="960"/>
      <c r="TQE60" s="960"/>
      <c r="TQF60" s="960"/>
      <c r="TQG60" s="960"/>
      <c r="TQH60" s="960"/>
      <c r="TQI60" s="960"/>
      <c r="TQJ60" s="960"/>
      <c r="TQK60" s="960"/>
      <c r="TQL60" s="960"/>
      <c r="TQM60" s="960"/>
      <c r="TQN60" s="960"/>
      <c r="TQO60" s="960"/>
      <c r="TQP60" s="960"/>
      <c r="TQQ60" s="960"/>
      <c r="TQR60" s="960"/>
      <c r="TQS60" s="960"/>
      <c r="TQT60" s="960"/>
      <c r="TQU60" s="960"/>
      <c r="TQV60" s="960"/>
      <c r="TQW60" s="960"/>
      <c r="TQX60" s="960"/>
      <c r="TQY60" s="960"/>
      <c r="TQZ60" s="960"/>
      <c r="TRA60" s="960"/>
      <c r="TRB60" s="960"/>
      <c r="TRC60" s="960"/>
      <c r="TRD60" s="960"/>
      <c r="TRE60" s="960"/>
      <c r="TRF60" s="960"/>
      <c r="TRG60" s="960"/>
      <c r="TRH60" s="960"/>
      <c r="TRI60" s="960"/>
      <c r="TRJ60" s="960"/>
      <c r="TRK60" s="960"/>
      <c r="TRL60" s="960"/>
      <c r="TRM60" s="960"/>
      <c r="TRN60" s="960"/>
      <c r="TRO60" s="960"/>
      <c r="TRP60" s="960"/>
      <c r="TRQ60" s="960"/>
      <c r="TRR60" s="960"/>
      <c r="TRS60" s="960"/>
      <c r="TRT60" s="960"/>
      <c r="TRU60" s="960"/>
      <c r="TRV60" s="960"/>
      <c r="TRW60" s="960"/>
      <c r="TRX60" s="960"/>
      <c r="TRY60" s="960"/>
      <c r="TRZ60" s="960"/>
      <c r="TSA60" s="960"/>
      <c r="TSB60" s="960"/>
      <c r="TSC60" s="960"/>
      <c r="TSD60" s="960"/>
      <c r="TSE60" s="960"/>
      <c r="TSF60" s="960"/>
      <c r="TSG60" s="960"/>
      <c r="TSH60" s="960"/>
      <c r="TSI60" s="960"/>
      <c r="TSJ60" s="960"/>
      <c r="TSK60" s="960"/>
      <c r="TSL60" s="960"/>
      <c r="TSM60" s="960"/>
      <c r="TSN60" s="960"/>
      <c r="TSO60" s="960"/>
      <c r="TSP60" s="960"/>
      <c r="TSQ60" s="960"/>
      <c r="TSR60" s="960"/>
      <c r="TSS60" s="960"/>
      <c r="TST60" s="960"/>
      <c r="TSU60" s="960"/>
      <c r="TSV60" s="960"/>
      <c r="TSW60" s="960"/>
      <c r="TSX60" s="960"/>
      <c r="TSY60" s="960"/>
      <c r="TSZ60" s="960"/>
      <c r="TTA60" s="960"/>
      <c r="TTB60" s="960"/>
      <c r="TTC60" s="960"/>
      <c r="TTD60" s="960"/>
      <c r="TTE60" s="960"/>
      <c r="TTF60" s="960"/>
      <c r="TTG60" s="960"/>
      <c r="TTH60" s="960"/>
      <c r="TTI60" s="960"/>
      <c r="TTJ60" s="960"/>
      <c r="TTK60" s="960"/>
      <c r="TTL60" s="960"/>
      <c r="TTM60" s="960"/>
      <c r="TTN60" s="960"/>
      <c r="TTO60" s="960"/>
      <c r="TTP60" s="960"/>
      <c r="TTQ60" s="960"/>
      <c r="TTR60" s="960"/>
      <c r="TTS60" s="960"/>
      <c r="TTT60" s="960"/>
      <c r="TTU60" s="960"/>
      <c r="TTV60" s="960"/>
      <c r="TTW60" s="960"/>
      <c r="TTX60" s="960"/>
      <c r="TTY60" s="960"/>
      <c r="TTZ60" s="960"/>
      <c r="TUA60" s="960"/>
      <c r="TUB60" s="960"/>
      <c r="TUC60" s="960"/>
      <c r="TUD60" s="960"/>
      <c r="TUE60" s="960"/>
      <c r="TUF60" s="960"/>
      <c r="TUG60" s="960"/>
      <c r="TUH60" s="960"/>
      <c r="TUI60" s="960"/>
      <c r="TUJ60" s="960"/>
      <c r="TUK60" s="960"/>
      <c r="TUL60" s="960"/>
      <c r="TUM60" s="960"/>
      <c r="TUN60" s="960"/>
      <c r="TUO60" s="960"/>
      <c r="TUP60" s="960"/>
      <c r="TUQ60" s="960"/>
      <c r="TUR60" s="960"/>
      <c r="TUS60" s="960"/>
      <c r="TUT60" s="960"/>
      <c r="TUU60" s="960"/>
      <c r="TUV60" s="960"/>
      <c r="TUW60" s="960"/>
      <c r="TUX60" s="960"/>
      <c r="TUY60" s="960"/>
      <c r="TUZ60" s="960"/>
      <c r="TVA60" s="960"/>
      <c r="TVB60" s="960"/>
      <c r="TVC60" s="960"/>
      <c r="TVD60" s="960"/>
      <c r="TVE60" s="960"/>
      <c r="TVF60" s="960"/>
      <c r="TVG60" s="960"/>
      <c r="TVH60" s="960"/>
      <c r="TVI60" s="960"/>
      <c r="TVJ60" s="960"/>
      <c r="TVK60" s="960"/>
      <c r="TVL60" s="960"/>
      <c r="TVM60" s="960"/>
      <c r="TVN60" s="960"/>
      <c r="TVO60" s="960"/>
      <c r="TVP60" s="960"/>
      <c r="TVQ60" s="960"/>
      <c r="TVR60" s="960"/>
      <c r="TVS60" s="960"/>
      <c r="TVT60" s="960"/>
      <c r="TVU60" s="960"/>
      <c r="TVV60" s="960"/>
      <c r="TVW60" s="960"/>
      <c r="TVX60" s="960"/>
      <c r="TVY60" s="960"/>
      <c r="TVZ60" s="960"/>
      <c r="TWA60" s="960"/>
      <c r="TWB60" s="960"/>
      <c r="TWC60" s="960"/>
      <c r="TWD60" s="960"/>
      <c r="TWE60" s="960"/>
      <c r="TWF60" s="960"/>
      <c r="TWG60" s="960"/>
      <c r="TWH60" s="960"/>
      <c r="TWI60" s="960"/>
      <c r="TWJ60" s="960"/>
      <c r="TWK60" s="960"/>
      <c r="TWL60" s="960"/>
      <c r="TWM60" s="960"/>
      <c r="TWN60" s="960"/>
      <c r="TWO60" s="960"/>
      <c r="TWP60" s="960"/>
      <c r="TWQ60" s="960"/>
      <c r="TWR60" s="960"/>
      <c r="TWS60" s="960"/>
      <c r="TWT60" s="960"/>
      <c r="TWU60" s="960"/>
      <c r="TWV60" s="960"/>
      <c r="TWW60" s="960"/>
      <c r="TWX60" s="960"/>
      <c r="TWY60" s="960"/>
      <c r="TWZ60" s="960"/>
      <c r="TXA60" s="960"/>
      <c r="TXB60" s="960"/>
      <c r="TXC60" s="960"/>
      <c r="TXD60" s="960"/>
      <c r="TXE60" s="960"/>
      <c r="TXF60" s="960"/>
      <c r="TXG60" s="960"/>
      <c r="TXH60" s="960"/>
      <c r="TXI60" s="960"/>
      <c r="TXJ60" s="960"/>
      <c r="TXK60" s="960"/>
      <c r="TXL60" s="960"/>
      <c r="TXM60" s="960"/>
      <c r="TXN60" s="960"/>
      <c r="TXO60" s="960"/>
      <c r="TXP60" s="960"/>
      <c r="TXQ60" s="960"/>
      <c r="TXR60" s="960"/>
      <c r="TXS60" s="960"/>
      <c r="TXT60" s="960"/>
      <c r="TXU60" s="960"/>
      <c r="TXV60" s="960"/>
      <c r="TXW60" s="960"/>
      <c r="TXX60" s="960"/>
      <c r="TXY60" s="960"/>
      <c r="TXZ60" s="960"/>
      <c r="TYA60" s="960"/>
      <c r="TYB60" s="960"/>
      <c r="TYC60" s="960"/>
      <c r="TYD60" s="960"/>
      <c r="TYE60" s="960"/>
      <c r="TYF60" s="960"/>
      <c r="TYG60" s="960"/>
      <c r="TYH60" s="960"/>
      <c r="TYI60" s="960"/>
      <c r="TYJ60" s="960"/>
      <c r="TYK60" s="960"/>
      <c r="TYL60" s="960"/>
      <c r="TYM60" s="960"/>
      <c r="TYN60" s="960"/>
      <c r="TYO60" s="960"/>
      <c r="TYP60" s="960"/>
      <c r="TYQ60" s="960"/>
      <c r="TYR60" s="960"/>
      <c r="TYS60" s="960"/>
      <c r="TYT60" s="960"/>
      <c r="TYU60" s="960"/>
      <c r="TYV60" s="960"/>
      <c r="TYW60" s="960"/>
      <c r="TYX60" s="960"/>
      <c r="TYY60" s="960"/>
      <c r="TYZ60" s="960"/>
      <c r="TZA60" s="960"/>
      <c r="TZB60" s="960"/>
      <c r="TZC60" s="960"/>
      <c r="TZD60" s="960"/>
      <c r="TZE60" s="960"/>
      <c r="TZF60" s="960"/>
      <c r="TZG60" s="960"/>
      <c r="TZH60" s="960"/>
      <c r="TZI60" s="960"/>
      <c r="TZJ60" s="960"/>
      <c r="TZK60" s="960"/>
      <c r="TZL60" s="960"/>
      <c r="TZM60" s="960"/>
      <c r="TZN60" s="960"/>
      <c r="TZO60" s="960"/>
      <c r="TZP60" s="960"/>
      <c r="TZQ60" s="960"/>
      <c r="TZR60" s="960"/>
      <c r="TZS60" s="960"/>
      <c r="TZT60" s="960"/>
      <c r="TZU60" s="960"/>
      <c r="TZV60" s="960"/>
      <c r="TZW60" s="960"/>
      <c r="TZX60" s="960"/>
      <c r="TZY60" s="960"/>
      <c r="TZZ60" s="960"/>
      <c r="UAA60" s="960"/>
      <c r="UAB60" s="960"/>
      <c r="UAC60" s="960"/>
      <c r="UAD60" s="960"/>
      <c r="UAE60" s="960"/>
      <c r="UAF60" s="960"/>
      <c r="UAG60" s="960"/>
      <c r="UAH60" s="960"/>
      <c r="UAI60" s="960"/>
      <c r="UAJ60" s="960"/>
      <c r="UAK60" s="960"/>
      <c r="UAL60" s="960"/>
      <c r="UAM60" s="960"/>
      <c r="UAN60" s="960"/>
      <c r="UAO60" s="960"/>
      <c r="UAP60" s="960"/>
      <c r="UAQ60" s="960"/>
      <c r="UAR60" s="960"/>
      <c r="UAS60" s="960"/>
      <c r="UAT60" s="960"/>
      <c r="UAU60" s="960"/>
      <c r="UAV60" s="960"/>
      <c r="UAW60" s="960"/>
      <c r="UAX60" s="960"/>
      <c r="UAY60" s="960"/>
      <c r="UAZ60" s="960"/>
      <c r="UBA60" s="960"/>
      <c r="UBB60" s="960"/>
      <c r="UBC60" s="960"/>
      <c r="UBD60" s="960"/>
      <c r="UBE60" s="960"/>
      <c r="UBF60" s="960"/>
      <c r="UBG60" s="960"/>
      <c r="UBH60" s="960"/>
      <c r="UBI60" s="960"/>
      <c r="UBJ60" s="960"/>
      <c r="UBK60" s="960"/>
      <c r="UBL60" s="960"/>
      <c r="UBM60" s="960"/>
      <c r="UBN60" s="960"/>
      <c r="UBO60" s="960"/>
      <c r="UBP60" s="960"/>
      <c r="UBQ60" s="960"/>
      <c r="UBR60" s="960"/>
      <c r="UBS60" s="960"/>
      <c r="UBT60" s="960"/>
      <c r="UBU60" s="960"/>
      <c r="UBV60" s="960"/>
      <c r="UBW60" s="960"/>
      <c r="UBX60" s="960"/>
      <c r="UBY60" s="960"/>
      <c r="UBZ60" s="960"/>
      <c r="UCA60" s="960"/>
      <c r="UCB60" s="960"/>
      <c r="UCC60" s="960"/>
      <c r="UCD60" s="960"/>
      <c r="UCE60" s="960"/>
      <c r="UCF60" s="960"/>
      <c r="UCG60" s="960"/>
      <c r="UCH60" s="960"/>
      <c r="UCI60" s="960"/>
      <c r="UCJ60" s="960"/>
      <c r="UCK60" s="960"/>
      <c r="UCL60" s="960"/>
      <c r="UCM60" s="960"/>
      <c r="UCN60" s="960"/>
      <c r="UCO60" s="960"/>
      <c r="UCP60" s="960"/>
      <c r="UCQ60" s="960"/>
      <c r="UCR60" s="960"/>
      <c r="UCS60" s="960"/>
      <c r="UCT60" s="960"/>
      <c r="UCU60" s="960"/>
      <c r="UCV60" s="960"/>
      <c r="UCW60" s="960"/>
      <c r="UCX60" s="960"/>
      <c r="UCY60" s="960"/>
      <c r="UCZ60" s="960"/>
      <c r="UDA60" s="960"/>
      <c r="UDB60" s="960"/>
      <c r="UDC60" s="960"/>
      <c r="UDD60" s="960"/>
      <c r="UDE60" s="960"/>
      <c r="UDF60" s="960"/>
      <c r="UDG60" s="960"/>
      <c r="UDH60" s="960"/>
      <c r="UDI60" s="960"/>
      <c r="UDJ60" s="960"/>
      <c r="UDK60" s="960"/>
      <c r="UDL60" s="960"/>
      <c r="UDM60" s="960"/>
      <c r="UDN60" s="960"/>
      <c r="UDO60" s="960"/>
      <c r="UDP60" s="960"/>
      <c r="UDQ60" s="960"/>
      <c r="UDR60" s="960"/>
      <c r="UDS60" s="960"/>
      <c r="UDT60" s="960"/>
      <c r="UDU60" s="960"/>
      <c r="UDV60" s="960"/>
      <c r="UDW60" s="960"/>
      <c r="UDX60" s="960"/>
      <c r="UDY60" s="960"/>
      <c r="UDZ60" s="960"/>
      <c r="UEA60" s="960"/>
      <c r="UEB60" s="960"/>
      <c r="UEC60" s="960"/>
      <c r="UED60" s="960"/>
      <c r="UEE60" s="960"/>
      <c r="UEF60" s="960"/>
      <c r="UEG60" s="960"/>
      <c r="UEH60" s="960"/>
      <c r="UEI60" s="960"/>
      <c r="UEJ60" s="960"/>
      <c r="UEK60" s="960"/>
      <c r="UEL60" s="960"/>
      <c r="UEM60" s="960"/>
      <c r="UEN60" s="960"/>
      <c r="UEO60" s="960"/>
      <c r="UEP60" s="960"/>
      <c r="UEQ60" s="960"/>
      <c r="UER60" s="960"/>
      <c r="UES60" s="960"/>
      <c r="UET60" s="960"/>
      <c r="UEU60" s="960"/>
      <c r="UEV60" s="960"/>
      <c r="UEW60" s="960"/>
      <c r="UEX60" s="960"/>
      <c r="UEY60" s="960"/>
      <c r="UEZ60" s="960"/>
      <c r="UFA60" s="960"/>
      <c r="UFB60" s="960"/>
      <c r="UFC60" s="960"/>
      <c r="UFD60" s="960"/>
      <c r="UFE60" s="960"/>
      <c r="UFF60" s="960"/>
      <c r="UFG60" s="960"/>
      <c r="UFH60" s="960"/>
      <c r="UFI60" s="960"/>
      <c r="UFJ60" s="960"/>
      <c r="UFK60" s="960"/>
      <c r="UFL60" s="960"/>
      <c r="UFM60" s="960"/>
      <c r="UFN60" s="960"/>
      <c r="UFO60" s="960"/>
      <c r="UFP60" s="960"/>
      <c r="UFQ60" s="960"/>
      <c r="UFR60" s="960"/>
      <c r="UFS60" s="960"/>
      <c r="UFT60" s="960"/>
      <c r="UFU60" s="960"/>
      <c r="UFV60" s="960"/>
      <c r="UFW60" s="960"/>
      <c r="UFX60" s="960"/>
      <c r="UFY60" s="960"/>
      <c r="UFZ60" s="960"/>
      <c r="UGA60" s="960"/>
      <c r="UGB60" s="960"/>
      <c r="UGC60" s="960"/>
      <c r="UGD60" s="960"/>
      <c r="UGE60" s="960"/>
      <c r="UGF60" s="960"/>
      <c r="UGG60" s="960"/>
      <c r="UGH60" s="960"/>
      <c r="UGI60" s="960"/>
      <c r="UGJ60" s="960"/>
      <c r="UGK60" s="960"/>
      <c r="UGL60" s="960"/>
      <c r="UGM60" s="960"/>
      <c r="UGN60" s="960"/>
      <c r="UGO60" s="960"/>
      <c r="UGP60" s="960"/>
      <c r="UGQ60" s="960"/>
      <c r="UGR60" s="960"/>
      <c r="UGS60" s="960"/>
      <c r="UGT60" s="960"/>
      <c r="UGU60" s="960"/>
      <c r="UGV60" s="960"/>
      <c r="UGW60" s="960"/>
      <c r="UGX60" s="960"/>
      <c r="UGY60" s="960"/>
      <c r="UGZ60" s="960"/>
      <c r="UHA60" s="960"/>
      <c r="UHB60" s="960"/>
      <c r="UHC60" s="960"/>
      <c r="UHD60" s="960"/>
      <c r="UHE60" s="960"/>
      <c r="UHF60" s="960"/>
      <c r="UHG60" s="960"/>
      <c r="UHH60" s="960"/>
      <c r="UHI60" s="960"/>
      <c r="UHJ60" s="960"/>
      <c r="UHK60" s="960"/>
      <c r="UHL60" s="960"/>
      <c r="UHM60" s="960"/>
      <c r="UHN60" s="960"/>
      <c r="UHO60" s="960"/>
      <c r="UHP60" s="960"/>
      <c r="UHQ60" s="960"/>
      <c r="UHR60" s="960"/>
      <c r="UHS60" s="960"/>
      <c r="UHT60" s="960"/>
      <c r="UHU60" s="960"/>
      <c r="UHV60" s="960"/>
      <c r="UHW60" s="960"/>
      <c r="UHX60" s="960"/>
      <c r="UHY60" s="960"/>
      <c r="UHZ60" s="960"/>
      <c r="UIA60" s="960"/>
      <c r="UIB60" s="960"/>
      <c r="UIC60" s="960"/>
      <c r="UID60" s="960"/>
      <c r="UIE60" s="960"/>
      <c r="UIF60" s="960"/>
      <c r="UIG60" s="960"/>
      <c r="UIH60" s="960"/>
      <c r="UII60" s="960"/>
      <c r="UIJ60" s="960"/>
      <c r="UIK60" s="960"/>
      <c r="UIL60" s="960"/>
      <c r="UIM60" s="960"/>
      <c r="UIN60" s="960"/>
      <c r="UIO60" s="960"/>
      <c r="UIP60" s="960"/>
      <c r="UIQ60" s="960"/>
      <c r="UIR60" s="960"/>
      <c r="UIS60" s="960"/>
      <c r="UIT60" s="960"/>
      <c r="UIU60" s="960"/>
      <c r="UIV60" s="960"/>
      <c r="UIW60" s="960"/>
      <c r="UIX60" s="960"/>
      <c r="UIY60" s="960"/>
      <c r="UIZ60" s="960"/>
      <c r="UJA60" s="960"/>
      <c r="UJB60" s="960"/>
      <c r="UJC60" s="960"/>
      <c r="UJD60" s="960"/>
      <c r="UJE60" s="960"/>
      <c r="UJF60" s="960"/>
      <c r="UJG60" s="960"/>
      <c r="UJH60" s="960"/>
      <c r="UJI60" s="960"/>
      <c r="UJJ60" s="960"/>
      <c r="UJK60" s="960"/>
      <c r="UJL60" s="960"/>
      <c r="UJM60" s="960"/>
      <c r="UJN60" s="960"/>
      <c r="UJO60" s="960"/>
      <c r="UJP60" s="960"/>
      <c r="UJQ60" s="960"/>
      <c r="UJR60" s="960"/>
      <c r="UJS60" s="960"/>
      <c r="UJT60" s="960"/>
      <c r="UJU60" s="960"/>
      <c r="UJV60" s="960"/>
      <c r="UJW60" s="960"/>
      <c r="UJX60" s="960"/>
      <c r="UJY60" s="960"/>
      <c r="UJZ60" s="960"/>
      <c r="UKA60" s="960"/>
      <c r="UKB60" s="960"/>
      <c r="UKC60" s="960"/>
      <c r="UKD60" s="960"/>
      <c r="UKE60" s="960"/>
      <c r="UKF60" s="960"/>
      <c r="UKG60" s="960"/>
      <c r="UKH60" s="960"/>
      <c r="UKI60" s="960"/>
      <c r="UKJ60" s="960"/>
      <c r="UKK60" s="960"/>
      <c r="UKL60" s="960"/>
      <c r="UKM60" s="960"/>
      <c r="UKN60" s="960"/>
      <c r="UKO60" s="960"/>
      <c r="UKP60" s="960"/>
      <c r="UKQ60" s="960"/>
      <c r="UKR60" s="960"/>
      <c r="UKS60" s="960"/>
      <c r="UKT60" s="960"/>
      <c r="UKU60" s="960"/>
      <c r="UKV60" s="960"/>
      <c r="UKW60" s="960"/>
      <c r="UKX60" s="960"/>
      <c r="UKY60" s="960"/>
      <c r="UKZ60" s="960"/>
      <c r="ULA60" s="960"/>
      <c r="ULB60" s="960"/>
      <c r="ULC60" s="960"/>
      <c r="ULD60" s="960"/>
      <c r="ULE60" s="960"/>
      <c r="ULF60" s="960"/>
      <c r="ULG60" s="960"/>
      <c r="ULH60" s="960"/>
      <c r="ULI60" s="960"/>
      <c r="ULJ60" s="960"/>
      <c r="ULK60" s="960"/>
      <c r="ULL60" s="960"/>
      <c r="ULM60" s="960"/>
      <c r="ULN60" s="960"/>
      <c r="ULO60" s="960"/>
      <c r="ULP60" s="960"/>
      <c r="ULQ60" s="960"/>
      <c r="ULR60" s="960"/>
      <c r="ULS60" s="960"/>
      <c r="ULT60" s="960"/>
      <c r="ULU60" s="960"/>
      <c r="ULV60" s="960"/>
      <c r="ULW60" s="960"/>
      <c r="ULX60" s="960"/>
      <c r="ULY60" s="960"/>
      <c r="ULZ60" s="960"/>
      <c r="UMA60" s="960"/>
      <c r="UMB60" s="960"/>
      <c r="UMC60" s="960"/>
      <c r="UMD60" s="960"/>
      <c r="UME60" s="960"/>
      <c r="UMF60" s="960"/>
      <c r="UMG60" s="960"/>
      <c r="UMH60" s="960"/>
      <c r="UMI60" s="960"/>
      <c r="UMJ60" s="960"/>
      <c r="UMK60" s="960"/>
      <c r="UML60" s="960"/>
      <c r="UMM60" s="960"/>
      <c r="UMN60" s="960"/>
      <c r="UMO60" s="960"/>
      <c r="UMP60" s="960"/>
      <c r="UMQ60" s="960"/>
      <c r="UMR60" s="960"/>
      <c r="UMS60" s="960"/>
      <c r="UMT60" s="960"/>
      <c r="UMU60" s="960"/>
      <c r="UMV60" s="960"/>
      <c r="UMW60" s="960"/>
      <c r="UMX60" s="960"/>
      <c r="UMY60" s="960"/>
      <c r="UMZ60" s="960"/>
      <c r="UNA60" s="960"/>
      <c r="UNB60" s="960"/>
      <c r="UNC60" s="960"/>
      <c r="UND60" s="960"/>
      <c r="UNE60" s="960"/>
      <c r="UNF60" s="960"/>
      <c r="UNG60" s="960"/>
      <c r="UNH60" s="960"/>
      <c r="UNI60" s="960"/>
      <c r="UNJ60" s="960"/>
      <c r="UNK60" s="960"/>
      <c r="UNL60" s="960"/>
      <c r="UNM60" s="960"/>
      <c r="UNN60" s="960"/>
      <c r="UNO60" s="960"/>
      <c r="UNP60" s="960"/>
      <c r="UNQ60" s="960"/>
      <c r="UNR60" s="960"/>
      <c r="UNS60" s="960"/>
      <c r="UNT60" s="960"/>
      <c r="UNU60" s="960"/>
      <c r="UNV60" s="960"/>
      <c r="UNW60" s="960"/>
      <c r="UNX60" s="960"/>
      <c r="UNY60" s="960"/>
      <c r="UNZ60" s="960"/>
      <c r="UOA60" s="960"/>
      <c r="UOB60" s="960"/>
      <c r="UOC60" s="960"/>
      <c r="UOD60" s="960"/>
      <c r="UOE60" s="960"/>
      <c r="UOF60" s="960"/>
      <c r="UOG60" s="960"/>
      <c r="UOH60" s="960"/>
      <c r="UOI60" s="960"/>
      <c r="UOJ60" s="960"/>
      <c r="UOK60" s="960"/>
      <c r="UOL60" s="960"/>
      <c r="UOM60" s="960"/>
      <c r="UON60" s="960"/>
      <c r="UOO60" s="960"/>
      <c r="UOP60" s="960"/>
      <c r="UOQ60" s="960"/>
      <c r="UOR60" s="960"/>
      <c r="UOS60" s="960"/>
      <c r="UOT60" s="960"/>
      <c r="UOU60" s="960"/>
      <c r="UOV60" s="960"/>
      <c r="UOW60" s="960"/>
      <c r="UOX60" s="960"/>
      <c r="UOY60" s="960"/>
      <c r="UOZ60" s="960"/>
      <c r="UPA60" s="960"/>
      <c r="UPB60" s="960"/>
      <c r="UPC60" s="960"/>
      <c r="UPD60" s="960"/>
      <c r="UPE60" s="960"/>
      <c r="UPF60" s="960"/>
      <c r="UPG60" s="960"/>
      <c r="UPH60" s="960"/>
      <c r="UPI60" s="960"/>
      <c r="UPJ60" s="960"/>
      <c r="UPK60" s="960"/>
      <c r="UPL60" s="960"/>
      <c r="UPM60" s="960"/>
      <c r="UPN60" s="960"/>
      <c r="UPO60" s="960"/>
      <c r="UPP60" s="960"/>
      <c r="UPQ60" s="960"/>
      <c r="UPR60" s="960"/>
      <c r="UPS60" s="960"/>
      <c r="UPT60" s="960"/>
      <c r="UPU60" s="960"/>
      <c r="UPV60" s="960"/>
      <c r="UPW60" s="960"/>
      <c r="UPX60" s="960"/>
      <c r="UPY60" s="960"/>
      <c r="UPZ60" s="960"/>
      <c r="UQA60" s="960"/>
      <c r="UQB60" s="960"/>
      <c r="UQC60" s="960"/>
      <c r="UQD60" s="960"/>
      <c r="UQE60" s="960"/>
      <c r="UQF60" s="960"/>
      <c r="UQG60" s="960"/>
      <c r="UQH60" s="960"/>
      <c r="UQI60" s="960"/>
      <c r="UQJ60" s="960"/>
      <c r="UQK60" s="960"/>
      <c r="UQL60" s="960"/>
      <c r="UQM60" s="960"/>
      <c r="UQN60" s="960"/>
      <c r="UQO60" s="960"/>
      <c r="UQP60" s="960"/>
      <c r="UQQ60" s="960"/>
      <c r="UQR60" s="960"/>
      <c r="UQS60" s="960"/>
      <c r="UQT60" s="960"/>
      <c r="UQU60" s="960"/>
      <c r="UQV60" s="960"/>
      <c r="UQW60" s="960"/>
      <c r="UQX60" s="960"/>
      <c r="UQY60" s="960"/>
      <c r="UQZ60" s="960"/>
      <c r="URA60" s="960"/>
      <c r="URB60" s="960"/>
      <c r="URC60" s="960"/>
      <c r="URD60" s="960"/>
      <c r="URE60" s="960"/>
      <c r="URF60" s="960"/>
      <c r="URG60" s="960"/>
      <c r="URH60" s="960"/>
      <c r="URI60" s="960"/>
      <c r="URJ60" s="960"/>
      <c r="URK60" s="960"/>
      <c r="URL60" s="960"/>
      <c r="URM60" s="960"/>
      <c r="URN60" s="960"/>
      <c r="URO60" s="960"/>
      <c r="URP60" s="960"/>
      <c r="URQ60" s="960"/>
      <c r="URR60" s="960"/>
      <c r="URS60" s="960"/>
      <c r="URT60" s="960"/>
      <c r="URU60" s="960"/>
      <c r="URV60" s="960"/>
      <c r="URW60" s="960"/>
      <c r="URX60" s="960"/>
      <c r="URY60" s="960"/>
      <c r="URZ60" s="960"/>
      <c r="USA60" s="960"/>
      <c r="USB60" s="960"/>
      <c r="USC60" s="960"/>
      <c r="USD60" s="960"/>
      <c r="USE60" s="960"/>
      <c r="USF60" s="960"/>
      <c r="USG60" s="960"/>
      <c r="USH60" s="960"/>
      <c r="USI60" s="960"/>
      <c r="USJ60" s="960"/>
      <c r="USK60" s="960"/>
      <c r="USL60" s="960"/>
      <c r="USM60" s="960"/>
      <c r="USN60" s="960"/>
      <c r="USO60" s="960"/>
      <c r="USP60" s="960"/>
      <c r="USQ60" s="960"/>
      <c r="USR60" s="960"/>
      <c r="USS60" s="960"/>
      <c r="UST60" s="960"/>
      <c r="USU60" s="960"/>
      <c r="USV60" s="960"/>
      <c r="USW60" s="960"/>
      <c r="USX60" s="960"/>
      <c r="USY60" s="960"/>
      <c r="USZ60" s="960"/>
      <c r="UTA60" s="960"/>
      <c r="UTB60" s="960"/>
      <c r="UTC60" s="960"/>
      <c r="UTD60" s="960"/>
      <c r="UTE60" s="960"/>
      <c r="UTF60" s="960"/>
      <c r="UTG60" s="960"/>
      <c r="UTH60" s="960"/>
      <c r="UTI60" s="960"/>
      <c r="UTJ60" s="960"/>
      <c r="UTK60" s="960"/>
      <c r="UTL60" s="960"/>
      <c r="UTM60" s="960"/>
      <c r="UTN60" s="960"/>
      <c r="UTO60" s="960"/>
      <c r="UTP60" s="960"/>
      <c r="UTQ60" s="960"/>
      <c r="UTR60" s="960"/>
      <c r="UTS60" s="960"/>
      <c r="UTT60" s="960"/>
      <c r="UTU60" s="960"/>
      <c r="UTV60" s="960"/>
      <c r="UTW60" s="960"/>
      <c r="UTX60" s="960"/>
      <c r="UTY60" s="960"/>
      <c r="UTZ60" s="960"/>
      <c r="UUA60" s="960"/>
      <c r="UUB60" s="960"/>
      <c r="UUC60" s="960"/>
      <c r="UUD60" s="960"/>
      <c r="UUE60" s="960"/>
      <c r="UUF60" s="960"/>
      <c r="UUG60" s="960"/>
      <c r="UUH60" s="960"/>
      <c r="UUI60" s="960"/>
      <c r="UUJ60" s="960"/>
      <c r="UUK60" s="960"/>
      <c r="UUL60" s="960"/>
      <c r="UUM60" s="960"/>
      <c r="UUN60" s="960"/>
      <c r="UUO60" s="960"/>
      <c r="UUP60" s="960"/>
      <c r="UUQ60" s="960"/>
      <c r="UUR60" s="960"/>
      <c r="UUS60" s="960"/>
      <c r="UUT60" s="960"/>
      <c r="UUU60" s="960"/>
      <c r="UUV60" s="960"/>
      <c r="UUW60" s="960"/>
      <c r="UUX60" s="960"/>
      <c r="UUY60" s="960"/>
      <c r="UUZ60" s="960"/>
      <c r="UVA60" s="960"/>
      <c r="UVB60" s="960"/>
      <c r="UVC60" s="960"/>
      <c r="UVD60" s="960"/>
      <c r="UVE60" s="960"/>
      <c r="UVF60" s="960"/>
      <c r="UVG60" s="960"/>
      <c r="UVH60" s="960"/>
      <c r="UVI60" s="960"/>
      <c r="UVJ60" s="960"/>
      <c r="UVK60" s="960"/>
      <c r="UVL60" s="960"/>
      <c r="UVM60" s="960"/>
      <c r="UVN60" s="960"/>
      <c r="UVO60" s="960"/>
      <c r="UVP60" s="960"/>
      <c r="UVQ60" s="960"/>
      <c r="UVR60" s="960"/>
      <c r="UVS60" s="960"/>
      <c r="UVT60" s="960"/>
      <c r="UVU60" s="960"/>
      <c r="UVV60" s="960"/>
      <c r="UVW60" s="960"/>
      <c r="UVX60" s="960"/>
      <c r="UVY60" s="960"/>
      <c r="UVZ60" s="960"/>
      <c r="UWA60" s="960"/>
      <c r="UWB60" s="960"/>
      <c r="UWC60" s="960"/>
      <c r="UWD60" s="960"/>
      <c r="UWE60" s="960"/>
      <c r="UWF60" s="960"/>
      <c r="UWG60" s="960"/>
      <c r="UWH60" s="960"/>
      <c r="UWI60" s="960"/>
      <c r="UWJ60" s="960"/>
      <c r="UWK60" s="960"/>
      <c r="UWL60" s="960"/>
      <c r="UWM60" s="960"/>
      <c r="UWN60" s="960"/>
      <c r="UWO60" s="960"/>
      <c r="UWP60" s="960"/>
      <c r="UWQ60" s="960"/>
      <c r="UWR60" s="960"/>
      <c r="UWS60" s="960"/>
      <c r="UWT60" s="960"/>
      <c r="UWU60" s="960"/>
      <c r="UWV60" s="960"/>
      <c r="UWW60" s="960"/>
      <c r="UWX60" s="960"/>
      <c r="UWY60" s="960"/>
      <c r="UWZ60" s="960"/>
      <c r="UXA60" s="960"/>
      <c r="UXB60" s="960"/>
      <c r="UXC60" s="960"/>
      <c r="UXD60" s="960"/>
      <c r="UXE60" s="960"/>
      <c r="UXF60" s="960"/>
      <c r="UXG60" s="960"/>
      <c r="UXH60" s="960"/>
      <c r="UXI60" s="960"/>
      <c r="UXJ60" s="960"/>
      <c r="UXK60" s="960"/>
      <c r="UXL60" s="960"/>
      <c r="UXM60" s="960"/>
      <c r="UXN60" s="960"/>
      <c r="UXO60" s="960"/>
      <c r="UXP60" s="960"/>
      <c r="UXQ60" s="960"/>
      <c r="UXR60" s="960"/>
      <c r="UXS60" s="960"/>
      <c r="UXT60" s="960"/>
      <c r="UXU60" s="960"/>
      <c r="UXV60" s="960"/>
      <c r="UXW60" s="960"/>
      <c r="UXX60" s="960"/>
      <c r="UXY60" s="960"/>
      <c r="UXZ60" s="960"/>
      <c r="UYA60" s="960"/>
      <c r="UYB60" s="960"/>
      <c r="UYC60" s="960"/>
      <c r="UYD60" s="960"/>
      <c r="UYE60" s="960"/>
      <c r="UYF60" s="960"/>
      <c r="UYG60" s="960"/>
      <c r="UYH60" s="960"/>
      <c r="UYI60" s="960"/>
      <c r="UYJ60" s="960"/>
      <c r="UYK60" s="960"/>
      <c r="UYL60" s="960"/>
      <c r="UYM60" s="960"/>
      <c r="UYN60" s="960"/>
      <c r="UYO60" s="960"/>
      <c r="UYP60" s="960"/>
      <c r="UYQ60" s="960"/>
      <c r="UYR60" s="960"/>
      <c r="UYS60" s="960"/>
      <c r="UYT60" s="960"/>
      <c r="UYU60" s="960"/>
      <c r="UYV60" s="960"/>
      <c r="UYW60" s="960"/>
      <c r="UYX60" s="960"/>
      <c r="UYY60" s="960"/>
      <c r="UYZ60" s="960"/>
      <c r="UZA60" s="960"/>
      <c r="UZB60" s="960"/>
      <c r="UZC60" s="960"/>
      <c r="UZD60" s="960"/>
      <c r="UZE60" s="960"/>
      <c r="UZF60" s="960"/>
      <c r="UZG60" s="960"/>
      <c r="UZH60" s="960"/>
      <c r="UZI60" s="960"/>
      <c r="UZJ60" s="960"/>
      <c r="UZK60" s="960"/>
      <c r="UZL60" s="960"/>
      <c r="UZM60" s="960"/>
      <c r="UZN60" s="960"/>
      <c r="UZO60" s="960"/>
      <c r="UZP60" s="960"/>
      <c r="UZQ60" s="960"/>
      <c r="UZR60" s="960"/>
      <c r="UZS60" s="960"/>
      <c r="UZT60" s="960"/>
      <c r="UZU60" s="960"/>
      <c r="UZV60" s="960"/>
      <c r="UZW60" s="960"/>
      <c r="UZX60" s="960"/>
      <c r="UZY60" s="960"/>
      <c r="UZZ60" s="960"/>
      <c r="VAA60" s="960"/>
      <c r="VAB60" s="960"/>
      <c r="VAC60" s="960"/>
      <c r="VAD60" s="960"/>
      <c r="VAE60" s="960"/>
      <c r="VAF60" s="960"/>
      <c r="VAG60" s="960"/>
      <c r="VAH60" s="960"/>
      <c r="VAI60" s="960"/>
      <c r="VAJ60" s="960"/>
      <c r="VAK60" s="960"/>
      <c r="VAL60" s="960"/>
      <c r="VAM60" s="960"/>
      <c r="VAN60" s="960"/>
      <c r="VAO60" s="960"/>
      <c r="VAP60" s="960"/>
      <c r="VAQ60" s="960"/>
      <c r="VAR60" s="960"/>
      <c r="VAS60" s="960"/>
      <c r="VAT60" s="960"/>
      <c r="VAU60" s="960"/>
      <c r="VAV60" s="960"/>
      <c r="VAW60" s="960"/>
      <c r="VAX60" s="960"/>
      <c r="VAY60" s="960"/>
      <c r="VAZ60" s="960"/>
      <c r="VBA60" s="960"/>
      <c r="VBB60" s="960"/>
      <c r="VBC60" s="960"/>
      <c r="VBD60" s="960"/>
      <c r="VBE60" s="960"/>
      <c r="VBF60" s="960"/>
      <c r="VBG60" s="960"/>
      <c r="VBH60" s="960"/>
      <c r="VBI60" s="960"/>
      <c r="VBJ60" s="960"/>
      <c r="VBK60" s="960"/>
      <c r="VBL60" s="960"/>
      <c r="VBM60" s="960"/>
      <c r="VBN60" s="960"/>
      <c r="VBO60" s="960"/>
      <c r="VBP60" s="960"/>
      <c r="VBQ60" s="960"/>
      <c r="VBR60" s="960"/>
      <c r="VBS60" s="960"/>
      <c r="VBT60" s="960"/>
      <c r="VBU60" s="960"/>
      <c r="VBV60" s="960"/>
      <c r="VBW60" s="960"/>
      <c r="VBX60" s="960"/>
      <c r="VBY60" s="960"/>
      <c r="VBZ60" s="960"/>
      <c r="VCA60" s="960"/>
      <c r="VCB60" s="960"/>
      <c r="VCC60" s="960"/>
      <c r="VCD60" s="960"/>
      <c r="VCE60" s="960"/>
      <c r="VCF60" s="960"/>
      <c r="VCG60" s="960"/>
      <c r="VCH60" s="960"/>
      <c r="VCI60" s="960"/>
      <c r="VCJ60" s="960"/>
      <c r="VCK60" s="960"/>
      <c r="VCL60" s="960"/>
      <c r="VCM60" s="960"/>
      <c r="VCN60" s="960"/>
      <c r="VCO60" s="960"/>
      <c r="VCP60" s="960"/>
      <c r="VCQ60" s="960"/>
      <c r="VCR60" s="960"/>
      <c r="VCS60" s="960"/>
      <c r="VCT60" s="960"/>
      <c r="VCU60" s="960"/>
      <c r="VCV60" s="960"/>
      <c r="VCW60" s="960"/>
      <c r="VCX60" s="960"/>
      <c r="VCY60" s="960"/>
      <c r="VCZ60" s="960"/>
      <c r="VDA60" s="960"/>
      <c r="VDB60" s="960"/>
      <c r="VDC60" s="960"/>
      <c r="VDD60" s="960"/>
      <c r="VDE60" s="960"/>
      <c r="VDF60" s="960"/>
      <c r="VDG60" s="960"/>
      <c r="VDH60" s="960"/>
      <c r="VDI60" s="960"/>
      <c r="VDJ60" s="960"/>
      <c r="VDK60" s="960"/>
      <c r="VDL60" s="960"/>
      <c r="VDM60" s="960"/>
      <c r="VDN60" s="960"/>
      <c r="VDO60" s="960"/>
      <c r="VDP60" s="960"/>
      <c r="VDQ60" s="960"/>
      <c r="VDR60" s="960"/>
      <c r="VDS60" s="960"/>
      <c r="VDT60" s="960"/>
      <c r="VDU60" s="960"/>
      <c r="VDV60" s="960"/>
      <c r="VDW60" s="960"/>
      <c r="VDX60" s="960"/>
      <c r="VDY60" s="960"/>
      <c r="VDZ60" s="960"/>
      <c r="VEA60" s="960"/>
      <c r="VEB60" s="960"/>
      <c r="VEC60" s="960"/>
      <c r="VED60" s="960"/>
      <c r="VEE60" s="960"/>
      <c r="VEF60" s="960"/>
      <c r="VEG60" s="960"/>
      <c r="VEH60" s="960"/>
      <c r="VEI60" s="960"/>
      <c r="VEJ60" s="960"/>
      <c r="VEK60" s="960"/>
      <c r="VEL60" s="960"/>
      <c r="VEM60" s="960"/>
      <c r="VEN60" s="960"/>
      <c r="VEO60" s="960"/>
      <c r="VEP60" s="960"/>
      <c r="VEQ60" s="960"/>
      <c r="VER60" s="960"/>
      <c r="VES60" s="960"/>
      <c r="VET60" s="960"/>
      <c r="VEU60" s="960"/>
      <c r="VEV60" s="960"/>
      <c r="VEW60" s="960"/>
      <c r="VEX60" s="960"/>
      <c r="VEY60" s="960"/>
      <c r="VEZ60" s="960"/>
      <c r="VFA60" s="960"/>
      <c r="VFB60" s="960"/>
      <c r="VFC60" s="960"/>
      <c r="VFD60" s="960"/>
      <c r="VFE60" s="960"/>
      <c r="VFF60" s="960"/>
      <c r="VFG60" s="960"/>
      <c r="VFH60" s="960"/>
      <c r="VFI60" s="960"/>
      <c r="VFJ60" s="960"/>
      <c r="VFK60" s="960"/>
      <c r="VFL60" s="960"/>
      <c r="VFM60" s="960"/>
      <c r="VFN60" s="960"/>
      <c r="VFO60" s="960"/>
      <c r="VFP60" s="960"/>
      <c r="VFQ60" s="960"/>
      <c r="VFR60" s="960"/>
      <c r="VFS60" s="960"/>
      <c r="VFT60" s="960"/>
      <c r="VFU60" s="960"/>
      <c r="VFV60" s="960"/>
      <c r="VFW60" s="960"/>
      <c r="VFX60" s="960"/>
      <c r="VFY60" s="960"/>
      <c r="VFZ60" s="960"/>
      <c r="VGA60" s="960"/>
      <c r="VGB60" s="960"/>
      <c r="VGC60" s="960"/>
      <c r="VGD60" s="960"/>
      <c r="VGE60" s="960"/>
      <c r="VGF60" s="960"/>
      <c r="VGG60" s="960"/>
      <c r="VGH60" s="960"/>
      <c r="VGI60" s="960"/>
      <c r="VGJ60" s="960"/>
      <c r="VGK60" s="960"/>
      <c r="VGL60" s="960"/>
      <c r="VGM60" s="960"/>
      <c r="VGN60" s="960"/>
      <c r="VGO60" s="960"/>
      <c r="VGP60" s="960"/>
      <c r="VGQ60" s="960"/>
      <c r="VGR60" s="960"/>
      <c r="VGS60" s="960"/>
      <c r="VGT60" s="960"/>
      <c r="VGU60" s="960"/>
      <c r="VGV60" s="960"/>
      <c r="VGW60" s="960"/>
      <c r="VGX60" s="960"/>
      <c r="VGY60" s="960"/>
      <c r="VGZ60" s="960"/>
      <c r="VHA60" s="960"/>
      <c r="VHB60" s="960"/>
      <c r="VHC60" s="960"/>
      <c r="VHD60" s="960"/>
      <c r="VHE60" s="960"/>
      <c r="VHF60" s="960"/>
      <c r="VHG60" s="960"/>
      <c r="VHH60" s="960"/>
      <c r="VHI60" s="960"/>
      <c r="VHJ60" s="960"/>
      <c r="VHK60" s="960"/>
      <c r="VHL60" s="960"/>
      <c r="VHM60" s="960"/>
      <c r="VHN60" s="960"/>
      <c r="VHO60" s="960"/>
      <c r="VHP60" s="960"/>
      <c r="VHQ60" s="960"/>
      <c r="VHR60" s="960"/>
      <c r="VHS60" s="960"/>
      <c r="VHT60" s="960"/>
      <c r="VHU60" s="960"/>
      <c r="VHV60" s="960"/>
      <c r="VHW60" s="960"/>
      <c r="VHX60" s="960"/>
      <c r="VHY60" s="960"/>
      <c r="VHZ60" s="960"/>
      <c r="VIA60" s="960"/>
      <c r="VIB60" s="960"/>
      <c r="VIC60" s="960"/>
      <c r="VID60" s="960"/>
      <c r="VIE60" s="960"/>
      <c r="VIF60" s="960"/>
      <c r="VIG60" s="960"/>
      <c r="VIH60" s="960"/>
      <c r="VII60" s="960"/>
      <c r="VIJ60" s="960"/>
      <c r="VIK60" s="960"/>
      <c r="VIL60" s="960"/>
      <c r="VIM60" s="960"/>
      <c r="VIN60" s="960"/>
      <c r="VIO60" s="960"/>
      <c r="VIP60" s="960"/>
      <c r="VIQ60" s="960"/>
      <c r="VIR60" s="960"/>
      <c r="VIS60" s="960"/>
      <c r="VIT60" s="960"/>
      <c r="VIU60" s="960"/>
      <c r="VIV60" s="960"/>
      <c r="VIW60" s="960"/>
      <c r="VIX60" s="960"/>
      <c r="VIY60" s="960"/>
      <c r="VIZ60" s="960"/>
      <c r="VJA60" s="960"/>
      <c r="VJB60" s="960"/>
      <c r="VJC60" s="960"/>
      <c r="VJD60" s="960"/>
      <c r="VJE60" s="960"/>
      <c r="VJF60" s="960"/>
      <c r="VJG60" s="960"/>
      <c r="VJH60" s="960"/>
      <c r="VJI60" s="960"/>
      <c r="VJJ60" s="960"/>
      <c r="VJK60" s="960"/>
      <c r="VJL60" s="960"/>
      <c r="VJM60" s="960"/>
      <c r="VJN60" s="960"/>
      <c r="VJO60" s="960"/>
      <c r="VJP60" s="960"/>
      <c r="VJQ60" s="960"/>
      <c r="VJR60" s="960"/>
      <c r="VJS60" s="960"/>
      <c r="VJT60" s="960"/>
      <c r="VJU60" s="960"/>
      <c r="VJV60" s="960"/>
      <c r="VJW60" s="960"/>
      <c r="VJX60" s="960"/>
      <c r="VJY60" s="960"/>
      <c r="VJZ60" s="960"/>
      <c r="VKA60" s="960"/>
      <c r="VKB60" s="960"/>
      <c r="VKC60" s="960"/>
      <c r="VKD60" s="960"/>
      <c r="VKE60" s="960"/>
      <c r="VKF60" s="960"/>
      <c r="VKG60" s="960"/>
      <c r="VKH60" s="960"/>
      <c r="VKI60" s="960"/>
      <c r="VKJ60" s="960"/>
      <c r="VKK60" s="960"/>
      <c r="VKL60" s="960"/>
      <c r="VKM60" s="960"/>
      <c r="VKN60" s="960"/>
      <c r="VKO60" s="960"/>
      <c r="VKP60" s="960"/>
      <c r="VKQ60" s="960"/>
      <c r="VKR60" s="960"/>
      <c r="VKS60" s="960"/>
      <c r="VKT60" s="960"/>
      <c r="VKU60" s="960"/>
      <c r="VKV60" s="960"/>
      <c r="VKW60" s="960"/>
      <c r="VKX60" s="960"/>
      <c r="VKY60" s="960"/>
      <c r="VKZ60" s="960"/>
      <c r="VLA60" s="960"/>
      <c r="VLB60" s="960"/>
      <c r="VLC60" s="960"/>
      <c r="VLD60" s="960"/>
      <c r="VLE60" s="960"/>
      <c r="VLF60" s="960"/>
      <c r="VLG60" s="960"/>
      <c r="VLH60" s="960"/>
      <c r="VLI60" s="960"/>
      <c r="VLJ60" s="960"/>
      <c r="VLK60" s="960"/>
      <c r="VLL60" s="960"/>
      <c r="VLM60" s="960"/>
      <c r="VLN60" s="960"/>
      <c r="VLO60" s="960"/>
      <c r="VLP60" s="960"/>
      <c r="VLQ60" s="960"/>
      <c r="VLR60" s="960"/>
      <c r="VLS60" s="960"/>
      <c r="VLT60" s="960"/>
      <c r="VLU60" s="960"/>
      <c r="VLV60" s="960"/>
      <c r="VLW60" s="960"/>
      <c r="VLX60" s="960"/>
      <c r="VLY60" s="960"/>
      <c r="VLZ60" s="960"/>
      <c r="VMA60" s="960"/>
      <c r="VMB60" s="960"/>
      <c r="VMC60" s="960"/>
      <c r="VMD60" s="960"/>
      <c r="VME60" s="960"/>
      <c r="VMF60" s="960"/>
      <c r="VMG60" s="960"/>
      <c r="VMH60" s="960"/>
      <c r="VMI60" s="960"/>
      <c r="VMJ60" s="960"/>
      <c r="VMK60" s="960"/>
      <c r="VML60" s="960"/>
      <c r="VMM60" s="960"/>
      <c r="VMN60" s="960"/>
      <c r="VMO60" s="960"/>
      <c r="VMP60" s="960"/>
      <c r="VMQ60" s="960"/>
      <c r="VMR60" s="960"/>
      <c r="VMS60" s="960"/>
      <c r="VMT60" s="960"/>
      <c r="VMU60" s="960"/>
      <c r="VMV60" s="960"/>
      <c r="VMW60" s="960"/>
      <c r="VMX60" s="960"/>
      <c r="VMY60" s="960"/>
      <c r="VMZ60" s="960"/>
      <c r="VNA60" s="960"/>
      <c r="VNB60" s="960"/>
      <c r="VNC60" s="960"/>
      <c r="VND60" s="960"/>
      <c r="VNE60" s="960"/>
      <c r="VNF60" s="960"/>
      <c r="VNG60" s="960"/>
      <c r="VNH60" s="960"/>
      <c r="VNI60" s="960"/>
      <c r="VNJ60" s="960"/>
      <c r="VNK60" s="960"/>
      <c r="VNL60" s="960"/>
      <c r="VNM60" s="960"/>
      <c r="VNN60" s="960"/>
      <c r="VNO60" s="960"/>
      <c r="VNP60" s="960"/>
      <c r="VNQ60" s="960"/>
      <c r="VNR60" s="960"/>
      <c r="VNS60" s="960"/>
      <c r="VNT60" s="960"/>
      <c r="VNU60" s="960"/>
      <c r="VNV60" s="960"/>
      <c r="VNW60" s="960"/>
      <c r="VNX60" s="960"/>
      <c r="VNY60" s="960"/>
      <c r="VNZ60" s="960"/>
      <c r="VOA60" s="960"/>
      <c r="VOB60" s="960"/>
      <c r="VOC60" s="960"/>
      <c r="VOD60" s="960"/>
      <c r="VOE60" s="960"/>
      <c r="VOF60" s="960"/>
      <c r="VOG60" s="960"/>
      <c r="VOH60" s="960"/>
      <c r="VOI60" s="960"/>
      <c r="VOJ60" s="960"/>
      <c r="VOK60" s="960"/>
      <c r="VOL60" s="960"/>
      <c r="VOM60" s="960"/>
      <c r="VON60" s="960"/>
      <c r="VOO60" s="960"/>
      <c r="VOP60" s="960"/>
      <c r="VOQ60" s="960"/>
      <c r="VOR60" s="960"/>
      <c r="VOS60" s="960"/>
      <c r="VOT60" s="960"/>
      <c r="VOU60" s="960"/>
      <c r="VOV60" s="960"/>
      <c r="VOW60" s="960"/>
      <c r="VOX60" s="960"/>
      <c r="VOY60" s="960"/>
      <c r="VOZ60" s="960"/>
      <c r="VPA60" s="960"/>
      <c r="VPB60" s="960"/>
      <c r="VPC60" s="960"/>
      <c r="VPD60" s="960"/>
      <c r="VPE60" s="960"/>
      <c r="VPF60" s="960"/>
      <c r="VPG60" s="960"/>
      <c r="VPH60" s="960"/>
      <c r="VPI60" s="960"/>
      <c r="VPJ60" s="960"/>
      <c r="VPK60" s="960"/>
      <c r="VPL60" s="960"/>
      <c r="VPM60" s="960"/>
      <c r="VPN60" s="960"/>
      <c r="VPO60" s="960"/>
      <c r="VPP60" s="960"/>
      <c r="VPQ60" s="960"/>
      <c r="VPR60" s="960"/>
      <c r="VPS60" s="960"/>
      <c r="VPT60" s="960"/>
      <c r="VPU60" s="960"/>
      <c r="VPV60" s="960"/>
      <c r="VPW60" s="960"/>
      <c r="VPX60" s="960"/>
      <c r="VPY60" s="960"/>
      <c r="VPZ60" s="960"/>
      <c r="VQA60" s="960"/>
      <c r="VQB60" s="960"/>
      <c r="VQC60" s="960"/>
      <c r="VQD60" s="960"/>
      <c r="VQE60" s="960"/>
      <c r="VQF60" s="960"/>
      <c r="VQG60" s="960"/>
      <c r="VQH60" s="960"/>
      <c r="VQI60" s="960"/>
      <c r="VQJ60" s="960"/>
      <c r="VQK60" s="960"/>
      <c r="VQL60" s="960"/>
      <c r="VQM60" s="960"/>
      <c r="VQN60" s="960"/>
      <c r="VQO60" s="960"/>
      <c r="VQP60" s="960"/>
      <c r="VQQ60" s="960"/>
      <c r="VQR60" s="960"/>
      <c r="VQS60" s="960"/>
      <c r="VQT60" s="960"/>
      <c r="VQU60" s="960"/>
      <c r="VQV60" s="960"/>
      <c r="VQW60" s="960"/>
      <c r="VQX60" s="960"/>
      <c r="VQY60" s="960"/>
      <c r="VQZ60" s="960"/>
      <c r="VRA60" s="960"/>
      <c r="VRB60" s="960"/>
      <c r="VRC60" s="960"/>
      <c r="VRD60" s="960"/>
      <c r="VRE60" s="960"/>
      <c r="VRF60" s="960"/>
      <c r="VRG60" s="960"/>
      <c r="VRH60" s="960"/>
      <c r="VRI60" s="960"/>
      <c r="VRJ60" s="960"/>
      <c r="VRK60" s="960"/>
      <c r="VRL60" s="960"/>
      <c r="VRM60" s="960"/>
      <c r="VRN60" s="960"/>
      <c r="VRO60" s="960"/>
      <c r="VRP60" s="960"/>
      <c r="VRQ60" s="960"/>
      <c r="VRR60" s="960"/>
      <c r="VRS60" s="960"/>
      <c r="VRT60" s="960"/>
      <c r="VRU60" s="960"/>
      <c r="VRV60" s="960"/>
      <c r="VRW60" s="960"/>
      <c r="VRX60" s="960"/>
      <c r="VRY60" s="960"/>
      <c r="VRZ60" s="960"/>
      <c r="VSA60" s="960"/>
      <c r="VSB60" s="960"/>
      <c r="VSC60" s="960"/>
      <c r="VSD60" s="960"/>
      <c r="VSE60" s="960"/>
      <c r="VSF60" s="960"/>
      <c r="VSG60" s="960"/>
      <c r="VSH60" s="960"/>
      <c r="VSI60" s="960"/>
      <c r="VSJ60" s="960"/>
      <c r="VSK60" s="960"/>
      <c r="VSL60" s="960"/>
      <c r="VSM60" s="960"/>
      <c r="VSN60" s="960"/>
      <c r="VSO60" s="960"/>
      <c r="VSP60" s="960"/>
      <c r="VSQ60" s="960"/>
      <c r="VSR60" s="960"/>
      <c r="VSS60" s="960"/>
      <c r="VST60" s="960"/>
      <c r="VSU60" s="960"/>
      <c r="VSV60" s="960"/>
      <c r="VSW60" s="960"/>
      <c r="VSX60" s="960"/>
      <c r="VSY60" s="960"/>
      <c r="VSZ60" s="960"/>
      <c r="VTA60" s="960"/>
      <c r="VTB60" s="960"/>
      <c r="VTC60" s="960"/>
      <c r="VTD60" s="960"/>
      <c r="VTE60" s="960"/>
      <c r="VTF60" s="960"/>
      <c r="VTG60" s="960"/>
      <c r="VTH60" s="960"/>
      <c r="VTI60" s="960"/>
      <c r="VTJ60" s="960"/>
      <c r="VTK60" s="960"/>
      <c r="VTL60" s="960"/>
      <c r="VTM60" s="960"/>
      <c r="VTN60" s="960"/>
      <c r="VTO60" s="960"/>
      <c r="VTP60" s="960"/>
      <c r="VTQ60" s="960"/>
      <c r="VTR60" s="960"/>
      <c r="VTS60" s="960"/>
      <c r="VTT60" s="960"/>
      <c r="VTU60" s="960"/>
      <c r="VTV60" s="960"/>
      <c r="VTW60" s="960"/>
      <c r="VTX60" s="960"/>
      <c r="VTY60" s="960"/>
      <c r="VTZ60" s="960"/>
      <c r="VUA60" s="960"/>
      <c r="VUB60" s="960"/>
      <c r="VUC60" s="960"/>
      <c r="VUD60" s="960"/>
      <c r="VUE60" s="960"/>
      <c r="VUF60" s="960"/>
      <c r="VUG60" s="960"/>
      <c r="VUH60" s="960"/>
      <c r="VUI60" s="960"/>
      <c r="VUJ60" s="960"/>
      <c r="VUK60" s="960"/>
      <c r="VUL60" s="960"/>
      <c r="VUM60" s="960"/>
      <c r="VUN60" s="960"/>
      <c r="VUO60" s="960"/>
      <c r="VUP60" s="960"/>
      <c r="VUQ60" s="960"/>
      <c r="VUR60" s="960"/>
      <c r="VUS60" s="960"/>
      <c r="VUT60" s="960"/>
      <c r="VUU60" s="960"/>
      <c r="VUV60" s="960"/>
      <c r="VUW60" s="960"/>
      <c r="VUX60" s="960"/>
      <c r="VUY60" s="960"/>
      <c r="VUZ60" s="960"/>
      <c r="VVA60" s="960"/>
      <c r="VVB60" s="960"/>
      <c r="VVC60" s="960"/>
      <c r="VVD60" s="960"/>
      <c r="VVE60" s="960"/>
      <c r="VVF60" s="960"/>
      <c r="VVG60" s="960"/>
      <c r="VVH60" s="960"/>
      <c r="VVI60" s="960"/>
      <c r="VVJ60" s="960"/>
      <c r="VVK60" s="960"/>
      <c r="VVL60" s="960"/>
      <c r="VVM60" s="960"/>
      <c r="VVN60" s="960"/>
      <c r="VVO60" s="960"/>
      <c r="VVP60" s="960"/>
      <c r="VVQ60" s="960"/>
      <c r="VVR60" s="960"/>
      <c r="VVS60" s="960"/>
      <c r="VVT60" s="960"/>
      <c r="VVU60" s="960"/>
      <c r="VVV60" s="960"/>
      <c r="VVW60" s="960"/>
      <c r="VVX60" s="960"/>
      <c r="VVY60" s="960"/>
      <c r="VVZ60" s="960"/>
      <c r="VWA60" s="960"/>
      <c r="VWB60" s="960"/>
      <c r="VWC60" s="960"/>
      <c r="VWD60" s="960"/>
      <c r="VWE60" s="960"/>
      <c r="VWF60" s="960"/>
      <c r="VWG60" s="960"/>
      <c r="VWH60" s="960"/>
      <c r="VWI60" s="960"/>
      <c r="VWJ60" s="960"/>
      <c r="VWK60" s="960"/>
      <c r="VWL60" s="960"/>
      <c r="VWM60" s="960"/>
      <c r="VWN60" s="960"/>
      <c r="VWO60" s="960"/>
      <c r="VWP60" s="960"/>
      <c r="VWQ60" s="960"/>
      <c r="VWR60" s="960"/>
      <c r="VWS60" s="960"/>
      <c r="VWT60" s="960"/>
      <c r="VWU60" s="960"/>
      <c r="VWV60" s="960"/>
      <c r="VWW60" s="960"/>
      <c r="VWX60" s="960"/>
      <c r="VWY60" s="960"/>
      <c r="VWZ60" s="960"/>
      <c r="VXA60" s="960"/>
      <c r="VXB60" s="960"/>
      <c r="VXC60" s="960"/>
      <c r="VXD60" s="960"/>
      <c r="VXE60" s="960"/>
      <c r="VXF60" s="960"/>
      <c r="VXG60" s="960"/>
      <c r="VXH60" s="960"/>
      <c r="VXI60" s="960"/>
      <c r="VXJ60" s="960"/>
      <c r="VXK60" s="960"/>
      <c r="VXL60" s="960"/>
      <c r="VXM60" s="960"/>
      <c r="VXN60" s="960"/>
      <c r="VXO60" s="960"/>
      <c r="VXP60" s="960"/>
      <c r="VXQ60" s="960"/>
      <c r="VXR60" s="960"/>
      <c r="VXS60" s="960"/>
      <c r="VXT60" s="960"/>
      <c r="VXU60" s="960"/>
      <c r="VXV60" s="960"/>
      <c r="VXW60" s="960"/>
      <c r="VXX60" s="960"/>
      <c r="VXY60" s="960"/>
      <c r="VXZ60" s="960"/>
      <c r="VYA60" s="960"/>
      <c r="VYB60" s="960"/>
      <c r="VYC60" s="960"/>
      <c r="VYD60" s="960"/>
      <c r="VYE60" s="960"/>
      <c r="VYF60" s="960"/>
      <c r="VYG60" s="960"/>
      <c r="VYH60" s="960"/>
      <c r="VYI60" s="960"/>
      <c r="VYJ60" s="960"/>
      <c r="VYK60" s="960"/>
      <c r="VYL60" s="960"/>
      <c r="VYM60" s="960"/>
      <c r="VYN60" s="960"/>
      <c r="VYO60" s="960"/>
      <c r="VYP60" s="960"/>
      <c r="VYQ60" s="960"/>
      <c r="VYR60" s="960"/>
      <c r="VYS60" s="960"/>
      <c r="VYT60" s="960"/>
      <c r="VYU60" s="960"/>
      <c r="VYV60" s="960"/>
      <c r="VYW60" s="960"/>
      <c r="VYX60" s="960"/>
      <c r="VYY60" s="960"/>
      <c r="VYZ60" s="960"/>
      <c r="VZA60" s="960"/>
      <c r="VZB60" s="960"/>
      <c r="VZC60" s="960"/>
      <c r="VZD60" s="960"/>
      <c r="VZE60" s="960"/>
      <c r="VZF60" s="960"/>
      <c r="VZG60" s="960"/>
      <c r="VZH60" s="960"/>
      <c r="VZI60" s="960"/>
      <c r="VZJ60" s="960"/>
      <c r="VZK60" s="960"/>
      <c r="VZL60" s="960"/>
      <c r="VZM60" s="960"/>
      <c r="VZN60" s="960"/>
      <c r="VZO60" s="960"/>
      <c r="VZP60" s="960"/>
      <c r="VZQ60" s="960"/>
      <c r="VZR60" s="960"/>
      <c r="VZS60" s="960"/>
      <c r="VZT60" s="960"/>
      <c r="VZU60" s="960"/>
      <c r="VZV60" s="960"/>
      <c r="VZW60" s="960"/>
      <c r="VZX60" s="960"/>
      <c r="VZY60" s="960"/>
      <c r="VZZ60" s="960"/>
      <c r="WAA60" s="960"/>
      <c r="WAB60" s="960"/>
      <c r="WAC60" s="960"/>
      <c r="WAD60" s="960"/>
      <c r="WAE60" s="960"/>
      <c r="WAF60" s="960"/>
      <c r="WAG60" s="960"/>
      <c r="WAH60" s="960"/>
      <c r="WAI60" s="960"/>
      <c r="WAJ60" s="960"/>
      <c r="WAK60" s="960"/>
      <c r="WAL60" s="960"/>
      <c r="WAM60" s="960"/>
      <c r="WAN60" s="960"/>
      <c r="WAO60" s="960"/>
      <c r="WAP60" s="960"/>
      <c r="WAQ60" s="960"/>
      <c r="WAR60" s="960"/>
      <c r="WAS60" s="960"/>
      <c r="WAT60" s="960"/>
      <c r="WAU60" s="960"/>
      <c r="WAV60" s="960"/>
      <c r="WAW60" s="960"/>
      <c r="WAX60" s="960"/>
      <c r="WAY60" s="960"/>
      <c r="WAZ60" s="960"/>
      <c r="WBA60" s="960"/>
      <c r="WBB60" s="960"/>
      <c r="WBC60" s="960"/>
      <c r="WBD60" s="960"/>
      <c r="WBE60" s="960"/>
      <c r="WBF60" s="960"/>
      <c r="WBG60" s="960"/>
      <c r="WBH60" s="960"/>
      <c r="WBI60" s="960"/>
      <c r="WBJ60" s="960"/>
      <c r="WBK60" s="960"/>
      <c r="WBL60" s="960"/>
      <c r="WBM60" s="960"/>
      <c r="WBN60" s="960"/>
      <c r="WBO60" s="960"/>
      <c r="WBP60" s="960"/>
      <c r="WBQ60" s="960"/>
      <c r="WBR60" s="960"/>
      <c r="WBS60" s="960"/>
      <c r="WBT60" s="960"/>
      <c r="WBU60" s="960"/>
      <c r="WBV60" s="960"/>
      <c r="WBW60" s="960"/>
      <c r="WBX60" s="960"/>
      <c r="WBY60" s="960"/>
      <c r="WBZ60" s="960"/>
      <c r="WCA60" s="960"/>
      <c r="WCB60" s="960"/>
      <c r="WCC60" s="960"/>
      <c r="WCD60" s="960"/>
      <c r="WCE60" s="960"/>
      <c r="WCF60" s="960"/>
      <c r="WCG60" s="960"/>
      <c r="WCH60" s="960"/>
      <c r="WCI60" s="960"/>
      <c r="WCJ60" s="960"/>
      <c r="WCK60" s="960"/>
      <c r="WCL60" s="960"/>
      <c r="WCM60" s="960"/>
      <c r="WCN60" s="960"/>
      <c r="WCO60" s="960"/>
      <c r="WCP60" s="960"/>
      <c r="WCQ60" s="960"/>
      <c r="WCR60" s="960"/>
      <c r="WCS60" s="960"/>
      <c r="WCT60" s="960"/>
      <c r="WCU60" s="960"/>
      <c r="WCV60" s="960"/>
      <c r="WCW60" s="960"/>
      <c r="WCX60" s="960"/>
      <c r="WCY60" s="960"/>
      <c r="WCZ60" s="960"/>
      <c r="WDA60" s="960"/>
      <c r="WDB60" s="960"/>
      <c r="WDC60" s="960"/>
      <c r="WDD60" s="960"/>
      <c r="WDE60" s="960"/>
      <c r="WDF60" s="960"/>
      <c r="WDG60" s="960"/>
      <c r="WDH60" s="960"/>
      <c r="WDI60" s="960"/>
      <c r="WDJ60" s="960"/>
      <c r="WDK60" s="960"/>
      <c r="WDL60" s="960"/>
      <c r="WDM60" s="960"/>
      <c r="WDN60" s="960"/>
      <c r="WDO60" s="960"/>
      <c r="WDP60" s="960"/>
      <c r="WDQ60" s="960"/>
      <c r="WDR60" s="960"/>
      <c r="WDS60" s="960"/>
      <c r="WDT60" s="960"/>
      <c r="WDU60" s="960"/>
      <c r="WDV60" s="960"/>
      <c r="WDW60" s="960"/>
      <c r="WDX60" s="960"/>
      <c r="WDY60" s="960"/>
      <c r="WDZ60" s="960"/>
      <c r="WEA60" s="960"/>
      <c r="WEB60" s="960"/>
      <c r="WEC60" s="960"/>
      <c r="WED60" s="960"/>
      <c r="WEE60" s="960"/>
      <c r="WEF60" s="960"/>
      <c r="WEG60" s="960"/>
      <c r="WEH60" s="960"/>
      <c r="WEI60" s="960"/>
      <c r="WEJ60" s="960"/>
      <c r="WEK60" s="960"/>
      <c r="WEL60" s="960"/>
      <c r="WEM60" s="960"/>
      <c r="WEN60" s="960"/>
      <c r="WEO60" s="960"/>
      <c r="WEP60" s="960"/>
      <c r="WEQ60" s="960"/>
      <c r="WER60" s="960"/>
      <c r="WES60" s="960"/>
      <c r="WET60" s="960"/>
      <c r="WEU60" s="960"/>
      <c r="WEV60" s="960"/>
      <c r="WEW60" s="960"/>
      <c r="WEX60" s="960"/>
      <c r="WEY60" s="960"/>
      <c r="WEZ60" s="960"/>
      <c r="WFA60" s="960"/>
      <c r="WFB60" s="960"/>
      <c r="WFC60" s="960"/>
      <c r="WFD60" s="960"/>
      <c r="WFE60" s="960"/>
      <c r="WFF60" s="960"/>
      <c r="WFG60" s="960"/>
      <c r="WFH60" s="960"/>
      <c r="WFI60" s="960"/>
      <c r="WFJ60" s="960"/>
      <c r="WFK60" s="960"/>
      <c r="WFL60" s="960"/>
      <c r="WFM60" s="960"/>
      <c r="WFN60" s="960"/>
      <c r="WFO60" s="960"/>
      <c r="WFP60" s="960"/>
      <c r="WFQ60" s="960"/>
      <c r="WFR60" s="960"/>
      <c r="WFS60" s="960"/>
      <c r="WFT60" s="960"/>
      <c r="WFU60" s="960"/>
      <c r="WFV60" s="960"/>
      <c r="WFW60" s="960"/>
      <c r="WFX60" s="960"/>
      <c r="WFY60" s="960"/>
      <c r="WFZ60" s="960"/>
      <c r="WGA60" s="960"/>
      <c r="WGB60" s="960"/>
      <c r="WGC60" s="960"/>
      <c r="WGD60" s="960"/>
      <c r="WGE60" s="960"/>
      <c r="WGF60" s="960"/>
      <c r="WGG60" s="960"/>
      <c r="WGH60" s="960"/>
      <c r="WGI60" s="960"/>
      <c r="WGJ60" s="960"/>
      <c r="WGK60" s="960"/>
      <c r="WGL60" s="960"/>
      <c r="WGM60" s="960"/>
      <c r="WGN60" s="960"/>
      <c r="WGO60" s="960"/>
      <c r="WGP60" s="960"/>
      <c r="WGQ60" s="960"/>
      <c r="WGR60" s="960"/>
      <c r="WGS60" s="960"/>
      <c r="WGT60" s="960"/>
      <c r="WGU60" s="960"/>
      <c r="WGV60" s="960"/>
      <c r="WGW60" s="960"/>
      <c r="WGX60" s="960"/>
      <c r="WGY60" s="960"/>
      <c r="WGZ60" s="960"/>
      <c r="WHA60" s="960"/>
      <c r="WHB60" s="960"/>
      <c r="WHC60" s="960"/>
      <c r="WHD60" s="960"/>
      <c r="WHE60" s="960"/>
      <c r="WHF60" s="960"/>
      <c r="WHG60" s="960"/>
      <c r="WHH60" s="960"/>
      <c r="WHI60" s="960"/>
      <c r="WHJ60" s="960"/>
      <c r="WHK60" s="960"/>
      <c r="WHL60" s="960"/>
      <c r="WHM60" s="960"/>
      <c r="WHN60" s="960"/>
      <c r="WHO60" s="960"/>
      <c r="WHP60" s="960"/>
      <c r="WHQ60" s="960"/>
      <c r="WHR60" s="960"/>
      <c r="WHS60" s="960"/>
      <c r="WHT60" s="960"/>
      <c r="WHU60" s="960"/>
      <c r="WHV60" s="960"/>
      <c r="WHW60" s="960"/>
      <c r="WHX60" s="960"/>
      <c r="WHY60" s="960"/>
      <c r="WHZ60" s="960"/>
      <c r="WIA60" s="960"/>
      <c r="WIB60" s="960"/>
      <c r="WIC60" s="960"/>
      <c r="WID60" s="960"/>
      <c r="WIE60" s="960"/>
      <c r="WIF60" s="960"/>
      <c r="WIG60" s="960"/>
      <c r="WIH60" s="960"/>
      <c r="WII60" s="960"/>
      <c r="WIJ60" s="960"/>
      <c r="WIK60" s="960"/>
      <c r="WIL60" s="960"/>
      <c r="WIM60" s="960"/>
      <c r="WIN60" s="960"/>
      <c r="WIO60" s="960"/>
      <c r="WIP60" s="960"/>
      <c r="WIQ60" s="960"/>
      <c r="WIR60" s="960"/>
      <c r="WIS60" s="960"/>
      <c r="WIT60" s="960"/>
      <c r="WIU60" s="960"/>
      <c r="WIV60" s="960"/>
      <c r="WIW60" s="960"/>
      <c r="WIX60" s="960"/>
      <c r="WIY60" s="960"/>
      <c r="WIZ60" s="960"/>
      <c r="WJA60" s="960"/>
      <c r="WJB60" s="960"/>
      <c r="WJC60" s="960"/>
      <c r="WJD60" s="960"/>
      <c r="WJE60" s="960"/>
      <c r="WJF60" s="960"/>
      <c r="WJG60" s="960"/>
      <c r="WJH60" s="960"/>
      <c r="WJI60" s="960"/>
      <c r="WJJ60" s="960"/>
      <c r="WJK60" s="960"/>
      <c r="WJL60" s="960"/>
      <c r="WJM60" s="960"/>
      <c r="WJN60" s="960"/>
      <c r="WJO60" s="960"/>
      <c r="WJP60" s="960"/>
      <c r="WJQ60" s="960"/>
      <c r="WJR60" s="960"/>
      <c r="WJS60" s="960"/>
      <c r="WJT60" s="960"/>
      <c r="WJU60" s="960"/>
      <c r="WJV60" s="960"/>
      <c r="WJW60" s="960"/>
      <c r="WJX60" s="960"/>
      <c r="WJY60" s="960"/>
      <c r="WJZ60" s="960"/>
      <c r="WKA60" s="960"/>
      <c r="WKB60" s="960"/>
      <c r="WKC60" s="960"/>
      <c r="WKD60" s="960"/>
      <c r="WKE60" s="960"/>
      <c r="WKF60" s="960"/>
      <c r="WKG60" s="960"/>
      <c r="WKH60" s="960"/>
      <c r="WKI60" s="960"/>
      <c r="WKJ60" s="960"/>
      <c r="WKK60" s="960"/>
      <c r="WKL60" s="960"/>
      <c r="WKM60" s="960"/>
      <c r="WKN60" s="960"/>
      <c r="WKO60" s="960"/>
      <c r="WKP60" s="960"/>
      <c r="WKQ60" s="960"/>
      <c r="WKR60" s="960"/>
      <c r="WKS60" s="960"/>
      <c r="WKT60" s="960"/>
      <c r="WKU60" s="960"/>
      <c r="WKV60" s="960"/>
      <c r="WKW60" s="960"/>
      <c r="WKX60" s="960"/>
      <c r="WKY60" s="960"/>
      <c r="WKZ60" s="960"/>
      <c r="WLA60" s="960"/>
      <c r="WLB60" s="960"/>
      <c r="WLC60" s="960"/>
      <c r="WLD60" s="960"/>
      <c r="WLE60" s="960"/>
      <c r="WLF60" s="960"/>
      <c r="WLG60" s="960"/>
      <c r="WLH60" s="960"/>
      <c r="WLI60" s="960"/>
      <c r="WLJ60" s="960"/>
      <c r="WLK60" s="960"/>
      <c r="WLL60" s="960"/>
      <c r="WLM60" s="960"/>
      <c r="WLN60" s="960"/>
      <c r="WLO60" s="960"/>
      <c r="WLP60" s="960"/>
      <c r="WLQ60" s="960"/>
      <c r="WLR60" s="960"/>
      <c r="WLS60" s="960"/>
      <c r="WLT60" s="960"/>
      <c r="WLU60" s="960"/>
      <c r="WLV60" s="960"/>
      <c r="WLW60" s="960"/>
      <c r="WLX60" s="960"/>
      <c r="WLY60" s="960"/>
      <c r="WLZ60" s="960"/>
      <c r="WMA60" s="960"/>
      <c r="WMB60" s="960"/>
      <c r="WMC60" s="960"/>
      <c r="WMD60" s="960"/>
      <c r="WME60" s="960"/>
      <c r="WMF60" s="960"/>
      <c r="WMG60" s="960"/>
      <c r="WMH60" s="960"/>
      <c r="WMI60" s="960"/>
      <c r="WMJ60" s="960"/>
      <c r="WMK60" s="960"/>
      <c r="WML60" s="960"/>
      <c r="WMM60" s="960"/>
      <c r="WMN60" s="960"/>
      <c r="WMO60" s="960"/>
      <c r="WMP60" s="960"/>
      <c r="WMQ60" s="960"/>
      <c r="WMR60" s="960"/>
      <c r="WMS60" s="960"/>
      <c r="WMT60" s="960"/>
      <c r="WMU60" s="960"/>
      <c r="WMV60" s="960"/>
      <c r="WMW60" s="960"/>
      <c r="WMX60" s="960"/>
      <c r="WMY60" s="960"/>
      <c r="WMZ60" s="960"/>
      <c r="WNA60" s="960"/>
      <c r="WNB60" s="960"/>
      <c r="WNC60" s="960"/>
      <c r="WND60" s="960"/>
      <c r="WNE60" s="960"/>
      <c r="WNF60" s="960"/>
      <c r="WNG60" s="960"/>
      <c r="WNH60" s="960"/>
      <c r="WNI60" s="960"/>
      <c r="WNJ60" s="960"/>
      <c r="WNK60" s="960"/>
      <c r="WNL60" s="960"/>
      <c r="WNM60" s="960"/>
      <c r="WNN60" s="960"/>
      <c r="WNO60" s="960"/>
      <c r="WNP60" s="960"/>
      <c r="WNQ60" s="960"/>
      <c r="WNR60" s="960"/>
      <c r="WNS60" s="960"/>
      <c r="WNT60" s="960"/>
      <c r="WNU60" s="960"/>
      <c r="WNV60" s="960"/>
      <c r="WNW60" s="960"/>
      <c r="WNX60" s="960"/>
      <c r="WNY60" s="960"/>
      <c r="WNZ60" s="960"/>
      <c r="WOA60" s="960"/>
      <c r="WOB60" s="960"/>
      <c r="WOC60" s="960"/>
      <c r="WOD60" s="960"/>
      <c r="WOE60" s="960"/>
      <c r="WOF60" s="960"/>
      <c r="WOG60" s="960"/>
      <c r="WOH60" s="960"/>
      <c r="WOI60" s="960"/>
      <c r="WOJ60" s="960"/>
      <c r="WOK60" s="960"/>
      <c r="WOL60" s="960"/>
      <c r="WOM60" s="960"/>
      <c r="WON60" s="960"/>
      <c r="WOO60" s="960"/>
      <c r="WOP60" s="960"/>
      <c r="WOQ60" s="960"/>
      <c r="WOR60" s="960"/>
      <c r="WOS60" s="960"/>
      <c r="WOT60" s="960"/>
      <c r="WOU60" s="960"/>
      <c r="WOV60" s="960"/>
      <c r="WOW60" s="960"/>
      <c r="WOX60" s="960"/>
      <c r="WOY60" s="960"/>
      <c r="WOZ60" s="960"/>
      <c r="WPA60" s="960"/>
      <c r="WPB60" s="960"/>
      <c r="WPC60" s="960"/>
      <c r="WPD60" s="960"/>
      <c r="WPE60" s="960"/>
      <c r="WPF60" s="960"/>
      <c r="WPG60" s="960"/>
      <c r="WPH60" s="960"/>
      <c r="WPI60" s="960"/>
      <c r="WPJ60" s="960"/>
      <c r="WPK60" s="960"/>
      <c r="WPL60" s="960"/>
      <c r="WPM60" s="960"/>
      <c r="WPN60" s="960"/>
      <c r="WPO60" s="960"/>
      <c r="WPP60" s="960"/>
      <c r="WPQ60" s="960"/>
      <c r="WPR60" s="960"/>
      <c r="WPS60" s="960"/>
      <c r="WPT60" s="960"/>
      <c r="WPU60" s="960"/>
      <c r="WPV60" s="960"/>
      <c r="WPW60" s="960"/>
      <c r="WPX60" s="960"/>
      <c r="WPY60" s="960"/>
      <c r="WPZ60" s="960"/>
      <c r="WQA60" s="960"/>
      <c r="WQB60" s="960"/>
      <c r="WQC60" s="960"/>
      <c r="WQD60" s="960"/>
      <c r="WQE60" s="960"/>
      <c r="WQF60" s="960"/>
      <c r="WQG60" s="960"/>
      <c r="WQH60" s="960"/>
      <c r="WQI60" s="960"/>
      <c r="WQJ60" s="960"/>
      <c r="WQK60" s="960"/>
      <c r="WQL60" s="960"/>
      <c r="WQM60" s="960"/>
      <c r="WQN60" s="960"/>
      <c r="WQO60" s="960"/>
      <c r="WQP60" s="960"/>
      <c r="WQQ60" s="960"/>
      <c r="WQR60" s="960"/>
      <c r="WQS60" s="960"/>
      <c r="WQT60" s="960"/>
      <c r="WQU60" s="960"/>
      <c r="WQV60" s="960"/>
      <c r="WQW60" s="960"/>
      <c r="WQX60" s="960"/>
      <c r="WQY60" s="960"/>
      <c r="WQZ60" s="960"/>
      <c r="WRA60" s="960"/>
      <c r="WRB60" s="960"/>
      <c r="WRC60" s="960"/>
      <c r="WRD60" s="960"/>
      <c r="WRE60" s="960"/>
      <c r="WRF60" s="960"/>
      <c r="WRG60" s="960"/>
      <c r="WRH60" s="960"/>
      <c r="WRI60" s="960"/>
      <c r="WRJ60" s="960"/>
      <c r="WRK60" s="960"/>
      <c r="WRL60" s="960"/>
      <c r="WRM60" s="960"/>
      <c r="WRN60" s="960"/>
      <c r="WRO60" s="960"/>
      <c r="WRP60" s="960"/>
      <c r="WRQ60" s="960"/>
      <c r="WRR60" s="960"/>
      <c r="WRS60" s="960"/>
      <c r="WRT60" s="960"/>
      <c r="WRU60" s="960"/>
      <c r="WRV60" s="960"/>
      <c r="WRW60" s="960"/>
      <c r="WRX60" s="960"/>
      <c r="WRY60" s="960"/>
      <c r="WRZ60" s="960"/>
      <c r="WSA60" s="960"/>
      <c r="WSB60" s="960"/>
      <c r="WSC60" s="960"/>
      <c r="WSD60" s="960"/>
      <c r="WSE60" s="960"/>
      <c r="WSF60" s="960"/>
      <c r="WSG60" s="960"/>
      <c r="WSH60" s="960"/>
      <c r="WSI60" s="960"/>
      <c r="WSJ60" s="960"/>
      <c r="WSK60" s="960"/>
      <c r="WSL60" s="960"/>
      <c r="WSM60" s="960"/>
      <c r="WSN60" s="960"/>
      <c r="WSO60" s="960"/>
      <c r="WSP60" s="960"/>
      <c r="WSQ60" s="960"/>
      <c r="WSR60" s="960"/>
      <c r="WSS60" s="960"/>
      <c r="WST60" s="960"/>
      <c r="WSU60" s="960"/>
      <c r="WSV60" s="960"/>
      <c r="WSW60" s="960"/>
      <c r="WSX60" s="960"/>
      <c r="WSY60" s="960"/>
      <c r="WSZ60" s="960"/>
      <c r="WTA60" s="960"/>
      <c r="WTB60" s="960"/>
      <c r="WTC60" s="960"/>
      <c r="WTD60" s="960"/>
      <c r="WTE60" s="960"/>
      <c r="WTF60" s="960"/>
      <c r="WTG60" s="960"/>
      <c r="WTH60" s="960"/>
      <c r="WTI60" s="960"/>
      <c r="WTJ60" s="960"/>
      <c r="WTK60" s="960"/>
      <c r="WTL60" s="960"/>
      <c r="WTM60" s="960"/>
      <c r="WTN60" s="960"/>
      <c r="WTO60" s="960"/>
      <c r="WTP60" s="960"/>
      <c r="WTQ60" s="960"/>
      <c r="WTR60" s="960"/>
      <c r="WTS60" s="960"/>
      <c r="WTT60" s="960"/>
      <c r="WTU60" s="960"/>
      <c r="WTV60" s="960"/>
      <c r="WTW60" s="960"/>
      <c r="WTX60" s="960"/>
      <c r="WTY60" s="960"/>
      <c r="WTZ60" s="960"/>
      <c r="WUA60" s="960"/>
      <c r="WUB60" s="960"/>
      <c r="WUC60" s="960"/>
      <c r="WUD60" s="960"/>
      <c r="WUE60" s="960"/>
      <c r="WUF60" s="960"/>
      <c r="WUG60" s="960"/>
      <c r="WUH60" s="960"/>
      <c r="WUI60" s="960"/>
      <c r="WUJ60" s="960"/>
      <c r="WUK60" s="960"/>
      <c r="WUL60" s="960"/>
      <c r="WUM60" s="960"/>
      <c r="WUN60" s="960"/>
      <c r="WUO60" s="960"/>
      <c r="WUP60" s="960"/>
      <c r="WUQ60" s="960"/>
      <c r="WUR60" s="960"/>
      <c r="WUS60" s="960"/>
      <c r="WUT60" s="960"/>
      <c r="WUU60" s="960"/>
      <c r="WUV60" s="960"/>
      <c r="WUW60" s="960"/>
      <c r="WUX60" s="960"/>
      <c r="WUY60" s="960"/>
      <c r="WUZ60" s="960"/>
      <c r="WVA60" s="960"/>
      <c r="WVB60" s="960"/>
      <c r="WVC60" s="960"/>
      <c r="WVD60" s="960"/>
      <c r="WVE60" s="960"/>
      <c r="WVF60" s="960"/>
      <c r="WVG60" s="960"/>
      <c r="WVH60" s="960"/>
      <c r="WVI60" s="960"/>
      <c r="WVJ60" s="960"/>
      <c r="WVK60" s="960"/>
      <c r="WVL60" s="960"/>
      <c r="WVM60" s="960"/>
      <c r="WVN60" s="960"/>
      <c r="WVO60" s="960"/>
      <c r="WVP60" s="960"/>
      <c r="WVQ60" s="960"/>
      <c r="WVR60" s="960"/>
      <c r="WVS60" s="960"/>
      <c r="WVT60" s="960"/>
      <c r="WVU60" s="960"/>
      <c r="WVV60" s="960"/>
      <c r="WVW60" s="960"/>
      <c r="WVX60" s="960"/>
      <c r="WVY60" s="960"/>
      <c r="WVZ60" s="960"/>
      <c r="WWA60" s="960"/>
      <c r="WWB60" s="960"/>
      <c r="WWC60" s="960"/>
      <c r="WWD60" s="960"/>
      <c r="WWE60" s="960"/>
      <c r="WWF60" s="960"/>
      <c r="WWG60" s="960"/>
      <c r="WWH60" s="960"/>
      <c r="WWI60" s="960"/>
      <c r="WWJ60" s="960"/>
      <c r="WWK60" s="960"/>
      <c r="WWL60" s="960"/>
      <c r="WWM60" s="960"/>
      <c r="WWN60" s="960"/>
      <c r="WWO60" s="960"/>
      <c r="WWP60" s="960"/>
      <c r="WWQ60" s="960"/>
      <c r="WWR60" s="960"/>
      <c r="WWS60" s="960"/>
      <c r="WWT60" s="960"/>
      <c r="WWU60" s="960"/>
      <c r="WWV60" s="960"/>
      <c r="WWW60" s="960"/>
      <c r="WWX60" s="960"/>
      <c r="WWY60" s="960"/>
      <c r="WWZ60" s="960"/>
      <c r="WXA60" s="960"/>
      <c r="WXB60" s="960"/>
      <c r="WXC60" s="960"/>
      <c r="WXD60" s="960"/>
      <c r="WXE60" s="960"/>
      <c r="WXF60" s="960"/>
      <c r="WXG60" s="960"/>
      <c r="WXH60" s="960"/>
      <c r="WXI60" s="960"/>
      <c r="WXJ60" s="960"/>
      <c r="WXK60" s="960"/>
      <c r="WXL60" s="960"/>
      <c r="WXM60" s="960"/>
      <c r="WXN60" s="960"/>
      <c r="WXO60" s="960"/>
      <c r="WXP60" s="960"/>
      <c r="WXQ60" s="960"/>
      <c r="WXR60" s="960"/>
      <c r="WXS60" s="960"/>
      <c r="WXT60" s="960"/>
      <c r="WXU60" s="960"/>
      <c r="WXV60" s="960"/>
      <c r="WXW60" s="960"/>
      <c r="WXX60" s="960"/>
      <c r="WXY60" s="960"/>
      <c r="WXZ60" s="960"/>
      <c r="WYA60" s="960"/>
      <c r="WYB60" s="960"/>
      <c r="WYC60" s="960"/>
      <c r="WYD60" s="960"/>
      <c r="WYE60" s="960"/>
      <c r="WYF60" s="960"/>
      <c r="WYG60" s="960"/>
      <c r="WYH60" s="960"/>
      <c r="WYI60" s="960"/>
      <c r="WYJ60" s="960"/>
      <c r="WYK60" s="960"/>
      <c r="WYL60" s="960"/>
      <c r="WYM60" s="960"/>
      <c r="WYN60" s="960"/>
      <c r="WYO60" s="960"/>
      <c r="WYP60" s="960"/>
      <c r="WYQ60" s="960"/>
      <c r="WYR60" s="960"/>
      <c r="WYS60" s="960"/>
      <c r="WYT60" s="960"/>
      <c r="WYU60" s="960"/>
      <c r="WYV60" s="960"/>
      <c r="WYW60" s="960"/>
      <c r="WYX60" s="960"/>
      <c r="WYY60" s="960"/>
      <c r="WYZ60" s="960"/>
      <c r="WZA60" s="960"/>
      <c r="WZB60" s="960"/>
      <c r="WZC60" s="960"/>
      <c r="WZD60" s="960"/>
      <c r="WZE60" s="960"/>
      <c r="WZF60" s="960"/>
      <c r="WZG60" s="960"/>
      <c r="WZH60" s="960"/>
      <c r="WZI60" s="960"/>
      <c r="WZJ60" s="960"/>
      <c r="WZK60" s="960"/>
      <c r="WZL60" s="960"/>
      <c r="WZM60" s="960"/>
      <c r="WZN60" s="960"/>
      <c r="WZO60" s="960"/>
      <c r="WZP60" s="960"/>
      <c r="WZQ60" s="960"/>
      <c r="WZR60" s="960"/>
      <c r="WZS60" s="960"/>
      <c r="WZT60" s="960"/>
      <c r="WZU60" s="960"/>
      <c r="WZV60" s="960"/>
      <c r="WZW60" s="960"/>
      <c r="WZX60" s="960"/>
      <c r="WZY60" s="960"/>
      <c r="WZZ60" s="960"/>
      <c r="XAA60" s="960"/>
      <c r="XAB60" s="960"/>
      <c r="XAC60" s="960"/>
      <c r="XAD60" s="960"/>
      <c r="XAE60" s="960"/>
      <c r="XAF60" s="960"/>
      <c r="XAG60" s="960"/>
      <c r="XAH60" s="960"/>
      <c r="XAI60" s="960"/>
      <c r="XAJ60" s="960"/>
      <c r="XAK60" s="960"/>
      <c r="XAL60" s="960"/>
      <c r="XAM60" s="960"/>
      <c r="XAN60" s="960"/>
      <c r="XAO60" s="960"/>
      <c r="XAP60" s="960"/>
      <c r="XAQ60" s="960"/>
      <c r="XAR60" s="960"/>
      <c r="XAS60" s="960"/>
      <c r="XAT60" s="960"/>
      <c r="XAU60" s="960"/>
      <c r="XAV60" s="960"/>
      <c r="XAW60" s="960"/>
      <c r="XAX60" s="960"/>
      <c r="XAY60" s="960"/>
      <c r="XAZ60" s="960"/>
      <c r="XBA60" s="960"/>
      <c r="XBB60" s="960"/>
      <c r="XBC60" s="960"/>
      <c r="XBD60" s="960"/>
      <c r="XBE60" s="960"/>
      <c r="XBF60" s="960"/>
      <c r="XBG60" s="960"/>
      <c r="XBH60" s="960"/>
      <c r="XBI60" s="960"/>
      <c r="XBJ60" s="960"/>
      <c r="XBK60" s="960"/>
      <c r="XBL60" s="960"/>
      <c r="XBM60" s="960"/>
      <c r="XBN60" s="960"/>
      <c r="XBO60" s="960"/>
      <c r="XBP60" s="960"/>
      <c r="XBQ60" s="960"/>
      <c r="XBR60" s="960"/>
      <c r="XBS60" s="960"/>
      <c r="XBT60" s="960"/>
      <c r="XBU60" s="960"/>
      <c r="XBV60" s="960"/>
      <c r="XBW60" s="960"/>
      <c r="XBX60" s="960"/>
      <c r="XBY60" s="960"/>
      <c r="XBZ60" s="960"/>
      <c r="XCA60" s="960"/>
      <c r="XCB60" s="960"/>
      <c r="XCC60" s="960"/>
      <c r="XCD60" s="960"/>
      <c r="XCE60" s="960"/>
      <c r="XCF60" s="960"/>
      <c r="XCG60" s="960"/>
      <c r="XCH60" s="960"/>
      <c r="XCI60" s="960"/>
      <c r="XCJ60" s="960"/>
      <c r="XCK60" s="960"/>
      <c r="XCL60" s="960"/>
      <c r="XCM60" s="960"/>
      <c r="XCN60" s="960"/>
      <c r="XCO60" s="960"/>
      <c r="XCP60" s="960"/>
      <c r="XCQ60" s="960"/>
      <c r="XCR60" s="960"/>
      <c r="XCS60" s="960"/>
      <c r="XCT60" s="960"/>
      <c r="XCU60" s="960"/>
      <c r="XCV60" s="960"/>
      <c r="XCW60" s="960"/>
      <c r="XCX60" s="960"/>
      <c r="XCY60" s="960"/>
      <c r="XCZ60" s="960"/>
      <c r="XDA60" s="960"/>
      <c r="XDB60" s="960"/>
      <c r="XDC60" s="960"/>
      <c r="XDD60" s="960"/>
      <c r="XDE60" s="960"/>
      <c r="XDF60" s="960"/>
      <c r="XDG60" s="960"/>
      <c r="XDH60" s="960"/>
      <c r="XDI60" s="960"/>
      <c r="XDJ60" s="960"/>
      <c r="XDK60" s="960"/>
      <c r="XDL60" s="960"/>
      <c r="XDM60" s="960"/>
      <c r="XDN60" s="960"/>
      <c r="XDO60" s="960"/>
      <c r="XDP60" s="960"/>
      <c r="XDQ60" s="960"/>
      <c r="XDR60" s="960"/>
      <c r="XDS60" s="960"/>
      <c r="XDT60" s="960"/>
      <c r="XDU60" s="960"/>
      <c r="XDV60" s="960"/>
      <c r="XDW60" s="960"/>
      <c r="XDX60" s="960"/>
      <c r="XDY60" s="960"/>
      <c r="XDZ60" s="960"/>
      <c r="XEA60" s="960"/>
      <c r="XEB60" s="960"/>
      <c r="XEC60" s="960"/>
      <c r="XED60" s="960"/>
      <c r="XEE60" s="960"/>
      <c r="XEF60" s="960"/>
      <c r="XEG60" s="960"/>
      <c r="XEH60" s="960"/>
      <c r="XEI60" s="960"/>
      <c r="XEJ60" s="960"/>
      <c r="XEK60" s="960"/>
      <c r="XEL60" s="960"/>
      <c r="XEM60" s="960"/>
      <c r="XEN60" s="960"/>
      <c r="XEO60" s="960"/>
      <c r="XEP60" s="960"/>
      <c r="XEQ60" s="960"/>
      <c r="XER60" s="960"/>
      <c r="XES60" s="960"/>
      <c r="XET60" s="960"/>
      <c r="XEU60" s="960"/>
      <c r="XEV60" s="960"/>
      <c r="XEW60" s="960"/>
      <c r="XEX60" s="960"/>
      <c r="XEY60" s="960"/>
      <c r="XEZ60" s="960"/>
      <c r="XFA60" s="960"/>
      <c r="XFB60" s="960"/>
      <c r="XFC60" s="960"/>
      <c r="XFD60" s="960"/>
    </row>
    <row r="61" spans="1:16384" s="363" customFormat="1">
      <c r="A61" s="962" t="s">
        <v>1785</v>
      </c>
      <c r="B61" s="962"/>
      <c r="C61" s="965"/>
      <c r="D61" s="963"/>
      <c r="E61" s="962">
        <f>E54-E56-E59-E60</f>
        <v>0</v>
      </c>
      <c r="F61" s="963"/>
      <c r="G61" s="962">
        <f>G54-G56-G59-G60</f>
        <v>0</v>
      </c>
      <c r="H61" s="963"/>
      <c r="I61" s="962">
        <f>I54-I56-I59-I60</f>
        <v>0</v>
      </c>
      <c r="J61" s="963"/>
      <c r="K61" s="962">
        <f>K54-K56-K59-K60</f>
        <v>0</v>
      </c>
      <c r="L61" s="963"/>
      <c r="M61" s="962">
        <f>M54-M56-M59-M60</f>
        <v>0</v>
      </c>
      <c r="N61" s="963"/>
      <c r="O61" s="962">
        <f>O54-O56-O59-O60</f>
        <v>0</v>
      </c>
      <c r="P61" s="963"/>
      <c r="Q61" s="962">
        <f>Q54-Q56-Q59-Q60</f>
        <v>0</v>
      </c>
      <c r="R61" s="963"/>
      <c r="S61" s="962">
        <f>S54-S56-S59-S60</f>
        <v>0</v>
      </c>
      <c r="T61" s="963"/>
      <c r="U61" s="962">
        <f>U54-U56-U59-U60</f>
        <v>0</v>
      </c>
      <c r="V61" s="963"/>
      <c r="W61" s="962">
        <f>W54-W56-W59-W60</f>
        <v>0</v>
      </c>
      <c r="X61" s="963"/>
      <c r="Y61" s="962">
        <f>Y54-Y56-Y59-Y60</f>
        <v>0</v>
      </c>
      <c r="Z61" s="963"/>
      <c r="AA61" s="962">
        <f>AA54-AA56-AA59-AA60</f>
        <v>0</v>
      </c>
      <c r="AB61" s="963"/>
      <c r="AC61" s="962">
        <f>AC54-AC56-AC59-AC60</f>
        <v>0</v>
      </c>
      <c r="AD61" s="963"/>
      <c r="AE61" s="962">
        <f>AE54-AE56-AE59-AE60</f>
        <v>0</v>
      </c>
      <c r="AF61" s="963"/>
      <c r="AG61" s="962">
        <f>AG54-AG56-AG59-AG60</f>
        <v>0</v>
      </c>
      <c r="AH61" s="963"/>
      <c r="AI61" s="963"/>
      <c r="AJ61" s="963"/>
      <c r="AK61" s="963"/>
      <c r="AL61" s="963"/>
      <c r="AM61" s="963"/>
      <c r="AN61" s="963"/>
      <c r="AO61" s="963"/>
      <c r="AP61" s="963"/>
      <c r="AQ61" s="963"/>
      <c r="AR61" s="963"/>
      <c r="AS61" s="963"/>
      <c r="AT61" s="963"/>
      <c r="AU61" s="963"/>
      <c r="AV61" s="963"/>
      <c r="AW61" s="963"/>
      <c r="AX61" s="963"/>
      <c r="AY61" s="963"/>
      <c r="AZ61" s="963"/>
      <c r="BA61" s="963"/>
      <c r="BB61" s="963"/>
      <c r="BC61" s="963"/>
      <c r="BD61" s="963"/>
      <c r="BE61" s="963"/>
      <c r="BF61" s="963"/>
      <c r="BG61" s="963"/>
      <c r="BH61" s="963"/>
      <c r="BI61" s="963"/>
      <c r="BJ61" s="963"/>
      <c r="BK61" s="963"/>
      <c r="BL61" s="963"/>
      <c r="BM61" s="963"/>
      <c r="BN61" s="963"/>
      <c r="BO61" s="963"/>
      <c r="BP61" s="963"/>
      <c r="BQ61" s="963"/>
      <c r="BR61" s="963"/>
      <c r="BS61" s="963"/>
      <c r="BT61" s="963"/>
      <c r="BU61" s="963"/>
      <c r="BV61" s="963"/>
      <c r="BW61" s="963"/>
      <c r="BX61" s="963"/>
      <c r="BY61" s="963"/>
      <c r="BZ61" s="963"/>
      <c r="CA61" s="963"/>
      <c r="CB61" s="963"/>
      <c r="CC61" s="963"/>
      <c r="CD61" s="963"/>
      <c r="CE61" s="963"/>
      <c r="CF61" s="963"/>
      <c r="CG61" s="963"/>
      <c r="CH61" s="963"/>
      <c r="CI61" s="963"/>
      <c r="CJ61" s="963"/>
      <c r="CK61" s="963"/>
      <c r="CL61" s="963"/>
      <c r="CM61" s="963"/>
      <c r="CN61" s="963"/>
      <c r="CO61" s="963"/>
      <c r="CP61" s="963"/>
      <c r="CQ61" s="963"/>
      <c r="CR61" s="963"/>
      <c r="CS61" s="963"/>
      <c r="CT61" s="963"/>
      <c r="CU61" s="963"/>
      <c r="CV61" s="963"/>
      <c r="CW61" s="963"/>
      <c r="CX61" s="963"/>
      <c r="CY61" s="963"/>
      <c r="CZ61" s="963"/>
      <c r="DA61" s="963"/>
      <c r="DB61" s="963"/>
      <c r="DC61" s="963"/>
      <c r="DD61" s="963"/>
      <c r="DE61" s="963"/>
      <c r="DF61" s="963"/>
      <c r="DG61" s="963"/>
      <c r="DH61" s="963"/>
      <c r="DI61" s="963"/>
      <c r="DJ61" s="963"/>
      <c r="DK61" s="963"/>
      <c r="DL61" s="963"/>
      <c r="DM61" s="963"/>
      <c r="DN61" s="963"/>
      <c r="DO61" s="963"/>
      <c r="DP61" s="963"/>
      <c r="DQ61" s="963"/>
      <c r="DR61" s="963"/>
      <c r="DS61" s="963"/>
      <c r="DT61" s="963"/>
      <c r="DU61" s="963"/>
      <c r="DV61" s="963"/>
      <c r="DW61" s="963"/>
      <c r="DX61" s="963"/>
      <c r="DY61" s="963"/>
      <c r="DZ61" s="963"/>
      <c r="EA61" s="963"/>
      <c r="EB61" s="963"/>
      <c r="EC61" s="963"/>
      <c r="ED61" s="963"/>
      <c r="EE61" s="963"/>
      <c r="EF61" s="963"/>
      <c r="EG61" s="963"/>
      <c r="EH61" s="963"/>
      <c r="EI61" s="963"/>
      <c r="EJ61" s="963"/>
      <c r="EK61" s="963"/>
      <c r="EL61" s="963"/>
      <c r="EM61" s="963"/>
      <c r="EN61" s="963"/>
      <c r="EO61" s="963"/>
      <c r="EP61" s="963"/>
      <c r="EQ61" s="963"/>
      <c r="ER61" s="963"/>
      <c r="ES61" s="963"/>
      <c r="ET61" s="963"/>
      <c r="EU61" s="963"/>
      <c r="EV61" s="963"/>
      <c r="EW61" s="963"/>
      <c r="EX61" s="963"/>
      <c r="EY61" s="963"/>
      <c r="EZ61" s="963"/>
      <c r="FA61" s="963"/>
      <c r="FB61" s="963"/>
      <c r="FC61" s="963"/>
      <c r="FD61" s="963"/>
      <c r="FE61" s="963"/>
      <c r="FF61" s="963"/>
      <c r="FG61" s="963"/>
      <c r="FH61" s="963"/>
      <c r="FI61" s="963"/>
      <c r="FJ61" s="963"/>
      <c r="FK61" s="963"/>
      <c r="FL61" s="963"/>
      <c r="FM61" s="963"/>
      <c r="FN61" s="963"/>
      <c r="FO61" s="963"/>
      <c r="FP61" s="963"/>
      <c r="FQ61" s="963"/>
      <c r="FR61" s="963"/>
      <c r="FS61" s="963"/>
      <c r="FT61" s="963"/>
      <c r="FU61" s="963"/>
      <c r="FV61" s="963"/>
      <c r="FW61" s="963"/>
      <c r="FX61" s="963"/>
      <c r="FY61" s="963"/>
      <c r="FZ61" s="963"/>
      <c r="GA61" s="963"/>
      <c r="GB61" s="963"/>
      <c r="GC61" s="963"/>
      <c r="GD61" s="963"/>
      <c r="GE61" s="963"/>
      <c r="GF61" s="963"/>
      <c r="GG61" s="963"/>
      <c r="GH61" s="963"/>
      <c r="GI61" s="963"/>
      <c r="GJ61" s="963"/>
      <c r="GK61" s="963"/>
      <c r="GL61" s="963"/>
      <c r="GM61" s="963"/>
      <c r="GN61" s="963"/>
      <c r="GO61" s="963"/>
      <c r="GP61" s="963"/>
      <c r="GQ61" s="963"/>
      <c r="GR61" s="963"/>
      <c r="GS61" s="963"/>
      <c r="GT61" s="963"/>
      <c r="GU61" s="963"/>
      <c r="GV61" s="963"/>
      <c r="GW61" s="963"/>
      <c r="GX61" s="963"/>
      <c r="GY61" s="963"/>
      <c r="GZ61" s="963"/>
      <c r="HA61" s="963"/>
      <c r="HB61" s="963"/>
      <c r="HC61" s="963"/>
      <c r="HD61" s="963"/>
      <c r="HE61" s="963"/>
      <c r="HF61" s="963"/>
      <c r="HG61" s="963"/>
      <c r="HH61" s="963"/>
      <c r="HI61" s="963"/>
      <c r="HJ61" s="963"/>
      <c r="HK61" s="963"/>
      <c r="HL61" s="963"/>
      <c r="HM61" s="963"/>
      <c r="HN61" s="963"/>
      <c r="HO61" s="963"/>
      <c r="HP61" s="963"/>
      <c r="HQ61" s="963"/>
      <c r="HR61" s="963"/>
      <c r="HS61" s="963"/>
      <c r="HT61" s="963"/>
      <c r="HU61" s="963"/>
      <c r="HV61" s="963"/>
      <c r="HW61" s="963"/>
      <c r="HX61" s="963"/>
      <c r="HY61" s="963"/>
      <c r="HZ61" s="963"/>
      <c r="IA61" s="963"/>
      <c r="IB61" s="963"/>
      <c r="IC61" s="963"/>
      <c r="ID61" s="963"/>
      <c r="IE61" s="963"/>
      <c r="IF61" s="963"/>
      <c r="IG61" s="963"/>
      <c r="IH61" s="963"/>
      <c r="II61" s="963"/>
      <c r="IJ61" s="963"/>
      <c r="IK61" s="963"/>
      <c r="IL61" s="963"/>
      <c r="IM61" s="963"/>
      <c r="IN61" s="963"/>
      <c r="IO61" s="963"/>
      <c r="IP61" s="963"/>
      <c r="IQ61" s="963"/>
      <c r="IR61" s="963"/>
      <c r="IS61" s="963"/>
      <c r="IT61" s="963"/>
      <c r="IU61" s="963"/>
      <c r="IV61" s="963"/>
      <c r="IW61" s="963"/>
      <c r="IX61" s="963"/>
      <c r="IY61" s="963"/>
      <c r="IZ61" s="963"/>
      <c r="JA61" s="963"/>
      <c r="JB61" s="963"/>
      <c r="JC61" s="963"/>
      <c r="JD61" s="963"/>
      <c r="JE61" s="963"/>
      <c r="JF61" s="963"/>
      <c r="JG61" s="963"/>
      <c r="JH61" s="963"/>
      <c r="JI61" s="963"/>
      <c r="JJ61" s="963"/>
      <c r="JK61" s="963"/>
      <c r="JL61" s="963"/>
      <c r="JM61" s="963"/>
      <c r="JN61" s="963"/>
      <c r="JO61" s="963"/>
      <c r="JP61" s="963"/>
      <c r="JQ61" s="963"/>
      <c r="JR61" s="963"/>
      <c r="JS61" s="963"/>
      <c r="JT61" s="963"/>
      <c r="JU61" s="963"/>
      <c r="JV61" s="963"/>
      <c r="JW61" s="963"/>
      <c r="JX61" s="963"/>
      <c r="JY61" s="963"/>
      <c r="JZ61" s="963"/>
      <c r="KA61" s="963"/>
      <c r="KB61" s="963"/>
      <c r="KC61" s="963"/>
      <c r="KD61" s="963"/>
      <c r="KE61" s="963"/>
      <c r="KF61" s="963"/>
      <c r="KG61" s="963"/>
      <c r="KH61" s="963"/>
      <c r="KI61" s="963"/>
      <c r="KJ61" s="963"/>
      <c r="KK61" s="963"/>
      <c r="KL61" s="963"/>
      <c r="KM61" s="963"/>
      <c r="KN61" s="963"/>
      <c r="KO61" s="963"/>
      <c r="KP61" s="963"/>
      <c r="KQ61" s="963"/>
      <c r="KR61" s="963"/>
      <c r="KS61" s="963"/>
      <c r="KT61" s="963"/>
      <c r="KU61" s="963"/>
      <c r="KV61" s="963"/>
      <c r="KW61" s="963"/>
      <c r="KX61" s="963"/>
      <c r="KY61" s="963"/>
      <c r="KZ61" s="963"/>
      <c r="LA61" s="963"/>
      <c r="LB61" s="963"/>
      <c r="LC61" s="963"/>
      <c r="LD61" s="963"/>
      <c r="LE61" s="963"/>
      <c r="LF61" s="963"/>
      <c r="LG61" s="963"/>
      <c r="LH61" s="963"/>
      <c r="LI61" s="963"/>
      <c r="LJ61" s="963"/>
      <c r="LK61" s="963"/>
      <c r="LL61" s="963"/>
      <c r="LM61" s="963"/>
      <c r="LN61" s="963"/>
      <c r="LO61" s="963"/>
      <c r="LP61" s="963"/>
      <c r="LQ61" s="963"/>
      <c r="LR61" s="963"/>
      <c r="LS61" s="963"/>
      <c r="LT61" s="963"/>
      <c r="LU61" s="963"/>
      <c r="LV61" s="963"/>
      <c r="LW61" s="963"/>
      <c r="LX61" s="963"/>
      <c r="LY61" s="963"/>
      <c r="LZ61" s="963"/>
      <c r="MA61" s="963"/>
      <c r="MB61" s="963"/>
      <c r="MC61" s="963"/>
      <c r="MD61" s="963"/>
      <c r="ME61" s="963"/>
      <c r="MF61" s="963"/>
      <c r="MG61" s="963"/>
      <c r="MH61" s="963"/>
      <c r="MI61" s="963"/>
      <c r="MJ61" s="963"/>
      <c r="MK61" s="963"/>
      <c r="ML61" s="963"/>
      <c r="MM61" s="963"/>
      <c r="MN61" s="963"/>
      <c r="MO61" s="963"/>
      <c r="MP61" s="963"/>
      <c r="MQ61" s="963"/>
      <c r="MR61" s="963"/>
      <c r="MS61" s="963"/>
      <c r="MT61" s="963"/>
      <c r="MU61" s="963"/>
      <c r="MV61" s="963"/>
      <c r="MW61" s="963"/>
      <c r="MX61" s="963"/>
      <c r="MY61" s="963"/>
      <c r="MZ61" s="963"/>
      <c r="NA61" s="963"/>
      <c r="NB61" s="963"/>
      <c r="NC61" s="963"/>
      <c r="ND61" s="963"/>
      <c r="NE61" s="963"/>
      <c r="NF61" s="963"/>
      <c r="NG61" s="963"/>
      <c r="NH61" s="963"/>
      <c r="NI61" s="963"/>
      <c r="NJ61" s="963"/>
      <c r="NK61" s="963"/>
      <c r="NL61" s="963"/>
      <c r="NM61" s="963"/>
      <c r="NN61" s="963"/>
      <c r="NO61" s="963"/>
      <c r="NP61" s="963"/>
      <c r="NQ61" s="963"/>
      <c r="NR61" s="963"/>
      <c r="NS61" s="963"/>
      <c r="NT61" s="963"/>
      <c r="NU61" s="963"/>
      <c r="NV61" s="963"/>
      <c r="NW61" s="963"/>
      <c r="NX61" s="963"/>
      <c r="NY61" s="963"/>
      <c r="NZ61" s="963"/>
      <c r="OA61" s="963"/>
      <c r="OB61" s="963"/>
      <c r="OC61" s="963"/>
      <c r="OD61" s="963"/>
      <c r="OE61" s="963"/>
      <c r="OF61" s="963"/>
      <c r="OG61" s="963"/>
      <c r="OH61" s="963"/>
      <c r="OI61" s="963"/>
      <c r="OJ61" s="963"/>
      <c r="OK61" s="963"/>
      <c r="OL61" s="963"/>
      <c r="OM61" s="963"/>
      <c r="ON61" s="963"/>
      <c r="OO61" s="963"/>
      <c r="OP61" s="963"/>
      <c r="OQ61" s="963"/>
      <c r="OR61" s="963"/>
      <c r="OS61" s="963"/>
      <c r="OT61" s="963"/>
      <c r="OU61" s="963"/>
      <c r="OV61" s="963"/>
      <c r="OW61" s="963"/>
      <c r="OX61" s="963"/>
      <c r="OY61" s="963"/>
      <c r="OZ61" s="963"/>
      <c r="PA61" s="963"/>
      <c r="PB61" s="963"/>
      <c r="PC61" s="963"/>
      <c r="PD61" s="963"/>
      <c r="PE61" s="963"/>
      <c r="PF61" s="963"/>
      <c r="PG61" s="963"/>
      <c r="PH61" s="963"/>
      <c r="PI61" s="963"/>
      <c r="PJ61" s="963"/>
      <c r="PK61" s="963"/>
      <c r="PL61" s="963"/>
      <c r="PM61" s="963"/>
      <c r="PN61" s="963"/>
      <c r="PO61" s="963"/>
      <c r="PP61" s="963"/>
      <c r="PQ61" s="963"/>
      <c r="PR61" s="963"/>
      <c r="PS61" s="963"/>
      <c r="PT61" s="963"/>
      <c r="PU61" s="963"/>
      <c r="PV61" s="963"/>
      <c r="PW61" s="963"/>
      <c r="PX61" s="963"/>
      <c r="PY61" s="963"/>
      <c r="PZ61" s="963"/>
      <c r="QA61" s="963"/>
      <c r="QB61" s="963"/>
      <c r="QC61" s="963"/>
      <c r="QD61" s="963"/>
      <c r="QE61" s="963"/>
      <c r="QF61" s="963"/>
      <c r="QG61" s="963"/>
      <c r="QH61" s="963"/>
      <c r="QI61" s="963"/>
      <c r="QJ61" s="963"/>
      <c r="QK61" s="963"/>
      <c r="QL61" s="963"/>
      <c r="QM61" s="963"/>
      <c r="QN61" s="963"/>
      <c r="QO61" s="963"/>
      <c r="QP61" s="963"/>
      <c r="QQ61" s="963"/>
      <c r="QR61" s="963"/>
      <c r="QS61" s="963"/>
      <c r="QT61" s="963"/>
      <c r="QU61" s="963"/>
      <c r="QV61" s="963"/>
      <c r="QW61" s="963"/>
      <c r="QX61" s="963"/>
      <c r="QY61" s="963"/>
      <c r="QZ61" s="963"/>
      <c r="RA61" s="963"/>
      <c r="RB61" s="963"/>
      <c r="RC61" s="963"/>
      <c r="RD61" s="963"/>
      <c r="RE61" s="963"/>
      <c r="RF61" s="963"/>
      <c r="RG61" s="963"/>
      <c r="RH61" s="963"/>
      <c r="RI61" s="963"/>
      <c r="RJ61" s="963"/>
      <c r="RK61" s="963"/>
      <c r="RL61" s="963"/>
      <c r="RM61" s="963"/>
      <c r="RN61" s="963"/>
      <c r="RO61" s="963"/>
      <c r="RP61" s="963"/>
      <c r="RQ61" s="963"/>
      <c r="RR61" s="963"/>
      <c r="RS61" s="963"/>
      <c r="RT61" s="963"/>
      <c r="RU61" s="963"/>
      <c r="RV61" s="963"/>
      <c r="RW61" s="963"/>
      <c r="RX61" s="963"/>
      <c r="RY61" s="963"/>
      <c r="RZ61" s="963"/>
      <c r="SA61" s="963"/>
      <c r="SB61" s="963"/>
      <c r="SC61" s="963"/>
      <c r="SD61" s="963"/>
      <c r="SE61" s="963"/>
      <c r="SF61" s="963"/>
      <c r="SG61" s="963"/>
      <c r="SH61" s="963"/>
      <c r="SI61" s="963"/>
      <c r="SJ61" s="963"/>
      <c r="SK61" s="963"/>
      <c r="SL61" s="963"/>
      <c r="SM61" s="963"/>
      <c r="SN61" s="963"/>
      <c r="SO61" s="963"/>
      <c r="SP61" s="963"/>
      <c r="SQ61" s="963"/>
      <c r="SR61" s="963"/>
      <c r="SS61" s="963"/>
      <c r="ST61" s="963"/>
      <c r="SU61" s="963"/>
      <c r="SV61" s="963"/>
      <c r="SW61" s="963"/>
      <c r="SX61" s="963"/>
      <c r="SY61" s="963"/>
      <c r="SZ61" s="963"/>
      <c r="TA61" s="963"/>
      <c r="TB61" s="963"/>
      <c r="TC61" s="963"/>
      <c r="TD61" s="963"/>
      <c r="TE61" s="963"/>
      <c r="TF61" s="963"/>
      <c r="TG61" s="963"/>
      <c r="TH61" s="963"/>
      <c r="TI61" s="963"/>
      <c r="TJ61" s="963"/>
      <c r="TK61" s="963"/>
      <c r="TL61" s="963"/>
      <c r="TM61" s="963"/>
      <c r="TN61" s="963"/>
      <c r="TO61" s="963"/>
      <c r="TP61" s="963"/>
      <c r="TQ61" s="963"/>
      <c r="TR61" s="963"/>
      <c r="TS61" s="963"/>
      <c r="TT61" s="963"/>
      <c r="TU61" s="963"/>
      <c r="TV61" s="963"/>
      <c r="TW61" s="963"/>
      <c r="TX61" s="963"/>
      <c r="TY61" s="963"/>
      <c r="TZ61" s="963"/>
      <c r="UA61" s="963"/>
      <c r="UB61" s="963"/>
      <c r="UC61" s="963"/>
      <c r="UD61" s="963"/>
      <c r="UE61" s="963"/>
      <c r="UF61" s="963"/>
      <c r="UG61" s="963"/>
      <c r="UH61" s="963"/>
      <c r="UI61" s="963"/>
      <c r="UJ61" s="963"/>
      <c r="UK61" s="963"/>
      <c r="UL61" s="963"/>
      <c r="UM61" s="963"/>
      <c r="UN61" s="963"/>
      <c r="UO61" s="963"/>
      <c r="UP61" s="963"/>
      <c r="UQ61" s="963"/>
      <c r="UR61" s="963"/>
      <c r="US61" s="963"/>
      <c r="UT61" s="963"/>
      <c r="UU61" s="963"/>
      <c r="UV61" s="963"/>
      <c r="UW61" s="963"/>
      <c r="UX61" s="963"/>
      <c r="UY61" s="963"/>
      <c r="UZ61" s="963"/>
      <c r="VA61" s="963"/>
      <c r="VB61" s="963"/>
      <c r="VC61" s="963"/>
      <c r="VD61" s="963"/>
      <c r="VE61" s="963"/>
      <c r="VF61" s="963"/>
      <c r="VG61" s="963"/>
      <c r="VH61" s="963"/>
      <c r="VI61" s="963"/>
      <c r="VJ61" s="963"/>
      <c r="VK61" s="963"/>
      <c r="VL61" s="963"/>
      <c r="VM61" s="963"/>
      <c r="VN61" s="963"/>
      <c r="VO61" s="963"/>
      <c r="VP61" s="963"/>
      <c r="VQ61" s="963"/>
      <c r="VR61" s="963"/>
      <c r="VS61" s="963"/>
      <c r="VT61" s="963"/>
      <c r="VU61" s="963"/>
      <c r="VV61" s="963"/>
      <c r="VW61" s="963"/>
      <c r="VX61" s="963"/>
      <c r="VY61" s="963"/>
      <c r="VZ61" s="963"/>
      <c r="WA61" s="963"/>
      <c r="WB61" s="963"/>
      <c r="WC61" s="963"/>
      <c r="WD61" s="963"/>
      <c r="WE61" s="963"/>
      <c r="WF61" s="963"/>
      <c r="WG61" s="963"/>
      <c r="WH61" s="963"/>
      <c r="WI61" s="963"/>
      <c r="WJ61" s="963"/>
      <c r="WK61" s="963"/>
      <c r="WL61" s="963"/>
      <c r="WM61" s="963"/>
      <c r="WN61" s="963"/>
      <c r="WO61" s="963"/>
      <c r="WP61" s="963"/>
      <c r="WQ61" s="963"/>
      <c r="WR61" s="963"/>
      <c r="WS61" s="963"/>
      <c r="WT61" s="963"/>
      <c r="WU61" s="963"/>
      <c r="WV61" s="963"/>
      <c r="WW61" s="963"/>
      <c r="WX61" s="963"/>
      <c r="WY61" s="963"/>
      <c r="WZ61" s="963"/>
      <c r="XA61" s="963"/>
      <c r="XB61" s="963"/>
      <c r="XC61" s="963"/>
      <c r="XD61" s="963"/>
      <c r="XE61" s="963"/>
      <c r="XF61" s="963"/>
      <c r="XG61" s="963"/>
      <c r="XH61" s="963"/>
      <c r="XI61" s="963"/>
      <c r="XJ61" s="963"/>
      <c r="XK61" s="963"/>
      <c r="XL61" s="963"/>
      <c r="XM61" s="963"/>
      <c r="XN61" s="963"/>
      <c r="XO61" s="963"/>
      <c r="XP61" s="963"/>
      <c r="XQ61" s="963"/>
      <c r="XR61" s="963"/>
      <c r="XS61" s="963"/>
      <c r="XT61" s="963"/>
      <c r="XU61" s="963"/>
      <c r="XV61" s="963"/>
      <c r="XW61" s="963"/>
      <c r="XX61" s="963"/>
      <c r="XY61" s="963"/>
      <c r="XZ61" s="963"/>
      <c r="YA61" s="963"/>
      <c r="YB61" s="963"/>
      <c r="YC61" s="963"/>
      <c r="YD61" s="963"/>
      <c r="YE61" s="963"/>
      <c r="YF61" s="963"/>
      <c r="YG61" s="963"/>
      <c r="YH61" s="963"/>
      <c r="YI61" s="963"/>
      <c r="YJ61" s="963"/>
      <c r="YK61" s="963"/>
      <c r="YL61" s="963"/>
      <c r="YM61" s="963"/>
      <c r="YN61" s="963"/>
      <c r="YO61" s="963"/>
      <c r="YP61" s="963"/>
      <c r="YQ61" s="963"/>
      <c r="YR61" s="963"/>
      <c r="YS61" s="963"/>
      <c r="YT61" s="963"/>
      <c r="YU61" s="963"/>
      <c r="YV61" s="963"/>
      <c r="YW61" s="963"/>
      <c r="YX61" s="963"/>
      <c r="YY61" s="963"/>
      <c r="YZ61" s="963"/>
      <c r="ZA61" s="963"/>
      <c r="ZB61" s="963"/>
      <c r="ZC61" s="963"/>
      <c r="ZD61" s="963"/>
      <c r="ZE61" s="963"/>
      <c r="ZF61" s="963"/>
      <c r="ZG61" s="963"/>
      <c r="ZH61" s="963"/>
      <c r="ZI61" s="963"/>
      <c r="ZJ61" s="963"/>
      <c r="ZK61" s="963"/>
      <c r="ZL61" s="963"/>
      <c r="ZM61" s="963"/>
      <c r="ZN61" s="963"/>
      <c r="ZO61" s="963"/>
      <c r="ZP61" s="963"/>
      <c r="ZQ61" s="963"/>
      <c r="ZR61" s="963"/>
      <c r="ZS61" s="963"/>
      <c r="ZT61" s="963"/>
      <c r="ZU61" s="963"/>
      <c r="ZV61" s="963"/>
      <c r="ZW61" s="963"/>
      <c r="ZX61" s="963"/>
      <c r="ZY61" s="963"/>
      <c r="ZZ61" s="963"/>
      <c r="AAA61" s="963"/>
      <c r="AAB61" s="963"/>
      <c r="AAC61" s="963"/>
      <c r="AAD61" s="963"/>
      <c r="AAE61" s="963"/>
      <c r="AAF61" s="963"/>
      <c r="AAG61" s="963"/>
      <c r="AAH61" s="963"/>
      <c r="AAI61" s="963"/>
      <c r="AAJ61" s="963"/>
      <c r="AAK61" s="963"/>
      <c r="AAL61" s="963"/>
      <c r="AAM61" s="963"/>
      <c r="AAN61" s="963"/>
      <c r="AAO61" s="963"/>
      <c r="AAP61" s="963"/>
      <c r="AAQ61" s="963"/>
      <c r="AAR61" s="963"/>
      <c r="AAS61" s="963"/>
      <c r="AAT61" s="963"/>
      <c r="AAU61" s="963"/>
      <c r="AAV61" s="963"/>
      <c r="AAW61" s="963"/>
      <c r="AAX61" s="963"/>
      <c r="AAY61" s="963"/>
      <c r="AAZ61" s="963"/>
      <c r="ABA61" s="963"/>
      <c r="ABB61" s="963"/>
      <c r="ABC61" s="963"/>
      <c r="ABD61" s="963"/>
      <c r="ABE61" s="963"/>
      <c r="ABF61" s="963"/>
      <c r="ABG61" s="963"/>
      <c r="ABH61" s="963"/>
      <c r="ABI61" s="963"/>
      <c r="ABJ61" s="963"/>
      <c r="ABK61" s="963"/>
      <c r="ABL61" s="963"/>
      <c r="ABM61" s="963"/>
      <c r="ABN61" s="963"/>
      <c r="ABO61" s="963"/>
      <c r="ABP61" s="963"/>
      <c r="ABQ61" s="963"/>
      <c r="ABR61" s="963"/>
      <c r="ABS61" s="963"/>
      <c r="ABT61" s="963"/>
      <c r="ABU61" s="963"/>
      <c r="ABV61" s="963"/>
      <c r="ABW61" s="963"/>
      <c r="ABX61" s="963"/>
      <c r="ABY61" s="963"/>
      <c r="ABZ61" s="963"/>
      <c r="ACA61" s="963"/>
      <c r="ACB61" s="963"/>
      <c r="ACC61" s="963"/>
      <c r="ACD61" s="963"/>
      <c r="ACE61" s="963"/>
      <c r="ACF61" s="963"/>
      <c r="ACG61" s="963"/>
      <c r="ACH61" s="963"/>
      <c r="ACI61" s="963"/>
      <c r="ACJ61" s="963"/>
      <c r="ACK61" s="963"/>
      <c r="ACL61" s="963"/>
      <c r="ACM61" s="963"/>
      <c r="ACN61" s="963"/>
      <c r="ACO61" s="963"/>
      <c r="ACP61" s="963"/>
      <c r="ACQ61" s="963"/>
      <c r="ACR61" s="963"/>
      <c r="ACS61" s="963"/>
      <c r="ACT61" s="963"/>
      <c r="ACU61" s="963"/>
      <c r="ACV61" s="963"/>
      <c r="ACW61" s="963"/>
      <c r="ACX61" s="963"/>
      <c r="ACY61" s="963"/>
      <c r="ACZ61" s="963"/>
      <c r="ADA61" s="963"/>
      <c r="ADB61" s="963"/>
      <c r="ADC61" s="963"/>
      <c r="ADD61" s="963"/>
      <c r="ADE61" s="963"/>
      <c r="ADF61" s="963"/>
      <c r="ADG61" s="963"/>
      <c r="ADH61" s="963"/>
      <c r="ADI61" s="963"/>
      <c r="ADJ61" s="963"/>
      <c r="ADK61" s="963"/>
      <c r="ADL61" s="963"/>
      <c r="ADM61" s="963"/>
      <c r="ADN61" s="963"/>
      <c r="ADO61" s="963"/>
      <c r="ADP61" s="963"/>
      <c r="ADQ61" s="963"/>
      <c r="ADR61" s="963"/>
      <c r="ADS61" s="963"/>
      <c r="ADT61" s="963"/>
      <c r="ADU61" s="963"/>
      <c r="ADV61" s="963"/>
      <c r="ADW61" s="963"/>
      <c r="ADX61" s="963"/>
      <c r="ADY61" s="963"/>
      <c r="ADZ61" s="963"/>
      <c r="AEA61" s="963"/>
      <c r="AEB61" s="963"/>
      <c r="AEC61" s="963"/>
      <c r="AED61" s="963"/>
      <c r="AEE61" s="963"/>
      <c r="AEF61" s="963"/>
      <c r="AEG61" s="963"/>
      <c r="AEH61" s="963"/>
      <c r="AEI61" s="963"/>
      <c r="AEJ61" s="963"/>
      <c r="AEK61" s="963"/>
      <c r="AEL61" s="963"/>
      <c r="AEM61" s="963"/>
      <c r="AEN61" s="963"/>
      <c r="AEO61" s="963"/>
      <c r="AEP61" s="963"/>
      <c r="AEQ61" s="963"/>
      <c r="AER61" s="963"/>
      <c r="AES61" s="963"/>
      <c r="AET61" s="963"/>
      <c r="AEU61" s="963"/>
      <c r="AEV61" s="963"/>
      <c r="AEW61" s="963"/>
      <c r="AEX61" s="963"/>
      <c r="AEY61" s="963"/>
      <c r="AEZ61" s="963"/>
      <c r="AFA61" s="963"/>
      <c r="AFB61" s="963"/>
      <c r="AFC61" s="963"/>
      <c r="AFD61" s="963"/>
      <c r="AFE61" s="963"/>
      <c r="AFF61" s="963"/>
      <c r="AFG61" s="963"/>
      <c r="AFH61" s="963"/>
      <c r="AFI61" s="963"/>
      <c r="AFJ61" s="963"/>
      <c r="AFK61" s="963"/>
      <c r="AFL61" s="963"/>
      <c r="AFM61" s="963"/>
      <c r="AFN61" s="963"/>
      <c r="AFO61" s="963"/>
      <c r="AFP61" s="963"/>
      <c r="AFQ61" s="963"/>
      <c r="AFR61" s="963"/>
      <c r="AFS61" s="963"/>
      <c r="AFT61" s="963"/>
      <c r="AFU61" s="963"/>
      <c r="AFV61" s="963"/>
      <c r="AFW61" s="963"/>
      <c r="AFX61" s="963"/>
      <c r="AFY61" s="963"/>
      <c r="AFZ61" s="963"/>
      <c r="AGA61" s="963"/>
      <c r="AGB61" s="963"/>
      <c r="AGC61" s="963"/>
      <c r="AGD61" s="963"/>
      <c r="AGE61" s="963"/>
      <c r="AGF61" s="963"/>
      <c r="AGG61" s="963"/>
      <c r="AGH61" s="963"/>
      <c r="AGI61" s="963"/>
      <c r="AGJ61" s="963"/>
      <c r="AGK61" s="963"/>
      <c r="AGL61" s="963"/>
      <c r="AGM61" s="963"/>
      <c r="AGN61" s="963"/>
      <c r="AGO61" s="963"/>
      <c r="AGP61" s="963"/>
      <c r="AGQ61" s="963"/>
      <c r="AGR61" s="963"/>
      <c r="AGS61" s="963"/>
      <c r="AGT61" s="963"/>
      <c r="AGU61" s="963"/>
      <c r="AGV61" s="963"/>
      <c r="AGW61" s="963"/>
      <c r="AGX61" s="963"/>
      <c r="AGY61" s="963"/>
      <c r="AGZ61" s="963"/>
      <c r="AHA61" s="963"/>
      <c r="AHB61" s="963"/>
      <c r="AHC61" s="963"/>
      <c r="AHD61" s="963"/>
      <c r="AHE61" s="963"/>
      <c r="AHF61" s="963"/>
      <c r="AHG61" s="963"/>
      <c r="AHH61" s="963"/>
      <c r="AHI61" s="963"/>
      <c r="AHJ61" s="963"/>
      <c r="AHK61" s="963"/>
      <c r="AHL61" s="963"/>
      <c r="AHM61" s="963"/>
      <c r="AHN61" s="963"/>
      <c r="AHO61" s="963"/>
      <c r="AHP61" s="963"/>
      <c r="AHQ61" s="963"/>
      <c r="AHR61" s="963"/>
      <c r="AHS61" s="963"/>
      <c r="AHT61" s="963"/>
      <c r="AHU61" s="963"/>
      <c r="AHV61" s="963"/>
      <c r="AHW61" s="963"/>
      <c r="AHX61" s="963"/>
      <c r="AHY61" s="963"/>
      <c r="AHZ61" s="963"/>
      <c r="AIA61" s="963"/>
      <c r="AIB61" s="963"/>
      <c r="AIC61" s="963"/>
      <c r="AID61" s="963"/>
      <c r="AIE61" s="963"/>
      <c r="AIF61" s="963"/>
      <c r="AIG61" s="963"/>
      <c r="AIH61" s="963"/>
      <c r="AII61" s="963"/>
      <c r="AIJ61" s="963"/>
      <c r="AIK61" s="963"/>
      <c r="AIL61" s="963"/>
      <c r="AIM61" s="963"/>
      <c r="AIN61" s="963"/>
      <c r="AIO61" s="963"/>
      <c r="AIP61" s="963"/>
      <c r="AIQ61" s="963"/>
      <c r="AIR61" s="963"/>
      <c r="AIS61" s="963"/>
      <c r="AIT61" s="963"/>
      <c r="AIU61" s="963"/>
      <c r="AIV61" s="963"/>
      <c r="AIW61" s="963"/>
      <c r="AIX61" s="963"/>
      <c r="AIY61" s="963"/>
      <c r="AIZ61" s="963"/>
      <c r="AJA61" s="963"/>
      <c r="AJB61" s="963"/>
      <c r="AJC61" s="963"/>
      <c r="AJD61" s="963"/>
      <c r="AJE61" s="963"/>
      <c r="AJF61" s="963"/>
      <c r="AJG61" s="963"/>
      <c r="AJH61" s="963"/>
      <c r="AJI61" s="963"/>
      <c r="AJJ61" s="963"/>
      <c r="AJK61" s="963"/>
      <c r="AJL61" s="963"/>
      <c r="AJM61" s="963"/>
      <c r="AJN61" s="963"/>
      <c r="AJO61" s="963"/>
      <c r="AJP61" s="963"/>
      <c r="AJQ61" s="963"/>
      <c r="AJR61" s="963"/>
      <c r="AJS61" s="963"/>
      <c r="AJT61" s="963"/>
      <c r="AJU61" s="963"/>
      <c r="AJV61" s="963"/>
      <c r="AJW61" s="963"/>
      <c r="AJX61" s="963"/>
      <c r="AJY61" s="963"/>
      <c r="AJZ61" s="963"/>
      <c r="AKA61" s="963"/>
      <c r="AKB61" s="963"/>
      <c r="AKC61" s="963"/>
      <c r="AKD61" s="963"/>
      <c r="AKE61" s="963"/>
      <c r="AKF61" s="963"/>
      <c r="AKG61" s="963"/>
      <c r="AKH61" s="963"/>
      <c r="AKI61" s="963"/>
      <c r="AKJ61" s="963"/>
      <c r="AKK61" s="963"/>
      <c r="AKL61" s="963"/>
      <c r="AKM61" s="963"/>
      <c r="AKN61" s="963"/>
      <c r="AKO61" s="963"/>
      <c r="AKP61" s="963"/>
      <c r="AKQ61" s="963"/>
      <c r="AKR61" s="963"/>
      <c r="AKS61" s="963"/>
      <c r="AKT61" s="963"/>
      <c r="AKU61" s="963"/>
      <c r="AKV61" s="963"/>
      <c r="AKW61" s="963"/>
      <c r="AKX61" s="963"/>
      <c r="AKY61" s="963"/>
      <c r="AKZ61" s="963"/>
      <c r="ALA61" s="963"/>
      <c r="ALB61" s="963"/>
      <c r="ALC61" s="963"/>
      <c r="ALD61" s="963"/>
      <c r="ALE61" s="963"/>
      <c r="ALF61" s="963"/>
      <c r="ALG61" s="963"/>
      <c r="ALH61" s="963"/>
      <c r="ALI61" s="963"/>
      <c r="ALJ61" s="963"/>
      <c r="ALK61" s="963"/>
      <c r="ALL61" s="963"/>
      <c r="ALM61" s="963"/>
      <c r="ALN61" s="963"/>
      <c r="ALO61" s="963"/>
      <c r="ALP61" s="963"/>
      <c r="ALQ61" s="963"/>
      <c r="ALR61" s="963"/>
      <c r="ALS61" s="963"/>
      <c r="ALT61" s="963"/>
      <c r="ALU61" s="963"/>
      <c r="ALV61" s="963"/>
      <c r="ALW61" s="963"/>
      <c r="ALX61" s="963"/>
      <c r="ALY61" s="963"/>
      <c r="ALZ61" s="963"/>
      <c r="AMA61" s="963"/>
      <c r="AMB61" s="963"/>
      <c r="AMC61" s="963"/>
      <c r="AMD61" s="963"/>
      <c r="AME61" s="963"/>
      <c r="AMF61" s="963"/>
      <c r="AMG61" s="963"/>
      <c r="AMH61" s="963"/>
      <c r="AMI61" s="963"/>
      <c r="AMJ61" s="963"/>
      <c r="AMK61" s="963"/>
      <c r="AML61" s="963"/>
      <c r="AMM61" s="963"/>
      <c r="AMN61" s="963"/>
      <c r="AMO61" s="963"/>
      <c r="AMP61" s="963"/>
      <c r="AMQ61" s="963"/>
      <c r="AMR61" s="963"/>
      <c r="AMS61" s="963"/>
      <c r="AMT61" s="963"/>
      <c r="AMU61" s="963"/>
      <c r="AMV61" s="963"/>
      <c r="AMW61" s="963"/>
      <c r="AMX61" s="963"/>
      <c r="AMY61" s="963"/>
      <c r="AMZ61" s="963"/>
      <c r="ANA61" s="963"/>
      <c r="ANB61" s="963"/>
      <c r="ANC61" s="963"/>
      <c r="AND61" s="963"/>
      <c r="ANE61" s="963"/>
      <c r="ANF61" s="963"/>
      <c r="ANG61" s="963"/>
      <c r="ANH61" s="963"/>
      <c r="ANI61" s="963"/>
      <c r="ANJ61" s="963"/>
      <c r="ANK61" s="963"/>
      <c r="ANL61" s="963"/>
      <c r="ANM61" s="963"/>
      <c r="ANN61" s="963"/>
      <c r="ANO61" s="963"/>
      <c r="ANP61" s="963"/>
      <c r="ANQ61" s="963"/>
      <c r="ANR61" s="963"/>
      <c r="ANS61" s="963"/>
      <c r="ANT61" s="963"/>
      <c r="ANU61" s="963"/>
      <c r="ANV61" s="963"/>
      <c r="ANW61" s="963"/>
      <c r="ANX61" s="963"/>
      <c r="ANY61" s="963"/>
      <c r="ANZ61" s="963"/>
      <c r="AOA61" s="963"/>
      <c r="AOB61" s="963"/>
      <c r="AOC61" s="963"/>
      <c r="AOD61" s="963"/>
      <c r="AOE61" s="963"/>
      <c r="AOF61" s="963"/>
      <c r="AOG61" s="963"/>
      <c r="AOH61" s="963"/>
      <c r="AOI61" s="963"/>
      <c r="AOJ61" s="963"/>
      <c r="AOK61" s="963"/>
      <c r="AOL61" s="963"/>
      <c r="AOM61" s="963"/>
      <c r="AON61" s="963"/>
      <c r="AOO61" s="963"/>
      <c r="AOP61" s="963"/>
      <c r="AOQ61" s="963"/>
      <c r="AOR61" s="963"/>
      <c r="AOS61" s="963"/>
      <c r="AOT61" s="963"/>
      <c r="AOU61" s="963"/>
      <c r="AOV61" s="963"/>
      <c r="AOW61" s="963"/>
      <c r="AOX61" s="963"/>
      <c r="AOY61" s="963"/>
      <c r="AOZ61" s="963"/>
      <c r="APA61" s="963"/>
      <c r="APB61" s="963"/>
      <c r="APC61" s="963"/>
      <c r="APD61" s="963"/>
      <c r="APE61" s="963"/>
      <c r="APF61" s="963"/>
      <c r="APG61" s="963"/>
      <c r="APH61" s="963"/>
      <c r="API61" s="963"/>
      <c r="APJ61" s="963"/>
      <c r="APK61" s="963"/>
      <c r="APL61" s="963"/>
      <c r="APM61" s="963"/>
      <c r="APN61" s="963"/>
      <c r="APO61" s="963"/>
      <c r="APP61" s="963"/>
      <c r="APQ61" s="963"/>
      <c r="APR61" s="963"/>
      <c r="APS61" s="963"/>
      <c r="APT61" s="963"/>
      <c r="APU61" s="963"/>
      <c r="APV61" s="963"/>
      <c r="APW61" s="963"/>
      <c r="APX61" s="963"/>
      <c r="APY61" s="963"/>
      <c r="APZ61" s="963"/>
      <c r="AQA61" s="963"/>
      <c r="AQB61" s="963"/>
      <c r="AQC61" s="963"/>
      <c r="AQD61" s="963"/>
      <c r="AQE61" s="963"/>
      <c r="AQF61" s="963"/>
      <c r="AQG61" s="963"/>
      <c r="AQH61" s="963"/>
      <c r="AQI61" s="963"/>
      <c r="AQJ61" s="963"/>
      <c r="AQK61" s="963"/>
      <c r="AQL61" s="963"/>
      <c r="AQM61" s="963"/>
      <c r="AQN61" s="963"/>
      <c r="AQO61" s="963"/>
      <c r="AQP61" s="963"/>
      <c r="AQQ61" s="963"/>
      <c r="AQR61" s="963"/>
      <c r="AQS61" s="963"/>
      <c r="AQT61" s="963"/>
      <c r="AQU61" s="963"/>
      <c r="AQV61" s="963"/>
      <c r="AQW61" s="963"/>
      <c r="AQX61" s="963"/>
      <c r="AQY61" s="963"/>
      <c r="AQZ61" s="963"/>
      <c r="ARA61" s="963"/>
      <c r="ARB61" s="963"/>
      <c r="ARC61" s="963"/>
      <c r="ARD61" s="963"/>
      <c r="ARE61" s="963"/>
      <c r="ARF61" s="963"/>
      <c r="ARG61" s="963"/>
      <c r="ARH61" s="963"/>
      <c r="ARI61" s="963"/>
      <c r="ARJ61" s="963"/>
      <c r="ARK61" s="963"/>
      <c r="ARL61" s="963"/>
      <c r="ARM61" s="963"/>
      <c r="ARN61" s="963"/>
      <c r="ARO61" s="963"/>
      <c r="ARP61" s="963"/>
      <c r="ARQ61" s="963"/>
      <c r="ARR61" s="963"/>
      <c r="ARS61" s="963"/>
      <c r="ART61" s="963"/>
      <c r="ARU61" s="963"/>
      <c r="ARV61" s="963"/>
      <c r="ARW61" s="963"/>
      <c r="ARX61" s="963"/>
      <c r="ARY61" s="963"/>
      <c r="ARZ61" s="963"/>
      <c r="ASA61" s="963"/>
      <c r="ASB61" s="963"/>
      <c r="ASC61" s="963"/>
      <c r="ASD61" s="963"/>
      <c r="ASE61" s="963"/>
      <c r="ASF61" s="963"/>
      <c r="ASG61" s="963"/>
      <c r="ASH61" s="963"/>
      <c r="ASI61" s="963"/>
      <c r="ASJ61" s="963"/>
      <c r="ASK61" s="963"/>
      <c r="ASL61" s="963"/>
      <c r="ASM61" s="963"/>
      <c r="ASN61" s="963"/>
      <c r="ASO61" s="963"/>
      <c r="ASP61" s="963"/>
      <c r="ASQ61" s="963"/>
      <c r="ASR61" s="963"/>
      <c r="ASS61" s="963"/>
      <c r="AST61" s="963"/>
      <c r="ASU61" s="963"/>
      <c r="ASV61" s="963"/>
      <c r="ASW61" s="963"/>
      <c r="ASX61" s="963"/>
      <c r="ASY61" s="963"/>
      <c r="ASZ61" s="963"/>
      <c r="ATA61" s="963"/>
      <c r="ATB61" s="963"/>
      <c r="ATC61" s="963"/>
      <c r="ATD61" s="963"/>
      <c r="ATE61" s="963"/>
      <c r="ATF61" s="963"/>
      <c r="ATG61" s="963"/>
      <c r="ATH61" s="963"/>
      <c r="ATI61" s="963"/>
      <c r="ATJ61" s="963"/>
      <c r="ATK61" s="963"/>
      <c r="ATL61" s="963"/>
      <c r="ATM61" s="963"/>
      <c r="ATN61" s="963"/>
      <c r="ATO61" s="963"/>
      <c r="ATP61" s="963"/>
      <c r="ATQ61" s="963"/>
      <c r="ATR61" s="963"/>
      <c r="ATS61" s="963"/>
      <c r="ATT61" s="963"/>
      <c r="ATU61" s="963"/>
      <c r="ATV61" s="963"/>
      <c r="ATW61" s="963"/>
      <c r="ATX61" s="963"/>
      <c r="ATY61" s="963"/>
      <c r="ATZ61" s="963"/>
      <c r="AUA61" s="963"/>
      <c r="AUB61" s="963"/>
      <c r="AUC61" s="963"/>
      <c r="AUD61" s="963"/>
      <c r="AUE61" s="963"/>
      <c r="AUF61" s="963"/>
      <c r="AUG61" s="963"/>
      <c r="AUH61" s="963"/>
      <c r="AUI61" s="963"/>
      <c r="AUJ61" s="963"/>
      <c r="AUK61" s="963"/>
      <c r="AUL61" s="963"/>
      <c r="AUM61" s="963"/>
      <c r="AUN61" s="963"/>
      <c r="AUO61" s="963"/>
      <c r="AUP61" s="963"/>
      <c r="AUQ61" s="963"/>
      <c r="AUR61" s="963"/>
      <c r="AUS61" s="963"/>
      <c r="AUT61" s="963"/>
      <c r="AUU61" s="963"/>
      <c r="AUV61" s="963"/>
      <c r="AUW61" s="963"/>
      <c r="AUX61" s="963"/>
      <c r="AUY61" s="963"/>
      <c r="AUZ61" s="963"/>
      <c r="AVA61" s="963"/>
      <c r="AVB61" s="963"/>
      <c r="AVC61" s="963"/>
      <c r="AVD61" s="963"/>
      <c r="AVE61" s="963"/>
      <c r="AVF61" s="963"/>
      <c r="AVG61" s="963"/>
      <c r="AVH61" s="963"/>
      <c r="AVI61" s="963"/>
      <c r="AVJ61" s="963"/>
      <c r="AVK61" s="963"/>
      <c r="AVL61" s="963"/>
      <c r="AVM61" s="963"/>
      <c r="AVN61" s="963"/>
      <c r="AVO61" s="963"/>
      <c r="AVP61" s="963"/>
      <c r="AVQ61" s="963"/>
      <c r="AVR61" s="963"/>
      <c r="AVS61" s="963"/>
      <c r="AVT61" s="963"/>
      <c r="AVU61" s="963"/>
      <c r="AVV61" s="963"/>
      <c r="AVW61" s="963"/>
      <c r="AVX61" s="963"/>
      <c r="AVY61" s="963"/>
      <c r="AVZ61" s="963"/>
      <c r="AWA61" s="963"/>
      <c r="AWB61" s="963"/>
      <c r="AWC61" s="963"/>
      <c r="AWD61" s="963"/>
      <c r="AWE61" s="963"/>
      <c r="AWF61" s="963"/>
      <c r="AWG61" s="963"/>
      <c r="AWH61" s="963"/>
      <c r="AWI61" s="963"/>
      <c r="AWJ61" s="963"/>
      <c r="AWK61" s="963"/>
      <c r="AWL61" s="963"/>
      <c r="AWM61" s="963"/>
      <c r="AWN61" s="963"/>
      <c r="AWO61" s="963"/>
      <c r="AWP61" s="963"/>
      <c r="AWQ61" s="963"/>
      <c r="AWR61" s="963"/>
      <c r="AWS61" s="963"/>
      <c r="AWT61" s="963"/>
      <c r="AWU61" s="963"/>
      <c r="AWV61" s="963"/>
      <c r="AWW61" s="963"/>
      <c r="AWX61" s="963"/>
      <c r="AWY61" s="963"/>
      <c r="AWZ61" s="963"/>
      <c r="AXA61" s="963"/>
      <c r="AXB61" s="963"/>
      <c r="AXC61" s="963"/>
      <c r="AXD61" s="963"/>
      <c r="AXE61" s="963"/>
      <c r="AXF61" s="963"/>
      <c r="AXG61" s="963"/>
      <c r="AXH61" s="963"/>
      <c r="AXI61" s="963"/>
      <c r="AXJ61" s="963"/>
      <c r="AXK61" s="963"/>
      <c r="AXL61" s="963"/>
      <c r="AXM61" s="963"/>
      <c r="AXN61" s="963"/>
      <c r="AXO61" s="963"/>
      <c r="AXP61" s="963"/>
      <c r="AXQ61" s="963"/>
      <c r="AXR61" s="963"/>
      <c r="AXS61" s="963"/>
      <c r="AXT61" s="963"/>
      <c r="AXU61" s="963"/>
      <c r="AXV61" s="963"/>
      <c r="AXW61" s="963"/>
      <c r="AXX61" s="963"/>
      <c r="AXY61" s="963"/>
      <c r="AXZ61" s="963"/>
      <c r="AYA61" s="963"/>
      <c r="AYB61" s="963"/>
      <c r="AYC61" s="963"/>
      <c r="AYD61" s="963"/>
      <c r="AYE61" s="963"/>
      <c r="AYF61" s="963"/>
      <c r="AYG61" s="963"/>
      <c r="AYH61" s="963"/>
      <c r="AYI61" s="963"/>
      <c r="AYJ61" s="963"/>
      <c r="AYK61" s="963"/>
      <c r="AYL61" s="963"/>
      <c r="AYM61" s="963"/>
      <c r="AYN61" s="963"/>
      <c r="AYO61" s="963"/>
      <c r="AYP61" s="963"/>
      <c r="AYQ61" s="963"/>
      <c r="AYR61" s="963"/>
      <c r="AYS61" s="963"/>
      <c r="AYT61" s="963"/>
      <c r="AYU61" s="963"/>
      <c r="AYV61" s="963"/>
      <c r="AYW61" s="963"/>
      <c r="AYX61" s="963"/>
      <c r="AYY61" s="963"/>
      <c r="AYZ61" s="963"/>
      <c r="AZA61" s="963"/>
      <c r="AZB61" s="963"/>
      <c r="AZC61" s="963"/>
      <c r="AZD61" s="963"/>
      <c r="AZE61" s="963"/>
      <c r="AZF61" s="963"/>
      <c r="AZG61" s="963"/>
      <c r="AZH61" s="963"/>
      <c r="AZI61" s="963"/>
      <c r="AZJ61" s="963"/>
      <c r="AZK61" s="963"/>
      <c r="AZL61" s="963"/>
      <c r="AZM61" s="963"/>
      <c r="AZN61" s="963"/>
      <c r="AZO61" s="963"/>
      <c r="AZP61" s="963"/>
      <c r="AZQ61" s="963"/>
      <c r="AZR61" s="963"/>
      <c r="AZS61" s="963"/>
      <c r="AZT61" s="963"/>
      <c r="AZU61" s="963"/>
      <c r="AZV61" s="963"/>
      <c r="AZW61" s="963"/>
      <c r="AZX61" s="963"/>
      <c r="AZY61" s="963"/>
      <c r="AZZ61" s="963"/>
      <c r="BAA61" s="963"/>
      <c r="BAB61" s="963"/>
      <c r="BAC61" s="963"/>
      <c r="BAD61" s="963"/>
      <c r="BAE61" s="963"/>
      <c r="BAF61" s="963"/>
      <c r="BAG61" s="963"/>
      <c r="BAH61" s="963"/>
      <c r="BAI61" s="963"/>
      <c r="BAJ61" s="963"/>
      <c r="BAK61" s="963"/>
      <c r="BAL61" s="963"/>
      <c r="BAM61" s="963"/>
      <c r="BAN61" s="963"/>
      <c r="BAO61" s="963"/>
      <c r="BAP61" s="963"/>
      <c r="BAQ61" s="963"/>
      <c r="BAR61" s="963"/>
      <c r="BAS61" s="963"/>
      <c r="BAT61" s="963"/>
      <c r="BAU61" s="963"/>
      <c r="BAV61" s="963"/>
      <c r="BAW61" s="963"/>
      <c r="BAX61" s="963"/>
      <c r="BAY61" s="963"/>
      <c r="BAZ61" s="963"/>
      <c r="BBA61" s="963"/>
      <c r="BBB61" s="963"/>
      <c r="BBC61" s="963"/>
      <c r="BBD61" s="963"/>
      <c r="BBE61" s="963"/>
      <c r="BBF61" s="963"/>
      <c r="BBG61" s="963"/>
      <c r="BBH61" s="963"/>
      <c r="BBI61" s="963"/>
      <c r="BBJ61" s="963"/>
      <c r="BBK61" s="963"/>
      <c r="BBL61" s="963"/>
      <c r="BBM61" s="963"/>
      <c r="BBN61" s="963"/>
      <c r="BBO61" s="963"/>
      <c r="BBP61" s="963"/>
      <c r="BBQ61" s="963"/>
      <c r="BBR61" s="963"/>
      <c r="BBS61" s="963"/>
      <c r="BBT61" s="963"/>
      <c r="BBU61" s="963"/>
      <c r="BBV61" s="963"/>
      <c r="BBW61" s="963"/>
      <c r="BBX61" s="963"/>
      <c r="BBY61" s="963"/>
      <c r="BBZ61" s="963"/>
      <c r="BCA61" s="963"/>
      <c r="BCB61" s="963"/>
      <c r="BCC61" s="963"/>
      <c r="BCD61" s="963"/>
      <c r="BCE61" s="963"/>
      <c r="BCF61" s="963"/>
      <c r="BCG61" s="963"/>
      <c r="BCH61" s="963"/>
      <c r="BCI61" s="963"/>
      <c r="BCJ61" s="963"/>
      <c r="BCK61" s="963"/>
      <c r="BCL61" s="963"/>
      <c r="BCM61" s="963"/>
      <c r="BCN61" s="963"/>
      <c r="BCO61" s="963"/>
      <c r="BCP61" s="963"/>
      <c r="BCQ61" s="963"/>
      <c r="BCR61" s="963"/>
      <c r="BCS61" s="963"/>
      <c r="BCT61" s="963"/>
      <c r="BCU61" s="963"/>
      <c r="BCV61" s="963"/>
      <c r="BCW61" s="963"/>
      <c r="BCX61" s="963"/>
      <c r="BCY61" s="963"/>
      <c r="BCZ61" s="963"/>
      <c r="BDA61" s="963"/>
      <c r="BDB61" s="963"/>
      <c r="BDC61" s="963"/>
      <c r="BDD61" s="963"/>
      <c r="BDE61" s="963"/>
      <c r="BDF61" s="963"/>
      <c r="BDG61" s="963"/>
      <c r="BDH61" s="963"/>
      <c r="BDI61" s="963"/>
      <c r="BDJ61" s="963"/>
      <c r="BDK61" s="963"/>
      <c r="BDL61" s="963"/>
      <c r="BDM61" s="963"/>
      <c r="BDN61" s="963"/>
      <c r="BDO61" s="963"/>
      <c r="BDP61" s="963"/>
      <c r="BDQ61" s="963"/>
      <c r="BDR61" s="963"/>
      <c r="BDS61" s="963"/>
      <c r="BDT61" s="963"/>
      <c r="BDU61" s="963"/>
      <c r="BDV61" s="963"/>
      <c r="BDW61" s="963"/>
      <c r="BDX61" s="963"/>
      <c r="BDY61" s="963"/>
      <c r="BDZ61" s="963"/>
      <c r="BEA61" s="963"/>
      <c r="BEB61" s="963"/>
      <c r="BEC61" s="963"/>
      <c r="BED61" s="963"/>
      <c r="BEE61" s="963"/>
      <c r="BEF61" s="963"/>
      <c r="BEG61" s="963"/>
      <c r="BEH61" s="963"/>
      <c r="BEI61" s="963"/>
      <c r="BEJ61" s="963"/>
      <c r="BEK61" s="963"/>
      <c r="BEL61" s="963"/>
      <c r="BEM61" s="963"/>
      <c r="BEN61" s="963"/>
      <c r="BEO61" s="963"/>
      <c r="BEP61" s="963"/>
      <c r="BEQ61" s="963"/>
      <c r="BER61" s="963"/>
      <c r="BES61" s="963"/>
      <c r="BET61" s="963"/>
      <c r="BEU61" s="963"/>
      <c r="BEV61" s="963"/>
      <c r="BEW61" s="963"/>
      <c r="BEX61" s="963"/>
      <c r="BEY61" s="963"/>
      <c r="BEZ61" s="963"/>
      <c r="BFA61" s="963"/>
      <c r="BFB61" s="963"/>
      <c r="BFC61" s="963"/>
      <c r="BFD61" s="963"/>
      <c r="BFE61" s="963"/>
      <c r="BFF61" s="963"/>
      <c r="BFG61" s="963"/>
      <c r="BFH61" s="963"/>
      <c r="BFI61" s="963"/>
      <c r="BFJ61" s="963"/>
      <c r="BFK61" s="963"/>
      <c r="BFL61" s="963"/>
      <c r="BFM61" s="963"/>
      <c r="BFN61" s="963"/>
      <c r="BFO61" s="963"/>
      <c r="BFP61" s="963"/>
      <c r="BFQ61" s="963"/>
      <c r="BFR61" s="963"/>
      <c r="BFS61" s="963"/>
      <c r="BFT61" s="963"/>
      <c r="BFU61" s="963"/>
      <c r="BFV61" s="963"/>
      <c r="BFW61" s="963"/>
      <c r="BFX61" s="963"/>
      <c r="BFY61" s="963"/>
      <c r="BFZ61" s="963"/>
      <c r="BGA61" s="963"/>
      <c r="BGB61" s="963"/>
      <c r="BGC61" s="963"/>
      <c r="BGD61" s="963"/>
      <c r="BGE61" s="963"/>
      <c r="BGF61" s="963"/>
      <c r="BGG61" s="963"/>
      <c r="BGH61" s="963"/>
      <c r="BGI61" s="963"/>
      <c r="BGJ61" s="963"/>
      <c r="BGK61" s="963"/>
      <c r="BGL61" s="963"/>
      <c r="BGM61" s="963"/>
      <c r="BGN61" s="963"/>
      <c r="BGO61" s="963"/>
      <c r="BGP61" s="963"/>
      <c r="BGQ61" s="963"/>
      <c r="BGR61" s="963"/>
      <c r="BGS61" s="963"/>
      <c r="BGT61" s="963"/>
      <c r="BGU61" s="963"/>
      <c r="BGV61" s="963"/>
      <c r="BGW61" s="963"/>
      <c r="BGX61" s="963"/>
      <c r="BGY61" s="963"/>
      <c r="BGZ61" s="963"/>
      <c r="BHA61" s="963"/>
      <c r="BHB61" s="963"/>
      <c r="BHC61" s="963"/>
      <c r="BHD61" s="963"/>
      <c r="BHE61" s="963"/>
      <c r="BHF61" s="963"/>
      <c r="BHG61" s="963"/>
      <c r="BHH61" s="963"/>
      <c r="BHI61" s="963"/>
      <c r="BHJ61" s="963"/>
      <c r="BHK61" s="963"/>
      <c r="BHL61" s="963"/>
      <c r="BHM61" s="963"/>
      <c r="BHN61" s="963"/>
      <c r="BHO61" s="963"/>
      <c r="BHP61" s="963"/>
      <c r="BHQ61" s="963"/>
      <c r="BHR61" s="963"/>
      <c r="BHS61" s="963"/>
      <c r="BHT61" s="963"/>
      <c r="BHU61" s="963"/>
      <c r="BHV61" s="963"/>
      <c r="BHW61" s="963"/>
      <c r="BHX61" s="963"/>
      <c r="BHY61" s="963"/>
      <c r="BHZ61" s="963"/>
      <c r="BIA61" s="963"/>
      <c r="BIB61" s="963"/>
      <c r="BIC61" s="963"/>
      <c r="BID61" s="963"/>
      <c r="BIE61" s="963"/>
      <c r="BIF61" s="963"/>
      <c r="BIG61" s="963"/>
      <c r="BIH61" s="963"/>
      <c r="BII61" s="963"/>
      <c r="BIJ61" s="963"/>
      <c r="BIK61" s="963"/>
      <c r="BIL61" s="963"/>
      <c r="BIM61" s="963"/>
      <c r="BIN61" s="963"/>
      <c r="BIO61" s="963"/>
      <c r="BIP61" s="963"/>
      <c r="BIQ61" s="963"/>
      <c r="BIR61" s="963"/>
      <c r="BIS61" s="963"/>
      <c r="BIT61" s="963"/>
      <c r="BIU61" s="963"/>
      <c r="BIV61" s="963"/>
      <c r="BIW61" s="963"/>
      <c r="BIX61" s="963"/>
      <c r="BIY61" s="963"/>
      <c r="BIZ61" s="963"/>
      <c r="BJA61" s="963"/>
      <c r="BJB61" s="963"/>
      <c r="BJC61" s="963"/>
      <c r="BJD61" s="963"/>
      <c r="BJE61" s="963"/>
      <c r="BJF61" s="963"/>
      <c r="BJG61" s="963"/>
      <c r="BJH61" s="963"/>
      <c r="BJI61" s="963"/>
      <c r="BJJ61" s="963"/>
      <c r="BJK61" s="963"/>
      <c r="BJL61" s="963"/>
      <c r="BJM61" s="963"/>
      <c r="BJN61" s="963"/>
      <c r="BJO61" s="963"/>
      <c r="BJP61" s="963"/>
      <c r="BJQ61" s="963"/>
      <c r="BJR61" s="963"/>
      <c r="BJS61" s="963"/>
      <c r="BJT61" s="963"/>
      <c r="BJU61" s="963"/>
      <c r="BJV61" s="963"/>
      <c r="BJW61" s="963"/>
      <c r="BJX61" s="963"/>
      <c r="BJY61" s="963"/>
      <c r="BJZ61" s="963"/>
      <c r="BKA61" s="963"/>
      <c r="BKB61" s="963"/>
      <c r="BKC61" s="963"/>
      <c r="BKD61" s="963"/>
      <c r="BKE61" s="963"/>
      <c r="BKF61" s="963"/>
      <c r="BKG61" s="963"/>
      <c r="BKH61" s="963"/>
      <c r="BKI61" s="963"/>
      <c r="BKJ61" s="963"/>
      <c r="BKK61" s="963"/>
      <c r="BKL61" s="963"/>
      <c r="BKM61" s="963"/>
      <c r="BKN61" s="963"/>
      <c r="BKO61" s="963"/>
      <c r="BKP61" s="963"/>
      <c r="BKQ61" s="963"/>
      <c r="BKR61" s="963"/>
      <c r="BKS61" s="963"/>
      <c r="BKT61" s="963"/>
      <c r="BKU61" s="963"/>
      <c r="BKV61" s="963"/>
      <c r="BKW61" s="963"/>
      <c r="BKX61" s="963"/>
      <c r="BKY61" s="963"/>
      <c r="BKZ61" s="963"/>
      <c r="BLA61" s="963"/>
      <c r="BLB61" s="963"/>
      <c r="BLC61" s="963"/>
      <c r="BLD61" s="963"/>
      <c r="BLE61" s="963"/>
      <c r="BLF61" s="963"/>
      <c r="BLG61" s="963"/>
      <c r="BLH61" s="963"/>
      <c r="BLI61" s="963"/>
      <c r="BLJ61" s="963"/>
      <c r="BLK61" s="963"/>
      <c r="BLL61" s="963"/>
      <c r="BLM61" s="963"/>
      <c r="BLN61" s="963"/>
      <c r="BLO61" s="963"/>
      <c r="BLP61" s="963"/>
      <c r="BLQ61" s="963"/>
      <c r="BLR61" s="963"/>
      <c r="BLS61" s="963"/>
      <c r="BLT61" s="963"/>
      <c r="BLU61" s="963"/>
      <c r="BLV61" s="963"/>
      <c r="BLW61" s="963"/>
      <c r="BLX61" s="963"/>
      <c r="BLY61" s="963"/>
      <c r="BLZ61" s="963"/>
      <c r="BMA61" s="963"/>
      <c r="BMB61" s="963"/>
      <c r="BMC61" s="963"/>
      <c r="BMD61" s="963"/>
      <c r="BME61" s="963"/>
      <c r="BMF61" s="963"/>
      <c r="BMG61" s="963"/>
      <c r="BMH61" s="963"/>
      <c r="BMI61" s="963"/>
      <c r="BMJ61" s="963"/>
      <c r="BMK61" s="963"/>
      <c r="BML61" s="963"/>
      <c r="BMM61" s="963"/>
      <c r="BMN61" s="963"/>
      <c r="BMO61" s="963"/>
      <c r="BMP61" s="963"/>
      <c r="BMQ61" s="963"/>
      <c r="BMR61" s="963"/>
      <c r="BMS61" s="963"/>
      <c r="BMT61" s="963"/>
      <c r="BMU61" s="963"/>
      <c r="BMV61" s="963"/>
      <c r="BMW61" s="963"/>
      <c r="BMX61" s="963"/>
      <c r="BMY61" s="963"/>
      <c r="BMZ61" s="963"/>
      <c r="BNA61" s="963"/>
      <c r="BNB61" s="963"/>
      <c r="BNC61" s="963"/>
      <c r="BND61" s="963"/>
      <c r="BNE61" s="963"/>
      <c r="BNF61" s="963"/>
      <c r="BNG61" s="963"/>
      <c r="BNH61" s="963"/>
      <c r="BNI61" s="963"/>
      <c r="BNJ61" s="963"/>
      <c r="BNK61" s="963"/>
      <c r="BNL61" s="963"/>
      <c r="BNM61" s="963"/>
      <c r="BNN61" s="963"/>
      <c r="BNO61" s="963"/>
      <c r="BNP61" s="963"/>
      <c r="BNQ61" s="963"/>
      <c r="BNR61" s="963"/>
      <c r="BNS61" s="963"/>
      <c r="BNT61" s="963"/>
      <c r="BNU61" s="963"/>
      <c r="BNV61" s="963"/>
      <c r="BNW61" s="963"/>
      <c r="BNX61" s="963"/>
      <c r="BNY61" s="963"/>
      <c r="BNZ61" s="963"/>
      <c r="BOA61" s="963"/>
      <c r="BOB61" s="963"/>
      <c r="BOC61" s="963"/>
      <c r="BOD61" s="963"/>
      <c r="BOE61" s="963"/>
      <c r="BOF61" s="963"/>
      <c r="BOG61" s="963"/>
      <c r="BOH61" s="963"/>
      <c r="BOI61" s="963"/>
      <c r="BOJ61" s="963"/>
      <c r="BOK61" s="963"/>
      <c r="BOL61" s="963"/>
      <c r="BOM61" s="963"/>
      <c r="BON61" s="963"/>
      <c r="BOO61" s="963"/>
      <c r="BOP61" s="963"/>
      <c r="BOQ61" s="963"/>
      <c r="BOR61" s="963"/>
      <c r="BOS61" s="963"/>
      <c r="BOT61" s="963"/>
      <c r="BOU61" s="963"/>
      <c r="BOV61" s="963"/>
      <c r="BOW61" s="963"/>
      <c r="BOX61" s="963"/>
      <c r="BOY61" s="963"/>
      <c r="BOZ61" s="963"/>
      <c r="BPA61" s="963"/>
      <c r="BPB61" s="963"/>
      <c r="BPC61" s="963"/>
      <c r="BPD61" s="963"/>
      <c r="BPE61" s="963"/>
      <c r="BPF61" s="963"/>
      <c r="BPG61" s="963"/>
      <c r="BPH61" s="963"/>
      <c r="BPI61" s="963"/>
      <c r="BPJ61" s="963"/>
      <c r="BPK61" s="963"/>
      <c r="BPL61" s="963"/>
      <c r="BPM61" s="963"/>
      <c r="BPN61" s="963"/>
      <c r="BPO61" s="963"/>
      <c r="BPP61" s="963"/>
      <c r="BPQ61" s="963"/>
      <c r="BPR61" s="963"/>
      <c r="BPS61" s="963"/>
      <c r="BPT61" s="963"/>
      <c r="BPU61" s="963"/>
      <c r="BPV61" s="963"/>
      <c r="BPW61" s="963"/>
      <c r="BPX61" s="963"/>
      <c r="BPY61" s="963"/>
      <c r="BPZ61" s="963"/>
      <c r="BQA61" s="963"/>
      <c r="BQB61" s="963"/>
      <c r="BQC61" s="963"/>
      <c r="BQD61" s="963"/>
      <c r="BQE61" s="963"/>
      <c r="BQF61" s="963"/>
      <c r="BQG61" s="963"/>
      <c r="BQH61" s="963"/>
      <c r="BQI61" s="963"/>
      <c r="BQJ61" s="963"/>
      <c r="BQK61" s="963"/>
      <c r="BQL61" s="963"/>
      <c r="BQM61" s="963"/>
      <c r="BQN61" s="963"/>
      <c r="BQO61" s="963"/>
      <c r="BQP61" s="963"/>
      <c r="BQQ61" s="963"/>
      <c r="BQR61" s="963"/>
      <c r="BQS61" s="963"/>
      <c r="BQT61" s="963"/>
      <c r="BQU61" s="963"/>
      <c r="BQV61" s="963"/>
      <c r="BQW61" s="963"/>
      <c r="BQX61" s="963"/>
      <c r="BQY61" s="963"/>
      <c r="BQZ61" s="963"/>
      <c r="BRA61" s="963"/>
      <c r="BRB61" s="963"/>
      <c r="BRC61" s="963"/>
      <c r="BRD61" s="963"/>
      <c r="BRE61" s="963"/>
      <c r="BRF61" s="963"/>
      <c r="BRG61" s="963"/>
      <c r="BRH61" s="963"/>
      <c r="BRI61" s="963"/>
      <c r="BRJ61" s="963"/>
      <c r="BRK61" s="963"/>
      <c r="BRL61" s="963"/>
      <c r="BRM61" s="963"/>
      <c r="BRN61" s="963"/>
      <c r="BRO61" s="963"/>
      <c r="BRP61" s="963"/>
      <c r="BRQ61" s="963"/>
      <c r="BRR61" s="963"/>
      <c r="BRS61" s="963"/>
      <c r="BRT61" s="963"/>
      <c r="BRU61" s="963"/>
      <c r="BRV61" s="963"/>
      <c r="BRW61" s="963"/>
      <c r="BRX61" s="963"/>
      <c r="BRY61" s="963"/>
      <c r="BRZ61" s="963"/>
      <c r="BSA61" s="963"/>
      <c r="BSB61" s="963"/>
      <c r="BSC61" s="963"/>
      <c r="BSD61" s="963"/>
      <c r="BSE61" s="963"/>
      <c r="BSF61" s="963"/>
      <c r="BSG61" s="963"/>
      <c r="BSH61" s="963"/>
      <c r="BSI61" s="963"/>
      <c r="BSJ61" s="963"/>
      <c r="BSK61" s="963"/>
      <c r="BSL61" s="963"/>
      <c r="BSM61" s="963"/>
      <c r="BSN61" s="963"/>
      <c r="BSO61" s="963"/>
      <c r="BSP61" s="963"/>
      <c r="BSQ61" s="963"/>
      <c r="BSR61" s="963"/>
      <c r="BSS61" s="963"/>
      <c r="BST61" s="963"/>
      <c r="BSU61" s="963"/>
      <c r="BSV61" s="963"/>
      <c r="BSW61" s="963"/>
      <c r="BSX61" s="963"/>
      <c r="BSY61" s="963"/>
      <c r="BSZ61" s="963"/>
      <c r="BTA61" s="963"/>
      <c r="BTB61" s="963"/>
      <c r="BTC61" s="963"/>
      <c r="BTD61" s="963"/>
      <c r="BTE61" s="963"/>
      <c r="BTF61" s="963"/>
      <c r="BTG61" s="963"/>
      <c r="BTH61" s="963"/>
      <c r="BTI61" s="963"/>
      <c r="BTJ61" s="963"/>
      <c r="BTK61" s="963"/>
      <c r="BTL61" s="963"/>
      <c r="BTM61" s="963"/>
      <c r="BTN61" s="963"/>
      <c r="BTO61" s="963"/>
      <c r="BTP61" s="963"/>
      <c r="BTQ61" s="963"/>
      <c r="BTR61" s="963"/>
      <c r="BTS61" s="963"/>
      <c r="BTT61" s="963"/>
      <c r="BTU61" s="963"/>
      <c r="BTV61" s="963"/>
      <c r="BTW61" s="963"/>
      <c r="BTX61" s="963"/>
      <c r="BTY61" s="963"/>
      <c r="BTZ61" s="963"/>
      <c r="BUA61" s="963"/>
      <c r="BUB61" s="963"/>
      <c r="BUC61" s="963"/>
      <c r="BUD61" s="963"/>
      <c r="BUE61" s="963"/>
      <c r="BUF61" s="963"/>
      <c r="BUG61" s="963"/>
      <c r="BUH61" s="963"/>
      <c r="BUI61" s="963"/>
      <c r="BUJ61" s="963"/>
      <c r="BUK61" s="963"/>
      <c r="BUL61" s="963"/>
      <c r="BUM61" s="963"/>
      <c r="BUN61" s="963"/>
      <c r="BUO61" s="963"/>
      <c r="BUP61" s="963"/>
      <c r="BUQ61" s="963"/>
      <c r="BUR61" s="963"/>
      <c r="BUS61" s="963"/>
      <c r="BUT61" s="963"/>
      <c r="BUU61" s="963"/>
      <c r="BUV61" s="963"/>
      <c r="BUW61" s="963"/>
      <c r="BUX61" s="963"/>
      <c r="BUY61" s="963"/>
      <c r="BUZ61" s="963"/>
      <c r="BVA61" s="963"/>
      <c r="BVB61" s="963"/>
      <c r="BVC61" s="963"/>
      <c r="BVD61" s="963"/>
      <c r="BVE61" s="963"/>
      <c r="BVF61" s="963"/>
      <c r="BVG61" s="963"/>
      <c r="BVH61" s="963"/>
      <c r="BVI61" s="963"/>
      <c r="BVJ61" s="963"/>
      <c r="BVK61" s="963"/>
      <c r="BVL61" s="963"/>
      <c r="BVM61" s="963"/>
      <c r="BVN61" s="963"/>
      <c r="BVO61" s="963"/>
      <c r="BVP61" s="963"/>
      <c r="BVQ61" s="963"/>
      <c r="BVR61" s="963"/>
      <c r="BVS61" s="963"/>
      <c r="BVT61" s="963"/>
      <c r="BVU61" s="963"/>
      <c r="BVV61" s="963"/>
      <c r="BVW61" s="963"/>
      <c r="BVX61" s="963"/>
      <c r="BVY61" s="963"/>
      <c r="BVZ61" s="963"/>
      <c r="BWA61" s="963"/>
      <c r="BWB61" s="963"/>
      <c r="BWC61" s="963"/>
      <c r="BWD61" s="963"/>
      <c r="BWE61" s="963"/>
      <c r="BWF61" s="963"/>
      <c r="BWG61" s="963"/>
      <c r="BWH61" s="963"/>
      <c r="BWI61" s="963"/>
      <c r="BWJ61" s="963"/>
      <c r="BWK61" s="963"/>
      <c r="BWL61" s="963"/>
      <c r="BWM61" s="963"/>
      <c r="BWN61" s="963"/>
      <c r="BWO61" s="963"/>
      <c r="BWP61" s="963"/>
      <c r="BWQ61" s="963"/>
      <c r="BWR61" s="963"/>
      <c r="BWS61" s="963"/>
      <c r="BWT61" s="963"/>
      <c r="BWU61" s="963"/>
      <c r="BWV61" s="963"/>
      <c r="BWW61" s="963"/>
      <c r="BWX61" s="963"/>
      <c r="BWY61" s="963"/>
      <c r="BWZ61" s="963"/>
      <c r="BXA61" s="963"/>
      <c r="BXB61" s="963"/>
      <c r="BXC61" s="963"/>
      <c r="BXD61" s="963"/>
      <c r="BXE61" s="963"/>
      <c r="BXF61" s="963"/>
      <c r="BXG61" s="963"/>
      <c r="BXH61" s="963"/>
      <c r="BXI61" s="963"/>
      <c r="BXJ61" s="963"/>
      <c r="BXK61" s="963"/>
      <c r="BXL61" s="963"/>
      <c r="BXM61" s="963"/>
      <c r="BXN61" s="963"/>
      <c r="BXO61" s="963"/>
      <c r="BXP61" s="963"/>
      <c r="BXQ61" s="963"/>
      <c r="BXR61" s="963"/>
      <c r="BXS61" s="963"/>
      <c r="BXT61" s="963"/>
      <c r="BXU61" s="963"/>
      <c r="BXV61" s="963"/>
      <c r="BXW61" s="963"/>
      <c r="BXX61" s="963"/>
      <c r="BXY61" s="963"/>
      <c r="BXZ61" s="963"/>
      <c r="BYA61" s="963"/>
      <c r="BYB61" s="963"/>
      <c r="BYC61" s="963"/>
      <c r="BYD61" s="963"/>
      <c r="BYE61" s="963"/>
      <c r="BYF61" s="963"/>
      <c r="BYG61" s="963"/>
      <c r="BYH61" s="963"/>
      <c r="BYI61" s="963"/>
      <c r="BYJ61" s="963"/>
      <c r="BYK61" s="963"/>
      <c r="BYL61" s="963"/>
      <c r="BYM61" s="963"/>
      <c r="BYN61" s="963"/>
      <c r="BYO61" s="963"/>
      <c r="BYP61" s="963"/>
      <c r="BYQ61" s="963"/>
      <c r="BYR61" s="963"/>
      <c r="BYS61" s="963"/>
      <c r="BYT61" s="963"/>
      <c r="BYU61" s="963"/>
      <c r="BYV61" s="963"/>
      <c r="BYW61" s="963"/>
      <c r="BYX61" s="963"/>
      <c r="BYY61" s="963"/>
      <c r="BYZ61" s="963"/>
      <c r="BZA61" s="963"/>
      <c r="BZB61" s="963"/>
      <c r="BZC61" s="963"/>
      <c r="BZD61" s="963"/>
      <c r="BZE61" s="963"/>
      <c r="BZF61" s="963"/>
      <c r="BZG61" s="963"/>
      <c r="BZH61" s="963"/>
      <c r="BZI61" s="963"/>
      <c r="BZJ61" s="963"/>
      <c r="BZK61" s="963"/>
      <c r="BZL61" s="963"/>
      <c r="BZM61" s="963"/>
      <c r="BZN61" s="963"/>
      <c r="BZO61" s="963"/>
      <c r="BZP61" s="963"/>
      <c r="BZQ61" s="963"/>
      <c r="BZR61" s="963"/>
      <c r="BZS61" s="963"/>
      <c r="BZT61" s="963"/>
      <c r="BZU61" s="963"/>
      <c r="BZV61" s="963"/>
      <c r="BZW61" s="963"/>
      <c r="BZX61" s="963"/>
      <c r="BZY61" s="963"/>
      <c r="BZZ61" s="963"/>
      <c r="CAA61" s="963"/>
      <c r="CAB61" s="963"/>
      <c r="CAC61" s="963"/>
      <c r="CAD61" s="963"/>
      <c r="CAE61" s="963"/>
      <c r="CAF61" s="963"/>
      <c r="CAG61" s="963"/>
      <c r="CAH61" s="963"/>
      <c r="CAI61" s="963"/>
      <c r="CAJ61" s="963"/>
      <c r="CAK61" s="963"/>
      <c r="CAL61" s="963"/>
      <c r="CAM61" s="963"/>
      <c r="CAN61" s="963"/>
      <c r="CAO61" s="963"/>
      <c r="CAP61" s="963"/>
      <c r="CAQ61" s="963"/>
      <c r="CAR61" s="963"/>
      <c r="CAS61" s="963"/>
      <c r="CAT61" s="963"/>
      <c r="CAU61" s="963"/>
      <c r="CAV61" s="963"/>
      <c r="CAW61" s="963"/>
      <c r="CAX61" s="963"/>
      <c r="CAY61" s="963"/>
      <c r="CAZ61" s="963"/>
      <c r="CBA61" s="963"/>
      <c r="CBB61" s="963"/>
      <c r="CBC61" s="963"/>
      <c r="CBD61" s="963"/>
      <c r="CBE61" s="963"/>
      <c r="CBF61" s="963"/>
      <c r="CBG61" s="963"/>
      <c r="CBH61" s="963"/>
      <c r="CBI61" s="963"/>
      <c r="CBJ61" s="963"/>
      <c r="CBK61" s="963"/>
      <c r="CBL61" s="963"/>
      <c r="CBM61" s="963"/>
      <c r="CBN61" s="963"/>
      <c r="CBO61" s="963"/>
      <c r="CBP61" s="963"/>
      <c r="CBQ61" s="963"/>
      <c r="CBR61" s="963"/>
      <c r="CBS61" s="963"/>
      <c r="CBT61" s="963"/>
      <c r="CBU61" s="963"/>
      <c r="CBV61" s="963"/>
      <c r="CBW61" s="963"/>
      <c r="CBX61" s="963"/>
      <c r="CBY61" s="963"/>
      <c r="CBZ61" s="963"/>
      <c r="CCA61" s="963"/>
      <c r="CCB61" s="963"/>
      <c r="CCC61" s="963"/>
      <c r="CCD61" s="963"/>
      <c r="CCE61" s="963"/>
      <c r="CCF61" s="963"/>
      <c r="CCG61" s="963"/>
      <c r="CCH61" s="963"/>
      <c r="CCI61" s="963"/>
      <c r="CCJ61" s="963"/>
      <c r="CCK61" s="963"/>
      <c r="CCL61" s="963"/>
      <c r="CCM61" s="963"/>
      <c r="CCN61" s="963"/>
      <c r="CCO61" s="963"/>
      <c r="CCP61" s="963"/>
      <c r="CCQ61" s="963"/>
      <c r="CCR61" s="963"/>
      <c r="CCS61" s="963"/>
      <c r="CCT61" s="963"/>
      <c r="CCU61" s="963"/>
      <c r="CCV61" s="963"/>
      <c r="CCW61" s="963"/>
      <c r="CCX61" s="963"/>
      <c r="CCY61" s="963"/>
      <c r="CCZ61" s="963"/>
      <c r="CDA61" s="963"/>
      <c r="CDB61" s="963"/>
      <c r="CDC61" s="963"/>
      <c r="CDD61" s="963"/>
      <c r="CDE61" s="963"/>
      <c r="CDF61" s="963"/>
      <c r="CDG61" s="963"/>
      <c r="CDH61" s="963"/>
      <c r="CDI61" s="963"/>
      <c r="CDJ61" s="963"/>
      <c r="CDK61" s="963"/>
      <c r="CDL61" s="963"/>
      <c r="CDM61" s="963"/>
      <c r="CDN61" s="963"/>
      <c r="CDO61" s="963"/>
      <c r="CDP61" s="963"/>
      <c r="CDQ61" s="963"/>
      <c r="CDR61" s="963"/>
      <c r="CDS61" s="963"/>
      <c r="CDT61" s="963"/>
      <c r="CDU61" s="963"/>
      <c r="CDV61" s="963"/>
      <c r="CDW61" s="963"/>
      <c r="CDX61" s="963"/>
      <c r="CDY61" s="963"/>
      <c r="CDZ61" s="963"/>
      <c r="CEA61" s="963"/>
      <c r="CEB61" s="963"/>
      <c r="CEC61" s="963"/>
      <c r="CED61" s="963"/>
      <c r="CEE61" s="963"/>
      <c r="CEF61" s="963"/>
      <c r="CEG61" s="963"/>
      <c r="CEH61" s="963"/>
      <c r="CEI61" s="963"/>
      <c r="CEJ61" s="963"/>
      <c r="CEK61" s="963"/>
      <c r="CEL61" s="963"/>
      <c r="CEM61" s="963"/>
      <c r="CEN61" s="963"/>
      <c r="CEO61" s="963"/>
      <c r="CEP61" s="963"/>
      <c r="CEQ61" s="963"/>
      <c r="CER61" s="963"/>
      <c r="CES61" s="963"/>
      <c r="CET61" s="963"/>
      <c r="CEU61" s="963"/>
      <c r="CEV61" s="963"/>
      <c r="CEW61" s="963"/>
      <c r="CEX61" s="963"/>
      <c r="CEY61" s="963"/>
      <c r="CEZ61" s="963"/>
      <c r="CFA61" s="963"/>
      <c r="CFB61" s="963"/>
      <c r="CFC61" s="963"/>
      <c r="CFD61" s="963"/>
      <c r="CFE61" s="963"/>
      <c r="CFF61" s="963"/>
      <c r="CFG61" s="963"/>
      <c r="CFH61" s="963"/>
      <c r="CFI61" s="963"/>
      <c r="CFJ61" s="963"/>
      <c r="CFK61" s="963"/>
      <c r="CFL61" s="963"/>
      <c r="CFM61" s="963"/>
      <c r="CFN61" s="963"/>
      <c r="CFO61" s="963"/>
      <c r="CFP61" s="963"/>
      <c r="CFQ61" s="963"/>
      <c r="CFR61" s="963"/>
      <c r="CFS61" s="963"/>
      <c r="CFT61" s="963"/>
      <c r="CFU61" s="963"/>
      <c r="CFV61" s="963"/>
      <c r="CFW61" s="963"/>
      <c r="CFX61" s="963"/>
      <c r="CFY61" s="963"/>
      <c r="CFZ61" s="963"/>
      <c r="CGA61" s="963"/>
      <c r="CGB61" s="963"/>
      <c r="CGC61" s="963"/>
      <c r="CGD61" s="963"/>
      <c r="CGE61" s="963"/>
      <c r="CGF61" s="963"/>
      <c r="CGG61" s="963"/>
      <c r="CGH61" s="963"/>
      <c r="CGI61" s="963"/>
      <c r="CGJ61" s="963"/>
      <c r="CGK61" s="963"/>
      <c r="CGL61" s="963"/>
      <c r="CGM61" s="963"/>
      <c r="CGN61" s="963"/>
      <c r="CGO61" s="963"/>
      <c r="CGP61" s="963"/>
      <c r="CGQ61" s="963"/>
      <c r="CGR61" s="963"/>
      <c r="CGS61" s="963"/>
      <c r="CGT61" s="963"/>
      <c r="CGU61" s="963"/>
      <c r="CGV61" s="963"/>
      <c r="CGW61" s="963"/>
      <c r="CGX61" s="963"/>
      <c r="CGY61" s="963"/>
      <c r="CGZ61" s="963"/>
      <c r="CHA61" s="963"/>
      <c r="CHB61" s="963"/>
      <c r="CHC61" s="963"/>
      <c r="CHD61" s="963"/>
      <c r="CHE61" s="963"/>
      <c r="CHF61" s="963"/>
      <c r="CHG61" s="963"/>
      <c r="CHH61" s="963"/>
      <c r="CHI61" s="963"/>
      <c r="CHJ61" s="963"/>
      <c r="CHK61" s="963"/>
      <c r="CHL61" s="963"/>
      <c r="CHM61" s="963"/>
      <c r="CHN61" s="963"/>
      <c r="CHO61" s="963"/>
      <c r="CHP61" s="963"/>
      <c r="CHQ61" s="963"/>
      <c r="CHR61" s="963"/>
      <c r="CHS61" s="963"/>
      <c r="CHT61" s="963"/>
      <c r="CHU61" s="963"/>
      <c r="CHV61" s="963"/>
      <c r="CHW61" s="963"/>
      <c r="CHX61" s="963"/>
      <c r="CHY61" s="963"/>
      <c r="CHZ61" s="963"/>
      <c r="CIA61" s="963"/>
      <c r="CIB61" s="963"/>
      <c r="CIC61" s="963"/>
      <c r="CID61" s="963"/>
      <c r="CIE61" s="963"/>
      <c r="CIF61" s="963"/>
      <c r="CIG61" s="963"/>
      <c r="CIH61" s="963"/>
      <c r="CII61" s="963"/>
      <c r="CIJ61" s="963"/>
      <c r="CIK61" s="963"/>
      <c r="CIL61" s="963"/>
      <c r="CIM61" s="963"/>
      <c r="CIN61" s="963"/>
      <c r="CIO61" s="963"/>
      <c r="CIP61" s="963"/>
      <c r="CIQ61" s="963"/>
      <c r="CIR61" s="963"/>
      <c r="CIS61" s="963"/>
      <c r="CIT61" s="963"/>
      <c r="CIU61" s="963"/>
      <c r="CIV61" s="963"/>
      <c r="CIW61" s="963"/>
      <c r="CIX61" s="963"/>
      <c r="CIY61" s="963"/>
      <c r="CIZ61" s="963"/>
      <c r="CJA61" s="963"/>
      <c r="CJB61" s="963"/>
      <c r="CJC61" s="963"/>
      <c r="CJD61" s="963"/>
      <c r="CJE61" s="963"/>
      <c r="CJF61" s="963"/>
      <c r="CJG61" s="963"/>
      <c r="CJH61" s="963"/>
      <c r="CJI61" s="963"/>
      <c r="CJJ61" s="963"/>
      <c r="CJK61" s="963"/>
      <c r="CJL61" s="963"/>
      <c r="CJM61" s="963"/>
      <c r="CJN61" s="963"/>
      <c r="CJO61" s="963"/>
      <c r="CJP61" s="963"/>
      <c r="CJQ61" s="963"/>
      <c r="CJR61" s="963"/>
      <c r="CJS61" s="963"/>
      <c r="CJT61" s="963"/>
      <c r="CJU61" s="963"/>
      <c r="CJV61" s="963"/>
      <c r="CJW61" s="963"/>
      <c r="CJX61" s="963"/>
      <c r="CJY61" s="963"/>
      <c r="CJZ61" s="963"/>
      <c r="CKA61" s="963"/>
      <c r="CKB61" s="963"/>
      <c r="CKC61" s="963"/>
      <c r="CKD61" s="963"/>
      <c r="CKE61" s="963"/>
      <c r="CKF61" s="963"/>
      <c r="CKG61" s="963"/>
      <c r="CKH61" s="963"/>
      <c r="CKI61" s="963"/>
      <c r="CKJ61" s="963"/>
      <c r="CKK61" s="963"/>
      <c r="CKL61" s="963"/>
      <c r="CKM61" s="963"/>
      <c r="CKN61" s="963"/>
      <c r="CKO61" s="963"/>
      <c r="CKP61" s="963"/>
      <c r="CKQ61" s="963"/>
      <c r="CKR61" s="963"/>
      <c r="CKS61" s="963"/>
      <c r="CKT61" s="963"/>
      <c r="CKU61" s="963"/>
      <c r="CKV61" s="963"/>
      <c r="CKW61" s="963"/>
      <c r="CKX61" s="963"/>
      <c r="CKY61" s="963"/>
      <c r="CKZ61" s="963"/>
      <c r="CLA61" s="963"/>
      <c r="CLB61" s="963"/>
      <c r="CLC61" s="963"/>
      <c r="CLD61" s="963"/>
      <c r="CLE61" s="963"/>
      <c r="CLF61" s="963"/>
      <c r="CLG61" s="963"/>
      <c r="CLH61" s="963"/>
      <c r="CLI61" s="963"/>
      <c r="CLJ61" s="963"/>
      <c r="CLK61" s="963"/>
      <c r="CLL61" s="963"/>
      <c r="CLM61" s="963"/>
      <c r="CLN61" s="963"/>
      <c r="CLO61" s="963"/>
      <c r="CLP61" s="963"/>
      <c r="CLQ61" s="963"/>
      <c r="CLR61" s="963"/>
      <c r="CLS61" s="963"/>
      <c r="CLT61" s="963"/>
      <c r="CLU61" s="963"/>
      <c r="CLV61" s="963"/>
      <c r="CLW61" s="963"/>
      <c r="CLX61" s="963"/>
      <c r="CLY61" s="963"/>
      <c r="CLZ61" s="963"/>
      <c r="CMA61" s="963"/>
      <c r="CMB61" s="963"/>
      <c r="CMC61" s="963"/>
      <c r="CMD61" s="963"/>
      <c r="CME61" s="963"/>
      <c r="CMF61" s="963"/>
      <c r="CMG61" s="963"/>
      <c r="CMH61" s="963"/>
      <c r="CMI61" s="963"/>
      <c r="CMJ61" s="963"/>
      <c r="CMK61" s="963"/>
      <c r="CML61" s="963"/>
      <c r="CMM61" s="963"/>
      <c r="CMN61" s="963"/>
      <c r="CMO61" s="963"/>
      <c r="CMP61" s="963"/>
      <c r="CMQ61" s="963"/>
      <c r="CMR61" s="963"/>
      <c r="CMS61" s="963"/>
      <c r="CMT61" s="963"/>
      <c r="CMU61" s="963"/>
      <c r="CMV61" s="963"/>
      <c r="CMW61" s="963"/>
      <c r="CMX61" s="963"/>
      <c r="CMY61" s="963"/>
      <c r="CMZ61" s="963"/>
      <c r="CNA61" s="963"/>
      <c r="CNB61" s="963"/>
      <c r="CNC61" s="963"/>
      <c r="CND61" s="963"/>
      <c r="CNE61" s="963"/>
      <c r="CNF61" s="963"/>
      <c r="CNG61" s="963"/>
      <c r="CNH61" s="963"/>
      <c r="CNI61" s="963"/>
      <c r="CNJ61" s="963"/>
      <c r="CNK61" s="963"/>
      <c r="CNL61" s="963"/>
      <c r="CNM61" s="963"/>
      <c r="CNN61" s="963"/>
      <c r="CNO61" s="963"/>
      <c r="CNP61" s="963"/>
      <c r="CNQ61" s="963"/>
      <c r="CNR61" s="963"/>
      <c r="CNS61" s="963"/>
      <c r="CNT61" s="963"/>
      <c r="CNU61" s="963"/>
      <c r="CNV61" s="963"/>
      <c r="CNW61" s="963"/>
      <c r="CNX61" s="963"/>
      <c r="CNY61" s="963"/>
      <c r="CNZ61" s="963"/>
      <c r="COA61" s="963"/>
      <c r="COB61" s="963"/>
      <c r="COC61" s="963"/>
      <c r="COD61" s="963"/>
      <c r="COE61" s="963"/>
      <c r="COF61" s="963"/>
      <c r="COG61" s="963"/>
      <c r="COH61" s="963"/>
      <c r="COI61" s="963"/>
      <c r="COJ61" s="963"/>
      <c r="COK61" s="963"/>
      <c r="COL61" s="963"/>
      <c r="COM61" s="963"/>
      <c r="CON61" s="963"/>
      <c r="COO61" s="963"/>
      <c r="COP61" s="963"/>
      <c r="COQ61" s="963"/>
      <c r="COR61" s="963"/>
      <c r="COS61" s="963"/>
      <c r="COT61" s="963"/>
      <c r="COU61" s="963"/>
      <c r="COV61" s="963"/>
      <c r="COW61" s="963"/>
      <c r="COX61" s="963"/>
      <c r="COY61" s="963"/>
      <c r="COZ61" s="963"/>
      <c r="CPA61" s="963"/>
      <c r="CPB61" s="963"/>
      <c r="CPC61" s="963"/>
      <c r="CPD61" s="963"/>
      <c r="CPE61" s="963"/>
      <c r="CPF61" s="963"/>
      <c r="CPG61" s="963"/>
      <c r="CPH61" s="963"/>
      <c r="CPI61" s="963"/>
      <c r="CPJ61" s="963"/>
      <c r="CPK61" s="963"/>
      <c r="CPL61" s="963"/>
      <c r="CPM61" s="963"/>
      <c r="CPN61" s="963"/>
      <c r="CPO61" s="963"/>
      <c r="CPP61" s="963"/>
      <c r="CPQ61" s="963"/>
      <c r="CPR61" s="963"/>
      <c r="CPS61" s="963"/>
      <c r="CPT61" s="963"/>
      <c r="CPU61" s="963"/>
      <c r="CPV61" s="963"/>
      <c r="CPW61" s="963"/>
      <c r="CPX61" s="963"/>
      <c r="CPY61" s="963"/>
      <c r="CPZ61" s="963"/>
      <c r="CQA61" s="963"/>
      <c r="CQB61" s="963"/>
      <c r="CQC61" s="963"/>
      <c r="CQD61" s="963"/>
      <c r="CQE61" s="963"/>
      <c r="CQF61" s="963"/>
      <c r="CQG61" s="963"/>
      <c r="CQH61" s="963"/>
      <c r="CQI61" s="963"/>
      <c r="CQJ61" s="963"/>
      <c r="CQK61" s="963"/>
      <c r="CQL61" s="963"/>
      <c r="CQM61" s="963"/>
      <c r="CQN61" s="963"/>
      <c r="CQO61" s="963"/>
      <c r="CQP61" s="963"/>
      <c r="CQQ61" s="963"/>
      <c r="CQR61" s="963"/>
      <c r="CQS61" s="963"/>
      <c r="CQT61" s="963"/>
      <c r="CQU61" s="963"/>
      <c r="CQV61" s="963"/>
      <c r="CQW61" s="963"/>
      <c r="CQX61" s="963"/>
      <c r="CQY61" s="963"/>
      <c r="CQZ61" s="963"/>
      <c r="CRA61" s="963"/>
      <c r="CRB61" s="963"/>
      <c r="CRC61" s="963"/>
      <c r="CRD61" s="963"/>
      <c r="CRE61" s="963"/>
      <c r="CRF61" s="963"/>
      <c r="CRG61" s="963"/>
      <c r="CRH61" s="963"/>
      <c r="CRI61" s="963"/>
      <c r="CRJ61" s="963"/>
      <c r="CRK61" s="963"/>
      <c r="CRL61" s="963"/>
      <c r="CRM61" s="963"/>
      <c r="CRN61" s="963"/>
      <c r="CRO61" s="963"/>
      <c r="CRP61" s="963"/>
      <c r="CRQ61" s="963"/>
      <c r="CRR61" s="963"/>
      <c r="CRS61" s="963"/>
      <c r="CRT61" s="963"/>
      <c r="CRU61" s="963"/>
      <c r="CRV61" s="963"/>
      <c r="CRW61" s="963"/>
      <c r="CRX61" s="963"/>
      <c r="CRY61" s="963"/>
      <c r="CRZ61" s="963"/>
      <c r="CSA61" s="963"/>
      <c r="CSB61" s="963"/>
      <c r="CSC61" s="963"/>
      <c r="CSD61" s="963"/>
      <c r="CSE61" s="963"/>
      <c r="CSF61" s="963"/>
      <c r="CSG61" s="963"/>
      <c r="CSH61" s="963"/>
      <c r="CSI61" s="963"/>
      <c r="CSJ61" s="963"/>
      <c r="CSK61" s="963"/>
      <c r="CSL61" s="963"/>
      <c r="CSM61" s="963"/>
      <c r="CSN61" s="963"/>
      <c r="CSO61" s="963"/>
      <c r="CSP61" s="963"/>
      <c r="CSQ61" s="963"/>
      <c r="CSR61" s="963"/>
      <c r="CSS61" s="963"/>
      <c r="CST61" s="963"/>
      <c r="CSU61" s="963"/>
      <c r="CSV61" s="963"/>
      <c r="CSW61" s="963"/>
      <c r="CSX61" s="963"/>
      <c r="CSY61" s="963"/>
      <c r="CSZ61" s="963"/>
      <c r="CTA61" s="963"/>
      <c r="CTB61" s="963"/>
      <c r="CTC61" s="963"/>
      <c r="CTD61" s="963"/>
      <c r="CTE61" s="963"/>
      <c r="CTF61" s="963"/>
      <c r="CTG61" s="963"/>
      <c r="CTH61" s="963"/>
      <c r="CTI61" s="963"/>
      <c r="CTJ61" s="963"/>
      <c r="CTK61" s="963"/>
      <c r="CTL61" s="963"/>
      <c r="CTM61" s="963"/>
      <c r="CTN61" s="963"/>
      <c r="CTO61" s="963"/>
      <c r="CTP61" s="963"/>
      <c r="CTQ61" s="963"/>
      <c r="CTR61" s="963"/>
      <c r="CTS61" s="963"/>
      <c r="CTT61" s="963"/>
      <c r="CTU61" s="963"/>
      <c r="CTV61" s="963"/>
      <c r="CTW61" s="963"/>
      <c r="CTX61" s="963"/>
      <c r="CTY61" s="963"/>
      <c r="CTZ61" s="963"/>
      <c r="CUA61" s="963"/>
      <c r="CUB61" s="963"/>
      <c r="CUC61" s="963"/>
      <c r="CUD61" s="963"/>
      <c r="CUE61" s="963"/>
      <c r="CUF61" s="963"/>
      <c r="CUG61" s="963"/>
      <c r="CUH61" s="963"/>
      <c r="CUI61" s="963"/>
      <c r="CUJ61" s="963"/>
      <c r="CUK61" s="963"/>
      <c r="CUL61" s="963"/>
      <c r="CUM61" s="963"/>
      <c r="CUN61" s="963"/>
      <c r="CUO61" s="963"/>
      <c r="CUP61" s="963"/>
      <c r="CUQ61" s="963"/>
      <c r="CUR61" s="963"/>
      <c r="CUS61" s="963"/>
      <c r="CUT61" s="963"/>
      <c r="CUU61" s="963"/>
      <c r="CUV61" s="963"/>
      <c r="CUW61" s="963"/>
      <c r="CUX61" s="963"/>
      <c r="CUY61" s="963"/>
      <c r="CUZ61" s="963"/>
      <c r="CVA61" s="963"/>
      <c r="CVB61" s="963"/>
      <c r="CVC61" s="963"/>
      <c r="CVD61" s="963"/>
      <c r="CVE61" s="963"/>
      <c r="CVF61" s="963"/>
      <c r="CVG61" s="963"/>
      <c r="CVH61" s="963"/>
      <c r="CVI61" s="963"/>
      <c r="CVJ61" s="963"/>
      <c r="CVK61" s="963"/>
      <c r="CVL61" s="963"/>
      <c r="CVM61" s="963"/>
      <c r="CVN61" s="963"/>
      <c r="CVO61" s="963"/>
      <c r="CVP61" s="963"/>
      <c r="CVQ61" s="963"/>
      <c r="CVR61" s="963"/>
      <c r="CVS61" s="963"/>
      <c r="CVT61" s="963"/>
      <c r="CVU61" s="963"/>
      <c r="CVV61" s="963"/>
      <c r="CVW61" s="963"/>
      <c r="CVX61" s="963"/>
      <c r="CVY61" s="963"/>
      <c r="CVZ61" s="963"/>
      <c r="CWA61" s="963"/>
      <c r="CWB61" s="963"/>
      <c r="CWC61" s="963"/>
      <c r="CWD61" s="963"/>
      <c r="CWE61" s="963"/>
      <c r="CWF61" s="963"/>
      <c r="CWG61" s="963"/>
      <c r="CWH61" s="963"/>
      <c r="CWI61" s="963"/>
      <c r="CWJ61" s="963"/>
      <c r="CWK61" s="963"/>
      <c r="CWL61" s="963"/>
      <c r="CWM61" s="963"/>
      <c r="CWN61" s="963"/>
      <c r="CWO61" s="963"/>
      <c r="CWP61" s="963"/>
      <c r="CWQ61" s="963"/>
      <c r="CWR61" s="963"/>
      <c r="CWS61" s="963"/>
      <c r="CWT61" s="963"/>
      <c r="CWU61" s="963"/>
      <c r="CWV61" s="963"/>
      <c r="CWW61" s="963"/>
      <c r="CWX61" s="963"/>
      <c r="CWY61" s="963"/>
      <c r="CWZ61" s="963"/>
      <c r="CXA61" s="963"/>
      <c r="CXB61" s="963"/>
      <c r="CXC61" s="963"/>
      <c r="CXD61" s="963"/>
      <c r="CXE61" s="963"/>
      <c r="CXF61" s="963"/>
      <c r="CXG61" s="963"/>
      <c r="CXH61" s="963"/>
      <c r="CXI61" s="963"/>
      <c r="CXJ61" s="963"/>
      <c r="CXK61" s="963"/>
      <c r="CXL61" s="963"/>
      <c r="CXM61" s="963"/>
      <c r="CXN61" s="963"/>
      <c r="CXO61" s="963"/>
      <c r="CXP61" s="963"/>
      <c r="CXQ61" s="963"/>
      <c r="CXR61" s="963"/>
      <c r="CXS61" s="963"/>
      <c r="CXT61" s="963"/>
      <c r="CXU61" s="963"/>
      <c r="CXV61" s="963"/>
      <c r="CXW61" s="963"/>
      <c r="CXX61" s="963"/>
      <c r="CXY61" s="963"/>
      <c r="CXZ61" s="963"/>
      <c r="CYA61" s="963"/>
      <c r="CYB61" s="963"/>
      <c r="CYC61" s="963"/>
      <c r="CYD61" s="963"/>
      <c r="CYE61" s="963"/>
      <c r="CYF61" s="963"/>
      <c r="CYG61" s="963"/>
      <c r="CYH61" s="963"/>
      <c r="CYI61" s="963"/>
      <c r="CYJ61" s="963"/>
      <c r="CYK61" s="963"/>
      <c r="CYL61" s="963"/>
      <c r="CYM61" s="963"/>
      <c r="CYN61" s="963"/>
      <c r="CYO61" s="963"/>
      <c r="CYP61" s="963"/>
      <c r="CYQ61" s="963"/>
      <c r="CYR61" s="963"/>
      <c r="CYS61" s="963"/>
      <c r="CYT61" s="963"/>
      <c r="CYU61" s="963"/>
      <c r="CYV61" s="963"/>
      <c r="CYW61" s="963"/>
      <c r="CYX61" s="963"/>
      <c r="CYY61" s="963"/>
      <c r="CYZ61" s="963"/>
      <c r="CZA61" s="963"/>
      <c r="CZB61" s="963"/>
      <c r="CZC61" s="963"/>
      <c r="CZD61" s="963"/>
      <c r="CZE61" s="963"/>
      <c r="CZF61" s="963"/>
      <c r="CZG61" s="963"/>
      <c r="CZH61" s="963"/>
      <c r="CZI61" s="963"/>
      <c r="CZJ61" s="963"/>
      <c r="CZK61" s="963"/>
      <c r="CZL61" s="963"/>
      <c r="CZM61" s="963"/>
      <c r="CZN61" s="963"/>
      <c r="CZO61" s="963"/>
      <c r="CZP61" s="963"/>
      <c r="CZQ61" s="963"/>
      <c r="CZR61" s="963"/>
      <c r="CZS61" s="963"/>
      <c r="CZT61" s="963"/>
      <c r="CZU61" s="963"/>
      <c r="CZV61" s="963"/>
      <c r="CZW61" s="963"/>
      <c r="CZX61" s="963"/>
      <c r="CZY61" s="963"/>
      <c r="CZZ61" s="963"/>
      <c r="DAA61" s="963"/>
      <c r="DAB61" s="963"/>
      <c r="DAC61" s="963"/>
      <c r="DAD61" s="963"/>
      <c r="DAE61" s="963"/>
      <c r="DAF61" s="963"/>
      <c r="DAG61" s="963"/>
      <c r="DAH61" s="963"/>
      <c r="DAI61" s="963"/>
      <c r="DAJ61" s="963"/>
      <c r="DAK61" s="963"/>
      <c r="DAL61" s="963"/>
      <c r="DAM61" s="963"/>
      <c r="DAN61" s="963"/>
      <c r="DAO61" s="963"/>
      <c r="DAP61" s="963"/>
      <c r="DAQ61" s="963"/>
      <c r="DAR61" s="963"/>
      <c r="DAS61" s="963"/>
      <c r="DAT61" s="963"/>
      <c r="DAU61" s="963"/>
      <c r="DAV61" s="963"/>
      <c r="DAW61" s="963"/>
      <c r="DAX61" s="963"/>
      <c r="DAY61" s="963"/>
      <c r="DAZ61" s="963"/>
      <c r="DBA61" s="963"/>
      <c r="DBB61" s="963"/>
      <c r="DBC61" s="963"/>
      <c r="DBD61" s="963"/>
      <c r="DBE61" s="963"/>
      <c r="DBF61" s="963"/>
      <c r="DBG61" s="963"/>
      <c r="DBH61" s="963"/>
      <c r="DBI61" s="963"/>
      <c r="DBJ61" s="963"/>
      <c r="DBK61" s="963"/>
      <c r="DBL61" s="963"/>
      <c r="DBM61" s="963"/>
      <c r="DBN61" s="963"/>
      <c r="DBO61" s="963"/>
      <c r="DBP61" s="963"/>
      <c r="DBQ61" s="963"/>
      <c r="DBR61" s="963"/>
      <c r="DBS61" s="963"/>
      <c r="DBT61" s="963"/>
      <c r="DBU61" s="963"/>
      <c r="DBV61" s="963"/>
      <c r="DBW61" s="963"/>
      <c r="DBX61" s="963"/>
      <c r="DBY61" s="963"/>
      <c r="DBZ61" s="963"/>
      <c r="DCA61" s="963"/>
      <c r="DCB61" s="963"/>
      <c r="DCC61" s="963"/>
      <c r="DCD61" s="963"/>
      <c r="DCE61" s="963"/>
      <c r="DCF61" s="963"/>
      <c r="DCG61" s="963"/>
      <c r="DCH61" s="963"/>
      <c r="DCI61" s="963"/>
      <c r="DCJ61" s="963"/>
      <c r="DCK61" s="963"/>
      <c r="DCL61" s="963"/>
      <c r="DCM61" s="963"/>
      <c r="DCN61" s="963"/>
      <c r="DCO61" s="963"/>
      <c r="DCP61" s="963"/>
      <c r="DCQ61" s="963"/>
      <c r="DCR61" s="963"/>
      <c r="DCS61" s="963"/>
      <c r="DCT61" s="963"/>
      <c r="DCU61" s="963"/>
      <c r="DCV61" s="963"/>
      <c r="DCW61" s="963"/>
      <c r="DCX61" s="963"/>
      <c r="DCY61" s="963"/>
      <c r="DCZ61" s="963"/>
      <c r="DDA61" s="963"/>
      <c r="DDB61" s="963"/>
      <c r="DDC61" s="963"/>
      <c r="DDD61" s="963"/>
      <c r="DDE61" s="963"/>
      <c r="DDF61" s="963"/>
      <c r="DDG61" s="963"/>
      <c r="DDH61" s="963"/>
      <c r="DDI61" s="963"/>
      <c r="DDJ61" s="963"/>
      <c r="DDK61" s="963"/>
      <c r="DDL61" s="963"/>
      <c r="DDM61" s="963"/>
      <c r="DDN61" s="963"/>
      <c r="DDO61" s="963"/>
      <c r="DDP61" s="963"/>
      <c r="DDQ61" s="963"/>
      <c r="DDR61" s="963"/>
      <c r="DDS61" s="963"/>
      <c r="DDT61" s="963"/>
      <c r="DDU61" s="963"/>
      <c r="DDV61" s="963"/>
      <c r="DDW61" s="963"/>
      <c r="DDX61" s="963"/>
      <c r="DDY61" s="963"/>
      <c r="DDZ61" s="963"/>
      <c r="DEA61" s="963"/>
      <c r="DEB61" s="963"/>
      <c r="DEC61" s="963"/>
      <c r="DED61" s="963"/>
      <c r="DEE61" s="963"/>
      <c r="DEF61" s="963"/>
      <c r="DEG61" s="963"/>
      <c r="DEH61" s="963"/>
      <c r="DEI61" s="963"/>
      <c r="DEJ61" s="963"/>
      <c r="DEK61" s="963"/>
      <c r="DEL61" s="963"/>
      <c r="DEM61" s="963"/>
      <c r="DEN61" s="963"/>
      <c r="DEO61" s="963"/>
      <c r="DEP61" s="963"/>
      <c r="DEQ61" s="963"/>
      <c r="DER61" s="963"/>
      <c r="DES61" s="963"/>
      <c r="DET61" s="963"/>
      <c r="DEU61" s="963"/>
      <c r="DEV61" s="963"/>
      <c r="DEW61" s="963"/>
      <c r="DEX61" s="963"/>
      <c r="DEY61" s="963"/>
      <c r="DEZ61" s="963"/>
      <c r="DFA61" s="963"/>
      <c r="DFB61" s="963"/>
      <c r="DFC61" s="963"/>
      <c r="DFD61" s="963"/>
      <c r="DFE61" s="963"/>
      <c r="DFF61" s="963"/>
      <c r="DFG61" s="963"/>
      <c r="DFH61" s="963"/>
      <c r="DFI61" s="963"/>
      <c r="DFJ61" s="963"/>
      <c r="DFK61" s="963"/>
      <c r="DFL61" s="963"/>
      <c r="DFM61" s="963"/>
      <c r="DFN61" s="963"/>
      <c r="DFO61" s="963"/>
      <c r="DFP61" s="963"/>
      <c r="DFQ61" s="963"/>
      <c r="DFR61" s="963"/>
      <c r="DFS61" s="963"/>
      <c r="DFT61" s="963"/>
      <c r="DFU61" s="963"/>
      <c r="DFV61" s="963"/>
      <c r="DFW61" s="963"/>
      <c r="DFX61" s="963"/>
      <c r="DFY61" s="963"/>
      <c r="DFZ61" s="963"/>
      <c r="DGA61" s="963"/>
      <c r="DGB61" s="963"/>
      <c r="DGC61" s="963"/>
      <c r="DGD61" s="963"/>
      <c r="DGE61" s="963"/>
      <c r="DGF61" s="963"/>
      <c r="DGG61" s="963"/>
      <c r="DGH61" s="963"/>
      <c r="DGI61" s="963"/>
      <c r="DGJ61" s="963"/>
      <c r="DGK61" s="963"/>
      <c r="DGL61" s="963"/>
      <c r="DGM61" s="963"/>
      <c r="DGN61" s="963"/>
      <c r="DGO61" s="963"/>
      <c r="DGP61" s="963"/>
      <c r="DGQ61" s="963"/>
      <c r="DGR61" s="963"/>
      <c r="DGS61" s="963"/>
      <c r="DGT61" s="963"/>
      <c r="DGU61" s="963"/>
      <c r="DGV61" s="963"/>
      <c r="DGW61" s="963"/>
      <c r="DGX61" s="963"/>
      <c r="DGY61" s="963"/>
      <c r="DGZ61" s="963"/>
      <c r="DHA61" s="963"/>
      <c r="DHB61" s="963"/>
      <c r="DHC61" s="963"/>
      <c r="DHD61" s="963"/>
      <c r="DHE61" s="963"/>
      <c r="DHF61" s="963"/>
      <c r="DHG61" s="963"/>
      <c r="DHH61" s="963"/>
      <c r="DHI61" s="963"/>
      <c r="DHJ61" s="963"/>
      <c r="DHK61" s="963"/>
      <c r="DHL61" s="963"/>
      <c r="DHM61" s="963"/>
      <c r="DHN61" s="963"/>
      <c r="DHO61" s="963"/>
      <c r="DHP61" s="963"/>
      <c r="DHQ61" s="963"/>
      <c r="DHR61" s="963"/>
      <c r="DHS61" s="963"/>
      <c r="DHT61" s="963"/>
      <c r="DHU61" s="963"/>
      <c r="DHV61" s="963"/>
      <c r="DHW61" s="963"/>
      <c r="DHX61" s="963"/>
      <c r="DHY61" s="963"/>
      <c r="DHZ61" s="963"/>
      <c r="DIA61" s="963"/>
      <c r="DIB61" s="963"/>
      <c r="DIC61" s="963"/>
      <c r="DID61" s="963"/>
      <c r="DIE61" s="963"/>
      <c r="DIF61" s="963"/>
      <c r="DIG61" s="963"/>
      <c r="DIH61" s="963"/>
      <c r="DII61" s="963"/>
      <c r="DIJ61" s="963"/>
      <c r="DIK61" s="963"/>
      <c r="DIL61" s="963"/>
      <c r="DIM61" s="963"/>
      <c r="DIN61" s="963"/>
      <c r="DIO61" s="963"/>
      <c r="DIP61" s="963"/>
      <c r="DIQ61" s="963"/>
      <c r="DIR61" s="963"/>
      <c r="DIS61" s="963"/>
      <c r="DIT61" s="963"/>
      <c r="DIU61" s="963"/>
      <c r="DIV61" s="963"/>
      <c r="DIW61" s="963"/>
      <c r="DIX61" s="963"/>
      <c r="DIY61" s="963"/>
      <c r="DIZ61" s="963"/>
      <c r="DJA61" s="963"/>
      <c r="DJB61" s="963"/>
      <c r="DJC61" s="963"/>
      <c r="DJD61" s="963"/>
      <c r="DJE61" s="963"/>
      <c r="DJF61" s="963"/>
      <c r="DJG61" s="963"/>
      <c r="DJH61" s="963"/>
      <c r="DJI61" s="963"/>
      <c r="DJJ61" s="963"/>
      <c r="DJK61" s="963"/>
      <c r="DJL61" s="963"/>
      <c r="DJM61" s="963"/>
      <c r="DJN61" s="963"/>
      <c r="DJO61" s="963"/>
      <c r="DJP61" s="963"/>
      <c r="DJQ61" s="963"/>
      <c r="DJR61" s="963"/>
      <c r="DJS61" s="963"/>
      <c r="DJT61" s="963"/>
      <c r="DJU61" s="963"/>
      <c r="DJV61" s="963"/>
      <c r="DJW61" s="963"/>
      <c r="DJX61" s="963"/>
      <c r="DJY61" s="963"/>
      <c r="DJZ61" s="963"/>
      <c r="DKA61" s="963"/>
      <c r="DKB61" s="963"/>
      <c r="DKC61" s="963"/>
      <c r="DKD61" s="963"/>
      <c r="DKE61" s="963"/>
      <c r="DKF61" s="963"/>
      <c r="DKG61" s="963"/>
      <c r="DKH61" s="963"/>
      <c r="DKI61" s="963"/>
      <c r="DKJ61" s="963"/>
      <c r="DKK61" s="963"/>
      <c r="DKL61" s="963"/>
      <c r="DKM61" s="963"/>
      <c r="DKN61" s="963"/>
      <c r="DKO61" s="963"/>
      <c r="DKP61" s="963"/>
      <c r="DKQ61" s="963"/>
      <c r="DKR61" s="963"/>
      <c r="DKS61" s="963"/>
      <c r="DKT61" s="963"/>
      <c r="DKU61" s="963"/>
      <c r="DKV61" s="963"/>
      <c r="DKW61" s="963"/>
      <c r="DKX61" s="963"/>
      <c r="DKY61" s="963"/>
      <c r="DKZ61" s="963"/>
      <c r="DLA61" s="963"/>
      <c r="DLB61" s="963"/>
      <c r="DLC61" s="963"/>
      <c r="DLD61" s="963"/>
      <c r="DLE61" s="963"/>
      <c r="DLF61" s="963"/>
      <c r="DLG61" s="963"/>
      <c r="DLH61" s="963"/>
      <c r="DLI61" s="963"/>
      <c r="DLJ61" s="963"/>
      <c r="DLK61" s="963"/>
      <c r="DLL61" s="963"/>
      <c r="DLM61" s="963"/>
      <c r="DLN61" s="963"/>
      <c r="DLO61" s="963"/>
      <c r="DLP61" s="963"/>
      <c r="DLQ61" s="963"/>
      <c r="DLR61" s="963"/>
      <c r="DLS61" s="963"/>
      <c r="DLT61" s="963"/>
      <c r="DLU61" s="963"/>
      <c r="DLV61" s="963"/>
      <c r="DLW61" s="963"/>
      <c r="DLX61" s="963"/>
      <c r="DLY61" s="963"/>
      <c r="DLZ61" s="963"/>
      <c r="DMA61" s="963"/>
      <c r="DMB61" s="963"/>
      <c r="DMC61" s="963"/>
      <c r="DMD61" s="963"/>
      <c r="DME61" s="963"/>
      <c r="DMF61" s="963"/>
      <c r="DMG61" s="963"/>
      <c r="DMH61" s="963"/>
      <c r="DMI61" s="963"/>
      <c r="DMJ61" s="963"/>
      <c r="DMK61" s="963"/>
      <c r="DML61" s="963"/>
      <c r="DMM61" s="963"/>
      <c r="DMN61" s="963"/>
      <c r="DMO61" s="963"/>
      <c r="DMP61" s="963"/>
      <c r="DMQ61" s="963"/>
      <c r="DMR61" s="963"/>
      <c r="DMS61" s="963"/>
      <c r="DMT61" s="963"/>
      <c r="DMU61" s="963"/>
      <c r="DMV61" s="963"/>
      <c r="DMW61" s="963"/>
      <c r="DMX61" s="963"/>
      <c r="DMY61" s="963"/>
      <c r="DMZ61" s="963"/>
      <c r="DNA61" s="963"/>
      <c r="DNB61" s="963"/>
      <c r="DNC61" s="963"/>
      <c r="DND61" s="963"/>
      <c r="DNE61" s="963"/>
      <c r="DNF61" s="963"/>
      <c r="DNG61" s="963"/>
      <c r="DNH61" s="963"/>
      <c r="DNI61" s="963"/>
      <c r="DNJ61" s="963"/>
      <c r="DNK61" s="963"/>
      <c r="DNL61" s="963"/>
      <c r="DNM61" s="963"/>
      <c r="DNN61" s="963"/>
      <c r="DNO61" s="963"/>
      <c r="DNP61" s="963"/>
      <c r="DNQ61" s="963"/>
      <c r="DNR61" s="963"/>
      <c r="DNS61" s="963"/>
      <c r="DNT61" s="963"/>
      <c r="DNU61" s="963"/>
      <c r="DNV61" s="963"/>
      <c r="DNW61" s="963"/>
      <c r="DNX61" s="963"/>
      <c r="DNY61" s="963"/>
      <c r="DNZ61" s="963"/>
      <c r="DOA61" s="963"/>
      <c r="DOB61" s="963"/>
      <c r="DOC61" s="963"/>
      <c r="DOD61" s="963"/>
      <c r="DOE61" s="963"/>
      <c r="DOF61" s="963"/>
      <c r="DOG61" s="963"/>
      <c r="DOH61" s="963"/>
      <c r="DOI61" s="963"/>
      <c r="DOJ61" s="963"/>
      <c r="DOK61" s="963"/>
      <c r="DOL61" s="963"/>
      <c r="DOM61" s="963"/>
      <c r="DON61" s="963"/>
      <c r="DOO61" s="963"/>
      <c r="DOP61" s="963"/>
      <c r="DOQ61" s="963"/>
      <c r="DOR61" s="963"/>
      <c r="DOS61" s="963"/>
      <c r="DOT61" s="963"/>
      <c r="DOU61" s="963"/>
      <c r="DOV61" s="963"/>
      <c r="DOW61" s="963"/>
      <c r="DOX61" s="963"/>
      <c r="DOY61" s="963"/>
      <c r="DOZ61" s="963"/>
      <c r="DPA61" s="963"/>
      <c r="DPB61" s="963"/>
      <c r="DPC61" s="963"/>
      <c r="DPD61" s="963"/>
      <c r="DPE61" s="963"/>
      <c r="DPF61" s="963"/>
      <c r="DPG61" s="963"/>
      <c r="DPH61" s="963"/>
      <c r="DPI61" s="963"/>
      <c r="DPJ61" s="963"/>
      <c r="DPK61" s="963"/>
      <c r="DPL61" s="963"/>
      <c r="DPM61" s="963"/>
      <c r="DPN61" s="963"/>
      <c r="DPO61" s="963"/>
      <c r="DPP61" s="963"/>
      <c r="DPQ61" s="963"/>
      <c r="DPR61" s="963"/>
      <c r="DPS61" s="963"/>
      <c r="DPT61" s="963"/>
      <c r="DPU61" s="963"/>
      <c r="DPV61" s="963"/>
      <c r="DPW61" s="963"/>
      <c r="DPX61" s="963"/>
      <c r="DPY61" s="963"/>
      <c r="DPZ61" s="963"/>
      <c r="DQA61" s="963"/>
      <c r="DQB61" s="963"/>
      <c r="DQC61" s="963"/>
      <c r="DQD61" s="963"/>
      <c r="DQE61" s="963"/>
      <c r="DQF61" s="963"/>
      <c r="DQG61" s="963"/>
      <c r="DQH61" s="963"/>
      <c r="DQI61" s="963"/>
      <c r="DQJ61" s="963"/>
      <c r="DQK61" s="963"/>
      <c r="DQL61" s="963"/>
      <c r="DQM61" s="963"/>
      <c r="DQN61" s="963"/>
      <c r="DQO61" s="963"/>
      <c r="DQP61" s="963"/>
      <c r="DQQ61" s="963"/>
      <c r="DQR61" s="963"/>
      <c r="DQS61" s="963"/>
      <c r="DQT61" s="963"/>
      <c r="DQU61" s="963"/>
      <c r="DQV61" s="963"/>
      <c r="DQW61" s="963"/>
      <c r="DQX61" s="963"/>
      <c r="DQY61" s="963"/>
      <c r="DQZ61" s="963"/>
      <c r="DRA61" s="963"/>
      <c r="DRB61" s="963"/>
      <c r="DRC61" s="963"/>
      <c r="DRD61" s="963"/>
      <c r="DRE61" s="963"/>
      <c r="DRF61" s="963"/>
      <c r="DRG61" s="963"/>
      <c r="DRH61" s="963"/>
      <c r="DRI61" s="963"/>
      <c r="DRJ61" s="963"/>
      <c r="DRK61" s="963"/>
      <c r="DRL61" s="963"/>
      <c r="DRM61" s="963"/>
      <c r="DRN61" s="963"/>
      <c r="DRO61" s="963"/>
      <c r="DRP61" s="963"/>
      <c r="DRQ61" s="963"/>
      <c r="DRR61" s="963"/>
      <c r="DRS61" s="963"/>
      <c r="DRT61" s="963"/>
      <c r="DRU61" s="963"/>
      <c r="DRV61" s="963"/>
      <c r="DRW61" s="963"/>
      <c r="DRX61" s="963"/>
      <c r="DRY61" s="963"/>
      <c r="DRZ61" s="963"/>
      <c r="DSA61" s="963"/>
      <c r="DSB61" s="963"/>
      <c r="DSC61" s="963"/>
      <c r="DSD61" s="963"/>
      <c r="DSE61" s="963"/>
      <c r="DSF61" s="963"/>
      <c r="DSG61" s="963"/>
      <c r="DSH61" s="963"/>
      <c r="DSI61" s="963"/>
      <c r="DSJ61" s="963"/>
      <c r="DSK61" s="963"/>
      <c r="DSL61" s="963"/>
      <c r="DSM61" s="963"/>
      <c r="DSN61" s="963"/>
      <c r="DSO61" s="963"/>
      <c r="DSP61" s="963"/>
      <c r="DSQ61" s="963"/>
      <c r="DSR61" s="963"/>
      <c r="DSS61" s="963"/>
      <c r="DST61" s="963"/>
      <c r="DSU61" s="963"/>
      <c r="DSV61" s="963"/>
      <c r="DSW61" s="963"/>
      <c r="DSX61" s="963"/>
      <c r="DSY61" s="963"/>
      <c r="DSZ61" s="963"/>
      <c r="DTA61" s="963"/>
      <c r="DTB61" s="963"/>
      <c r="DTC61" s="963"/>
      <c r="DTD61" s="963"/>
      <c r="DTE61" s="963"/>
      <c r="DTF61" s="963"/>
      <c r="DTG61" s="963"/>
      <c r="DTH61" s="963"/>
      <c r="DTI61" s="963"/>
      <c r="DTJ61" s="963"/>
      <c r="DTK61" s="963"/>
      <c r="DTL61" s="963"/>
      <c r="DTM61" s="963"/>
      <c r="DTN61" s="963"/>
      <c r="DTO61" s="963"/>
      <c r="DTP61" s="963"/>
      <c r="DTQ61" s="963"/>
      <c r="DTR61" s="963"/>
      <c r="DTS61" s="963"/>
      <c r="DTT61" s="963"/>
      <c r="DTU61" s="963"/>
      <c r="DTV61" s="963"/>
      <c r="DTW61" s="963"/>
      <c r="DTX61" s="963"/>
      <c r="DTY61" s="963"/>
      <c r="DTZ61" s="963"/>
      <c r="DUA61" s="963"/>
      <c r="DUB61" s="963"/>
      <c r="DUC61" s="963"/>
      <c r="DUD61" s="963"/>
      <c r="DUE61" s="963"/>
      <c r="DUF61" s="963"/>
      <c r="DUG61" s="963"/>
      <c r="DUH61" s="963"/>
      <c r="DUI61" s="963"/>
      <c r="DUJ61" s="963"/>
      <c r="DUK61" s="963"/>
      <c r="DUL61" s="963"/>
      <c r="DUM61" s="963"/>
      <c r="DUN61" s="963"/>
      <c r="DUO61" s="963"/>
      <c r="DUP61" s="963"/>
      <c r="DUQ61" s="963"/>
      <c r="DUR61" s="963"/>
      <c r="DUS61" s="963"/>
      <c r="DUT61" s="963"/>
      <c r="DUU61" s="963"/>
      <c r="DUV61" s="963"/>
      <c r="DUW61" s="963"/>
      <c r="DUX61" s="963"/>
      <c r="DUY61" s="963"/>
      <c r="DUZ61" s="963"/>
      <c r="DVA61" s="963"/>
      <c r="DVB61" s="963"/>
      <c r="DVC61" s="963"/>
      <c r="DVD61" s="963"/>
      <c r="DVE61" s="963"/>
      <c r="DVF61" s="963"/>
      <c r="DVG61" s="963"/>
      <c r="DVH61" s="963"/>
      <c r="DVI61" s="963"/>
      <c r="DVJ61" s="963"/>
      <c r="DVK61" s="963"/>
      <c r="DVL61" s="963"/>
      <c r="DVM61" s="963"/>
      <c r="DVN61" s="963"/>
      <c r="DVO61" s="963"/>
      <c r="DVP61" s="963"/>
      <c r="DVQ61" s="963"/>
      <c r="DVR61" s="963"/>
      <c r="DVS61" s="963"/>
      <c r="DVT61" s="963"/>
      <c r="DVU61" s="963"/>
      <c r="DVV61" s="963"/>
      <c r="DVW61" s="963"/>
      <c r="DVX61" s="963"/>
      <c r="DVY61" s="963"/>
      <c r="DVZ61" s="963"/>
      <c r="DWA61" s="963"/>
      <c r="DWB61" s="963"/>
      <c r="DWC61" s="963"/>
      <c r="DWD61" s="963"/>
      <c r="DWE61" s="963"/>
      <c r="DWF61" s="963"/>
      <c r="DWG61" s="963"/>
      <c r="DWH61" s="963"/>
      <c r="DWI61" s="963"/>
      <c r="DWJ61" s="963"/>
      <c r="DWK61" s="963"/>
      <c r="DWL61" s="963"/>
      <c r="DWM61" s="963"/>
      <c r="DWN61" s="963"/>
      <c r="DWO61" s="963"/>
      <c r="DWP61" s="963"/>
      <c r="DWQ61" s="963"/>
      <c r="DWR61" s="963"/>
      <c r="DWS61" s="963"/>
      <c r="DWT61" s="963"/>
      <c r="DWU61" s="963"/>
      <c r="DWV61" s="963"/>
      <c r="DWW61" s="963"/>
      <c r="DWX61" s="963"/>
      <c r="DWY61" s="963"/>
      <c r="DWZ61" s="963"/>
      <c r="DXA61" s="963"/>
      <c r="DXB61" s="963"/>
      <c r="DXC61" s="963"/>
      <c r="DXD61" s="963"/>
      <c r="DXE61" s="963"/>
      <c r="DXF61" s="963"/>
      <c r="DXG61" s="963"/>
      <c r="DXH61" s="963"/>
      <c r="DXI61" s="963"/>
      <c r="DXJ61" s="963"/>
      <c r="DXK61" s="963"/>
      <c r="DXL61" s="963"/>
      <c r="DXM61" s="963"/>
      <c r="DXN61" s="963"/>
      <c r="DXO61" s="963"/>
      <c r="DXP61" s="963"/>
      <c r="DXQ61" s="963"/>
      <c r="DXR61" s="963"/>
      <c r="DXS61" s="963"/>
      <c r="DXT61" s="963"/>
      <c r="DXU61" s="963"/>
      <c r="DXV61" s="963"/>
      <c r="DXW61" s="963"/>
      <c r="DXX61" s="963"/>
      <c r="DXY61" s="963"/>
      <c r="DXZ61" s="963"/>
      <c r="DYA61" s="963"/>
      <c r="DYB61" s="963"/>
      <c r="DYC61" s="963"/>
      <c r="DYD61" s="963"/>
      <c r="DYE61" s="963"/>
      <c r="DYF61" s="963"/>
      <c r="DYG61" s="963"/>
      <c r="DYH61" s="963"/>
      <c r="DYI61" s="963"/>
      <c r="DYJ61" s="963"/>
      <c r="DYK61" s="963"/>
      <c r="DYL61" s="963"/>
      <c r="DYM61" s="963"/>
      <c r="DYN61" s="963"/>
      <c r="DYO61" s="963"/>
      <c r="DYP61" s="963"/>
      <c r="DYQ61" s="963"/>
      <c r="DYR61" s="963"/>
      <c r="DYS61" s="963"/>
      <c r="DYT61" s="963"/>
      <c r="DYU61" s="963"/>
      <c r="DYV61" s="963"/>
      <c r="DYW61" s="963"/>
      <c r="DYX61" s="963"/>
      <c r="DYY61" s="963"/>
      <c r="DYZ61" s="963"/>
      <c r="DZA61" s="963"/>
      <c r="DZB61" s="963"/>
      <c r="DZC61" s="963"/>
      <c r="DZD61" s="963"/>
      <c r="DZE61" s="963"/>
      <c r="DZF61" s="963"/>
      <c r="DZG61" s="963"/>
      <c r="DZH61" s="963"/>
      <c r="DZI61" s="963"/>
      <c r="DZJ61" s="963"/>
      <c r="DZK61" s="963"/>
      <c r="DZL61" s="963"/>
      <c r="DZM61" s="963"/>
      <c r="DZN61" s="963"/>
      <c r="DZO61" s="963"/>
      <c r="DZP61" s="963"/>
      <c r="DZQ61" s="963"/>
      <c r="DZR61" s="963"/>
      <c r="DZS61" s="963"/>
      <c r="DZT61" s="963"/>
      <c r="DZU61" s="963"/>
      <c r="DZV61" s="963"/>
      <c r="DZW61" s="963"/>
      <c r="DZX61" s="963"/>
      <c r="DZY61" s="963"/>
      <c r="DZZ61" s="963"/>
      <c r="EAA61" s="963"/>
      <c r="EAB61" s="963"/>
      <c r="EAC61" s="963"/>
      <c r="EAD61" s="963"/>
      <c r="EAE61" s="963"/>
      <c r="EAF61" s="963"/>
      <c r="EAG61" s="963"/>
      <c r="EAH61" s="963"/>
      <c r="EAI61" s="963"/>
      <c r="EAJ61" s="963"/>
      <c r="EAK61" s="963"/>
      <c r="EAL61" s="963"/>
      <c r="EAM61" s="963"/>
      <c r="EAN61" s="963"/>
      <c r="EAO61" s="963"/>
      <c r="EAP61" s="963"/>
      <c r="EAQ61" s="963"/>
      <c r="EAR61" s="963"/>
      <c r="EAS61" s="963"/>
      <c r="EAT61" s="963"/>
      <c r="EAU61" s="963"/>
      <c r="EAV61" s="963"/>
      <c r="EAW61" s="963"/>
      <c r="EAX61" s="963"/>
      <c r="EAY61" s="963"/>
      <c r="EAZ61" s="963"/>
      <c r="EBA61" s="963"/>
      <c r="EBB61" s="963"/>
      <c r="EBC61" s="963"/>
      <c r="EBD61" s="963"/>
      <c r="EBE61" s="963"/>
      <c r="EBF61" s="963"/>
      <c r="EBG61" s="963"/>
      <c r="EBH61" s="963"/>
      <c r="EBI61" s="963"/>
      <c r="EBJ61" s="963"/>
      <c r="EBK61" s="963"/>
      <c r="EBL61" s="963"/>
      <c r="EBM61" s="963"/>
      <c r="EBN61" s="963"/>
      <c r="EBO61" s="963"/>
      <c r="EBP61" s="963"/>
      <c r="EBQ61" s="963"/>
      <c r="EBR61" s="963"/>
      <c r="EBS61" s="963"/>
      <c r="EBT61" s="963"/>
      <c r="EBU61" s="963"/>
      <c r="EBV61" s="963"/>
      <c r="EBW61" s="963"/>
      <c r="EBX61" s="963"/>
      <c r="EBY61" s="963"/>
      <c r="EBZ61" s="963"/>
      <c r="ECA61" s="963"/>
      <c r="ECB61" s="963"/>
      <c r="ECC61" s="963"/>
      <c r="ECD61" s="963"/>
      <c r="ECE61" s="963"/>
      <c r="ECF61" s="963"/>
      <c r="ECG61" s="963"/>
      <c r="ECH61" s="963"/>
      <c r="ECI61" s="963"/>
      <c r="ECJ61" s="963"/>
      <c r="ECK61" s="963"/>
      <c r="ECL61" s="963"/>
      <c r="ECM61" s="963"/>
      <c r="ECN61" s="963"/>
      <c r="ECO61" s="963"/>
      <c r="ECP61" s="963"/>
      <c r="ECQ61" s="963"/>
      <c r="ECR61" s="963"/>
      <c r="ECS61" s="963"/>
      <c r="ECT61" s="963"/>
      <c r="ECU61" s="963"/>
      <c r="ECV61" s="963"/>
      <c r="ECW61" s="963"/>
      <c r="ECX61" s="963"/>
      <c r="ECY61" s="963"/>
      <c r="ECZ61" s="963"/>
      <c r="EDA61" s="963"/>
      <c r="EDB61" s="963"/>
      <c r="EDC61" s="963"/>
      <c r="EDD61" s="963"/>
      <c r="EDE61" s="963"/>
      <c r="EDF61" s="963"/>
      <c r="EDG61" s="963"/>
      <c r="EDH61" s="963"/>
      <c r="EDI61" s="963"/>
      <c r="EDJ61" s="963"/>
      <c r="EDK61" s="963"/>
      <c r="EDL61" s="963"/>
      <c r="EDM61" s="963"/>
      <c r="EDN61" s="963"/>
      <c r="EDO61" s="963"/>
      <c r="EDP61" s="963"/>
      <c r="EDQ61" s="963"/>
      <c r="EDR61" s="963"/>
      <c r="EDS61" s="963"/>
      <c r="EDT61" s="963"/>
      <c r="EDU61" s="963"/>
      <c r="EDV61" s="963"/>
      <c r="EDW61" s="963"/>
      <c r="EDX61" s="963"/>
      <c r="EDY61" s="963"/>
      <c r="EDZ61" s="963"/>
      <c r="EEA61" s="963"/>
      <c r="EEB61" s="963"/>
      <c r="EEC61" s="963"/>
      <c r="EED61" s="963"/>
      <c r="EEE61" s="963"/>
      <c r="EEF61" s="963"/>
      <c r="EEG61" s="963"/>
      <c r="EEH61" s="963"/>
      <c r="EEI61" s="963"/>
      <c r="EEJ61" s="963"/>
      <c r="EEK61" s="963"/>
      <c r="EEL61" s="963"/>
      <c r="EEM61" s="963"/>
      <c r="EEN61" s="963"/>
      <c r="EEO61" s="963"/>
      <c r="EEP61" s="963"/>
      <c r="EEQ61" s="963"/>
      <c r="EER61" s="963"/>
      <c r="EES61" s="963"/>
      <c r="EET61" s="963"/>
      <c r="EEU61" s="963"/>
      <c r="EEV61" s="963"/>
      <c r="EEW61" s="963"/>
      <c r="EEX61" s="963"/>
      <c r="EEY61" s="963"/>
      <c r="EEZ61" s="963"/>
      <c r="EFA61" s="963"/>
      <c r="EFB61" s="963"/>
      <c r="EFC61" s="963"/>
      <c r="EFD61" s="963"/>
      <c r="EFE61" s="963"/>
      <c r="EFF61" s="963"/>
      <c r="EFG61" s="963"/>
      <c r="EFH61" s="963"/>
      <c r="EFI61" s="963"/>
      <c r="EFJ61" s="963"/>
      <c r="EFK61" s="963"/>
      <c r="EFL61" s="963"/>
      <c r="EFM61" s="963"/>
      <c r="EFN61" s="963"/>
      <c r="EFO61" s="963"/>
      <c r="EFP61" s="963"/>
      <c r="EFQ61" s="963"/>
      <c r="EFR61" s="963"/>
      <c r="EFS61" s="963"/>
      <c r="EFT61" s="963"/>
      <c r="EFU61" s="963"/>
      <c r="EFV61" s="963"/>
      <c r="EFW61" s="963"/>
      <c r="EFX61" s="963"/>
      <c r="EFY61" s="963"/>
      <c r="EFZ61" s="963"/>
      <c r="EGA61" s="963"/>
      <c r="EGB61" s="963"/>
      <c r="EGC61" s="963"/>
      <c r="EGD61" s="963"/>
      <c r="EGE61" s="963"/>
      <c r="EGF61" s="963"/>
      <c r="EGG61" s="963"/>
      <c r="EGH61" s="963"/>
      <c r="EGI61" s="963"/>
      <c r="EGJ61" s="963"/>
      <c r="EGK61" s="963"/>
      <c r="EGL61" s="963"/>
      <c r="EGM61" s="963"/>
      <c r="EGN61" s="963"/>
      <c r="EGO61" s="963"/>
      <c r="EGP61" s="963"/>
      <c r="EGQ61" s="963"/>
      <c r="EGR61" s="963"/>
      <c r="EGS61" s="963"/>
      <c r="EGT61" s="963"/>
      <c r="EGU61" s="963"/>
      <c r="EGV61" s="963"/>
      <c r="EGW61" s="963"/>
      <c r="EGX61" s="963"/>
      <c r="EGY61" s="963"/>
      <c r="EGZ61" s="963"/>
      <c r="EHA61" s="963"/>
      <c r="EHB61" s="963"/>
      <c r="EHC61" s="963"/>
      <c r="EHD61" s="963"/>
      <c r="EHE61" s="963"/>
      <c r="EHF61" s="963"/>
      <c r="EHG61" s="963"/>
      <c r="EHH61" s="963"/>
      <c r="EHI61" s="963"/>
      <c r="EHJ61" s="963"/>
      <c r="EHK61" s="963"/>
      <c r="EHL61" s="963"/>
      <c r="EHM61" s="963"/>
      <c r="EHN61" s="963"/>
      <c r="EHO61" s="963"/>
      <c r="EHP61" s="963"/>
      <c r="EHQ61" s="963"/>
      <c r="EHR61" s="963"/>
      <c r="EHS61" s="963"/>
      <c r="EHT61" s="963"/>
      <c r="EHU61" s="963"/>
      <c r="EHV61" s="963"/>
      <c r="EHW61" s="963"/>
      <c r="EHX61" s="963"/>
      <c r="EHY61" s="963"/>
      <c r="EHZ61" s="963"/>
      <c r="EIA61" s="963"/>
      <c r="EIB61" s="963"/>
      <c r="EIC61" s="963"/>
      <c r="EID61" s="963"/>
      <c r="EIE61" s="963"/>
      <c r="EIF61" s="963"/>
      <c r="EIG61" s="963"/>
      <c r="EIH61" s="963"/>
      <c r="EII61" s="963"/>
      <c r="EIJ61" s="963"/>
      <c r="EIK61" s="963"/>
      <c r="EIL61" s="963"/>
      <c r="EIM61" s="963"/>
      <c r="EIN61" s="963"/>
      <c r="EIO61" s="963"/>
      <c r="EIP61" s="963"/>
      <c r="EIQ61" s="963"/>
      <c r="EIR61" s="963"/>
      <c r="EIS61" s="963"/>
      <c r="EIT61" s="963"/>
      <c r="EIU61" s="963"/>
      <c r="EIV61" s="963"/>
      <c r="EIW61" s="963"/>
      <c r="EIX61" s="963"/>
      <c r="EIY61" s="963"/>
      <c r="EIZ61" s="963"/>
      <c r="EJA61" s="963"/>
      <c r="EJB61" s="963"/>
      <c r="EJC61" s="963"/>
      <c r="EJD61" s="963"/>
      <c r="EJE61" s="963"/>
      <c r="EJF61" s="963"/>
      <c r="EJG61" s="963"/>
      <c r="EJH61" s="963"/>
      <c r="EJI61" s="963"/>
      <c r="EJJ61" s="963"/>
      <c r="EJK61" s="963"/>
      <c r="EJL61" s="963"/>
      <c r="EJM61" s="963"/>
      <c r="EJN61" s="963"/>
      <c r="EJO61" s="963"/>
      <c r="EJP61" s="963"/>
      <c r="EJQ61" s="963"/>
      <c r="EJR61" s="963"/>
      <c r="EJS61" s="963"/>
      <c r="EJT61" s="963"/>
      <c r="EJU61" s="963"/>
      <c r="EJV61" s="963"/>
      <c r="EJW61" s="963"/>
      <c r="EJX61" s="963"/>
      <c r="EJY61" s="963"/>
      <c r="EJZ61" s="963"/>
      <c r="EKA61" s="963"/>
      <c r="EKB61" s="963"/>
      <c r="EKC61" s="963"/>
      <c r="EKD61" s="963"/>
      <c r="EKE61" s="963"/>
      <c r="EKF61" s="963"/>
      <c r="EKG61" s="963"/>
      <c r="EKH61" s="963"/>
      <c r="EKI61" s="963"/>
      <c r="EKJ61" s="963"/>
      <c r="EKK61" s="963"/>
      <c r="EKL61" s="963"/>
      <c r="EKM61" s="963"/>
      <c r="EKN61" s="963"/>
      <c r="EKO61" s="963"/>
      <c r="EKP61" s="963"/>
      <c r="EKQ61" s="963"/>
      <c r="EKR61" s="963"/>
      <c r="EKS61" s="963"/>
      <c r="EKT61" s="963"/>
      <c r="EKU61" s="963"/>
      <c r="EKV61" s="963"/>
      <c r="EKW61" s="963"/>
      <c r="EKX61" s="963"/>
      <c r="EKY61" s="963"/>
      <c r="EKZ61" s="963"/>
      <c r="ELA61" s="963"/>
      <c r="ELB61" s="963"/>
      <c r="ELC61" s="963"/>
      <c r="ELD61" s="963"/>
      <c r="ELE61" s="963"/>
      <c r="ELF61" s="963"/>
      <c r="ELG61" s="963"/>
      <c r="ELH61" s="963"/>
      <c r="ELI61" s="963"/>
      <c r="ELJ61" s="963"/>
      <c r="ELK61" s="963"/>
      <c r="ELL61" s="963"/>
      <c r="ELM61" s="963"/>
      <c r="ELN61" s="963"/>
      <c r="ELO61" s="963"/>
      <c r="ELP61" s="963"/>
      <c r="ELQ61" s="963"/>
      <c r="ELR61" s="963"/>
      <c r="ELS61" s="963"/>
      <c r="ELT61" s="963"/>
      <c r="ELU61" s="963"/>
      <c r="ELV61" s="963"/>
      <c r="ELW61" s="963"/>
      <c r="ELX61" s="963"/>
      <c r="ELY61" s="963"/>
      <c r="ELZ61" s="963"/>
      <c r="EMA61" s="963"/>
      <c r="EMB61" s="963"/>
      <c r="EMC61" s="963"/>
      <c r="EMD61" s="963"/>
      <c r="EME61" s="963"/>
      <c r="EMF61" s="963"/>
      <c r="EMG61" s="963"/>
      <c r="EMH61" s="963"/>
      <c r="EMI61" s="963"/>
      <c r="EMJ61" s="963"/>
      <c r="EMK61" s="963"/>
      <c r="EML61" s="963"/>
      <c r="EMM61" s="963"/>
      <c r="EMN61" s="963"/>
      <c r="EMO61" s="963"/>
      <c r="EMP61" s="963"/>
      <c r="EMQ61" s="963"/>
      <c r="EMR61" s="963"/>
      <c r="EMS61" s="963"/>
      <c r="EMT61" s="963"/>
      <c r="EMU61" s="963"/>
      <c r="EMV61" s="963"/>
      <c r="EMW61" s="963"/>
      <c r="EMX61" s="963"/>
      <c r="EMY61" s="963"/>
      <c r="EMZ61" s="963"/>
      <c r="ENA61" s="963"/>
      <c r="ENB61" s="963"/>
      <c r="ENC61" s="963"/>
      <c r="END61" s="963"/>
      <c r="ENE61" s="963"/>
      <c r="ENF61" s="963"/>
      <c r="ENG61" s="963"/>
      <c r="ENH61" s="963"/>
      <c r="ENI61" s="963"/>
      <c r="ENJ61" s="963"/>
      <c r="ENK61" s="963"/>
      <c r="ENL61" s="963"/>
      <c r="ENM61" s="963"/>
      <c r="ENN61" s="963"/>
      <c r="ENO61" s="963"/>
      <c r="ENP61" s="963"/>
      <c r="ENQ61" s="963"/>
      <c r="ENR61" s="963"/>
      <c r="ENS61" s="963"/>
      <c r="ENT61" s="963"/>
      <c r="ENU61" s="963"/>
      <c r="ENV61" s="963"/>
      <c r="ENW61" s="963"/>
      <c r="ENX61" s="963"/>
      <c r="ENY61" s="963"/>
      <c r="ENZ61" s="963"/>
      <c r="EOA61" s="963"/>
      <c r="EOB61" s="963"/>
      <c r="EOC61" s="963"/>
      <c r="EOD61" s="963"/>
      <c r="EOE61" s="963"/>
      <c r="EOF61" s="963"/>
      <c r="EOG61" s="963"/>
      <c r="EOH61" s="963"/>
      <c r="EOI61" s="963"/>
      <c r="EOJ61" s="963"/>
      <c r="EOK61" s="963"/>
      <c r="EOL61" s="963"/>
      <c r="EOM61" s="963"/>
      <c r="EON61" s="963"/>
      <c r="EOO61" s="963"/>
      <c r="EOP61" s="963"/>
      <c r="EOQ61" s="963"/>
      <c r="EOR61" s="963"/>
      <c r="EOS61" s="963"/>
      <c r="EOT61" s="963"/>
      <c r="EOU61" s="963"/>
      <c r="EOV61" s="963"/>
      <c r="EOW61" s="963"/>
      <c r="EOX61" s="963"/>
      <c r="EOY61" s="963"/>
      <c r="EOZ61" s="963"/>
      <c r="EPA61" s="963"/>
      <c r="EPB61" s="963"/>
      <c r="EPC61" s="963"/>
      <c r="EPD61" s="963"/>
      <c r="EPE61" s="963"/>
      <c r="EPF61" s="963"/>
      <c r="EPG61" s="963"/>
      <c r="EPH61" s="963"/>
      <c r="EPI61" s="963"/>
      <c r="EPJ61" s="963"/>
      <c r="EPK61" s="963"/>
      <c r="EPL61" s="963"/>
      <c r="EPM61" s="963"/>
      <c r="EPN61" s="963"/>
      <c r="EPO61" s="963"/>
      <c r="EPP61" s="963"/>
      <c r="EPQ61" s="963"/>
      <c r="EPR61" s="963"/>
      <c r="EPS61" s="963"/>
      <c r="EPT61" s="963"/>
      <c r="EPU61" s="963"/>
      <c r="EPV61" s="963"/>
      <c r="EPW61" s="963"/>
      <c r="EPX61" s="963"/>
      <c r="EPY61" s="963"/>
      <c r="EPZ61" s="963"/>
      <c r="EQA61" s="963"/>
      <c r="EQB61" s="963"/>
      <c r="EQC61" s="963"/>
      <c r="EQD61" s="963"/>
      <c r="EQE61" s="963"/>
      <c r="EQF61" s="963"/>
      <c r="EQG61" s="963"/>
      <c r="EQH61" s="963"/>
      <c r="EQI61" s="963"/>
      <c r="EQJ61" s="963"/>
      <c r="EQK61" s="963"/>
      <c r="EQL61" s="963"/>
      <c r="EQM61" s="963"/>
      <c r="EQN61" s="963"/>
      <c r="EQO61" s="963"/>
      <c r="EQP61" s="963"/>
      <c r="EQQ61" s="963"/>
      <c r="EQR61" s="963"/>
      <c r="EQS61" s="963"/>
      <c r="EQT61" s="963"/>
      <c r="EQU61" s="963"/>
      <c r="EQV61" s="963"/>
      <c r="EQW61" s="963"/>
      <c r="EQX61" s="963"/>
      <c r="EQY61" s="963"/>
      <c r="EQZ61" s="963"/>
      <c r="ERA61" s="963"/>
      <c r="ERB61" s="963"/>
      <c r="ERC61" s="963"/>
      <c r="ERD61" s="963"/>
      <c r="ERE61" s="963"/>
      <c r="ERF61" s="963"/>
      <c r="ERG61" s="963"/>
      <c r="ERH61" s="963"/>
      <c r="ERI61" s="963"/>
      <c r="ERJ61" s="963"/>
      <c r="ERK61" s="963"/>
      <c r="ERL61" s="963"/>
      <c r="ERM61" s="963"/>
      <c r="ERN61" s="963"/>
      <c r="ERO61" s="963"/>
      <c r="ERP61" s="963"/>
      <c r="ERQ61" s="963"/>
      <c r="ERR61" s="963"/>
      <c r="ERS61" s="963"/>
      <c r="ERT61" s="963"/>
      <c r="ERU61" s="963"/>
      <c r="ERV61" s="963"/>
      <c r="ERW61" s="963"/>
      <c r="ERX61" s="963"/>
      <c r="ERY61" s="963"/>
      <c r="ERZ61" s="963"/>
      <c r="ESA61" s="963"/>
      <c r="ESB61" s="963"/>
      <c r="ESC61" s="963"/>
      <c r="ESD61" s="963"/>
      <c r="ESE61" s="963"/>
      <c r="ESF61" s="963"/>
      <c r="ESG61" s="963"/>
      <c r="ESH61" s="963"/>
      <c r="ESI61" s="963"/>
      <c r="ESJ61" s="963"/>
      <c r="ESK61" s="963"/>
      <c r="ESL61" s="963"/>
      <c r="ESM61" s="963"/>
      <c r="ESN61" s="963"/>
      <c r="ESO61" s="963"/>
      <c r="ESP61" s="963"/>
      <c r="ESQ61" s="963"/>
      <c r="ESR61" s="963"/>
      <c r="ESS61" s="963"/>
      <c r="EST61" s="963"/>
      <c r="ESU61" s="963"/>
      <c r="ESV61" s="963"/>
      <c r="ESW61" s="963"/>
      <c r="ESX61" s="963"/>
      <c r="ESY61" s="963"/>
      <c r="ESZ61" s="963"/>
      <c r="ETA61" s="963"/>
      <c r="ETB61" s="963"/>
      <c r="ETC61" s="963"/>
      <c r="ETD61" s="963"/>
      <c r="ETE61" s="963"/>
      <c r="ETF61" s="963"/>
      <c r="ETG61" s="963"/>
      <c r="ETH61" s="963"/>
      <c r="ETI61" s="963"/>
      <c r="ETJ61" s="963"/>
      <c r="ETK61" s="963"/>
      <c r="ETL61" s="963"/>
      <c r="ETM61" s="963"/>
      <c r="ETN61" s="963"/>
      <c r="ETO61" s="963"/>
      <c r="ETP61" s="963"/>
      <c r="ETQ61" s="963"/>
      <c r="ETR61" s="963"/>
      <c r="ETS61" s="963"/>
      <c r="ETT61" s="963"/>
      <c r="ETU61" s="963"/>
      <c r="ETV61" s="963"/>
      <c r="ETW61" s="963"/>
      <c r="ETX61" s="963"/>
      <c r="ETY61" s="963"/>
      <c r="ETZ61" s="963"/>
      <c r="EUA61" s="963"/>
      <c r="EUB61" s="963"/>
      <c r="EUC61" s="963"/>
      <c r="EUD61" s="963"/>
      <c r="EUE61" s="963"/>
      <c r="EUF61" s="963"/>
      <c r="EUG61" s="963"/>
      <c r="EUH61" s="963"/>
      <c r="EUI61" s="963"/>
      <c r="EUJ61" s="963"/>
      <c r="EUK61" s="963"/>
      <c r="EUL61" s="963"/>
      <c r="EUM61" s="963"/>
      <c r="EUN61" s="963"/>
      <c r="EUO61" s="963"/>
      <c r="EUP61" s="963"/>
      <c r="EUQ61" s="963"/>
      <c r="EUR61" s="963"/>
      <c r="EUS61" s="963"/>
      <c r="EUT61" s="963"/>
      <c r="EUU61" s="963"/>
      <c r="EUV61" s="963"/>
      <c r="EUW61" s="963"/>
      <c r="EUX61" s="963"/>
      <c r="EUY61" s="963"/>
      <c r="EUZ61" s="963"/>
      <c r="EVA61" s="963"/>
      <c r="EVB61" s="963"/>
      <c r="EVC61" s="963"/>
      <c r="EVD61" s="963"/>
      <c r="EVE61" s="963"/>
      <c r="EVF61" s="963"/>
      <c r="EVG61" s="963"/>
      <c r="EVH61" s="963"/>
      <c r="EVI61" s="963"/>
      <c r="EVJ61" s="963"/>
      <c r="EVK61" s="963"/>
      <c r="EVL61" s="963"/>
      <c r="EVM61" s="963"/>
      <c r="EVN61" s="963"/>
      <c r="EVO61" s="963"/>
      <c r="EVP61" s="963"/>
      <c r="EVQ61" s="963"/>
      <c r="EVR61" s="963"/>
      <c r="EVS61" s="963"/>
      <c r="EVT61" s="963"/>
      <c r="EVU61" s="963"/>
      <c r="EVV61" s="963"/>
      <c r="EVW61" s="963"/>
      <c r="EVX61" s="963"/>
      <c r="EVY61" s="963"/>
      <c r="EVZ61" s="963"/>
      <c r="EWA61" s="963"/>
      <c r="EWB61" s="963"/>
      <c r="EWC61" s="963"/>
      <c r="EWD61" s="963"/>
      <c r="EWE61" s="963"/>
      <c r="EWF61" s="963"/>
      <c r="EWG61" s="963"/>
      <c r="EWH61" s="963"/>
      <c r="EWI61" s="963"/>
      <c r="EWJ61" s="963"/>
      <c r="EWK61" s="963"/>
      <c r="EWL61" s="963"/>
      <c r="EWM61" s="963"/>
      <c r="EWN61" s="963"/>
      <c r="EWO61" s="963"/>
      <c r="EWP61" s="963"/>
      <c r="EWQ61" s="963"/>
      <c r="EWR61" s="963"/>
      <c r="EWS61" s="963"/>
      <c r="EWT61" s="963"/>
      <c r="EWU61" s="963"/>
      <c r="EWV61" s="963"/>
      <c r="EWW61" s="963"/>
      <c r="EWX61" s="963"/>
      <c r="EWY61" s="963"/>
      <c r="EWZ61" s="963"/>
      <c r="EXA61" s="963"/>
      <c r="EXB61" s="963"/>
      <c r="EXC61" s="963"/>
      <c r="EXD61" s="963"/>
      <c r="EXE61" s="963"/>
      <c r="EXF61" s="963"/>
      <c r="EXG61" s="963"/>
      <c r="EXH61" s="963"/>
      <c r="EXI61" s="963"/>
      <c r="EXJ61" s="963"/>
      <c r="EXK61" s="963"/>
      <c r="EXL61" s="963"/>
      <c r="EXM61" s="963"/>
      <c r="EXN61" s="963"/>
      <c r="EXO61" s="963"/>
      <c r="EXP61" s="963"/>
      <c r="EXQ61" s="963"/>
      <c r="EXR61" s="963"/>
      <c r="EXS61" s="963"/>
      <c r="EXT61" s="963"/>
      <c r="EXU61" s="963"/>
      <c r="EXV61" s="963"/>
      <c r="EXW61" s="963"/>
      <c r="EXX61" s="963"/>
      <c r="EXY61" s="963"/>
      <c r="EXZ61" s="963"/>
      <c r="EYA61" s="963"/>
      <c r="EYB61" s="963"/>
      <c r="EYC61" s="963"/>
      <c r="EYD61" s="963"/>
      <c r="EYE61" s="963"/>
      <c r="EYF61" s="963"/>
      <c r="EYG61" s="963"/>
      <c r="EYH61" s="963"/>
      <c r="EYI61" s="963"/>
      <c r="EYJ61" s="963"/>
      <c r="EYK61" s="963"/>
      <c r="EYL61" s="963"/>
      <c r="EYM61" s="963"/>
      <c r="EYN61" s="963"/>
      <c r="EYO61" s="963"/>
      <c r="EYP61" s="963"/>
      <c r="EYQ61" s="963"/>
      <c r="EYR61" s="963"/>
      <c r="EYS61" s="963"/>
      <c r="EYT61" s="963"/>
      <c r="EYU61" s="963"/>
      <c r="EYV61" s="963"/>
      <c r="EYW61" s="963"/>
      <c r="EYX61" s="963"/>
      <c r="EYY61" s="963"/>
      <c r="EYZ61" s="963"/>
      <c r="EZA61" s="963"/>
      <c r="EZB61" s="963"/>
      <c r="EZC61" s="963"/>
      <c r="EZD61" s="963"/>
      <c r="EZE61" s="963"/>
      <c r="EZF61" s="963"/>
      <c r="EZG61" s="963"/>
      <c r="EZH61" s="963"/>
      <c r="EZI61" s="963"/>
      <c r="EZJ61" s="963"/>
      <c r="EZK61" s="963"/>
      <c r="EZL61" s="963"/>
      <c r="EZM61" s="963"/>
      <c r="EZN61" s="963"/>
      <c r="EZO61" s="963"/>
      <c r="EZP61" s="963"/>
      <c r="EZQ61" s="963"/>
      <c r="EZR61" s="963"/>
      <c r="EZS61" s="963"/>
      <c r="EZT61" s="963"/>
      <c r="EZU61" s="963"/>
      <c r="EZV61" s="963"/>
      <c r="EZW61" s="963"/>
      <c r="EZX61" s="963"/>
      <c r="EZY61" s="963"/>
      <c r="EZZ61" s="963"/>
      <c r="FAA61" s="963"/>
      <c r="FAB61" s="963"/>
      <c r="FAC61" s="963"/>
      <c r="FAD61" s="963"/>
      <c r="FAE61" s="963"/>
      <c r="FAF61" s="963"/>
      <c r="FAG61" s="963"/>
      <c r="FAH61" s="963"/>
      <c r="FAI61" s="963"/>
      <c r="FAJ61" s="963"/>
      <c r="FAK61" s="963"/>
      <c r="FAL61" s="963"/>
      <c r="FAM61" s="963"/>
      <c r="FAN61" s="963"/>
      <c r="FAO61" s="963"/>
      <c r="FAP61" s="963"/>
      <c r="FAQ61" s="963"/>
      <c r="FAR61" s="963"/>
      <c r="FAS61" s="963"/>
      <c r="FAT61" s="963"/>
      <c r="FAU61" s="963"/>
      <c r="FAV61" s="963"/>
      <c r="FAW61" s="963"/>
      <c r="FAX61" s="963"/>
      <c r="FAY61" s="963"/>
      <c r="FAZ61" s="963"/>
      <c r="FBA61" s="963"/>
      <c r="FBB61" s="963"/>
      <c r="FBC61" s="963"/>
      <c r="FBD61" s="963"/>
      <c r="FBE61" s="963"/>
      <c r="FBF61" s="963"/>
      <c r="FBG61" s="963"/>
      <c r="FBH61" s="963"/>
      <c r="FBI61" s="963"/>
      <c r="FBJ61" s="963"/>
      <c r="FBK61" s="963"/>
      <c r="FBL61" s="963"/>
      <c r="FBM61" s="963"/>
      <c r="FBN61" s="963"/>
      <c r="FBO61" s="963"/>
      <c r="FBP61" s="963"/>
      <c r="FBQ61" s="963"/>
      <c r="FBR61" s="963"/>
      <c r="FBS61" s="963"/>
      <c r="FBT61" s="963"/>
      <c r="FBU61" s="963"/>
      <c r="FBV61" s="963"/>
      <c r="FBW61" s="963"/>
      <c r="FBX61" s="963"/>
      <c r="FBY61" s="963"/>
      <c r="FBZ61" s="963"/>
      <c r="FCA61" s="963"/>
      <c r="FCB61" s="963"/>
      <c r="FCC61" s="963"/>
      <c r="FCD61" s="963"/>
      <c r="FCE61" s="963"/>
      <c r="FCF61" s="963"/>
      <c r="FCG61" s="963"/>
      <c r="FCH61" s="963"/>
      <c r="FCI61" s="963"/>
      <c r="FCJ61" s="963"/>
      <c r="FCK61" s="963"/>
      <c r="FCL61" s="963"/>
      <c r="FCM61" s="963"/>
      <c r="FCN61" s="963"/>
      <c r="FCO61" s="963"/>
      <c r="FCP61" s="963"/>
      <c r="FCQ61" s="963"/>
      <c r="FCR61" s="963"/>
      <c r="FCS61" s="963"/>
      <c r="FCT61" s="963"/>
      <c r="FCU61" s="963"/>
      <c r="FCV61" s="963"/>
      <c r="FCW61" s="963"/>
      <c r="FCX61" s="963"/>
      <c r="FCY61" s="963"/>
      <c r="FCZ61" s="963"/>
      <c r="FDA61" s="963"/>
      <c r="FDB61" s="963"/>
      <c r="FDC61" s="963"/>
      <c r="FDD61" s="963"/>
      <c r="FDE61" s="963"/>
      <c r="FDF61" s="963"/>
      <c r="FDG61" s="963"/>
      <c r="FDH61" s="963"/>
      <c r="FDI61" s="963"/>
      <c r="FDJ61" s="963"/>
      <c r="FDK61" s="963"/>
      <c r="FDL61" s="963"/>
      <c r="FDM61" s="963"/>
      <c r="FDN61" s="963"/>
      <c r="FDO61" s="963"/>
      <c r="FDP61" s="963"/>
      <c r="FDQ61" s="963"/>
      <c r="FDR61" s="963"/>
      <c r="FDS61" s="963"/>
      <c r="FDT61" s="963"/>
      <c r="FDU61" s="963"/>
      <c r="FDV61" s="963"/>
      <c r="FDW61" s="963"/>
      <c r="FDX61" s="963"/>
      <c r="FDY61" s="963"/>
      <c r="FDZ61" s="963"/>
      <c r="FEA61" s="963"/>
      <c r="FEB61" s="963"/>
      <c r="FEC61" s="963"/>
      <c r="FED61" s="963"/>
      <c r="FEE61" s="963"/>
      <c r="FEF61" s="963"/>
      <c r="FEG61" s="963"/>
      <c r="FEH61" s="963"/>
      <c r="FEI61" s="963"/>
      <c r="FEJ61" s="963"/>
      <c r="FEK61" s="963"/>
      <c r="FEL61" s="963"/>
      <c r="FEM61" s="963"/>
      <c r="FEN61" s="963"/>
      <c r="FEO61" s="963"/>
      <c r="FEP61" s="963"/>
      <c r="FEQ61" s="963"/>
      <c r="FER61" s="963"/>
      <c r="FES61" s="963"/>
      <c r="FET61" s="963"/>
      <c r="FEU61" s="963"/>
      <c r="FEV61" s="963"/>
      <c r="FEW61" s="963"/>
      <c r="FEX61" s="963"/>
      <c r="FEY61" s="963"/>
      <c r="FEZ61" s="963"/>
      <c r="FFA61" s="963"/>
      <c r="FFB61" s="963"/>
      <c r="FFC61" s="963"/>
      <c r="FFD61" s="963"/>
      <c r="FFE61" s="963"/>
      <c r="FFF61" s="963"/>
      <c r="FFG61" s="963"/>
      <c r="FFH61" s="963"/>
      <c r="FFI61" s="963"/>
      <c r="FFJ61" s="963"/>
      <c r="FFK61" s="963"/>
      <c r="FFL61" s="963"/>
      <c r="FFM61" s="963"/>
      <c r="FFN61" s="963"/>
      <c r="FFO61" s="963"/>
      <c r="FFP61" s="963"/>
      <c r="FFQ61" s="963"/>
      <c r="FFR61" s="963"/>
      <c r="FFS61" s="963"/>
      <c r="FFT61" s="963"/>
      <c r="FFU61" s="963"/>
      <c r="FFV61" s="963"/>
      <c r="FFW61" s="963"/>
      <c r="FFX61" s="963"/>
      <c r="FFY61" s="963"/>
      <c r="FFZ61" s="963"/>
      <c r="FGA61" s="963"/>
      <c r="FGB61" s="963"/>
      <c r="FGC61" s="963"/>
      <c r="FGD61" s="963"/>
      <c r="FGE61" s="963"/>
      <c r="FGF61" s="963"/>
      <c r="FGG61" s="963"/>
      <c r="FGH61" s="963"/>
      <c r="FGI61" s="963"/>
      <c r="FGJ61" s="963"/>
      <c r="FGK61" s="963"/>
      <c r="FGL61" s="963"/>
      <c r="FGM61" s="963"/>
      <c r="FGN61" s="963"/>
      <c r="FGO61" s="963"/>
      <c r="FGP61" s="963"/>
      <c r="FGQ61" s="963"/>
      <c r="FGR61" s="963"/>
      <c r="FGS61" s="963"/>
      <c r="FGT61" s="963"/>
      <c r="FGU61" s="963"/>
      <c r="FGV61" s="963"/>
      <c r="FGW61" s="963"/>
      <c r="FGX61" s="963"/>
      <c r="FGY61" s="963"/>
      <c r="FGZ61" s="963"/>
      <c r="FHA61" s="963"/>
      <c r="FHB61" s="963"/>
      <c r="FHC61" s="963"/>
      <c r="FHD61" s="963"/>
      <c r="FHE61" s="963"/>
      <c r="FHF61" s="963"/>
      <c r="FHG61" s="963"/>
      <c r="FHH61" s="963"/>
      <c r="FHI61" s="963"/>
      <c r="FHJ61" s="963"/>
      <c r="FHK61" s="963"/>
      <c r="FHL61" s="963"/>
      <c r="FHM61" s="963"/>
      <c r="FHN61" s="963"/>
      <c r="FHO61" s="963"/>
      <c r="FHP61" s="963"/>
      <c r="FHQ61" s="963"/>
      <c r="FHR61" s="963"/>
      <c r="FHS61" s="963"/>
      <c r="FHT61" s="963"/>
      <c r="FHU61" s="963"/>
      <c r="FHV61" s="963"/>
      <c r="FHW61" s="963"/>
      <c r="FHX61" s="963"/>
      <c r="FHY61" s="963"/>
      <c r="FHZ61" s="963"/>
      <c r="FIA61" s="963"/>
      <c r="FIB61" s="963"/>
      <c r="FIC61" s="963"/>
      <c r="FID61" s="963"/>
      <c r="FIE61" s="963"/>
      <c r="FIF61" s="963"/>
      <c r="FIG61" s="963"/>
      <c r="FIH61" s="963"/>
      <c r="FII61" s="963"/>
      <c r="FIJ61" s="963"/>
      <c r="FIK61" s="963"/>
      <c r="FIL61" s="963"/>
      <c r="FIM61" s="963"/>
      <c r="FIN61" s="963"/>
      <c r="FIO61" s="963"/>
      <c r="FIP61" s="963"/>
      <c r="FIQ61" s="963"/>
      <c r="FIR61" s="963"/>
      <c r="FIS61" s="963"/>
      <c r="FIT61" s="963"/>
      <c r="FIU61" s="963"/>
      <c r="FIV61" s="963"/>
      <c r="FIW61" s="963"/>
      <c r="FIX61" s="963"/>
      <c r="FIY61" s="963"/>
      <c r="FIZ61" s="963"/>
      <c r="FJA61" s="963"/>
      <c r="FJB61" s="963"/>
      <c r="FJC61" s="963"/>
      <c r="FJD61" s="963"/>
      <c r="FJE61" s="963"/>
      <c r="FJF61" s="963"/>
      <c r="FJG61" s="963"/>
      <c r="FJH61" s="963"/>
      <c r="FJI61" s="963"/>
      <c r="FJJ61" s="963"/>
      <c r="FJK61" s="963"/>
      <c r="FJL61" s="963"/>
      <c r="FJM61" s="963"/>
      <c r="FJN61" s="963"/>
      <c r="FJO61" s="963"/>
      <c r="FJP61" s="963"/>
      <c r="FJQ61" s="963"/>
      <c r="FJR61" s="963"/>
      <c r="FJS61" s="963"/>
      <c r="FJT61" s="963"/>
      <c r="FJU61" s="963"/>
      <c r="FJV61" s="963"/>
      <c r="FJW61" s="963"/>
      <c r="FJX61" s="963"/>
      <c r="FJY61" s="963"/>
      <c r="FJZ61" s="963"/>
      <c r="FKA61" s="963"/>
      <c r="FKB61" s="963"/>
      <c r="FKC61" s="963"/>
      <c r="FKD61" s="963"/>
      <c r="FKE61" s="963"/>
      <c r="FKF61" s="963"/>
      <c r="FKG61" s="963"/>
      <c r="FKH61" s="963"/>
      <c r="FKI61" s="963"/>
      <c r="FKJ61" s="963"/>
      <c r="FKK61" s="963"/>
      <c r="FKL61" s="963"/>
      <c r="FKM61" s="963"/>
      <c r="FKN61" s="963"/>
      <c r="FKO61" s="963"/>
      <c r="FKP61" s="963"/>
      <c r="FKQ61" s="963"/>
      <c r="FKR61" s="963"/>
      <c r="FKS61" s="963"/>
      <c r="FKT61" s="963"/>
      <c r="FKU61" s="963"/>
      <c r="FKV61" s="963"/>
      <c r="FKW61" s="963"/>
      <c r="FKX61" s="963"/>
      <c r="FKY61" s="963"/>
      <c r="FKZ61" s="963"/>
      <c r="FLA61" s="963"/>
      <c r="FLB61" s="963"/>
      <c r="FLC61" s="963"/>
      <c r="FLD61" s="963"/>
      <c r="FLE61" s="963"/>
      <c r="FLF61" s="963"/>
      <c r="FLG61" s="963"/>
      <c r="FLH61" s="963"/>
      <c r="FLI61" s="963"/>
      <c r="FLJ61" s="963"/>
      <c r="FLK61" s="963"/>
      <c r="FLL61" s="963"/>
      <c r="FLM61" s="963"/>
      <c r="FLN61" s="963"/>
      <c r="FLO61" s="963"/>
      <c r="FLP61" s="963"/>
      <c r="FLQ61" s="963"/>
      <c r="FLR61" s="963"/>
      <c r="FLS61" s="963"/>
      <c r="FLT61" s="963"/>
      <c r="FLU61" s="963"/>
      <c r="FLV61" s="963"/>
      <c r="FLW61" s="963"/>
      <c r="FLX61" s="963"/>
      <c r="FLY61" s="963"/>
      <c r="FLZ61" s="963"/>
      <c r="FMA61" s="963"/>
      <c r="FMB61" s="963"/>
      <c r="FMC61" s="963"/>
      <c r="FMD61" s="963"/>
      <c r="FME61" s="963"/>
      <c r="FMF61" s="963"/>
      <c r="FMG61" s="963"/>
      <c r="FMH61" s="963"/>
      <c r="FMI61" s="963"/>
      <c r="FMJ61" s="963"/>
      <c r="FMK61" s="963"/>
      <c r="FML61" s="963"/>
      <c r="FMM61" s="963"/>
      <c r="FMN61" s="963"/>
      <c r="FMO61" s="963"/>
      <c r="FMP61" s="963"/>
      <c r="FMQ61" s="963"/>
      <c r="FMR61" s="963"/>
      <c r="FMS61" s="963"/>
      <c r="FMT61" s="963"/>
      <c r="FMU61" s="963"/>
      <c r="FMV61" s="963"/>
      <c r="FMW61" s="963"/>
      <c r="FMX61" s="963"/>
      <c r="FMY61" s="963"/>
      <c r="FMZ61" s="963"/>
      <c r="FNA61" s="963"/>
      <c r="FNB61" s="963"/>
      <c r="FNC61" s="963"/>
      <c r="FND61" s="963"/>
      <c r="FNE61" s="963"/>
      <c r="FNF61" s="963"/>
      <c r="FNG61" s="963"/>
      <c r="FNH61" s="963"/>
      <c r="FNI61" s="963"/>
      <c r="FNJ61" s="963"/>
      <c r="FNK61" s="963"/>
      <c r="FNL61" s="963"/>
      <c r="FNM61" s="963"/>
      <c r="FNN61" s="963"/>
      <c r="FNO61" s="963"/>
      <c r="FNP61" s="963"/>
      <c r="FNQ61" s="963"/>
      <c r="FNR61" s="963"/>
      <c r="FNS61" s="963"/>
      <c r="FNT61" s="963"/>
      <c r="FNU61" s="963"/>
      <c r="FNV61" s="963"/>
      <c r="FNW61" s="963"/>
      <c r="FNX61" s="963"/>
      <c r="FNY61" s="963"/>
      <c r="FNZ61" s="963"/>
      <c r="FOA61" s="963"/>
      <c r="FOB61" s="963"/>
      <c r="FOC61" s="963"/>
      <c r="FOD61" s="963"/>
      <c r="FOE61" s="963"/>
      <c r="FOF61" s="963"/>
      <c r="FOG61" s="963"/>
      <c r="FOH61" s="963"/>
      <c r="FOI61" s="963"/>
      <c r="FOJ61" s="963"/>
      <c r="FOK61" s="963"/>
      <c r="FOL61" s="963"/>
      <c r="FOM61" s="963"/>
      <c r="FON61" s="963"/>
      <c r="FOO61" s="963"/>
      <c r="FOP61" s="963"/>
      <c r="FOQ61" s="963"/>
      <c r="FOR61" s="963"/>
      <c r="FOS61" s="963"/>
      <c r="FOT61" s="963"/>
      <c r="FOU61" s="963"/>
      <c r="FOV61" s="963"/>
      <c r="FOW61" s="963"/>
      <c r="FOX61" s="963"/>
      <c r="FOY61" s="963"/>
      <c r="FOZ61" s="963"/>
      <c r="FPA61" s="963"/>
      <c r="FPB61" s="963"/>
      <c r="FPC61" s="963"/>
      <c r="FPD61" s="963"/>
      <c r="FPE61" s="963"/>
      <c r="FPF61" s="963"/>
      <c r="FPG61" s="963"/>
      <c r="FPH61" s="963"/>
      <c r="FPI61" s="963"/>
      <c r="FPJ61" s="963"/>
      <c r="FPK61" s="963"/>
      <c r="FPL61" s="963"/>
      <c r="FPM61" s="963"/>
      <c r="FPN61" s="963"/>
      <c r="FPO61" s="963"/>
      <c r="FPP61" s="963"/>
      <c r="FPQ61" s="963"/>
      <c r="FPR61" s="963"/>
      <c r="FPS61" s="963"/>
      <c r="FPT61" s="963"/>
      <c r="FPU61" s="963"/>
      <c r="FPV61" s="963"/>
      <c r="FPW61" s="963"/>
      <c r="FPX61" s="963"/>
      <c r="FPY61" s="963"/>
      <c r="FPZ61" s="963"/>
      <c r="FQA61" s="963"/>
      <c r="FQB61" s="963"/>
      <c r="FQC61" s="963"/>
      <c r="FQD61" s="963"/>
      <c r="FQE61" s="963"/>
      <c r="FQF61" s="963"/>
      <c r="FQG61" s="963"/>
      <c r="FQH61" s="963"/>
      <c r="FQI61" s="963"/>
      <c r="FQJ61" s="963"/>
      <c r="FQK61" s="963"/>
      <c r="FQL61" s="963"/>
      <c r="FQM61" s="963"/>
      <c r="FQN61" s="963"/>
      <c r="FQO61" s="963"/>
      <c r="FQP61" s="963"/>
      <c r="FQQ61" s="963"/>
      <c r="FQR61" s="963"/>
      <c r="FQS61" s="963"/>
      <c r="FQT61" s="963"/>
      <c r="FQU61" s="963"/>
      <c r="FQV61" s="963"/>
      <c r="FQW61" s="963"/>
      <c r="FQX61" s="963"/>
      <c r="FQY61" s="963"/>
      <c r="FQZ61" s="963"/>
      <c r="FRA61" s="963"/>
      <c r="FRB61" s="963"/>
      <c r="FRC61" s="963"/>
      <c r="FRD61" s="963"/>
      <c r="FRE61" s="963"/>
      <c r="FRF61" s="963"/>
      <c r="FRG61" s="963"/>
      <c r="FRH61" s="963"/>
      <c r="FRI61" s="963"/>
      <c r="FRJ61" s="963"/>
      <c r="FRK61" s="963"/>
      <c r="FRL61" s="963"/>
      <c r="FRM61" s="963"/>
      <c r="FRN61" s="963"/>
      <c r="FRO61" s="963"/>
      <c r="FRP61" s="963"/>
      <c r="FRQ61" s="963"/>
      <c r="FRR61" s="963"/>
      <c r="FRS61" s="963"/>
      <c r="FRT61" s="963"/>
      <c r="FRU61" s="963"/>
      <c r="FRV61" s="963"/>
      <c r="FRW61" s="963"/>
      <c r="FRX61" s="963"/>
      <c r="FRY61" s="963"/>
      <c r="FRZ61" s="963"/>
      <c r="FSA61" s="963"/>
      <c r="FSB61" s="963"/>
      <c r="FSC61" s="963"/>
      <c r="FSD61" s="963"/>
      <c r="FSE61" s="963"/>
      <c r="FSF61" s="963"/>
      <c r="FSG61" s="963"/>
      <c r="FSH61" s="963"/>
      <c r="FSI61" s="963"/>
      <c r="FSJ61" s="963"/>
      <c r="FSK61" s="963"/>
      <c r="FSL61" s="963"/>
      <c r="FSM61" s="963"/>
      <c r="FSN61" s="963"/>
      <c r="FSO61" s="963"/>
      <c r="FSP61" s="963"/>
      <c r="FSQ61" s="963"/>
      <c r="FSR61" s="963"/>
      <c r="FSS61" s="963"/>
      <c r="FST61" s="963"/>
      <c r="FSU61" s="963"/>
      <c r="FSV61" s="963"/>
      <c r="FSW61" s="963"/>
      <c r="FSX61" s="963"/>
      <c r="FSY61" s="963"/>
      <c r="FSZ61" s="963"/>
      <c r="FTA61" s="963"/>
      <c r="FTB61" s="963"/>
      <c r="FTC61" s="963"/>
      <c r="FTD61" s="963"/>
      <c r="FTE61" s="963"/>
      <c r="FTF61" s="963"/>
      <c r="FTG61" s="963"/>
      <c r="FTH61" s="963"/>
      <c r="FTI61" s="963"/>
      <c r="FTJ61" s="963"/>
      <c r="FTK61" s="963"/>
      <c r="FTL61" s="963"/>
      <c r="FTM61" s="963"/>
      <c r="FTN61" s="963"/>
      <c r="FTO61" s="963"/>
      <c r="FTP61" s="963"/>
      <c r="FTQ61" s="963"/>
      <c r="FTR61" s="963"/>
      <c r="FTS61" s="963"/>
      <c r="FTT61" s="963"/>
      <c r="FTU61" s="963"/>
      <c r="FTV61" s="963"/>
      <c r="FTW61" s="963"/>
      <c r="FTX61" s="963"/>
      <c r="FTY61" s="963"/>
      <c r="FTZ61" s="963"/>
      <c r="FUA61" s="963"/>
      <c r="FUB61" s="963"/>
      <c r="FUC61" s="963"/>
      <c r="FUD61" s="963"/>
      <c r="FUE61" s="963"/>
      <c r="FUF61" s="963"/>
      <c r="FUG61" s="963"/>
      <c r="FUH61" s="963"/>
      <c r="FUI61" s="963"/>
      <c r="FUJ61" s="963"/>
      <c r="FUK61" s="963"/>
      <c r="FUL61" s="963"/>
      <c r="FUM61" s="963"/>
      <c r="FUN61" s="963"/>
      <c r="FUO61" s="963"/>
      <c r="FUP61" s="963"/>
      <c r="FUQ61" s="963"/>
      <c r="FUR61" s="963"/>
      <c r="FUS61" s="963"/>
      <c r="FUT61" s="963"/>
      <c r="FUU61" s="963"/>
      <c r="FUV61" s="963"/>
      <c r="FUW61" s="963"/>
      <c r="FUX61" s="963"/>
      <c r="FUY61" s="963"/>
      <c r="FUZ61" s="963"/>
      <c r="FVA61" s="963"/>
      <c r="FVB61" s="963"/>
      <c r="FVC61" s="963"/>
      <c r="FVD61" s="963"/>
      <c r="FVE61" s="963"/>
      <c r="FVF61" s="963"/>
      <c r="FVG61" s="963"/>
      <c r="FVH61" s="963"/>
      <c r="FVI61" s="963"/>
      <c r="FVJ61" s="963"/>
      <c r="FVK61" s="963"/>
      <c r="FVL61" s="963"/>
      <c r="FVM61" s="963"/>
      <c r="FVN61" s="963"/>
      <c r="FVO61" s="963"/>
      <c r="FVP61" s="963"/>
      <c r="FVQ61" s="963"/>
      <c r="FVR61" s="963"/>
      <c r="FVS61" s="963"/>
      <c r="FVT61" s="963"/>
      <c r="FVU61" s="963"/>
      <c r="FVV61" s="963"/>
      <c r="FVW61" s="963"/>
      <c r="FVX61" s="963"/>
      <c r="FVY61" s="963"/>
      <c r="FVZ61" s="963"/>
      <c r="FWA61" s="963"/>
      <c r="FWB61" s="963"/>
      <c r="FWC61" s="963"/>
      <c r="FWD61" s="963"/>
      <c r="FWE61" s="963"/>
      <c r="FWF61" s="963"/>
      <c r="FWG61" s="963"/>
      <c r="FWH61" s="963"/>
      <c r="FWI61" s="963"/>
      <c r="FWJ61" s="963"/>
      <c r="FWK61" s="963"/>
      <c r="FWL61" s="963"/>
      <c r="FWM61" s="963"/>
      <c r="FWN61" s="963"/>
      <c r="FWO61" s="963"/>
      <c r="FWP61" s="963"/>
      <c r="FWQ61" s="963"/>
      <c r="FWR61" s="963"/>
      <c r="FWS61" s="963"/>
      <c r="FWT61" s="963"/>
      <c r="FWU61" s="963"/>
      <c r="FWV61" s="963"/>
      <c r="FWW61" s="963"/>
      <c r="FWX61" s="963"/>
      <c r="FWY61" s="963"/>
      <c r="FWZ61" s="963"/>
      <c r="FXA61" s="963"/>
      <c r="FXB61" s="963"/>
      <c r="FXC61" s="963"/>
      <c r="FXD61" s="963"/>
      <c r="FXE61" s="963"/>
      <c r="FXF61" s="963"/>
      <c r="FXG61" s="963"/>
      <c r="FXH61" s="963"/>
      <c r="FXI61" s="963"/>
      <c r="FXJ61" s="963"/>
      <c r="FXK61" s="963"/>
      <c r="FXL61" s="963"/>
      <c r="FXM61" s="963"/>
      <c r="FXN61" s="963"/>
      <c r="FXO61" s="963"/>
      <c r="FXP61" s="963"/>
      <c r="FXQ61" s="963"/>
      <c r="FXR61" s="963"/>
      <c r="FXS61" s="963"/>
      <c r="FXT61" s="963"/>
      <c r="FXU61" s="963"/>
      <c r="FXV61" s="963"/>
      <c r="FXW61" s="963"/>
      <c r="FXX61" s="963"/>
      <c r="FXY61" s="963"/>
      <c r="FXZ61" s="963"/>
      <c r="FYA61" s="963"/>
      <c r="FYB61" s="963"/>
      <c r="FYC61" s="963"/>
      <c r="FYD61" s="963"/>
      <c r="FYE61" s="963"/>
      <c r="FYF61" s="963"/>
      <c r="FYG61" s="963"/>
      <c r="FYH61" s="963"/>
      <c r="FYI61" s="963"/>
      <c r="FYJ61" s="963"/>
      <c r="FYK61" s="963"/>
      <c r="FYL61" s="963"/>
      <c r="FYM61" s="963"/>
      <c r="FYN61" s="963"/>
      <c r="FYO61" s="963"/>
      <c r="FYP61" s="963"/>
      <c r="FYQ61" s="963"/>
      <c r="FYR61" s="963"/>
      <c r="FYS61" s="963"/>
      <c r="FYT61" s="963"/>
      <c r="FYU61" s="963"/>
      <c r="FYV61" s="963"/>
      <c r="FYW61" s="963"/>
      <c r="FYX61" s="963"/>
      <c r="FYY61" s="963"/>
      <c r="FYZ61" s="963"/>
      <c r="FZA61" s="963"/>
      <c r="FZB61" s="963"/>
      <c r="FZC61" s="963"/>
      <c r="FZD61" s="963"/>
      <c r="FZE61" s="963"/>
      <c r="FZF61" s="963"/>
      <c r="FZG61" s="963"/>
      <c r="FZH61" s="963"/>
      <c r="FZI61" s="963"/>
      <c r="FZJ61" s="963"/>
      <c r="FZK61" s="963"/>
      <c r="FZL61" s="963"/>
      <c r="FZM61" s="963"/>
      <c r="FZN61" s="963"/>
      <c r="FZO61" s="963"/>
      <c r="FZP61" s="963"/>
      <c r="FZQ61" s="963"/>
      <c r="FZR61" s="963"/>
      <c r="FZS61" s="963"/>
      <c r="FZT61" s="963"/>
      <c r="FZU61" s="963"/>
      <c r="FZV61" s="963"/>
      <c r="FZW61" s="963"/>
      <c r="FZX61" s="963"/>
      <c r="FZY61" s="963"/>
      <c r="FZZ61" s="963"/>
      <c r="GAA61" s="963"/>
      <c r="GAB61" s="963"/>
      <c r="GAC61" s="963"/>
      <c r="GAD61" s="963"/>
      <c r="GAE61" s="963"/>
      <c r="GAF61" s="963"/>
      <c r="GAG61" s="963"/>
      <c r="GAH61" s="963"/>
      <c r="GAI61" s="963"/>
      <c r="GAJ61" s="963"/>
      <c r="GAK61" s="963"/>
      <c r="GAL61" s="963"/>
      <c r="GAM61" s="963"/>
      <c r="GAN61" s="963"/>
      <c r="GAO61" s="963"/>
      <c r="GAP61" s="963"/>
      <c r="GAQ61" s="963"/>
      <c r="GAR61" s="963"/>
      <c r="GAS61" s="963"/>
      <c r="GAT61" s="963"/>
      <c r="GAU61" s="963"/>
      <c r="GAV61" s="963"/>
      <c r="GAW61" s="963"/>
      <c r="GAX61" s="963"/>
      <c r="GAY61" s="963"/>
      <c r="GAZ61" s="963"/>
      <c r="GBA61" s="963"/>
      <c r="GBB61" s="963"/>
      <c r="GBC61" s="963"/>
      <c r="GBD61" s="963"/>
      <c r="GBE61" s="963"/>
      <c r="GBF61" s="963"/>
      <c r="GBG61" s="963"/>
      <c r="GBH61" s="963"/>
      <c r="GBI61" s="963"/>
      <c r="GBJ61" s="963"/>
      <c r="GBK61" s="963"/>
      <c r="GBL61" s="963"/>
      <c r="GBM61" s="963"/>
      <c r="GBN61" s="963"/>
      <c r="GBO61" s="963"/>
      <c r="GBP61" s="963"/>
      <c r="GBQ61" s="963"/>
      <c r="GBR61" s="963"/>
      <c r="GBS61" s="963"/>
      <c r="GBT61" s="963"/>
      <c r="GBU61" s="963"/>
      <c r="GBV61" s="963"/>
      <c r="GBW61" s="963"/>
      <c r="GBX61" s="963"/>
      <c r="GBY61" s="963"/>
      <c r="GBZ61" s="963"/>
      <c r="GCA61" s="963"/>
      <c r="GCB61" s="963"/>
      <c r="GCC61" s="963"/>
      <c r="GCD61" s="963"/>
      <c r="GCE61" s="963"/>
      <c r="GCF61" s="963"/>
      <c r="GCG61" s="963"/>
      <c r="GCH61" s="963"/>
      <c r="GCI61" s="963"/>
      <c r="GCJ61" s="963"/>
      <c r="GCK61" s="963"/>
      <c r="GCL61" s="963"/>
      <c r="GCM61" s="963"/>
      <c r="GCN61" s="963"/>
      <c r="GCO61" s="963"/>
      <c r="GCP61" s="963"/>
      <c r="GCQ61" s="963"/>
      <c r="GCR61" s="963"/>
      <c r="GCS61" s="963"/>
      <c r="GCT61" s="963"/>
      <c r="GCU61" s="963"/>
      <c r="GCV61" s="963"/>
      <c r="GCW61" s="963"/>
      <c r="GCX61" s="963"/>
      <c r="GCY61" s="963"/>
      <c r="GCZ61" s="963"/>
      <c r="GDA61" s="963"/>
      <c r="GDB61" s="963"/>
      <c r="GDC61" s="963"/>
      <c r="GDD61" s="963"/>
      <c r="GDE61" s="963"/>
      <c r="GDF61" s="963"/>
      <c r="GDG61" s="963"/>
      <c r="GDH61" s="963"/>
      <c r="GDI61" s="963"/>
      <c r="GDJ61" s="963"/>
      <c r="GDK61" s="963"/>
      <c r="GDL61" s="963"/>
      <c r="GDM61" s="963"/>
      <c r="GDN61" s="963"/>
      <c r="GDO61" s="963"/>
      <c r="GDP61" s="963"/>
      <c r="GDQ61" s="963"/>
      <c r="GDR61" s="963"/>
      <c r="GDS61" s="963"/>
      <c r="GDT61" s="963"/>
      <c r="GDU61" s="963"/>
      <c r="GDV61" s="963"/>
      <c r="GDW61" s="963"/>
      <c r="GDX61" s="963"/>
      <c r="GDY61" s="963"/>
      <c r="GDZ61" s="963"/>
      <c r="GEA61" s="963"/>
      <c r="GEB61" s="963"/>
      <c r="GEC61" s="963"/>
      <c r="GED61" s="963"/>
      <c r="GEE61" s="963"/>
      <c r="GEF61" s="963"/>
      <c r="GEG61" s="963"/>
      <c r="GEH61" s="963"/>
      <c r="GEI61" s="963"/>
      <c r="GEJ61" s="963"/>
      <c r="GEK61" s="963"/>
      <c r="GEL61" s="963"/>
      <c r="GEM61" s="963"/>
      <c r="GEN61" s="963"/>
      <c r="GEO61" s="963"/>
      <c r="GEP61" s="963"/>
      <c r="GEQ61" s="963"/>
      <c r="GER61" s="963"/>
      <c r="GES61" s="963"/>
      <c r="GET61" s="963"/>
      <c r="GEU61" s="963"/>
      <c r="GEV61" s="963"/>
      <c r="GEW61" s="963"/>
      <c r="GEX61" s="963"/>
      <c r="GEY61" s="963"/>
      <c r="GEZ61" s="963"/>
      <c r="GFA61" s="963"/>
      <c r="GFB61" s="963"/>
      <c r="GFC61" s="963"/>
      <c r="GFD61" s="963"/>
      <c r="GFE61" s="963"/>
      <c r="GFF61" s="963"/>
      <c r="GFG61" s="963"/>
      <c r="GFH61" s="963"/>
      <c r="GFI61" s="963"/>
      <c r="GFJ61" s="963"/>
      <c r="GFK61" s="963"/>
      <c r="GFL61" s="963"/>
      <c r="GFM61" s="963"/>
      <c r="GFN61" s="963"/>
      <c r="GFO61" s="963"/>
      <c r="GFP61" s="963"/>
      <c r="GFQ61" s="963"/>
      <c r="GFR61" s="963"/>
      <c r="GFS61" s="963"/>
      <c r="GFT61" s="963"/>
      <c r="GFU61" s="963"/>
      <c r="GFV61" s="963"/>
      <c r="GFW61" s="963"/>
      <c r="GFX61" s="963"/>
      <c r="GFY61" s="963"/>
      <c r="GFZ61" s="963"/>
      <c r="GGA61" s="963"/>
      <c r="GGB61" s="963"/>
      <c r="GGC61" s="963"/>
      <c r="GGD61" s="963"/>
      <c r="GGE61" s="963"/>
      <c r="GGF61" s="963"/>
      <c r="GGG61" s="963"/>
      <c r="GGH61" s="963"/>
      <c r="GGI61" s="963"/>
      <c r="GGJ61" s="963"/>
      <c r="GGK61" s="963"/>
      <c r="GGL61" s="963"/>
      <c r="GGM61" s="963"/>
      <c r="GGN61" s="963"/>
      <c r="GGO61" s="963"/>
      <c r="GGP61" s="963"/>
      <c r="GGQ61" s="963"/>
      <c r="GGR61" s="963"/>
      <c r="GGS61" s="963"/>
      <c r="GGT61" s="963"/>
      <c r="GGU61" s="963"/>
      <c r="GGV61" s="963"/>
      <c r="GGW61" s="963"/>
      <c r="GGX61" s="963"/>
      <c r="GGY61" s="963"/>
      <c r="GGZ61" s="963"/>
      <c r="GHA61" s="963"/>
      <c r="GHB61" s="963"/>
      <c r="GHC61" s="963"/>
      <c r="GHD61" s="963"/>
      <c r="GHE61" s="963"/>
      <c r="GHF61" s="963"/>
      <c r="GHG61" s="963"/>
      <c r="GHH61" s="963"/>
      <c r="GHI61" s="963"/>
      <c r="GHJ61" s="963"/>
      <c r="GHK61" s="963"/>
      <c r="GHL61" s="963"/>
      <c r="GHM61" s="963"/>
      <c r="GHN61" s="963"/>
      <c r="GHO61" s="963"/>
      <c r="GHP61" s="963"/>
      <c r="GHQ61" s="963"/>
      <c r="GHR61" s="963"/>
      <c r="GHS61" s="963"/>
      <c r="GHT61" s="963"/>
      <c r="GHU61" s="963"/>
      <c r="GHV61" s="963"/>
      <c r="GHW61" s="963"/>
      <c r="GHX61" s="963"/>
      <c r="GHY61" s="963"/>
      <c r="GHZ61" s="963"/>
      <c r="GIA61" s="963"/>
      <c r="GIB61" s="963"/>
      <c r="GIC61" s="963"/>
      <c r="GID61" s="963"/>
      <c r="GIE61" s="963"/>
      <c r="GIF61" s="963"/>
      <c r="GIG61" s="963"/>
      <c r="GIH61" s="963"/>
      <c r="GII61" s="963"/>
      <c r="GIJ61" s="963"/>
      <c r="GIK61" s="963"/>
      <c r="GIL61" s="963"/>
      <c r="GIM61" s="963"/>
      <c r="GIN61" s="963"/>
      <c r="GIO61" s="963"/>
      <c r="GIP61" s="963"/>
      <c r="GIQ61" s="963"/>
      <c r="GIR61" s="963"/>
      <c r="GIS61" s="963"/>
      <c r="GIT61" s="963"/>
      <c r="GIU61" s="963"/>
      <c r="GIV61" s="963"/>
      <c r="GIW61" s="963"/>
      <c r="GIX61" s="963"/>
      <c r="GIY61" s="963"/>
      <c r="GIZ61" s="963"/>
      <c r="GJA61" s="963"/>
      <c r="GJB61" s="963"/>
      <c r="GJC61" s="963"/>
      <c r="GJD61" s="963"/>
      <c r="GJE61" s="963"/>
      <c r="GJF61" s="963"/>
      <c r="GJG61" s="963"/>
      <c r="GJH61" s="963"/>
      <c r="GJI61" s="963"/>
      <c r="GJJ61" s="963"/>
      <c r="GJK61" s="963"/>
      <c r="GJL61" s="963"/>
      <c r="GJM61" s="963"/>
      <c r="GJN61" s="963"/>
      <c r="GJO61" s="963"/>
      <c r="GJP61" s="963"/>
      <c r="GJQ61" s="963"/>
      <c r="GJR61" s="963"/>
      <c r="GJS61" s="963"/>
      <c r="GJT61" s="963"/>
      <c r="GJU61" s="963"/>
      <c r="GJV61" s="963"/>
      <c r="GJW61" s="963"/>
      <c r="GJX61" s="963"/>
      <c r="GJY61" s="963"/>
      <c r="GJZ61" s="963"/>
      <c r="GKA61" s="963"/>
      <c r="GKB61" s="963"/>
      <c r="GKC61" s="963"/>
      <c r="GKD61" s="963"/>
      <c r="GKE61" s="963"/>
      <c r="GKF61" s="963"/>
      <c r="GKG61" s="963"/>
      <c r="GKH61" s="963"/>
      <c r="GKI61" s="963"/>
      <c r="GKJ61" s="963"/>
      <c r="GKK61" s="963"/>
      <c r="GKL61" s="963"/>
      <c r="GKM61" s="963"/>
      <c r="GKN61" s="963"/>
      <c r="GKO61" s="963"/>
      <c r="GKP61" s="963"/>
      <c r="GKQ61" s="963"/>
      <c r="GKR61" s="963"/>
      <c r="GKS61" s="963"/>
      <c r="GKT61" s="963"/>
      <c r="GKU61" s="963"/>
      <c r="GKV61" s="963"/>
      <c r="GKW61" s="963"/>
      <c r="GKX61" s="963"/>
      <c r="GKY61" s="963"/>
      <c r="GKZ61" s="963"/>
      <c r="GLA61" s="963"/>
      <c r="GLB61" s="963"/>
      <c r="GLC61" s="963"/>
      <c r="GLD61" s="963"/>
      <c r="GLE61" s="963"/>
      <c r="GLF61" s="963"/>
      <c r="GLG61" s="963"/>
      <c r="GLH61" s="963"/>
      <c r="GLI61" s="963"/>
      <c r="GLJ61" s="963"/>
      <c r="GLK61" s="963"/>
      <c r="GLL61" s="963"/>
      <c r="GLM61" s="963"/>
      <c r="GLN61" s="963"/>
      <c r="GLO61" s="963"/>
      <c r="GLP61" s="963"/>
      <c r="GLQ61" s="963"/>
      <c r="GLR61" s="963"/>
      <c r="GLS61" s="963"/>
      <c r="GLT61" s="963"/>
      <c r="GLU61" s="963"/>
      <c r="GLV61" s="963"/>
      <c r="GLW61" s="963"/>
      <c r="GLX61" s="963"/>
      <c r="GLY61" s="963"/>
      <c r="GLZ61" s="963"/>
      <c r="GMA61" s="963"/>
      <c r="GMB61" s="963"/>
      <c r="GMC61" s="963"/>
      <c r="GMD61" s="963"/>
      <c r="GME61" s="963"/>
      <c r="GMF61" s="963"/>
      <c r="GMG61" s="963"/>
      <c r="GMH61" s="963"/>
      <c r="GMI61" s="963"/>
      <c r="GMJ61" s="963"/>
      <c r="GMK61" s="963"/>
      <c r="GML61" s="963"/>
      <c r="GMM61" s="963"/>
      <c r="GMN61" s="963"/>
      <c r="GMO61" s="963"/>
      <c r="GMP61" s="963"/>
      <c r="GMQ61" s="963"/>
      <c r="GMR61" s="963"/>
      <c r="GMS61" s="963"/>
      <c r="GMT61" s="963"/>
      <c r="GMU61" s="963"/>
      <c r="GMV61" s="963"/>
      <c r="GMW61" s="963"/>
      <c r="GMX61" s="963"/>
      <c r="GMY61" s="963"/>
      <c r="GMZ61" s="963"/>
      <c r="GNA61" s="963"/>
      <c r="GNB61" s="963"/>
      <c r="GNC61" s="963"/>
      <c r="GND61" s="963"/>
      <c r="GNE61" s="963"/>
      <c r="GNF61" s="963"/>
      <c r="GNG61" s="963"/>
      <c r="GNH61" s="963"/>
      <c r="GNI61" s="963"/>
      <c r="GNJ61" s="963"/>
      <c r="GNK61" s="963"/>
      <c r="GNL61" s="963"/>
      <c r="GNM61" s="963"/>
      <c r="GNN61" s="963"/>
      <c r="GNO61" s="963"/>
      <c r="GNP61" s="963"/>
      <c r="GNQ61" s="963"/>
      <c r="GNR61" s="963"/>
      <c r="GNS61" s="963"/>
      <c r="GNT61" s="963"/>
      <c r="GNU61" s="963"/>
      <c r="GNV61" s="963"/>
      <c r="GNW61" s="963"/>
      <c r="GNX61" s="963"/>
      <c r="GNY61" s="963"/>
      <c r="GNZ61" s="963"/>
      <c r="GOA61" s="963"/>
      <c r="GOB61" s="963"/>
      <c r="GOC61" s="963"/>
      <c r="GOD61" s="963"/>
      <c r="GOE61" s="963"/>
      <c r="GOF61" s="963"/>
      <c r="GOG61" s="963"/>
      <c r="GOH61" s="963"/>
      <c r="GOI61" s="963"/>
      <c r="GOJ61" s="963"/>
      <c r="GOK61" s="963"/>
      <c r="GOL61" s="963"/>
      <c r="GOM61" s="963"/>
      <c r="GON61" s="963"/>
      <c r="GOO61" s="963"/>
      <c r="GOP61" s="963"/>
      <c r="GOQ61" s="963"/>
      <c r="GOR61" s="963"/>
      <c r="GOS61" s="963"/>
      <c r="GOT61" s="963"/>
      <c r="GOU61" s="963"/>
      <c r="GOV61" s="963"/>
      <c r="GOW61" s="963"/>
      <c r="GOX61" s="963"/>
      <c r="GOY61" s="963"/>
      <c r="GOZ61" s="963"/>
      <c r="GPA61" s="963"/>
      <c r="GPB61" s="963"/>
      <c r="GPC61" s="963"/>
      <c r="GPD61" s="963"/>
      <c r="GPE61" s="963"/>
      <c r="GPF61" s="963"/>
      <c r="GPG61" s="963"/>
      <c r="GPH61" s="963"/>
      <c r="GPI61" s="963"/>
      <c r="GPJ61" s="963"/>
      <c r="GPK61" s="963"/>
      <c r="GPL61" s="963"/>
      <c r="GPM61" s="963"/>
      <c r="GPN61" s="963"/>
      <c r="GPO61" s="963"/>
      <c r="GPP61" s="963"/>
      <c r="GPQ61" s="963"/>
      <c r="GPR61" s="963"/>
      <c r="GPS61" s="963"/>
      <c r="GPT61" s="963"/>
      <c r="GPU61" s="963"/>
      <c r="GPV61" s="963"/>
      <c r="GPW61" s="963"/>
      <c r="GPX61" s="963"/>
      <c r="GPY61" s="963"/>
      <c r="GPZ61" s="963"/>
      <c r="GQA61" s="963"/>
      <c r="GQB61" s="963"/>
      <c r="GQC61" s="963"/>
      <c r="GQD61" s="963"/>
      <c r="GQE61" s="963"/>
      <c r="GQF61" s="963"/>
      <c r="GQG61" s="963"/>
      <c r="GQH61" s="963"/>
      <c r="GQI61" s="963"/>
      <c r="GQJ61" s="963"/>
      <c r="GQK61" s="963"/>
      <c r="GQL61" s="963"/>
      <c r="GQM61" s="963"/>
      <c r="GQN61" s="963"/>
      <c r="GQO61" s="963"/>
      <c r="GQP61" s="963"/>
      <c r="GQQ61" s="963"/>
      <c r="GQR61" s="963"/>
      <c r="GQS61" s="963"/>
      <c r="GQT61" s="963"/>
      <c r="GQU61" s="963"/>
      <c r="GQV61" s="963"/>
      <c r="GQW61" s="963"/>
      <c r="GQX61" s="963"/>
      <c r="GQY61" s="963"/>
      <c r="GQZ61" s="963"/>
      <c r="GRA61" s="963"/>
      <c r="GRB61" s="963"/>
      <c r="GRC61" s="963"/>
      <c r="GRD61" s="963"/>
      <c r="GRE61" s="963"/>
      <c r="GRF61" s="963"/>
      <c r="GRG61" s="963"/>
      <c r="GRH61" s="963"/>
      <c r="GRI61" s="963"/>
      <c r="GRJ61" s="963"/>
      <c r="GRK61" s="963"/>
      <c r="GRL61" s="963"/>
      <c r="GRM61" s="963"/>
      <c r="GRN61" s="963"/>
      <c r="GRO61" s="963"/>
      <c r="GRP61" s="963"/>
      <c r="GRQ61" s="963"/>
      <c r="GRR61" s="963"/>
      <c r="GRS61" s="963"/>
      <c r="GRT61" s="963"/>
      <c r="GRU61" s="963"/>
      <c r="GRV61" s="963"/>
      <c r="GRW61" s="963"/>
      <c r="GRX61" s="963"/>
      <c r="GRY61" s="963"/>
      <c r="GRZ61" s="963"/>
      <c r="GSA61" s="963"/>
      <c r="GSB61" s="963"/>
      <c r="GSC61" s="963"/>
      <c r="GSD61" s="963"/>
      <c r="GSE61" s="963"/>
      <c r="GSF61" s="963"/>
      <c r="GSG61" s="963"/>
      <c r="GSH61" s="963"/>
      <c r="GSI61" s="963"/>
      <c r="GSJ61" s="963"/>
      <c r="GSK61" s="963"/>
      <c r="GSL61" s="963"/>
      <c r="GSM61" s="963"/>
      <c r="GSN61" s="963"/>
      <c r="GSO61" s="963"/>
      <c r="GSP61" s="963"/>
      <c r="GSQ61" s="963"/>
      <c r="GSR61" s="963"/>
      <c r="GSS61" s="963"/>
      <c r="GST61" s="963"/>
      <c r="GSU61" s="963"/>
      <c r="GSV61" s="963"/>
      <c r="GSW61" s="963"/>
      <c r="GSX61" s="963"/>
      <c r="GSY61" s="963"/>
      <c r="GSZ61" s="963"/>
      <c r="GTA61" s="963"/>
      <c r="GTB61" s="963"/>
      <c r="GTC61" s="963"/>
      <c r="GTD61" s="963"/>
      <c r="GTE61" s="963"/>
      <c r="GTF61" s="963"/>
      <c r="GTG61" s="963"/>
      <c r="GTH61" s="963"/>
      <c r="GTI61" s="963"/>
      <c r="GTJ61" s="963"/>
      <c r="GTK61" s="963"/>
      <c r="GTL61" s="963"/>
      <c r="GTM61" s="963"/>
      <c r="GTN61" s="963"/>
      <c r="GTO61" s="963"/>
      <c r="GTP61" s="963"/>
      <c r="GTQ61" s="963"/>
      <c r="GTR61" s="963"/>
      <c r="GTS61" s="963"/>
      <c r="GTT61" s="963"/>
      <c r="GTU61" s="963"/>
      <c r="GTV61" s="963"/>
      <c r="GTW61" s="963"/>
      <c r="GTX61" s="963"/>
      <c r="GTY61" s="963"/>
      <c r="GTZ61" s="963"/>
      <c r="GUA61" s="963"/>
      <c r="GUB61" s="963"/>
      <c r="GUC61" s="963"/>
      <c r="GUD61" s="963"/>
      <c r="GUE61" s="963"/>
      <c r="GUF61" s="963"/>
      <c r="GUG61" s="963"/>
      <c r="GUH61" s="963"/>
      <c r="GUI61" s="963"/>
      <c r="GUJ61" s="963"/>
      <c r="GUK61" s="963"/>
      <c r="GUL61" s="963"/>
      <c r="GUM61" s="963"/>
      <c r="GUN61" s="963"/>
      <c r="GUO61" s="963"/>
      <c r="GUP61" s="963"/>
      <c r="GUQ61" s="963"/>
      <c r="GUR61" s="963"/>
      <c r="GUS61" s="963"/>
      <c r="GUT61" s="963"/>
      <c r="GUU61" s="963"/>
      <c r="GUV61" s="963"/>
      <c r="GUW61" s="963"/>
      <c r="GUX61" s="963"/>
      <c r="GUY61" s="963"/>
      <c r="GUZ61" s="963"/>
      <c r="GVA61" s="963"/>
      <c r="GVB61" s="963"/>
      <c r="GVC61" s="963"/>
      <c r="GVD61" s="963"/>
      <c r="GVE61" s="963"/>
      <c r="GVF61" s="963"/>
      <c r="GVG61" s="963"/>
      <c r="GVH61" s="963"/>
      <c r="GVI61" s="963"/>
      <c r="GVJ61" s="963"/>
      <c r="GVK61" s="963"/>
      <c r="GVL61" s="963"/>
      <c r="GVM61" s="963"/>
      <c r="GVN61" s="963"/>
      <c r="GVO61" s="963"/>
      <c r="GVP61" s="963"/>
      <c r="GVQ61" s="963"/>
      <c r="GVR61" s="963"/>
      <c r="GVS61" s="963"/>
      <c r="GVT61" s="963"/>
      <c r="GVU61" s="963"/>
      <c r="GVV61" s="963"/>
      <c r="GVW61" s="963"/>
      <c r="GVX61" s="963"/>
      <c r="GVY61" s="963"/>
      <c r="GVZ61" s="963"/>
      <c r="GWA61" s="963"/>
      <c r="GWB61" s="963"/>
      <c r="GWC61" s="963"/>
      <c r="GWD61" s="963"/>
      <c r="GWE61" s="963"/>
      <c r="GWF61" s="963"/>
      <c r="GWG61" s="963"/>
      <c r="GWH61" s="963"/>
      <c r="GWI61" s="963"/>
      <c r="GWJ61" s="963"/>
      <c r="GWK61" s="963"/>
      <c r="GWL61" s="963"/>
      <c r="GWM61" s="963"/>
      <c r="GWN61" s="963"/>
      <c r="GWO61" s="963"/>
      <c r="GWP61" s="963"/>
      <c r="GWQ61" s="963"/>
      <c r="GWR61" s="963"/>
      <c r="GWS61" s="963"/>
      <c r="GWT61" s="963"/>
      <c r="GWU61" s="963"/>
      <c r="GWV61" s="963"/>
      <c r="GWW61" s="963"/>
      <c r="GWX61" s="963"/>
      <c r="GWY61" s="963"/>
      <c r="GWZ61" s="963"/>
      <c r="GXA61" s="963"/>
      <c r="GXB61" s="963"/>
      <c r="GXC61" s="963"/>
      <c r="GXD61" s="963"/>
      <c r="GXE61" s="963"/>
      <c r="GXF61" s="963"/>
      <c r="GXG61" s="963"/>
      <c r="GXH61" s="963"/>
      <c r="GXI61" s="963"/>
      <c r="GXJ61" s="963"/>
      <c r="GXK61" s="963"/>
      <c r="GXL61" s="963"/>
      <c r="GXM61" s="963"/>
      <c r="GXN61" s="963"/>
      <c r="GXO61" s="963"/>
      <c r="GXP61" s="963"/>
      <c r="GXQ61" s="963"/>
      <c r="GXR61" s="963"/>
      <c r="GXS61" s="963"/>
      <c r="GXT61" s="963"/>
      <c r="GXU61" s="963"/>
      <c r="GXV61" s="963"/>
      <c r="GXW61" s="963"/>
      <c r="GXX61" s="963"/>
      <c r="GXY61" s="963"/>
      <c r="GXZ61" s="963"/>
      <c r="GYA61" s="963"/>
      <c r="GYB61" s="963"/>
      <c r="GYC61" s="963"/>
      <c r="GYD61" s="963"/>
      <c r="GYE61" s="963"/>
      <c r="GYF61" s="963"/>
      <c r="GYG61" s="963"/>
      <c r="GYH61" s="963"/>
      <c r="GYI61" s="963"/>
      <c r="GYJ61" s="963"/>
      <c r="GYK61" s="963"/>
      <c r="GYL61" s="963"/>
      <c r="GYM61" s="963"/>
      <c r="GYN61" s="963"/>
      <c r="GYO61" s="963"/>
      <c r="GYP61" s="963"/>
      <c r="GYQ61" s="963"/>
      <c r="GYR61" s="963"/>
      <c r="GYS61" s="963"/>
      <c r="GYT61" s="963"/>
      <c r="GYU61" s="963"/>
      <c r="GYV61" s="963"/>
      <c r="GYW61" s="963"/>
      <c r="GYX61" s="963"/>
      <c r="GYY61" s="963"/>
      <c r="GYZ61" s="963"/>
      <c r="GZA61" s="963"/>
      <c r="GZB61" s="963"/>
      <c r="GZC61" s="963"/>
      <c r="GZD61" s="963"/>
      <c r="GZE61" s="963"/>
      <c r="GZF61" s="963"/>
      <c r="GZG61" s="963"/>
      <c r="GZH61" s="963"/>
      <c r="GZI61" s="963"/>
      <c r="GZJ61" s="963"/>
      <c r="GZK61" s="963"/>
      <c r="GZL61" s="963"/>
      <c r="GZM61" s="963"/>
      <c r="GZN61" s="963"/>
      <c r="GZO61" s="963"/>
      <c r="GZP61" s="963"/>
      <c r="GZQ61" s="963"/>
      <c r="GZR61" s="963"/>
      <c r="GZS61" s="963"/>
      <c r="GZT61" s="963"/>
      <c r="GZU61" s="963"/>
      <c r="GZV61" s="963"/>
      <c r="GZW61" s="963"/>
      <c r="GZX61" s="963"/>
      <c r="GZY61" s="963"/>
      <c r="GZZ61" s="963"/>
      <c r="HAA61" s="963"/>
      <c r="HAB61" s="963"/>
      <c r="HAC61" s="963"/>
      <c r="HAD61" s="963"/>
      <c r="HAE61" s="963"/>
      <c r="HAF61" s="963"/>
      <c r="HAG61" s="963"/>
      <c r="HAH61" s="963"/>
      <c r="HAI61" s="963"/>
      <c r="HAJ61" s="963"/>
      <c r="HAK61" s="963"/>
      <c r="HAL61" s="963"/>
      <c r="HAM61" s="963"/>
      <c r="HAN61" s="963"/>
      <c r="HAO61" s="963"/>
      <c r="HAP61" s="963"/>
      <c r="HAQ61" s="963"/>
      <c r="HAR61" s="963"/>
      <c r="HAS61" s="963"/>
      <c r="HAT61" s="963"/>
      <c r="HAU61" s="963"/>
      <c r="HAV61" s="963"/>
      <c r="HAW61" s="963"/>
      <c r="HAX61" s="963"/>
      <c r="HAY61" s="963"/>
      <c r="HAZ61" s="963"/>
      <c r="HBA61" s="963"/>
      <c r="HBB61" s="963"/>
      <c r="HBC61" s="963"/>
      <c r="HBD61" s="963"/>
      <c r="HBE61" s="963"/>
      <c r="HBF61" s="963"/>
      <c r="HBG61" s="963"/>
      <c r="HBH61" s="963"/>
      <c r="HBI61" s="963"/>
      <c r="HBJ61" s="963"/>
      <c r="HBK61" s="963"/>
      <c r="HBL61" s="963"/>
      <c r="HBM61" s="963"/>
      <c r="HBN61" s="963"/>
      <c r="HBO61" s="963"/>
      <c r="HBP61" s="963"/>
      <c r="HBQ61" s="963"/>
      <c r="HBR61" s="963"/>
      <c r="HBS61" s="963"/>
      <c r="HBT61" s="963"/>
      <c r="HBU61" s="963"/>
      <c r="HBV61" s="963"/>
      <c r="HBW61" s="963"/>
      <c r="HBX61" s="963"/>
      <c r="HBY61" s="963"/>
      <c r="HBZ61" s="963"/>
      <c r="HCA61" s="963"/>
      <c r="HCB61" s="963"/>
      <c r="HCC61" s="963"/>
      <c r="HCD61" s="963"/>
      <c r="HCE61" s="963"/>
      <c r="HCF61" s="963"/>
      <c r="HCG61" s="963"/>
      <c r="HCH61" s="963"/>
      <c r="HCI61" s="963"/>
      <c r="HCJ61" s="963"/>
      <c r="HCK61" s="963"/>
      <c r="HCL61" s="963"/>
      <c r="HCM61" s="963"/>
      <c r="HCN61" s="963"/>
      <c r="HCO61" s="963"/>
      <c r="HCP61" s="963"/>
      <c r="HCQ61" s="963"/>
      <c r="HCR61" s="963"/>
      <c r="HCS61" s="963"/>
      <c r="HCT61" s="963"/>
      <c r="HCU61" s="963"/>
      <c r="HCV61" s="963"/>
      <c r="HCW61" s="963"/>
      <c r="HCX61" s="963"/>
      <c r="HCY61" s="963"/>
      <c r="HCZ61" s="963"/>
      <c r="HDA61" s="963"/>
      <c r="HDB61" s="963"/>
      <c r="HDC61" s="963"/>
      <c r="HDD61" s="963"/>
      <c r="HDE61" s="963"/>
      <c r="HDF61" s="963"/>
      <c r="HDG61" s="963"/>
      <c r="HDH61" s="963"/>
      <c r="HDI61" s="963"/>
      <c r="HDJ61" s="963"/>
      <c r="HDK61" s="963"/>
      <c r="HDL61" s="963"/>
      <c r="HDM61" s="963"/>
      <c r="HDN61" s="963"/>
      <c r="HDO61" s="963"/>
      <c r="HDP61" s="963"/>
      <c r="HDQ61" s="963"/>
      <c r="HDR61" s="963"/>
      <c r="HDS61" s="963"/>
      <c r="HDT61" s="963"/>
      <c r="HDU61" s="963"/>
      <c r="HDV61" s="963"/>
      <c r="HDW61" s="963"/>
      <c r="HDX61" s="963"/>
      <c r="HDY61" s="963"/>
      <c r="HDZ61" s="963"/>
      <c r="HEA61" s="963"/>
      <c r="HEB61" s="963"/>
      <c r="HEC61" s="963"/>
      <c r="HED61" s="963"/>
      <c r="HEE61" s="963"/>
      <c r="HEF61" s="963"/>
      <c r="HEG61" s="963"/>
      <c r="HEH61" s="963"/>
      <c r="HEI61" s="963"/>
      <c r="HEJ61" s="963"/>
      <c r="HEK61" s="963"/>
      <c r="HEL61" s="963"/>
      <c r="HEM61" s="963"/>
      <c r="HEN61" s="963"/>
      <c r="HEO61" s="963"/>
      <c r="HEP61" s="963"/>
      <c r="HEQ61" s="963"/>
      <c r="HER61" s="963"/>
      <c r="HES61" s="963"/>
      <c r="HET61" s="963"/>
      <c r="HEU61" s="963"/>
      <c r="HEV61" s="963"/>
      <c r="HEW61" s="963"/>
      <c r="HEX61" s="963"/>
      <c r="HEY61" s="963"/>
      <c r="HEZ61" s="963"/>
      <c r="HFA61" s="963"/>
      <c r="HFB61" s="963"/>
      <c r="HFC61" s="963"/>
      <c r="HFD61" s="963"/>
      <c r="HFE61" s="963"/>
      <c r="HFF61" s="963"/>
      <c r="HFG61" s="963"/>
      <c r="HFH61" s="963"/>
      <c r="HFI61" s="963"/>
      <c r="HFJ61" s="963"/>
      <c r="HFK61" s="963"/>
      <c r="HFL61" s="963"/>
      <c r="HFM61" s="963"/>
      <c r="HFN61" s="963"/>
      <c r="HFO61" s="963"/>
      <c r="HFP61" s="963"/>
      <c r="HFQ61" s="963"/>
      <c r="HFR61" s="963"/>
      <c r="HFS61" s="963"/>
      <c r="HFT61" s="963"/>
      <c r="HFU61" s="963"/>
      <c r="HFV61" s="963"/>
      <c r="HFW61" s="963"/>
      <c r="HFX61" s="963"/>
      <c r="HFY61" s="963"/>
      <c r="HFZ61" s="963"/>
      <c r="HGA61" s="963"/>
      <c r="HGB61" s="963"/>
      <c r="HGC61" s="963"/>
      <c r="HGD61" s="963"/>
      <c r="HGE61" s="963"/>
      <c r="HGF61" s="963"/>
      <c r="HGG61" s="963"/>
      <c r="HGH61" s="963"/>
      <c r="HGI61" s="963"/>
      <c r="HGJ61" s="963"/>
      <c r="HGK61" s="963"/>
      <c r="HGL61" s="963"/>
      <c r="HGM61" s="963"/>
      <c r="HGN61" s="963"/>
      <c r="HGO61" s="963"/>
      <c r="HGP61" s="963"/>
      <c r="HGQ61" s="963"/>
      <c r="HGR61" s="963"/>
      <c r="HGS61" s="963"/>
      <c r="HGT61" s="963"/>
      <c r="HGU61" s="963"/>
      <c r="HGV61" s="963"/>
      <c r="HGW61" s="963"/>
      <c r="HGX61" s="963"/>
      <c r="HGY61" s="963"/>
      <c r="HGZ61" s="963"/>
      <c r="HHA61" s="963"/>
      <c r="HHB61" s="963"/>
      <c r="HHC61" s="963"/>
      <c r="HHD61" s="963"/>
      <c r="HHE61" s="963"/>
      <c r="HHF61" s="963"/>
      <c r="HHG61" s="963"/>
      <c r="HHH61" s="963"/>
      <c r="HHI61" s="963"/>
      <c r="HHJ61" s="963"/>
      <c r="HHK61" s="963"/>
      <c r="HHL61" s="963"/>
      <c r="HHM61" s="963"/>
      <c r="HHN61" s="963"/>
      <c r="HHO61" s="963"/>
      <c r="HHP61" s="963"/>
      <c r="HHQ61" s="963"/>
      <c r="HHR61" s="963"/>
      <c r="HHS61" s="963"/>
      <c r="HHT61" s="963"/>
      <c r="HHU61" s="963"/>
      <c r="HHV61" s="963"/>
      <c r="HHW61" s="963"/>
      <c r="HHX61" s="963"/>
      <c r="HHY61" s="963"/>
      <c r="HHZ61" s="963"/>
      <c r="HIA61" s="963"/>
      <c r="HIB61" s="963"/>
      <c r="HIC61" s="963"/>
      <c r="HID61" s="963"/>
      <c r="HIE61" s="963"/>
      <c r="HIF61" s="963"/>
      <c r="HIG61" s="963"/>
      <c r="HIH61" s="963"/>
      <c r="HII61" s="963"/>
      <c r="HIJ61" s="963"/>
      <c r="HIK61" s="963"/>
      <c r="HIL61" s="963"/>
      <c r="HIM61" s="963"/>
      <c r="HIN61" s="963"/>
      <c r="HIO61" s="963"/>
      <c r="HIP61" s="963"/>
      <c r="HIQ61" s="963"/>
      <c r="HIR61" s="963"/>
      <c r="HIS61" s="963"/>
      <c r="HIT61" s="963"/>
      <c r="HIU61" s="963"/>
      <c r="HIV61" s="963"/>
      <c r="HIW61" s="963"/>
      <c r="HIX61" s="963"/>
      <c r="HIY61" s="963"/>
      <c r="HIZ61" s="963"/>
      <c r="HJA61" s="963"/>
      <c r="HJB61" s="963"/>
      <c r="HJC61" s="963"/>
      <c r="HJD61" s="963"/>
      <c r="HJE61" s="963"/>
      <c r="HJF61" s="963"/>
      <c r="HJG61" s="963"/>
      <c r="HJH61" s="963"/>
      <c r="HJI61" s="963"/>
      <c r="HJJ61" s="963"/>
      <c r="HJK61" s="963"/>
      <c r="HJL61" s="963"/>
      <c r="HJM61" s="963"/>
      <c r="HJN61" s="963"/>
      <c r="HJO61" s="963"/>
      <c r="HJP61" s="963"/>
      <c r="HJQ61" s="963"/>
      <c r="HJR61" s="963"/>
      <c r="HJS61" s="963"/>
      <c r="HJT61" s="963"/>
      <c r="HJU61" s="963"/>
      <c r="HJV61" s="963"/>
      <c r="HJW61" s="963"/>
      <c r="HJX61" s="963"/>
      <c r="HJY61" s="963"/>
      <c r="HJZ61" s="963"/>
      <c r="HKA61" s="963"/>
      <c r="HKB61" s="963"/>
      <c r="HKC61" s="963"/>
      <c r="HKD61" s="963"/>
      <c r="HKE61" s="963"/>
      <c r="HKF61" s="963"/>
      <c r="HKG61" s="963"/>
      <c r="HKH61" s="963"/>
      <c r="HKI61" s="963"/>
      <c r="HKJ61" s="963"/>
      <c r="HKK61" s="963"/>
      <c r="HKL61" s="963"/>
      <c r="HKM61" s="963"/>
      <c r="HKN61" s="963"/>
      <c r="HKO61" s="963"/>
      <c r="HKP61" s="963"/>
      <c r="HKQ61" s="963"/>
      <c r="HKR61" s="963"/>
      <c r="HKS61" s="963"/>
      <c r="HKT61" s="963"/>
      <c r="HKU61" s="963"/>
      <c r="HKV61" s="963"/>
      <c r="HKW61" s="963"/>
      <c r="HKX61" s="963"/>
      <c r="HKY61" s="963"/>
      <c r="HKZ61" s="963"/>
      <c r="HLA61" s="963"/>
      <c r="HLB61" s="963"/>
      <c r="HLC61" s="963"/>
      <c r="HLD61" s="963"/>
      <c r="HLE61" s="963"/>
      <c r="HLF61" s="963"/>
      <c r="HLG61" s="963"/>
      <c r="HLH61" s="963"/>
      <c r="HLI61" s="963"/>
      <c r="HLJ61" s="963"/>
      <c r="HLK61" s="963"/>
      <c r="HLL61" s="963"/>
      <c r="HLM61" s="963"/>
      <c r="HLN61" s="963"/>
      <c r="HLO61" s="963"/>
      <c r="HLP61" s="963"/>
      <c r="HLQ61" s="963"/>
      <c r="HLR61" s="963"/>
      <c r="HLS61" s="963"/>
      <c r="HLT61" s="963"/>
      <c r="HLU61" s="963"/>
      <c r="HLV61" s="963"/>
      <c r="HLW61" s="963"/>
      <c r="HLX61" s="963"/>
      <c r="HLY61" s="963"/>
      <c r="HLZ61" s="963"/>
      <c r="HMA61" s="963"/>
      <c r="HMB61" s="963"/>
      <c r="HMC61" s="963"/>
      <c r="HMD61" s="963"/>
      <c r="HME61" s="963"/>
      <c r="HMF61" s="963"/>
      <c r="HMG61" s="963"/>
      <c r="HMH61" s="963"/>
      <c r="HMI61" s="963"/>
      <c r="HMJ61" s="963"/>
      <c r="HMK61" s="963"/>
      <c r="HML61" s="963"/>
      <c r="HMM61" s="963"/>
      <c r="HMN61" s="963"/>
      <c r="HMO61" s="963"/>
      <c r="HMP61" s="963"/>
      <c r="HMQ61" s="963"/>
      <c r="HMR61" s="963"/>
      <c r="HMS61" s="963"/>
      <c r="HMT61" s="963"/>
      <c r="HMU61" s="963"/>
      <c r="HMV61" s="963"/>
      <c r="HMW61" s="963"/>
      <c r="HMX61" s="963"/>
      <c r="HMY61" s="963"/>
      <c r="HMZ61" s="963"/>
      <c r="HNA61" s="963"/>
      <c r="HNB61" s="963"/>
      <c r="HNC61" s="963"/>
      <c r="HND61" s="963"/>
      <c r="HNE61" s="963"/>
      <c r="HNF61" s="963"/>
      <c r="HNG61" s="963"/>
      <c r="HNH61" s="963"/>
      <c r="HNI61" s="963"/>
      <c r="HNJ61" s="963"/>
      <c r="HNK61" s="963"/>
      <c r="HNL61" s="963"/>
      <c r="HNM61" s="963"/>
      <c r="HNN61" s="963"/>
      <c r="HNO61" s="963"/>
      <c r="HNP61" s="963"/>
      <c r="HNQ61" s="963"/>
      <c r="HNR61" s="963"/>
      <c r="HNS61" s="963"/>
      <c r="HNT61" s="963"/>
      <c r="HNU61" s="963"/>
      <c r="HNV61" s="963"/>
      <c r="HNW61" s="963"/>
      <c r="HNX61" s="963"/>
      <c r="HNY61" s="963"/>
      <c r="HNZ61" s="963"/>
      <c r="HOA61" s="963"/>
      <c r="HOB61" s="963"/>
      <c r="HOC61" s="963"/>
      <c r="HOD61" s="963"/>
      <c r="HOE61" s="963"/>
      <c r="HOF61" s="963"/>
      <c r="HOG61" s="963"/>
      <c r="HOH61" s="963"/>
      <c r="HOI61" s="963"/>
      <c r="HOJ61" s="963"/>
      <c r="HOK61" s="963"/>
      <c r="HOL61" s="963"/>
      <c r="HOM61" s="963"/>
      <c r="HON61" s="963"/>
      <c r="HOO61" s="963"/>
      <c r="HOP61" s="963"/>
      <c r="HOQ61" s="963"/>
      <c r="HOR61" s="963"/>
      <c r="HOS61" s="963"/>
      <c r="HOT61" s="963"/>
      <c r="HOU61" s="963"/>
      <c r="HOV61" s="963"/>
      <c r="HOW61" s="963"/>
      <c r="HOX61" s="963"/>
      <c r="HOY61" s="963"/>
      <c r="HOZ61" s="963"/>
      <c r="HPA61" s="963"/>
      <c r="HPB61" s="963"/>
      <c r="HPC61" s="963"/>
      <c r="HPD61" s="963"/>
      <c r="HPE61" s="963"/>
      <c r="HPF61" s="963"/>
      <c r="HPG61" s="963"/>
      <c r="HPH61" s="963"/>
      <c r="HPI61" s="963"/>
      <c r="HPJ61" s="963"/>
      <c r="HPK61" s="963"/>
      <c r="HPL61" s="963"/>
      <c r="HPM61" s="963"/>
      <c r="HPN61" s="963"/>
      <c r="HPO61" s="963"/>
      <c r="HPP61" s="963"/>
      <c r="HPQ61" s="963"/>
      <c r="HPR61" s="963"/>
      <c r="HPS61" s="963"/>
      <c r="HPT61" s="963"/>
      <c r="HPU61" s="963"/>
      <c r="HPV61" s="963"/>
      <c r="HPW61" s="963"/>
      <c r="HPX61" s="963"/>
      <c r="HPY61" s="963"/>
      <c r="HPZ61" s="963"/>
      <c r="HQA61" s="963"/>
      <c r="HQB61" s="963"/>
      <c r="HQC61" s="963"/>
      <c r="HQD61" s="963"/>
      <c r="HQE61" s="963"/>
      <c r="HQF61" s="963"/>
      <c r="HQG61" s="963"/>
      <c r="HQH61" s="963"/>
      <c r="HQI61" s="963"/>
      <c r="HQJ61" s="963"/>
      <c r="HQK61" s="963"/>
      <c r="HQL61" s="963"/>
      <c r="HQM61" s="963"/>
      <c r="HQN61" s="963"/>
      <c r="HQO61" s="963"/>
      <c r="HQP61" s="963"/>
      <c r="HQQ61" s="963"/>
      <c r="HQR61" s="963"/>
      <c r="HQS61" s="963"/>
      <c r="HQT61" s="963"/>
      <c r="HQU61" s="963"/>
      <c r="HQV61" s="963"/>
      <c r="HQW61" s="963"/>
      <c r="HQX61" s="963"/>
      <c r="HQY61" s="963"/>
      <c r="HQZ61" s="963"/>
      <c r="HRA61" s="963"/>
      <c r="HRB61" s="963"/>
      <c r="HRC61" s="963"/>
      <c r="HRD61" s="963"/>
      <c r="HRE61" s="963"/>
      <c r="HRF61" s="963"/>
      <c r="HRG61" s="963"/>
      <c r="HRH61" s="963"/>
      <c r="HRI61" s="963"/>
      <c r="HRJ61" s="963"/>
      <c r="HRK61" s="963"/>
      <c r="HRL61" s="963"/>
      <c r="HRM61" s="963"/>
      <c r="HRN61" s="963"/>
      <c r="HRO61" s="963"/>
      <c r="HRP61" s="963"/>
      <c r="HRQ61" s="963"/>
      <c r="HRR61" s="963"/>
      <c r="HRS61" s="963"/>
      <c r="HRT61" s="963"/>
      <c r="HRU61" s="963"/>
      <c r="HRV61" s="963"/>
      <c r="HRW61" s="963"/>
      <c r="HRX61" s="963"/>
      <c r="HRY61" s="963"/>
      <c r="HRZ61" s="963"/>
      <c r="HSA61" s="963"/>
      <c r="HSB61" s="963"/>
      <c r="HSC61" s="963"/>
      <c r="HSD61" s="963"/>
      <c r="HSE61" s="963"/>
      <c r="HSF61" s="963"/>
      <c r="HSG61" s="963"/>
      <c r="HSH61" s="963"/>
      <c r="HSI61" s="963"/>
      <c r="HSJ61" s="963"/>
      <c r="HSK61" s="963"/>
      <c r="HSL61" s="963"/>
      <c r="HSM61" s="963"/>
      <c r="HSN61" s="963"/>
      <c r="HSO61" s="963"/>
      <c r="HSP61" s="963"/>
      <c r="HSQ61" s="963"/>
      <c r="HSR61" s="963"/>
      <c r="HSS61" s="963"/>
      <c r="HST61" s="963"/>
      <c r="HSU61" s="963"/>
      <c r="HSV61" s="963"/>
      <c r="HSW61" s="963"/>
      <c r="HSX61" s="963"/>
      <c r="HSY61" s="963"/>
      <c r="HSZ61" s="963"/>
      <c r="HTA61" s="963"/>
      <c r="HTB61" s="963"/>
      <c r="HTC61" s="963"/>
      <c r="HTD61" s="963"/>
      <c r="HTE61" s="963"/>
      <c r="HTF61" s="963"/>
      <c r="HTG61" s="963"/>
      <c r="HTH61" s="963"/>
      <c r="HTI61" s="963"/>
      <c r="HTJ61" s="963"/>
      <c r="HTK61" s="963"/>
      <c r="HTL61" s="963"/>
      <c r="HTM61" s="963"/>
      <c r="HTN61" s="963"/>
      <c r="HTO61" s="963"/>
      <c r="HTP61" s="963"/>
      <c r="HTQ61" s="963"/>
      <c r="HTR61" s="963"/>
      <c r="HTS61" s="963"/>
      <c r="HTT61" s="963"/>
      <c r="HTU61" s="963"/>
      <c r="HTV61" s="963"/>
      <c r="HTW61" s="963"/>
      <c r="HTX61" s="963"/>
      <c r="HTY61" s="963"/>
      <c r="HTZ61" s="963"/>
      <c r="HUA61" s="963"/>
      <c r="HUB61" s="963"/>
      <c r="HUC61" s="963"/>
      <c r="HUD61" s="963"/>
      <c r="HUE61" s="963"/>
      <c r="HUF61" s="963"/>
      <c r="HUG61" s="963"/>
      <c r="HUH61" s="963"/>
      <c r="HUI61" s="963"/>
      <c r="HUJ61" s="963"/>
      <c r="HUK61" s="963"/>
      <c r="HUL61" s="963"/>
      <c r="HUM61" s="963"/>
      <c r="HUN61" s="963"/>
      <c r="HUO61" s="963"/>
      <c r="HUP61" s="963"/>
      <c r="HUQ61" s="963"/>
      <c r="HUR61" s="963"/>
      <c r="HUS61" s="963"/>
      <c r="HUT61" s="963"/>
      <c r="HUU61" s="963"/>
      <c r="HUV61" s="963"/>
      <c r="HUW61" s="963"/>
      <c r="HUX61" s="963"/>
      <c r="HUY61" s="963"/>
      <c r="HUZ61" s="963"/>
      <c r="HVA61" s="963"/>
      <c r="HVB61" s="963"/>
      <c r="HVC61" s="963"/>
      <c r="HVD61" s="963"/>
      <c r="HVE61" s="963"/>
      <c r="HVF61" s="963"/>
      <c r="HVG61" s="963"/>
      <c r="HVH61" s="963"/>
      <c r="HVI61" s="963"/>
      <c r="HVJ61" s="963"/>
      <c r="HVK61" s="963"/>
      <c r="HVL61" s="963"/>
      <c r="HVM61" s="963"/>
      <c r="HVN61" s="963"/>
      <c r="HVO61" s="963"/>
      <c r="HVP61" s="963"/>
      <c r="HVQ61" s="963"/>
      <c r="HVR61" s="963"/>
      <c r="HVS61" s="963"/>
      <c r="HVT61" s="963"/>
      <c r="HVU61" s="963"/>
      <c r="HVV61" s="963"/>
      <c r="HVW61" s="963"/>
      <c r="HVX61" s="963"/>
      <c r="HVY61" s="963"/>
      <c r="HVZ61" s="963"/>
      <c r="HWA61" s="963"/>
      <c r="HWB61" s="963"/>
      <c r="HWC61" s="963"/>
      <c r="HWD61" s="963"/>
      <c r="HWE61" s="963"/>
      <c r="HWF61" s="963"/>
      <c r="HWG61" s="963"/>
      <c r="HWH61" s="963"/>
      <c r="HWI61" s="963"/>
      <c r="HWJ61" s="963"/>
      <c r="HWK61" s="963"/>
      <c r="HWL61" s="963"/>
      <c r="HWM61" s="963"/>
      <c r="HWN61" s="963"/>
      <c r="HWO61" s="963"/>
      <c r="HWP61" s="963"/>
      <c r="HWQ61" s="963"/>
      <c r="HWR61" s="963"/>
      <c r="HWS61" s="963"/>
      <c r="HWT61" s="963"/>
      <c r="HWU61" s="963"/>
      <c r="HWV61" s="963"/>
      <c r="HWW61" s="963"/>
      <c r="HWX61" s="963"/>
      <c r="HWY61" s="963"/>
      <c r="HWZ61" s="963"/>
      <c r="HXA61" s="963"/>
      <c r="HXB61" s="963"/>
      <c r="HXC61" s="963"/>
      <c r="HXD61" s="963"/>
      <c r="HXE61" s="963"/>
      <c r="HXF61" s="963"/>
      <c r="HXG61" s="963"/>
      <c r="HXH61" s="963"/>
      <c r="HXI61" s="963"/>
      <c r="HXJ61" s="963"/>
      <c r="HXK61" s="963"/>
      <c r="HXL61" s="963"/>
      <c r="HXM61" s="963"/>
      <c r="HXN61" s="963"/>
      <c r="HXO61" s="963"/>
      <c r="HXP61" s="963"/>
      <c r="HXQ61" s="963"/>
      <c r="HXR61" s="963"/>
      <c r="HXS61" s="963"/>
      <c r="HXT61" s="963"/>
      <c r="HXU61" s="963"/>
      <c r="HXV61" s="963"/>
      <c r="HXW61" s="963"/>
      <c r="HXX61" s="963"/>
      <c r="HXY61" s="963"/>
      <c r="HXZ61" s="963"/>
      <c r="HYA61" s="963"/>
      <c r="HYB61" s="963"/>
      <c r="HYC61" s="963"/>
      <c r="HYD61" s="963"/>
      <c r="HYE61" s="963"/>
      <c r="HYF61" s="963"/>
      <c r="HYG61" s="963"/>
      <c r="HYH61" s="963"/>
      <c r="HYI61" s="963"/>
      <c r="HYJ61" s="963"/>
      <c r="HYK61" s="963"/>
      <c r="HYL61" s="963"/>
      <c r="HYM61" s="963"/>
      <c r="HYN61" s="963"/>
      <c r="HYO61" s="963"/>
      <c r="HYP61" s="963"/>
      <c r="HYQ61" s="963"/>
      <c r="HYR61" s="963"/>
      <c r="HYS61" s="963"/>
      <c r="HYT61" s="963"/>
      <c r="HYU61" s="963"/>
      <c r="HYV61" s="963"/>
      <c r="HYW61" s="963"/>
      <c r="HYX61" s="963"/>
      <c r="HYY61" s="963"/>
      <c r="HYZ61" s="963"/>
      <c r="HZA61" s="963"/>
      <c r="HZB61" s="963"/>
      <c r="HZC61" s="963"/>
      <c r="HZD61" s="963"/>
      <c r="HZE61" s="963"/>
      <c r="HZF61" s="963"/>
      <c r="HZG61" s="963"/>
      <c r="HZH61" s="963"/>
      <c r="HZI61" s="963"/>
      <c r="HZJ61" s="963"/>
      <c r="HZK61" s="963"/>
      <c r="HZL61" s="963"/>
      <c r="HZM61" s="963"/>
      <c r="HZN61" s="963"/>
      <c r="HZO61" s="963"/>
      <c r="HZP61" s="963"/>
      <c r="HZQ61" s="963"/>
      <c r="HZR61" s="963"/>
      <c r="HZS61" s="963"/>
      <c r="HZT61" s="963"/>
      <c r="HZU61" s="963"/>
      <c r="HZV61" s="963"/>
      <c r="HZW61" s="963"/>
      <c r="HZX61" s="963"/>
      <c r="HZY61" s="963"/>
      <c r="HZZ61" s="963"/>
      <c r="IAA61" s="963"/>
      <c r="IAB61" s="963"/>
      <c r="IAC61" s="963"/>
      <c r="IAD61" s="963"/>
      <c r="IAE61" s="963"/>
      <c r="IAF61" s="963"/>
      <c r="IAG61" s="963"/>
      <c r="IAH61" s="963"/>
      <c r="IAI61" s="963"/>
      <c r="IAJ61" s="963"/>
      <c r="IAK61" s="963"/>
      <c r="IAL61" s="963"/>
      <c r="IAM61" s="963"/>
      <c r="IAN61" s="963"/>
      <c r="IAO61" s="963"/>
      <c r="IAP61" s="963"/>
      <c r="IAQ61" s="963"/>
      <c r="IAR61" s="963"/>
      <c r="IAS61" s="963"/>
      <c r="IAT61" s="963"/>
      <c r="IAU61" s="963"/>
      <c r="IAV61" s="963"/>
      <c r="IAW61" s="963"/>
      <c r="IAX61" s="963"/>
      <c r="IAY61" s="963"/>
      <c r="IAZ61" s="963"/>
      <c r="IBA61" s="963"/>
      <c r="IBB61" s="963"/>
      <c r="IBC61" s="963"/>
      <c r="IBD61" s="963"/>
      <c r="IBE61" s="963"/>
      <c r="IBF61" s="963"/>
      <c r="IBG61" s="963"/>
      <c r="IBH61" s="963"/>
      <c r="IBI61" s="963"/>
      <c r="IBJ61" s="963"/>
      <c r="IBK61" s="963"/>
      <c r="IBL61" s="963"/>
      <c r="IBM61" s="963"/>
      <c r="IBN61" s="963"/>
      <c r="IBO61" s="963"/>
      <c r="IBP61" s="963"/>
      <c r="IBQ61" s="963"/>
      <c r="IBR61" s="963"/>
      <c r="IBS61" s="963"/>
      <c r="IBT61" s="963"/>
      <c r="IBU61" s="963"/>
      <c r="IBV61" s="963"/>
      <c r="IBW61" s="963"/>
      <c r="IBX61" s="963"/>
      <c r="IBY61" s="963"/>
      <c r="IBZ61" s="963"/>
      <c r="ICA61" s="963"/>
      <c r="ICB61" s="963"/>
      <c r="ICC61" s="963"/>
      <c r="ICD61" s="963"/>
      <c r="ICE61" s="963"/>
      <c r="ICF61" s="963"/>
      <c r="ICG61" s="963"/>
      <c r="ICH61" s="963"/>
      <c r="ICI61" s="963"/>
      <c r="ICJ61" s="963"/>
      <c r="ICK61" s="963"/>
      <c r="ICL61" s="963"/>
      <c r="ICM61" s="963"/>
      <c r="ICN61" s="963"/>
      <c r="ICO61" s="963"/>
      <c r="ICP61" s="963"/>
      <c r="ICQ61" s="963"/>
      <c r="ICR61" s="963"/>
      <c r="ICS61" s="963"/>
      <c r="ICT61" s="963"/>
      <c r="ICU61" s="963"/>
      <c r="ICV61" s="963"/>
      <c r="ICW61" s="963"/>
      <c r="ICX61" s="963"/>
      <c r="ICY61" s="963"/>
      <c r="ICZ61" s="963"/>
      <c r="IDA61" s="963"/>
      <c r="IDB61" s="963"/>
      <c r="IDC61" s="963"/>
      <c r="IDD61" s="963"/>
      <c r="IDE61" s="963"/>
      <c r="IDF61" s="963"/>
      <c r="IDG61" s="963"/>
      <c r="IDH61" s="963"/>
      <c r="IDI61" s="963"/>
      <c r="IDJ61" s="963"/>
      <c r="IDK61" s="963"/>
      <c r="IDL61" s="963"/>
      <c r="IDM61" s="963"/>
      <c r="IDN61" s="963"/>
      <c r="IDO61" s="963"/>
      <c r="IDP61" s="963"/>
      <c r="IDQ61" s="963"/>
      <c r="IDR61" s="963"/>
      <c r="IDS61" s="963"/>
      <c r="IDT61" s="963"/>
      <c r="IDU61" s="963"/>
      <c r="IDV61" s="963"/>
      <c r="IDW61" s="963"/>
      <c r="IDX61" s="963"/>
      <c r="IDY61" s="963"/>
      <c r="IDZ61" s="963"/>
      <c r="IEA61" s="963"/>
      <c r="IEB61" s="963"/>
      <c r="IEC61" s="963"/>
      <c r="IED61" s="963"/>
      <c r="IEE61" s="963"/>
      <c r="IEF61" s="963"/>
      <c r="IEG61" s="963"/>
      <c r="IEH61" s="963"/>
      <c r="IEI61" s="963"/>
      <c r="IEJ61" s="963"/>
      <c r="IEK61" s="963"/>
      <c r="IEL61" s="963"/>
      <c r="IEM61" s="963"/>
      <c r="IEN61" s="963"/>
      <c r="IEO61" s="963"/>
      <c r="IEP61" s="963"/>
      <c r="IEQ61" s="963"/>
      <c r="IER61" s="963"/>
      <c r="IES61" s="963"/>
      <c r="IET61" s="963"/>
      <c r="IEU61" s="963"/>
      <c r="IEV61" s="963"/>
      <c r="IEW61" s="963"/>
      <c r="IEX61" s="963"/>
      <c r="IEY61" s="963"/>
      <c r="IEZ61" s="963"/>
      <c r="IFA61" s="963"/>
      <c r="IFB61" s="963"/>
      <c r="IFC61" s="963"/>
      <c r="IFD61" s="963"/>
      <c r="IFE61" s="963"/>
      <c r="IFF61" s="963"/>
      <c r="IFG61" s="963"/>
      <c r="IFH61" s="963"/>
      <c r="IFI61" s="963"/>
      <c r="IFJ61" s="963"/>
      <c r="IFK61" s="963"/>
      <c r="IFL61" s="963"/>
      <c r="IFM61" s="963"/>
      <c r="IFN61" s="963"/>
      <c r="IFO61" s="963"/>
      <c r="IFP61" s="963"/>
      <c r="IFQ61" s="963"/>
      <c r="IFR61" s="963"/>
      <c r="IFS61" s="963"/>
      <c r="IFT61" s="963"/>
      <c r="IFU61" s="963"/>
      <c r="IFV61" s="963"/>
      <c r="IFW61" s="963"/>
      <c r="IFX61" s="963"/>
      <c r="IFY61" s="963"/>
      <c r="IFZ61" s="963"/>
      <c r="IGA61" s="963"/>
      <c r="IGB61" s="963"/>
      <c r="IGC61" s="963"/>
      <c r="IGD61" s="963"/>
      <c r="IGE61" s="963"/>
      <c r="IGF61" s="963"/>
      <c r="IGG61" s="963"/>
      <c r="IGH61" s="963"/>
      <c r="IGI61" s="963"/>
      <c r="IGJ61" s="963"/>
      <c r="IGK61" s="963"/>
      <c r="IGL61" s="963"/>
      <c r="IGM61" s="963"/>
      <c r="IGN61" s="963"/>
      <c r="IGO61" s="963"/>
      <c r="IGP61" s="963"/>
      <c r="IGQ61" s="963"/>
      <c r="IGR61" s="963"/>
      <c r="IGS61" s="963"/>
      <c r="IGT61" s="963"/>
      <c r="IGU61" s="963"/>
      <c r="IGV61" s="963"/>
      <c r="IGW61" s="963"/>
      <c r="IGX61" s="963"/>
      <c r="IGY61" s="963"/>
      <c r="IGZ61" s="963"/>
      <c r="IHA61" s="963"/>
      <c r="IHB61" s="963"/>
      <c r="IHC61" s="963"/>
      <c r="IHD61" s="963"/>
      <c r="IHE61" s="963"/>
      <c r="IHF61" s="963"/>
      <c r="IHG61" s="963"/>
      <c r="IHH61" s="963"/>
      <c r="IHI61" s="963"/>
      <c r="IHJ61" s="963"/>
      <c r="IHK61" s="963"/>
      <c r="IHL61" s="963"/>
      <c r="IHM61" s="963"/>
      <c r="IHN61" s="963"/>
      <c r="IHO61" s="963"/>
      <c r="IHP61" s="963"/>
      <c r="IHQ61" s="963"/>
      <c r="IHR61" s="963"/>
      <c r="IHS61" s="963"/>
      <c r="IHT61" s="963"/>
      <c r="IHU61" s="963"/>
      <c r="IHV61" s="963"/>
      <c r="IHW61" s="963"/>
      <c r="IHX61" s="963"/>
      <c r="IHY61" s="963"/>
      <c r="IHZ61" s="963"/>
      <c r="IIA61" s="963"/>
      <c r="IIB61" s="963"/>
      <c r="IIC61" s="963"/>
      <c r="IID61" s="963"/>
      <c r="IIE61" s="963"/>
      <c r="IIF61" s="963"/>
      <c r="IIG61" s="963"/>
      <c r="IIH61" s="963"/>
      <c r="III61" s="963"/>
      <c r="IIJ61" s="963"/>
      <c r="IIK61" s="963"/>
      <c r="IIL61" s="963"/>
      <c r="IIM61" s="963"/>
      <c r="IIN61" s="963"/>
      <c r="IIO61" s="963"/>
      <c r="IIP61" s="963"/>
      <c r="IIQ61" s="963"/>
      <c r="IIR61" s="963"/>
      <c r="IIS61" s="963"/>
      <c r="IIT61" s="963"/>
      <c r="IIU61" s="963"/>
      <c r="IIV61" s="963"/>
      <c r="IIW61" s="963"/>
      <c r="IIX61" s="963"/>
      <c r="IIY61" s="963"/>
      <c r="IIZ61" s="963"/>
      <c r="IJA61" s="963"/>
      <c r="IJB61" s="963"/>
      <c r="IJC61" s="963"/>
      <c r="IJD61" s="963"/>
      <c r="IJE61" s="963"/>
      <c r="IJF61" s="963"/>
      <c r="IJG61" s="963"/>
      <c r="IJH61" s="963"/>
      <c r="IJI61" s="963"/>
      <c r="IJJ61" s="963"/>
      <c r="IJK61" s="963"/>
      <c r="IJL61" s="963"/>
      <c r="IJM61" s="963"/>
      <c r="IJN61" s="963"/>
      <c r="IJO61" s="963"/>
      <c r="IJP61" s="963"/>
      <c r="IJQ61" s="963"/>
      <c r="IJR61" s="963"/>
      <c r="IJS61" s="963"/>
      <c r="IJT61" s="963"/>
      <c r="IJU61" s="963"/>
      <c r="IJV61" s="963"/>
      <c r="IJW61" s="963"/>
      <c r="IJX61" s="963"/>
      <c r="IJY61" s="963"/>
      <c r="IJZ61" s="963"/>
      <c r="IKA61" s="963"/>
      <c r="IKB61" s="963"/>
      <c r="IKC61" s="963"/>
      <c r="IKD61" s="963"/>
      <c r="IKE61" s="963"/>
      <c r="IKF61" s="963"/>
      <c r="IKG61" s="963"/>
      <c r="IKH61" s="963"/>
      <c r="IKI61" s="963"/>
      <c r="IKJ61" s="963"/>
      <c r="IKK61" s="963"/>
      <c r="IKL61" s="963"/>
      <c r="IKM61" s="963"/>
      <c r="IKN61" s="963"/>
      <c r="IKO61" s="963"/>
      <c r="IKP61" s="963"/>
      <c r="IKQ61" s="963"/>
      <c r="IKR61" s="963"/>
      <c r="IKS61" s="963"/>
      <c r="IKT61" s="963"/>
      <c r="IKU61" s="963"/>
      <c r="IKV61" s="963"/>
      <c r="IKW61" s="963"/>
      <c r="IKX61" s="963"/>
      <c r="IKY61" s="963"/>
      <c r="IKZ61" s="963"/>
      <c r="ILA61" s="963"/>
      <c r="ILB61" s="963"/>
      <c r="ILC61" s="963"/>
      <c r="ILD61" s="963"/>
      <c r="ILE61" s="963"/>
      <c r="ILF61" s="963"/>
      <c r="ILG61" s="963"/>
      <c r="ILH61" s="963"/>
      <c r="ILI61" s="963"/>
      <c r="ILJ61" s="963"/>
      <c r="ILK61" s="963"/>
      <c r="ILL61" s="963"/>
      <c r="ILM61" s="963"/>
      <c r="ILN61" s="963"/>
      <c r="ILO61" s="963"/>
      <c r="ILP61" s="963"/>
      <c r="ILQ61" s="963"/>
      <c r="ILR61" s="963"/>
      <c r="ILS61" s="963"/>
      <c r="ILT61" s="963"/>
      <c r="ILU61" s="963"/>
      <c r="ILV61" s="963"/>
      <c r="ILW61" s="963"/>
      <c r="ILX61" s="963"/>
      <c r="ILY61" s="963"/>
      <c r="ILZ61" s="963"/>
      <c r="IMA61" s="963"/>
      <c r="IMB61" s="963"/>
      <c r="IMC61" s="963"/>
      <c r="IMD61" s="963"/>
      <c r="IME61" s="963"/>
      <c r="IMF61" s="963"/>
      <c r="IMG61" s="963"/>
      <c r="IMH61" s="963"/>
      <c r="IMI61" s="963"/>
      <c r="IMJ61" s="963"/>
      <c r="IMK61" s="963"/>
      <c r="IML61" s="963"/>
      <c r="IMM61" s="963"/>
      <c r="IMN61" s="963"/>
      <c r="IMO61" s="963"/>
      <c r="IMP61" s="963"/>
      <c r="IMQ61" s="963"/>
      <c r="IMR61" s="963"/>
      <c r="IMS61" s="963"/>
      <c r="IMT61" s="963"/>
      <c r="IMU61" s="963"/>
      <c r="IMV61" s="963"/>
      <c r="IMW61" s="963"/>
      <c r="IMX61" s="963"/>
      <c r="IMY61" s="963"/>
      <c r="IMZ61" s="963"/>
      <c r="INA61" s="963"/>
      <c r="INB61" s="963"/>
      <c r="INC61" s="963"/>
      <c r="IND61" s="963"/>
      <c r="INE61" s="963"/>
      <c r="INF61" s="963"/>
      <c r="ING61" s="963"/>
      <c r="INH61" s="963"/>
      <c r="INI61" s="963"/>
      <c r="INJ61" s="963"/>
      <c r="INK61" s="963"/>
      <c r="INL61" s="963"/>
      <c r="INM61" s="963"/>
      <c r="INN61" s="963"/>
      <c r="INO61" s="963"/>
      <c r="INP61" s="963"/>
      <c r="INQ61" s="963"/>
      <c r="INR61" s="963"/>
      <c r="INS61" s="963"/>
      <c r="INT61" s="963"/>
      <c r="INU61" s="963"/>
      <c r="INV61" s="963"/>
      <c r="INW61" s="963"/>
      <c r="INX61" s="963"/>
      <c r="INY61" s="963"/>
      <c r="INZ61" s="963"/>
      <c r="IOA61" s="963"/>
      <c r="IOB61" s="963"/>
      <c r="IOC61" s="963"/>
      <c r="IOD61" s="963"/>
      <c r="IOE61" s="963"/>
      <c r="IOF61" s="963"/>
      <c r="IOG61" s="963"/>
      <c r="IOH61" s="963"/>
      <c r="IOI61" s="963"/>
      <c r="IOJ61" s="963"/>
      <c r="IOK61" s="963"/>
      <c r="IOL61" s="963"/>
      <c r="IOM61" s="963"/>
      <c r="ION61" s="963"/>
      <c r="IOO61" s="963"/>
      <c r="IOP61" s="963"/>
      <c r="IOQ61" s="963"/>
      <c r="IOR61" s="963"/>
      <c r="IOS61" s="963"/>
      <c r="IOT61" s="963"/>
      <c r="IOU61" s="963"/>
      <c r="IOV61" s="963"/>
      <c r="IOW61" s="963"/>
      <c r="IOX61" s="963"/>
      <c r="IOY61" s="963"/>
      <c r="IOZ61" s="963"/>
      <c r="IPA61" s="963"/>
      <c r="IPB61" s="963"/>
      <c r="IPC61" s="963"/>
      <c r="IPD61" s="963"/>
      <c r="IPE61" s="963"/>
      <c r="IPF61" s="963"/>
      <c r="IPG61" s="963"/>
      <c r="IPH61" s="963"/>
      <c r="IPI61" s="963"/>
      <c r="IPJ61" s="963"/>
      <c r="IPK61" s="963"/>
      <c r="IPL61" s="963"/>
      <c r="IPM61" s="963"/>
      <c r="IPN61" s="963"/>
      <c r="IPO61" s="963"/>
      <c r="IPP61" s="963"/>
      <c r="IPQ61" s="963"/>
      <c r="IPR61" s="963"/>
      <c r="IPS61" s="963"/>
      <c r="IPT61" s="963"/>
      <c r="IPU61" s="963"/>
      <c r="IPV61" s="963"/>
      <c r="IPW61" s="963"/>
      <c r="IPX61" s="963"/>
      <c r="IPY61" s="963"/>
      <c r="IPZ61" s="963"/>
      <c r="IQA61" s="963"/>
      <c r="IQB61" s="963"/>
      <c r="IQC61" s="963"/>
      <c r="IQD61" s="963"/>
      <c r="IQE61" s="963"/>
      <c r="IQF61" s="963"/>
      <c r="IQG61" s="963"/>
      <c r="IQH61" s="963"/>
      <c r="IQI61" s="963"/>
      <c r="IQJ61" s="963"/>
      <c r="IQK61" s="963"/>
      <c r="IQL61" s="963"/>
      <c r="IQM61" s="963"/>
      <c r="IQN61" s="963"/>
      <c r="IQO61" s="963"/>
      <c r="IQP61" s="963"/>
      <c r="IQQ61" s="963"/>
      <c r="IQR61" s="963"/>
      <c r="IQS61" s="963"/>
      <c r="IQT61" s="963"/>
      <c r="IQU61" s="963"/>
      <c r="IQV61" s="963"/>
      <c r="IQW61" s="963"/>
      <c r="IQX61" s="963"/>
      <c r="IQY61" s="963"/>
      <c r="IQZ61" s="963"/>
      <c r="IRA61" s="963"/>
      <c r="IRB61" s="963"/>
      <c r="IRC61" s="963"/>
      <c r="IRD61" s="963"/>
      <c r="IRE61" s="963"/>
      <c r="IRF61" s="963"/>
      <c r="IRG61" s="963"/>
      <c r="IRH61" s="963"/>
      <c r="IRI61" s="963"/>
      <c r="IRJ61" s="963"/>
      <c r="IRK61" s="963"/>
      <c r="IRL61" s="963"/>
      <c r="IRM61" s="963"/>
      <c r="IRN61" s="963"/>
      <c r="IRO61" s="963"/>
      <c r="IRP61" s="963"/>
      <c r="IRQ61" s="963"/>
      <c r="IRR61" s="963"/>
      <c r="IRS61" s="963"/>
      <c r="IRT61" s="963"/>
      <c r="IRU61" s="963"/>
      <c r="IRV61" s="963"/>
      <c r="IRW61" s="963"/>
      <c r="IRX61" s="963"/>
      <c r="IRY61" s="963"/>
      <c r="IRZ61" s="963"/>
      <c r="ISA61" s="963"/>
      <c r="ISB61" s="963"/>
      <c r="ISC61" s="963"/>
      <c r="ISD61" s="963"/>
      <c r="ISE61" s="963"/>
      <c r="ISF61" s="963"/>
      <c r="ISG61" s="963"/>
      <c r="ISH61" s="963"/>
      <c r="ISI61" s="963"/>
      <c r="ISJ61" s="963"/>
      <c r="ISK61" s="963"/>
      <c r="ISL61" s="963"/>
      <c r="ISM61" s="963"/>
      <c r="ISN61" s="963"/>
      <c r="ISO61" s="963"/>
      <c r="ISP61" s="963"/>
      <c r="ISQ61" s="963"/>
      <c r="ISR61" s="963"/>
      <c r="ISS61" s="963"/>
      <c r="IST61" s="963"/>
      <c r="ISU61" s="963"/>
      <c r="ISV61" s="963"/>
      <c r="ISW61" s="963"/>
      <c r="ISX61" s="963"/>
      <c r="ISY61" s="963"/>
      <c r="ISZ61" s="963"/>
      <c r="ITA61" s="963"/>
      <c r="ITB61" s="963"/>
      <c r="ITC61" s="963"/>
      <c r="ITD61" s="963"/>
      <c r="ITE61" s="963"/>
      <c r="ITF61" s="963"/>
      <c r="ITG61" s="963"/>
      <c r="ITH61" s="963"/>
      <c r="ITI61" s="963"/>
      <c r="ITJ61" s="963"/>
      <c r="ITK61" s="963"/>
      <c r="ITL61" s="963"/>
      <c r="ITM61" s="963"/>
      <c r="ITN61" s="963"/>
      <c r="ITO61" s="963"/>
      <c r="ITP61" s="963"/>
      <c r="ITQ61" s="963"/>
      <c r="ITR61" s="963"/>
      <c r="ITS61" s="963"/>
      <c r="ITT61" s="963"/>
      <c r="ITU61" s="963"/>
      <c r="ITV61" s="963"/>
      <c r="ITW61" s="963"/>
      <c r="ITX61" s="963"/>
      <c r="ITY61" s="963"/>
      <c r="ITZ61" s="963"/>
      <c r="IUA61" s="963"/>
      <c r="IUB61" s="963"/>
      <c r="IUC61" s="963"/>
      <c r="IUD61" s="963"/>
      <c r="IUE61" s="963"/>
      <c r="IUF61" s="963"/>
      <c r="IUG61" s="963"/>
      <c r="IUH61" s="963"/>
      <c r="IUI61" s="963"/>
      <c r="IUJ61" s="963"/>
      <c r="IUK61" s="963"/>
      <c r="IUL61" s="963"/>
      <c r="IUM61" s="963"/>
      <c r="IUN61" s="963"/>
      <c r="IUO61" s="963"/>
      <c r="IUP61" s="963"/>
      <c r="IUQ61" s="963"/>
      <c r="IUR61" s="963"/>
      <c r="IUS61" s="963"/>
      <c r="IUT61" s="963"/>
      <c r="IUU61" s="963"/>
      <c r="IUV61" s="963"/>
      <c r="IUW61" s="963"/>
      <c r="IUX61" s="963"/>
      <c r="IUY61" s="963"/>
      <c r="IUZ61" s="963"/>
      <c r="IVA61" s="963"/>
      <c r="IVB61" s="963"/>
      <c r="IVC61" s="963"/>
      <c r="IVD61" s="963"/>
      <c r="IVE61" s="963"/>
      <c r="IVF61" s="963"/>
      <c r="IVG61" s="963"/>
      <c r="IVH61" s="963"/>
      <c r="IVI61" s="963"/>
      <c r="IVJ61" s="963"/>
      <c r="IVK61" s="963"/>
      <c r="IVL61" s="963"/>
      <c r="IVM61" s="963"/>
      <c r="IVN61" s="963"/>
      <c r="IVO61" s="963"/>
      <c r="IVP61" s="963"/>
      <c r="IVQ61" s="963"/>
      <c r="IVR61" s="963"/>
      <c r="IVS61" s="963"/>
      <c r="IVT61" s="963"/>
      <c r="IVU61" s="963"/>
      <c r="IVV61" s="963"/>
      <c r="IVW61" s="963"/>
      <c r="IVX61" s="963"/>
      <c r="IVY61" s="963"/>
      <c r="IVZ61" s="963"/>
      <c r="IWA61" s="963"/>
      <c r="IWB61" s="963"/>
      <c r="IWC61" s="963"/>
      <c r="IWD61" s="963"/>
      <c r="IWE61" s="963"/>
      <c r="IWF61" s="963"/>
      <c r="IWG61" s="963"/>
      <c r="IWH61" s="963"/>
      <c r="IWI61" s="963"/>
      <c r="IWJ61" s="963"/>
      <c r="IWK61" s="963"/>
      <c r="IWL61" s="963"/>
      <c r="IWM61" s="963"/>
      <c r="IWN61" s="963"/>
      <c r="IWO61" s="963"/>
      <c r="IWP61" s="963"/>
      <c r="IWQ61" s="963"/>
      <c r="IWR61" s="963"/>
      <c r="IWS61" s="963"/>
      <c r="IWT61" s="963"/>
      <c r="IWU61" s="963"/>
      <c r="IWV61" s="963"/>
      <c r="IWW61" s="963"/>
      <c r="IWX61" s="963"/>
      <c r="IWY61" s="963"/>
      <c r="IWZ61" s="963"/>
      <c r="IXA61" s="963"/>
      <c r="IXB61" s="963"/>
      <c r="IXC61" s="963"/>
      <c r="IXD61" s="963"/>
      <c r="IXE61" s="963"/>
      <c r="IXF61" s="963"/>
      <c r="IXG61" s="963"/>
      <c r="IXH61" s="963"/>
      <c r="IXI61" s="963"/>
      <c r="IXJ61" s="963"/>
      <c r="IXK61" s="963"/>
      <c r="IXL61" s="963"/>
      <c r="IXM61" s="963"/>
      <c r="IXN61" s="963"/>
      <c r="IXO61" s="963"/>
      <c r="IXP61" s="963"/>
      <c r="IXQ61" s="963"/>
      <c r="IXR61" s="963"/>
      <c r="IXS61" s="963"/>
      <c r="IXT61" s="963"/>
      <c r="IXU61" s="963"/>
      <c r="IXV61" s="963"/>
      <c r="IXW61" s="963"/>
      <c r="IXX61" s="963"/>
      <c r="IXY61" s="963"/>
      <c r="IXZ61" s="963"/>
      <c r="IYA61" s="963"/>
      <c r="IYB61" s="963"/>
      <c r="IYC61" s="963"/>
      <c r="IYD61" s="963"/>
      <c r="IYE61" s="963"/>
      <c r="IYF61" s="963"/>
      <c r="IYG61" s="963"/>
      <c r="IYH61" s="963"/>
      <c r="IYI61" s="963"/>
      <c r="IYJ61" s="963"/>
      <c r="IYK61" s="963"/>
      <c r="IYL61" s="963"/>
      <c r="IYM61" s="963"/>
      <c r="IYN61" s="963"/>
      <c r="IYO61" s="963"/>
      <c r="IYP61" s="963"/>
      <c r="IYQ61" s="963"/>
      <c r="IYR61" s="963"/>
      <c r="IYS61" s="963"/>
      <c r="IYT61" s="963"/>
      <c r="IYU61" s="963"/>
      <c r="IYV61" s="963"/>
      <c r="IYW61" s="963"/>
      <c r="IYX61" s="963"/>
      <c r="IYY61" s="963"/>
      <c r="IYZ61" s="963"/>
      <c r="IZA61" s="963"/>
      <c r="IZB61" s="963"/>
      <c r="IZC61" s="963"/>
      <c r="IZD61" s="963"/>
      <c r="IZE61" s="963"/>
      <c r="IZF61" s="963"/>
      <c r="IZG61" s="963"/>
      <c r="IZH61" s="963"/>
      <c r="IZI61" s="963"/>
      <c r="IZJ61" s="963"/>
      <c r="IZK61" s="963"/>
      <c r="IZL61" s="963"/>
      <c r="IZM61" s="963"/>
      <c r="IZN61" s="963"/>
      <c r="IZO61" s="963"/>
      <c r="IZP61" s="963"/>
      <c r="IZQ61" s="963"/>
      <c r="IZR61" s="963"/>
      <c r="IZS61" s="963"/>
      <c r="IZT61" s="963"/>
      <c r="IZU61" s="963"/>
      <c r="IZV61" s="963"/>
      <c r="IZW61" s="963"/>
      <c r="IZX61" s="963"/>
      <c r="IZY61" s="963"/>
      <c r="IZZ61" s="963"/>
      <c r="JAA61" s="963"/>
      <c r="JAB61" s="963"/>
      <c r="JAC61" s="963"/>
      <c r="JAD61" s="963"/>
      <c r="JAE61" s="963"/>
      <c r="JAF61" s="963"/>
      <c r="JAG61" s="963"/>
      <c r="JAH61" s="963"/>
      <c r="JAI61" s="963"/>
      <c r="JAJ61" s="963"/>
      <c r="JAK61" s="963"/>
      <c r="JAL61" s="963"/>
      <c r="JAM61" s="963"/>
      <c r="JAN61" s="963"/>
      <c r="JAO61" s="963"/>
      <c r="JAP61" s="963"/>
      <c r="JAQ61" s="963"/>
      <c r="JAR61" s="963"/>
      <c r="JAS61" s="963"/>
      <c r="JAT61" s="963"/>
      <c r="JAU61" s="963"/>
      <c r="JAV61" s="963"/>
      <c r="JAW61" s="963"/>
      <c r="JAX61" s="963"/>
      <c r="JAY61" s="963"/>
      <c r="JAZ61" s="963"/>
      <c r="JBA61" s="963"/>
      <c r="JBB61" s="963"/>
      <c r="JBC61" s="963"/>
      <c r="JBD61" s="963"/>
      <c r="JBE61" s="963"/>
      <c r="JBF61" s="963"/>
      <c r="JBG61" s="963"/>
      <c r="JBH61" s="963"/>
      <c r="JBI61" s="963"/>
      <c r="JBJ61" s="963"/>
      <c r="JBK61" s="963"/>
      <c r="JBL61" s="963"/>
      <c r="JBM61" s="963"/>
      <c r="JBN61" s="963"/>
      <c r="JBO61" s="963"/>
      <c r="JBP61" s="963"/>
      <c r="JBQ61" s="963"/>
      <c r="JBR61" s="963"/>
      <c r="JBS61" s="963"/>
      <c r="JBT61" s="963"/>
      <c r="JBU61" s="963"/>
      <c r="JBV61" s="963"/>
      <c r="JBW61" s="963"/>
      <c r="JBX61" s="963"/>
      <c r="JBY61" s="963"/>
      <c r="JBZ61" s="963"/>
      <c r="JCA61" s="963"/>
      <c r="JCB61" s="963"/>
      <c r="JCC61" s="963"/>
      <c r="JCD61" s="963"/>
      <c r="JCE61" s="963"/>
      <c r="JCF61" s="963"/>
      <c r="JCG61" s="963"/>
      <c r="JCH61" s="963"/>
      <c r="JCI61" s="963"/>
      <c r="JCJ61" s="963"/>
      <c r="JCK61" s="963"/>
      <c r="JCL61" s="963"/>
      <c r="JCM61" s="963"/>
      <c r="JCN61" s="963"/>
      <c r="JCO61" s="963"/>
      <c r="JCP61" s="963"/>
      <c r="JCQ61" s="963"/>
      <c r="JCR61" s="963"/>
      <c r="JCS61" s="963"/>
      <c r="JCT61" s="963"/>
      <c r="JCU61" s="963"/>
      <c r="JCV61" s="963"/>
      <c r="JCW61" s="963"/>
      <c r="JCX61" s="963"/>
      <c r="JCY61" s="963"/>
      <c r="JCZ61" s="963"/>
      <c r="JDA61" s="963"/>
      <c r="JDB61" s="963"/>
      <c r="JDC61" s="963"/>
      <c r="JDD61" s="963"/>
      <c r="JDE61" s="963"/>
      <c r="JDF61" s="963"/>
      <c r="JDG61" s="963"/>
      <c r="JDH61" s="963"/>
      <c r="JDI61" s="963"/>
      <c r="JDJ61" s="963"/>
      <c r="JDK61" s="963"/>
      <c r="JDL61" s="963"/>
      <c r="JDM61" s="963"/>
      <c r="JDN61" s="963"/>
      <c r="JDO61" s="963"/>
      <c r="JDP61" s="963"/>
      <c r="JDQ61" s="963"/>
      <c r="JDR61" s="963"/>
      <c r="JDS61" s="963"/>
      <c r="JDT61" s="963"/>
      <c r="JDU61" s="963"/>
      <c r="JDV61" s="963"/>
      <c r="JDW61" s="963"/>
      <c r="JDX61" s="963"/>
      <c r="JDY61" s="963"/>
      <c r="JDZ61" s="963"/>
      <c r="JEA61" s="963"/>
      <c r="JEB61" s="963"/>
      <c r="JEC61" s="963"/>
      <c r="JED61" s="963"/>
      <c r="JEE61" s="963"/>
      <c r="JEF61" s="963"/>
      <c r="JEG61" s="963"/>
      <c r="JEH61" s="963"/>
      <c r="JEI61" s="963"/>
      <c r="JEJ61" s="963"/>
      <c r="JEK61" s="963"/>
      <c r="JEL61" s="963"/>
      <c r="JEM61" s="963"/>
      <c r="JEN61" s="963"/>
      <c r="JEO61" s="963"/>
      <c r="JEP61" s="963"/>
      <c r="JEQ61" s="963"/>
      <c r="JER61" s="963"/>
      <c r="JES61" s="963"/>
      <c r="JET61" s="963"/>
      <c r="JEU61" s="963"/>
      <c r="JEV61" s="963"/>
      <c r="JEW61" s="963"/>
      <c r="JEX61" s="963"/>
      <c r="JEY61" s="963"/>
      <c r="JEZ61" s="963"/>
      <c r="JFA61" s="963"/>
      <c r="JFB61" s="963"/>
      <c r="JFC61" s="963"/>
      <c r="JFD61" s="963"/>
      <c r="JFE61" s="963"/>
      <c r="JFF61" s="963"/>
      <c r="JFG61" s="963"/>
      <c r="JFH61" s="963"/>
      <c r="JFI61" s="963"/>
      <c r="JFJ61" s="963"/>
      <c r="JFK61" s="963"/>
      <c r="JFL61" s="963"/>
      <c r="JFM61" s="963"/>
      <c r="JFN61" s="963"/>
      <c r="JFO61" s="963"/>
      <c r="JFP61" s="963"/>
      <c r="JFQ61" s="963"/>
      <c r="JFR61" s="963"/>
      <c r="JFS61" s="963"/>
      <c r="JFT61" s="963"/>
      <c r="JFU61" s="963"/>
      <c r="JFV61" s="963"/>
      <c r="JFW61" s="963"/>
      <c r="JFX61" s="963"/>
      <c r="JFY61" s="963"/>
      <c r="JFZ61" s="963"/>
      <c r="JGA61" s="963"/>
      <c r="JGB61" s="963"/>
      <c r="JGC61" s="963"/>
      <c r="JGD61" s="963"/>
      <c r="JGE61" s="963"/>
      <c r="JGF61" s="963"/>
      <c r="JGG61" s="963"/>
      <c r="JGH61" s="963"/>
      <c r="JGI61" s="963"/>
      <c r="JGJ61" s="963"/>
      <c r="JGK61" s="963"/>
      <c r="JGL61" s="963"/>
      <c r="JGM61" s="963"/>
      <c r="JGN61" s="963"/>
      <c r="JGO61" s="963"/>
      <c r="JGP61" s="963"/>
      <c r="JGQ61" s="963"/>
      <c r="JGR61" s="963"/>
      <c r="JGS61" s="963"/>
      <c r="JGT61" s="963"/>
      <c r="JGU61" s="963"/>
      <c r="JGV61" s="963"/>
      <c r="JGW61" s="963"/>
      <c r="JGX61" s="963"/>
      <c r="JGY61" s="963"/>
      <c r="JGZ61" s="963"/>
      <c r="JHA61" s="963"/>
      <c r="JHB61" s="963"/>
      <c r="JHC61" s="963"/>
      <c r="JHD61" s="963"/>
      <c r="JHE61" s="963"/>
      <c r="JHF61" s="963"/>
      <c r="JHG61" s="963"/>
      <c r="JHH61" s="963"/>
      <c r="JHI61" s="963"/>
      <c r="JHJ61" s="963"/>
      <c r="JHK61" s="963"/>
      <c r="JHL61" s="963"/>
      <c r="JHM61" s="963"/>
      <c r="JHN61" s="963"/>
      <c r="JHO61" s="963"/>
      <c r="JHP61" s="963"/>
      <c r="JHQ61" s="963"/>
      <c r="JHR61" s="963"/>
      <c r="JHS61" s="963"/>
      <c r="JHT61" s="963"/>
      <c r="JHU61" s="963"/>
      <c r="JHV61" s="963"/>
      <c r="JHW61" s="963"/>
      <c r="JHX61" s="963"/>
      <c r="JHY61" s="963"/>
      <c r="JHZ61" s="963"/>
      <c r="JIA61" s="963"/>
      <c r="JIB61" s="963"/>
      <c r="JIC61" s="963"/>
      <c r="JID61" s="963"/>
      <c r="JIE61" s="963"/>
      <c r="JIF61" s="963"/>
      <c r="JIG61" s="963"/>
      <c r="JIH61" s="963"/>
      <c r="JII61" s="963"/>
      <c r="JIJ61" s="963"/>
      <c r="JIK61" s="963"/>
      <c r="JIL61" s="963"/>
      <c r="JIM61" s="963"/>
      <c r="JIN61" s="963"/>
      <c r="JIO61" s="963"/>
      <c r="JIP61" s="963"/>
      <c r="JIQ61" s="963"/>
      <c r="JIR61" s="963"/>
      <c r="JIS61" s="963"/>
      <c r="JIT61" s="963"/>
      <c r="JIU61" s="963"/>
      <c r="JIV61" s="963"/>
      <c r="JIW61" s="963"/>
      <c r="JIX61" s="963"/>
      <c r="JIY61" s="963"/>
      <c r="JIZ61" s="963"/>
      <c r="JJA61" s="963"/>
      <c r="JJB61" s="963"/>
      <c r="JJC61" s="963"/>
      <c r="JJD61" s="963"/>
      <c r="JJE61" s="963"/>
      <c r="JJF61" s="963"/>
      <c r="JJG61" s="963"/>
      <c r="JJH61" s="963"/>
      <c r="JJI61" s="963"/>
      <c r="JJJ61" s="963"/>
      <c r="JJK61" s="963"/>
      <c r="JJL61" s="963"/>
      <c r="JJM61" s="963"/>
      <c r="JJN61" s="963"/>
      <c r="JJO61" s="963"/>
      <c r="JJP61" s="963"/>
      <c r="JJQ61" s="963"/>
      <c r="JJR61" s="963"/>
      <c r="JJS61" s="963"/>
      <c r="JJT61" s="963"/>
      <c r="JJU61" s="963"/>
      <c r="JJV61" s="963"/>
      <c r="JJW61" s="963"/>
      <c r="JJX61" s="963"/>
      <c r="JJY61" s="963"/>
      <c r="JJZ61" s="963"/>
      <c r="JKA61" s="963"/>
      <c r="JKB61" s="963"/>
      <c r="JKC61" s="963"/>
      <c r="JKD61" s="963"/>
      <c r="JKE61" s="963"/>
      <c r="JKF61" s="963"/>
      <c r="JKG61" s="963"/>
      <c r="JKH61" s="963"/>
      <c r="JKI61" s="963"/>
      <c r="JKJ61" s="963"/>
      <c r="JKK61" s="963"/>
      <c r="JKL61" s="963"/>
      <c r="JKM61" s="963"/>
      <c r="JKN61" s="963"/>
      <c r="JKO61" s="963"/>
      <c r="JKP61" s="963"/>
      <c r="JKQ61" s="963"/>
      <c r="JKR61" s="963"/>
      <c r="JKS61" s="963"/>
      <c r="JKT61" s="963"/>
      <c r="JKU61" s="963"/>
      <c r="JKV61" s="963"/>
      <c r="JKW61" s="963"/>
      <c r="JKX61" s="963"/>
      <c r="JKY61" s="963"/>
      <c r="JKZ61" s="963"/>
      <c r="JLA61" s="963"/>
      <c r="JLB61" s="963"/>
      <c r="JLC61" s="963"/>
      <c r="JLD61" s="963"/>
      <c r="JLE61" s="963"/>
      <c r="JLF61" s="963"/>
      <c r="JLG61" s="963"/>
      <c r="JLH61" s="963"/>
      <c r="JLI61" s="963"/>
      <c r="JLJ61" s="963"/>
      <c r="JLK61" s="963"/>
      <c r="JLL61" s="963"/>
      <c r="JLM61" s="963"/>
      <c r="JLN61" s="963"/>
      <c r="JLO61" s="963"/>
      <c r="JLP61" s="963"/>
      <c r="JLQ61" s="963"/>
      <c r="JLR61" s="963"/>
      <c r="JLS61" s="963"/>
      <c r="JLT61" s="963"/>
      <c r="JLU61" s="963"/>
      <c r="JLV61" s="963"/>
      <c r="JLW61" s="963"/>
      <c r="JLX61" s="963"/>
      <c r="JLY61" s="963"/>
      <c r="JLZ61" s="963"/>
      <c r="JMA61" s="963"/>
      <c r="JMB61" s="963"/>
      <c r="JMC61" s="963"/>
      <c r="JMD61" s="963"/>
      <c r="JME61" s="963"/>
      <c r="JMF61" s="963"/>
      <c r="JMG61" s="963"/>
      <c r="JMH61" s="963"/>
      <c r="JMI61" s="963"/>
      <c r="JMJ61" s="963"/>
      <c r="JMK61" s="963"/>
      <c r="JML61" s="963"/>
      <c r="JMM61" s="963"/>
      <c r="JMN61" s="963"/>
      <c r="JMO61" s="963"/>
      <c r="JMP61" s="963"/>
      <c r="JMQ61" s="963"/>
      <c r="JMR61" s="963"/>
      <c r="JMS61" s="963"/>
      <c r="JMT61" s="963"/>
      <c r="JMU61" s="963"/>
      <c r="JMV61" s="963"/>
      <c r="JMW61" s="963"/>
      <c r="JMX61" s="963"/>
      <c r="JMY61" s="963"/>
      <c r="JMZ61" s="963"/>
      <c r="JNA61" s="963"/>
      <c r="JNB61" s="963"/>
      <c r="JNC61" s="963"/>
      <c r="JND61" s="963"/>
      <c r="JNE61" s="963"/>
      <c r="JNF61" s="963"/>
      <c r="JNG61" s="963"/>
      <c r="JNH61" s="963"/>
      <c r="JNI61" s="963"/>
      <c r="JNJ61" s="963"/>
      <c r="JNK61" s="963"/>
      <c r="JNL61" s="963"/>
      <c r="JNM61" s="963"/>
      <c r="JNN61" s="963"/>
      <c r="JNO61" s="963"/>
      <c r="JNP61" s="963"/>
      <c r="JNQ61" s="963"/>
      <c r="JNR61" s="963"/>
      <c r="JNS61" s="963"/>
      <c r="JNT61" s="963"/>
      <c r="JNU61" s="963"/>
      <c r="JNV61" s="963"/>
      <c r="JNW61" s="963"/>
      <c r="JNX61" s="963"/>
      <c r="JNY61" s="963"/>
      <c r="JNZ61" s="963"/>
      <c r="JOA61" s="963"/>
      <c r="JOB61" s="963"/>
      <c r="JOC61" s="963"/>
      <c r="JOD61" s="963"/>
      <c r="JOE61" s="963"/>
      <c r="JOF61" s="963"/>
      <c r="JOG61" s="963"/>
      <c r="JOH61" s="963"/>
      <c r="JOI61" s="963"/>
      <c r="JOJ61" s="963"/>
      <c r="JOK61" s="963"/>
      <c r="JOL61" s="963"/>
      <c r="JOM61" s="963"/>
      <c r="JON61" s="963"/>
      <c r="JOO61" s="963"/>
      <c r="JOP61" s="963"/>
      <c r="JOQ61" s="963"/>
      <c r="JOR61" s="963"/>
      <c r="JOS61" s="963"/>
      <c r="JOT61" s="963"/>
      <c r="JOU61" s="963"/>
      <c r="JOV61" s="963"/>
      <c r="JOW61" s="963"/>
      <c r="JOX61" s="963"/>
      <c r="JOY61" s="963"/>
      <c r="JOZ61" s="963"/>
      <c r="JPA61" s="963"/>
      <c r="JPB61" s="963"/>
      <c r="JPC61" s="963"/>
      <c r="JPD61" s="963"/>
      <c r="JPE61" s="963"/>
      <c r="JPF61" s="963"/>
      <c r="JPG61" s="963"/>
      <c r="JPH61" s="963"/>
      <c r="JPI61" s="963"/>
      <c r="JPJ61" s="963"/>
      <c r="JPK61" s="963"/>
      <c r="JPL61" s="963"/>
      <c r="JPM61" s="963"/>
      <c r="JPN61" s="963"/>
      <c r="JPO61" s="963"/>
      <c r="JPP61" s="963"/>
      <c r="JPQ61" s="963"/>
      <c r="JPR61" s="963"/>
      <c r="JPS61" s="963"/>
      <c r="JPT61" s="963"/>
      <c r="JPU61" s="963"/>
      <c r="JPV61" s="963"/>
      <c r="JPW61" s="963"/>
      <c r="JPX61" s="963"/>
      <c r="JPY61" s="963"/>
      <c r="JPZ61" s="963"/>
      <c r="JQA61" s="963"/>
      <c r="JQB61" s="963"/>
      <c r="JQC61" s="963"/>
      <c r="JQD61" s="963"/>
      <c r="JQE61" s="963"/>
      <c r="JQF61" s="963"/>
      <c r="JQG61" s="963"/>
      <c r="JQH61" s="963"/>
      <c r="JQI61" s="963"/>
      <c r="JQJ61" s="963"/>
      <c r="JQK61" s="963"/>
      <c r="JQL61" s="963"/>
      <c r="JQM61" s="963"/>
      <c r="JQN61" s="963"/>
      <c r="JQO61" s="963"/>
      <c r="JQP61" s="963"/>
      <c r="JQQ61" s="963"/>
      <c r="JQR61" s="963"/>
      <c r="JQS61" s="963"/>
      <c r="JQT61" s="963"/>
      <c r="JQU61" s="963"/>
      <c r="JQV61" s="963"/>
      <c r="JQW61" s="963"/>
      <c r="JQX61" s="963"/>
      <c r="JQY61" s="963"/>
      <c r="JQZ61" s="963"/>
      <c r="JRA61" s="963"/>
      <c r="JRB61" s="963"/>
      <c r="JRC61" s="963"/>
      <c r="JRD61" s="963"/>
      <c r="JRE61" s="963"/>
      <c r="JRF61" s="963"/>
      <c r="JRG61" s="963"/>
      <c r="JRH61" s="963"/>
      <c r="JRI61" s="963"/>
      <c r="JRJ61" s="963"/>
      <c r="JRK61" s="963"/>
      <c r="JRL61" s="963"/>
      <c r="JRM61" s="963"/>
      <c r="JRN61" s="963"/>
      <c r="JRO61" s="963"/>
      <c r="JRP61" s="963"/>
      <c r="JRQ61" s="963"/>
      <c r="JRR61" s="963"/>
      <c r="JRS61" s="963"/>
      <c r="JRT61" s="963"/>
      <c r="JRU61" s="963"/>
      <c r="JRV61" s="963"/>
      <c r="JRW61" s="963"/>
      <c r="JRX61" s="963"/>
      <c r="JRY61" s="963"/>
      <c r="JRZ61" s="963"/>
      <c r="JSA61" s="963"/>
      <c r="JSB61" s="963"/>
      <c r="JSC61" s="963"/>
      <c r="JSD61" s="963"/>
      <c r="JSE61" s="963"/>
      <c r="JSF61" s="963"/>
      <c r="JSG61" s="963"/>
      <c r="JSH61" s="963"/>
      <c r="JSI61" s="963"/>
      <c r="JSJ61" s="963"/>
      <c r="JSK61" s="963"/>
      <c r="JSL61" s="963"/>
      <c r="JSM61" s="963"/>
      <c r="JSN61" s="963"/>
      <c r="JSO61" s="963"/>
      <c r="JSP61" s="963"/>
      <c r="JSQ61" s="963"/>
      <c r="JSR61" s="963"/>
      <c r="JSS61" s="963"/>
      <c r="JST61" s="963"/>
      <c r="JSU61" s="963"/>
      <c r="JSV61" s="963"/>
      <c r="JSW61" s="963"/>
      <c r="JSX61" s="963"/>
      <c r="JSY61" s="963"/>
      <c r="JSZ61" s="963"/>
      <c r="JTA61" s="963"/>
      <c r="JTB61" s="963"/>
      <c r="JTC61" s="963"/>
      <c r="JTD61" s="963"/>
      <c r="JTE61" s="963"/>
      <c r="JTF61" s="963"/>
      <c r="JTG61" s="963"/>
      <c r="JTH61" s="963"/>
      <c r="JTI61" s="963"/>
      <c r="JTJ61" s="963"/>
      <c r="JTK61" s="963"/>
      <c r="JTL61" s="963"/>
      <c r="JTM61" s="963"/>
      <c r="JTN61" s="963"/>
      <c r="JTO61" s="963"/>
      <c r="JTP61" s="963"/>
      <c r="JTQ61" s="963"/>
      <c r="JTR61" s="963"/>
      <c r="JTS61" s="963"/>
      <c r="JTT61" s="963"/>
      <c r="JTU61" s="963"/>
      <c r="JTV61" s="963"/>
      <c r="JTW61" s="963"/>
      <c r="JTX61" s="963"/>
      <c r="JTY61" s="963"/>
      <c r="JTZ61" s="963"/>
      <c r="JUA61" s="963"/>
      <c r="JUB61" s="963"/>
      <c r="JUC61" s="963"/>
      <c r="JUD61" s="963"/>
      <c r="JUE61" s="963"/>
      <c r="JUF61" s="963"/>
      <c r="JUG61" s="963"/>
      <c r="JUH61" s="963"/>
      <c r="JUI61" s="963"/>
      <c r="JUJ61" s="963"/>
      <c r="JUK61" s="963"/>
      <c r="JUL61" s="963"/>
      <c r="JUM61" s="963"/>
      <c r="JUN61" s="963"/>
      <c r="JUO61" s="963"/>
      <c r="JUP61" s="963"/>
      <c r="JUQ61" s="963"/>
      <c r="JUR61" s="963"/>
      <c r="JUS61" s="963"/>
      <c r="JUT61" s="963"/>
      <c r="JUU61" s="963"/>
      <c r="JUV61" s="963"/>
      <c r="JUW61" s="963"/>
      <c r="JUX61" s="963"/>
      <c r="JUY61" s="963"/>
      <c r="JUZ61" s="963"/>
      <c r="JVA61" s="963"/>
      <c r="JVB61" s="963"/>
      <c r="JVC61" s="963"/>
      <c r="JVD61" s="963"/>
      <c r="JVE61" s="963"/>
      <c r="JVF61" s="963"/>
      <c r="JVG61" s="963"/>
      <c r="JVH61" s="963"/>
      <c r="JVI61" s="963"/>
      <c r="JVJ61" s="963"/>
      <c r="JVK61" s="963"/>
      <c r="JVL61" s="963"/>
      <c r="JVM61" s="963"/>
      <c r="JVN61" s="963"/>
      <c r="JVO61" s="963"/>
      <c r="JVP61" s="963"/>
      <c r="JVQ61" s="963"/>
      <c r="JVR61" s="963"/>
      <c r="JVS61" s="963"/>
      <c r="JVT61" s="963"/>
      <c r="JVU61" s="963"/>
      <c r="JVV61" s="963"/>
      <c r="JVW61" s="963"/>
      <c r="JVX61" s="963"/>
      <c r="JVY61" s="963"/>
      <c r="JVZ61" s="963"/>
      <c r="JWA61" s="963"/>
      <c r="JWB61" s="963"/>
      <c r="JWC61" s="963"/>
      <c r="JWD61" s="963"/>
      <c r="JWE61" s="963"/>
      <c r="JWF61" s="963"/>
      <c r="JWG61" s="963"/>
      <c r="JWH61" s="963"/>
      <c r="JWI61" s="963"/>
      <c r="JWJ61" s="963"/>
      <c r="JWK61" s="963"/>
      <c r="JWL61" s="963"/>
      <c r="JWM61" s="963"/>
      <c r="JWN61" s="963"/>
      <c r="JWO61" s="963"/>
      <c r="JWP61" s="963"/>
      <c r="JWQ61" s="963"/>
      <c r="JWR61" s="963"/>
      <c r="JWS61" s="963"/>
      <c r="JWT61" s="963"/>
      <c r="JWU61" s="963"/>
      <c r="JWV61" s="963"/>
      <c r="JWW61" s="963"/>
      <c r="JWX61" s="963"/>
      <c r="JWY61" s="963"/>
      <c r="JWZ61" s="963"/>
      <c r="JXA61" s="963"/>
      <c r="JXB61" s="963"/>
      <c r="JXC61" s="963"/>
      <c r="JXD61" s="963"/>
      <c r="JXE61" s="963"/>
      <c r="JXF61" s="963"/>
      <c r="JXG61" s="963"/>
      <c r="JXH61" s="963"/>
      <c r="JXI61" s="963"/>
      <c r="JXJ61" s="963"/>
      <c r="JXK61" s="963"/>
      <c r="JXL61" s="963"/>
      <c r="JXM61" s="963"/>
      <c r="JXN61" s="963"/>
      <c r="JXO61" s="963"/>
      <c r="JXP61" s="963"/>
      <c r="JXQ61" s="963"/>
      <c r="JXR61" s="963"/>
      <c r="JXS61" s="963"/>
      <c r="JXT61" s="963"/>
      <c r="JXU61" s="963"/>
      <c r="JXV61" s="963"/>
      <c r="JXW61" s="963"/>
      <c r="JXX61" s="963"/>
      <c r="JXY61" s="963"/>
      <c r="JXZ61" s="963"/>
      <c r="JYA61" s="963"/>
      <c r="JYB61" s="963"/>
      <c r="JYC61" s="963"/>
      <c r="JYD61" s="963"/>
      <c r="JYE61" s="963"/>
      <c r="JYF61" s="963"/>
      <c r="JYG61" s="963"/>
      <c r="JYH61" s="963"/>
      <c r="JYI61" s="963"/>
      <c r="JYJ61" s="963"/>
      <c r="JYK61" s="963"/>
      <c r="JYL61" s="963"/>
      <c r="JYM61" s="963"/>
      <c r="JYN61" s="963"/>
      <c r="JYO61" s="963"/>
      <c r="JYP61" s="963"/>
      <c r="JYQ61" s="963"/>
      <c r="JYR61" s="963"/>
      <c r="JYS61" s="963"/>
      <c r="JYT61" s="963"/>
      <c r="JYU61" s="963"/>
      <c r="JYV61" s="963"/>
      <c r="JYW61" s="963"/>
      <c r="JYX61" s="963"/>
      <c r="JYY61" s="963"/>
      <c r="JYZ61" s="963"/>
      <c r="JZA61" s="963"/>
      <c r="JZB61" s="963"/>
      <c r="JZC61" s="963"/>
      <c r="JZD61" s="963"/>
      <c r="JZE61" s="963"/>
      <c r="JZF61" s="963"/>
      <c r="JZG61" s="963"/>
      <c r="JZH61" s="963"/>
      <c r="JZI61" s="963"/>
      <c r="JZJ61" s="963"/>
      <c r="JZK61" s="963"/>
      <c r="JZL61" s="963"/>
      <c r="JZM61" s="963"/>
      <c r="JZN61" s="963"/>
      <c r="JZO61" s="963"/>
      <c r="JZP61" s="963"/>
      <c r="JZQ61" s="963"/>
      <c r="JZR61" s="963"/>
      <c r="JZS61" s="963"/>
      <c r="JZT61" s="963"/>
      <c r="JZU61" s="963"/>
      <c r="JZV61" s="963"/>
      <c r="JZW61" s="963"/>
      <c r="JZX61" s="963"/>
      <c r="JZY61" s="963"/>
      <c r="JZZ61" s="963"/>
      <c r="KAA61" s="963"/>
      <c r="KAB61" s="963"/>
      <c r="KAC61" s="963"/>
      <c r="KAD61" s="963"/>
      <c r="KAE61" s="963"/>
      <c r="KAF61" s="963"/>
      <c r="KAG61" s="963"/>
      <c r="KAH61" s="963"/>
      <c r="KAI61" s="963"/>
      <c r="KAJ61" s="963"/>
      <c r="KAK61" s="963"/>
      <c r="KAL61" s="963"/>
      <c r="KAM61" s="963"/>
      <c r="KAN61" s="963"/>
      <c r="KAO61" s="963"/>
      <c r="KAP61" s="963"/>
      <c r="KAQ61" s="963"/>
      <c r="KAR61" s="963"/>
      <c r="KAS61" s="963"/>
      <c r="KAT61" s="963"/>
      <c r="KAU61" s="963"/>
      <c r="KAV61" s="963"/>
      <c r="KAW61" s="963"/>
      <c r="KAX61" s="963"/>
      <c r="KAY61" s="963"/>
      <c r="KAZ61" s="963"/>
      <c r="KBA61" s="963"/>
      <c r="KBB61" s="963"/>
      <c r="KBC61" s="963"/>
      <c r="KBD61" s="963"/>
      <c r="KBE61" s="963"/>
      <c r="KBF61" s="963"/>
      <c r="KBG61" s="963"/>
      <c r="KBH61" s="963"/>
      <c r="KBI61" s="963"/>
      <c r="KBJ61" s="963"/>
      <c r="KBK61" s="963"/>
      <c r="KBL61" s="963"/>
      <c r="KBM61" s="963"/>
      <c r="KBN61" s="963"/>
      <c r="KBO61" s="963"/>
      <c r="KBP61" s="963"/>
      <c r="KBQ61" s="963"/>
      <c r="KBR61" s="963"/>
      <c r="KBS61" s="963"/>
      <c r="KBT61" s="963"/>
      <c r="KBU61" s="963"/>
      <c r="KBV61" s="963"/>
      <c r="KBW61" s="963"/>
      <c r="KBX61" s="963"/>
      <c r="KBY61" s="963"/>
      <c r="KBZ61" s="963"/>
      <c r="KCA61" s="963"/>
      <c r="KCB61" s="963"/>
      <c r="KCC61" s="963"/>
      <c r="KCD61" s="963"/>
      <c r="KCE61" s="963"/>
      <c r="KCF61" s="963"/>
      <c r="KCG61" s="963"/>
      <c r="KCH61" s="963"/>
      <c r="KCI61" s="963"/>
      <c r="KCJ61" s="963"/>
      <c r="KCK61" s="963"/>
      <c r="KCL61" s="963"/>
      <c r="KCM61" s="963"/>
      <c r="KCN61" s="963"/>
      <c r="KCO61" s="963"/>
      <c r="KCP61" s="963"/>
      <c r="KCQ61" s="963"/>
      <c r="KCR61" s="963"/>
      <c r="KCS61" s="963"/>
      <c r="KCT61" s="963"/>
      <c r="KCU61" s="963"/>
      <c r="KCV61" s="963"/>
      <c r="KCW61" s="963"/>
      <c r="KCX61" s="963"/>
      <c r="KCY61" s="963"/>
      <c r="KCZ61" s="963"/>
      <c r="KDA61" s="963"/>
      <c r="KDB61" s="963"/>
      <c r="KDC61" s="963"/>
      <c r="KDD61" s="963"/>
      <c r="KDE61" s="963"/>
      <c r="KDF61" s="963"/>
      <c r="KDG61" s="963"/>
      <c r="KDH61" s="963"/>
      <c r="KDI61" s="963"/>
      <c r="KDJ61" s="963"/>
      <c r="KDK61" s="963"/>
      <c r="KDL61" s="963"/>
      <c r="KDM61" s="963"/>
      <c r="KDN61" s="963"/>
      <c r="KDO61" s="963"/>
      <c r="KDP61" s="963"/>
      <c r="KDQ61" s="963"/>
      <c r="KDR61" s="963"/>
      <c r="KDS61" s="963"/>
      <c r="KDT61" s="963"/>
      <c r="KDU61" s="963"/>
      <c r="KDV61" s="963"/>
      <c r="KDW61" s="963"/>
      <c r="KDX61" s="963"/>
      <c r="KDY61" s="963"/>
      <c r="KDZ61" s="963"/>
      <c r="KEA61" s="963"/>
      <c r="KEB61" s="963"/>
      <c r="KEC61" s="963"/>
      <c r="KED61" s="963"/>
      <c r="KEE61" s="963"/>
      <c r="KEF61" s="963"/>
      <c r="KEG61" s="963"/>
      <c r="KEH61" s="963"/>
      <c r="KEI61" s="963"/>
      <c r="KEJ61" s="963"/>
      <c r="KEK61" s="963"/>
      <c r="KEL61" s="963"/>
      <c r="KEM61" s="963"/>
      <c r="KEN61" s="963"/>
      <c r="KEO61" s="963"/>
      <c r="KEP61" s="963"/>
      <c r="KEQ61" s="963"/>
      <c r="KER61" s="963"/>
      <c r="KES61" s="963"/>
      <c r="KET61" s="963"/>
      <c r="KEU61" s="963"/>
      <c r="KEV61" s="963"/>
      <c r="KEW61" s="963"/>
      <c r="KEX61" s="963"/>
      <c r="KEY61" s="963"/>
      <c r="KEZ61" s="963"/>
      <c r="KFA61" s="963"/>
      <c r="KFB61" s="963"/>
      <c r="KFC61" s="963"/>
      <c r="KFD61" s="963"/>
      <c r="KFE61" s="963"/>
      <c r="KFF61" s="963"/>
      <c r="KFG61" s="963"/>
      <c r="KFH61" s="963"/>
      <c r="KFI61" s="963"/>
      <c r="KFJ61" s="963"/>
      <c r="KFK61" s="963"/>
      <c r="KFL61" s="963"/>
      <c r="KFM61" s="963"/>
      <c r="KFN61" s="963"/>
      <c r="KFO61" s="963"/>
      <c r="KFP61" s="963"/>
      <c r="KFQ61" s="963"/>
      <c r="KFR61" s="963"/>
      <c r="KFS61" s="963"/>
      <c r="KFT61" s="963"/>
      <c r="KFU61" s="963"/>
      <c r="KFV61" s="963"/>
      <c r="KFW61" s="963"/>
      <c r="KFX61" s="963"/>
      <c r="KFY61" s="963"/>
      <c r="KFZ61" s="963"/>
      <c r="KGA61" s="963"/>
      <c r="KGB61" s="963"/>
      <c r="KGC61" s="963"/>
      <c r="KGD61" s="963"/>
      <c r="KGE61" s="963"/>
      <c r="KGF61" s="963"/>
      <c r="KGG61" s="963"/>
      <c r="KGH61" s="963"/>
      <c r="KGI61" s="963"/>
      <c r="KGJ61" s="963"/>
      <c r="KGK61" s="963"/>
      <c r="KGL61" s="963"/>
      <c r="KGM61" s="963"/>
      <c r="KGN61" s="963"/>
      <c r="KGO61" s="963"/>
      <c r="KGP61" s="963"/>
      <c r="KGQ61" s="963"/>
      <c r="KGR61" s="963"/>
      <c r="KGS61" s="963"/>
      <c r="KGT61" s="963"/>
      <c r="KGU61" s="963"/>
      <c r="KGV61" s="963"/>
      <c r="KGW61" s="963"/>
      <c r="KGX61" s="963"/>
      <c r="KGY61" s="963"/>
      <c r="KGZ61" s="963"/>
      <c r="KHA61" s="963"/>
      <c r="KHB61" s="963"/>
      <c r="KHC61" s="963"/>
      <c r="KHD61" s="963"/>
      <c r="KHE61" s="963"/>
      <c r="KHF61" s="963"/>
      <c r="KHG61" s="963"/>
      <c r="KHH61" s="963"/>
      <c r="KHI61" s="963"/>
      <c r="KHJ61" s="963"/>
      <c r="KHK61" s="963"/>
      <c r="KHL61" s="963"/>
      <c r="KHM61" s="963"/>
      <c r="KHN61" s="963"/>
      <c r="KHO61" s="963"/>
      <c r="KHP61" s="963"/>
      <c r="KHQ61" s="963"/>
      <c r="KHR61" s="963"/>
      <c r="KHS61" s="963"/>
      <c r="KHT61" s="963"/>
      <c r="KHU61" s="963"/>
      <c r="KHV61" s="963"/>
      <c r="KHW61" s="963"/>
      <c r="KHX61" s="963"/>
      <c r="KHY61" s="963"/>
      <c r="KHZ61" s="963"/>
      <c r="KIA61" s="963"/>
      <c r="KIB61" s="963"/>
      <c r="KIC61" s="963"/>
      <c r="KID61" s="963"/>
      <c r="KIE61" s="963"/>
      <c r="KIF61" s="963"/>
      <c r="KIG61" s="963"/>
      <c r="KIH61" s="963"/>
      <c r="KII61" s="963"/>
      <c r="KIJ61" s="963"/>
      <c r="KIK61" s="963"/>
      <c r="KIL61" s="963"/>
      <c r="KIM61" s="963"/>
      <c r="KIN61" s="963"/>
      <c r="KIO61" s="963"/>
      <c r="KIP61" s="963"/>
      <c r="KIQ61" s="963"/>
      <c r="KIR61" s="963"/>
      <c r="KIS61" s="963"/>
      <c r="KIT61" s="963"/>
      <c r="KIU61" s="963"/>
      <c r="KIV61" s="963"/>
      <c r="KIW61" s="963"/>
      <c r="KIX61" s="963"/>
      <c r="KIY61" s="963"/>
      <c r="KIZ61" s="963"/>
      <c r="KJA61" s="963"/>
      <c r="KJB61" s="963"/>
      <c r="KJC61" s="963"/>
      <c r="KJD61" s="963"/>
      <c r="KJE61" s="963"/>
      <c r="KJF61" s="963"/>
      <c r="KJG61" s="963"/>
      <c r="KJH61" s="963"/>
      <c r="KJI61" s="963"/>
      <c r="KJJ61" s="963"/>
      <c r="KJK61" s="963"/>
      <c r="KJL61" s="963"/>
      <c r="KJM61" s="963"/>
      <c r="KJN61" s="963"/>
      <c r="KJO61" s="963"/>
      <c r="KJP61" s="963"/>
      <c r="KJQ61" s="963"/>
      <c r="KJR61" s="963"/>
      <c r="KJS61" s="963"/>
      <c r="KJT61" s="963"/>
      <c r="KJU61" s="963"/>
      <c r="KJV61" s="963"/>
      <c r="KJW61" s="963"/>
      <c r="KJX61" s="963"/>
      <c r="KJY61" s="963"/>
      <c r="KJZ61" s="963"/>
      <c r="KKA61" s="963"/>
      <c r="KKB61" s="963"/>
      <c r="KKC61" s="963"/>
      <c r="KKD61" s="963"/>
      <c r="KKE61" s="963"/>
      <c r="KKF61" s="963"/>
      <c r="KKG61" s="963"/>
      <c r="KKH61" s="963"/>
      <c r="KKI61" s="963"/>
      <c r="KKJ61" s="963"/>
      <c r="KKK61" s="963"/>
      <c r="KKL61" s="963"/>
      <c r="KKM61" s="963"/>
      <c r="KKN61" s="963"/>
      <c r="KKO61" s="963"/>
      <c r="KKP61" s="963"/>
      <c r="KKQ61" s="963"/>
      <c r="KKR61" s="963"/>
      <c r="KKS61" s="963"/>
      <c r="KKT61" s="963"/>
      <c r="KKU61" s="963"/>
      <c r="KKV61" s="963"/>
      <c r="KKW61" s="963"/>
      <c r="KKX61" s="963"/>
      <c r="KKY61" s="963"/>
      <c r="KKZ61" s="963"/>
      <c r="KLA61" s="963"/>
      <c r="KLB61" s="963"/>
      <c r="KLC61" s="963"/>
      <c r="KLD61" s="963"/>
      <c r="KLE61" s="963"/>
      <c r="KLF61" s="963"/>
      <c r="KLG61" s="963"/>
      <c r="KLH61" s="963"/>
      <c r="KLI61" s="963"/>
      <c r="KLJ61" s="963"/>
      <c r="KLK61" s="963"/>
      <c r="KLL61" s="963"/>
      <c r="KLM61" s="963"/>
      <c r="KLN61" s="963"/>
      <c r="KLO61" s="963"/>
      <c r="KLP61" s="963"/>
      <c r="KLQ61" s="963"/>
      <c r="KLR61" s="963"/>
      <c r="KLS61" s="963"/>
      <c r="KLT61" s="963"/>
      <c r="KLU61" s="963"/>
      <c r="KLV61" s="963"/>
      <c r="KLW61" s="963"/>
      <c r="KLX61" s="963"/>
      <c r="KLY61" s="963"/>
      <c r="KLZ61" s="963"/>
      <c r="KMA61" s="963"/>
      <c r="KMB61" s="963"/>
      <c r="KMC61" s="963"/>
      <c r="KMD61" s="963"/>
      <c r="KME61" s="963"/>
      <c r="KMF61" s="963"/>
      <c r="KMG61" s="963"/>
      <c r="KMH61" s="963"/>
      <c r="KMI61" s="963"/>
      <c r="KMJ61" s="963"/>
      <c r="KMK61" s="963"/>
      <c r="KML61" s="963"/>
      <c r="KMM61" s="963"/>
      <c r="KMN61" s="963"/>
      <c r="KMO61" s="963"/>
      <c r="KMP61" s="963"/>
      <c r="KMQ61" s="963"/>
      <c r="KMR61" s="963"/>
      <c r="KMS61" s="963"/>
      <c r="KMT61" s="963"/>
      <c r="KMU61" s="963"/>
      <c r="KMV61" s="963"/>
      <c r="KMW61" s="963"/>
      <c r="KMX61" s="963"/>
      <c r="KMY61" s="963"/>
      <c r="KMZ61" s="963"/>
      <c r="KNA61" s="963"/>
      <c r="KNB61" s="963"/>
      <c r="KNC61" s="963"/>
      <c r="KND61" s="963"/>
      <c r="KNE61" s="963"/>
      <c r="KNF61" s="963"/>
      <c r="KNG61" s="963"/>
      <c r="KNH61" s="963"/>
      <c r="KNI61" s="963"/>
      <c r="KNJ61" s="963"/>
      <c r="KNK61" s="963"/>
      <c r="KNL61" s="963"/>
      <c r="KNM61" s="963"/>
      <c r="KNN61" s="963"/>
      <c r="KNO61" s="963"/>
      <c r="KNP61" s="963"/>
      <c r="KNQ61" s="963"/>
      <c r="KNR61" s="963"/>
      <c r="KNS61" s="963"/>
      <c r="KNT61" s="963"/>
      <c r="KNU61" s="963"/>
      <c r="KNV61" s="963"/>
      <c r="KNW61" s="963"/>
      <c r="KNX61" s="963"/>
      <c r="KNY61" s="963"/>
      <c r="KNZ61" s="963"/>
      <c r="KOA61" s="963"/>
      <c r="KOB61" s="963"/>
      <c r="KOC61" s="963"/>
      <c r="KOD61" s="963"/>
      <c r="KOE61" s="963"/>
      <c r="KOF61" s="963"/>
      <c r="KOG61" s="963"/>
      <c r="KOH61" s="963"/>
      <c r="KOI61" s="963"/>
      <c r="KOJ61" s="963"/>
      <c r="KOK61" s="963"/>
      <c r="KOL61" s="963"/>
      <c r="KOM61" s="963"/>
      <c r="KON61" s="963"/>
      <c r="KOO61" s="963"/>
      <c r="KOP61" s="963"/>
      <c r="KOQ61" s="963"/>
      <c r="KOR61" s="963"/>
      <c r="KOS61" s="963"/>
      <c r="KOT61" s="963"/>
      <c r="KOU61" s="963"/>
      <c r="KOV61" s="963"/>
      <c r="KOW61" s="963"/>
      <c r="KOX61" s="963"/>
      <c r="KOY61" s="963"/>
      <c r="KOZ61" s="963"/>
      <c r="KPA61" s="963"/>
      <c r="KPB61" s="963"/>
      <c r="KPC61" s="963"/>
      <c r="KPD61" s="963"/>
      <c r="KPE61" s="963"/>
      <c r="KPF61" s="963"/>
      <c r="KPG61" s="963"/>
      <c r="KPH61" s="963"/>
      <c r="KPI61" s="963"/>
      <c r="KPJ61" s="963"/>
      <c r="KPK61" s="963"/>
      <c r="KPL61" s="963"/>
      <c r="KPM61" s="963"/>
      <c r="KPN61" s="963"/>
      <c r="KPO61" s="963"/>
      <c r="KPP61" s="963"/>
      <c r="KPQ61" s="963"/>
      <c r="KPR61" s="963"/>
      <c r="KPS61" s="963"/>
      <c r="KPT61" s="963"/>
      <c r="KPU61" s="963"/>
      <c r="KPV61" s="963"/>
      <c r="KPW61" s="963"/>
      <c r="KPX61" s="963"/>
      <c r="KPY61" s="963"/>
      <c r="KPZ61" s="963"/>
      <c r="KQA61" s="963"/>
      <c r="KQB61" s="963"/>
      <c r="KQC61" s="963"/>
      <c r="KQD61" s="963"/>
      <c r="KQE61" s="963"/>
      <c r="KQF61" s="963"/>
      <c r="KQG61" s="963"/>
      <c r="KQH61" s="963"/>
      <c r="KQI61" s="963"/>
      <c r="KQJ61" s="963"/>
      <c r="KQK61" s="963"/>
      <c r="KQL61" s="963"/>
      <c r="KQM61" s="963"/>
      <c r="KQN61" s="963"/>
      <c r="KQO61" s="963"/>
      <c r="KQP61" s="963"/>
      <c r="KQQ61" s="963"/>
      <c r="KQR61" s="963"/>
      <c r="KQS61" s="963"/>
      <c r="KQT61" s="963"/>
      <c r="KQU61" s="963"/>
      <c r="KQV61" s="963"/>
      <c r="KQW61" s="963"/>
      <c r="KQX61" s="963"/>
      <c r="KQY61" s="963"/>
      <c r="KQZ61" s="963"/>
      <c r="KRA61" s="963"/>
      <c r="KRB61" s="963"/>
      <c r="KRC61" s="963"/>
      <c r="KRD61" s="963"/>
      <c r="KRE61" s="963"/>
      <c r="KRF61" s="963"/>
      <c r="KRG61" s="963"/>
      <c r="KRH61" s="963"/>
      <c r="KRI61" s="963"/>
      <c r="KRJ61" s="963"/>
      <c r="KRK61" s="963"/>
      <c r="KRL61" s="963"/>
      <c r="KRM61" s="963"/>
      <c r="KRN61" s="963"/>
      <c r="KRO61" s="963"/>
      <c r="KRP61" s="963"/>
      <c r="KRQ61" s="963"/>
      <c r="KRR61" s="963"/>
      <c r="KRS61" s="963"/>
      <c r="KRT61" s="963"/>
      <c r="KRU61" s="963"/>
      <c r="KRV61" s="963"/>
      <c r="KRW61" s="963"/>
      <c r="KRX61" s="963"/>
      <c r="KRY61" s="963"/>
      <c r="KRZ61" s="963"/>
      <c r="KSA61" s="963"/>
      <c r="KSB61" s="963"/>
      <c r="KSC61" s="963"/>
      <c r="KSD61" s="963"/>
      <c r="KSE61" s="963"/>
      <c r="KSF61" s="963"/>
      <c r="KSG61" s="963"/>
      <c r="KSH61" s="963"/>
      <c r="KSI61" s="963"/>
      <c r="KSJ61" s="963"/>
      <c r="KSK61" s="963"/>
      <c r="KSL61" s="963"/>
      <c r="KSM61" s="963"/>
      <c r="KSN61" s="963"/>
      <c r="KSO61" s="963"/>
      <c r="KSP61" s="963"/>
      <c r="KSQ61" s="963"/>
      <c r="KSR61" s="963"/>
      <c r="KSS61" s="963"/>
      <c r="KST61" s="963"/>
      <c r="KSU61" s="963"/>
      <c r="KSV61" s="963"/>
      <c r="KSW61" s="963"/>
      <c r="KSX61" s="963"/>
      <c r="KSY61" s="963"/>
      <c r="KSZ61" s="963"/>
      <c r="KTA61" s="963"/>
      <c r="KTB61" s="963"/>
      <c r="KTC61" s="963"/>
      <c r="KTD61" s="963"/>
      <c r="KTE61" s="963"/>
      <c r="KTF61" s="963"/>
      <c r="KTG61" s="963"/>
      <c r="KTH61" s="963"/>
      <c r="KTI61" s="963"/>
      <c r="KTJ61" s="963"/>
      <c r="KTK61" s="963"/>
      <c r="KTL61" s="963"/>
      <c r="KTM61" s="963"/>
      <c r="KTN61" s="963"/>
      <c r="KTO61" s="963"/>
      <c r="KTP61" s="963"/>
      <c r="KTQ61" s="963"/>
      <c r="KTR61" s="963"/>
      <c r="KTS61" s="963"/>
      <c r="KTT61" s="963"/>
      <c r="KTU61" s="963"/>
      <c r="KTV61" s="963"/>
      <c r="KTW61" s="963"/>
      <c r="KTX61" s="963"/>
      <c r="KTY61" s="963"/>
      <c r="KTZ61" s="963"/>
      <c r="KUA61" s="963"/>
      <c r="KUB61" s="963"/>
      <c r="KUC61" s="963"/>
      <c r="KUD61" s="963"/>
      <c r="KUE61" s="963"/>
      <c r="KUF61" s="963"/>
      <c r="KUG61" s="963"/>
      <c r="KUH61" s="963"/>
      <c r="KUI61" s="963"/>
      <c r="KUJ61" s="963"/>
      <c r="KUK61" s="963"/>
      <c r="KUL61" s="963"/>
      <c r="KUM61" s="963"/>
      <c r="KUN61" s="963"/>
      <c r="KUO61" s="963"/>
      <c r="KUP61" s="963"/>
      <c r="KUQ61" s="963"/>
      <c r="KUR61" s="963"/>
      <c r="KUS61" s="963"/>
      <c r="KUT61" s="963"/>
      <c r="KUU61" s="963"/>
      <c r="KUV61" s="963"/>
      <c r="KUW61" s="963"/>
      <c r="KUX61" s="963"/>
      <c r="KUY61" s="963"/>
      <c r="KUZ61" s="963"/>
      <c r="KVA61" s="963"/>
      <c r="KVB61" s="963"/>
      <c r="KVC61" s="963"/>
      <c r="KVD61" s="963"/>
      <c r="KVE61" s="963"/>
      <c r="KVF61" s="963"/>
      <c r="KVG61" s="963"/>
      <c r="KVH61" s="963"/>
      <c r="KVI61" s="963"/>
      <c r="KVJ61" s="963"/>
      <c r="KVK61" s="963"/>
      <c r="KVL61" s="963"/>
      <c r="KVM61" s="963"/>
      <c r="KVN61" s="963"/>
      <c r="KVO61" s="963"/>
      <c r="KVP61" s="963"/>
      <c r="KVQ61" s="963"/>
      <c r="KVR61" s="963"/>
      <c r="KVS61" s="963"/>
      <c r="KVT61" s="963"/>
      <c r="KVU61" s="963"/>
      <c r="KVV61" s="963"/>
      <c r="KVW61" s="963"/>
      <c r="KVX61" s="963"/>
      <c r="KVY61" s="963"/>
      <c r="KVZ61" s="963"/>
      <c r="KWA61" s="963"/>
      <c r="KWB61" s="963"/>
      <c r="KWC61" s="963"/>
      <c r="KWD61" s="963"/>
      <c r="KWE61" s="963"/>
      <c r="KWF61" s="963"/>
      <c r="KWG61" s="963"/>
      <c r="KWH61" s="963"/>
      <c r="KWI61" s="963"/>
      <c r="KWJ61" s="963"/>
      <c r="KWK61" s="963"/>
      <c r="KWL61" s="963"/>
      <c r="KWM61" s="963"/>
      <c r="KWN61" s="963"/>
      <c r="KWO61" s="963"/>
      <c r="KWP61" s="963"/>
      <c r="KWQ61" s="963"/>
      <c r="KWR61" s="963"/>
      <c r="KWS61" s="963"/>
      <c r="KWT61" s="963"/>
      <c r="KWU61" s="963"/>
      <c r="KWV61" s="963"/>
      <c r="KWW61" s="963"/>
      <c r="KWX61" s="963"/>
      <c r="KWY61" s="963"/>
      <c r="KWZ61" s="963"/>
      <c r="KXA61" s="963"/>
      <c r="KXB61" s="963"/>
      <c r="KXC61" s="963"/>
      <c r="KXD61" s="963"/>
      <c r="KXE61" s="963"/>
      <c r="KXF61" s="963"/>
      <c r="KXG61" s="963"/>
      <c r="KXH61" s="963"/>
      <c r="KXI61" s="963"/>
      <c r="KXJ61" s="963"/>
      <c r="KXK61" s="963"/>
      <c r="KXL61" s="963"/>
      <c r="KXM61" s="963"/>
      <c r="KXN61" s="963"/>
      <c r="KXO61" s="963"/>
      <c r="KXP61" s="963"/>
      <c r="KXQ61" s="963"/>
      <c r="KXR61" s="963"/>
      <c r="KXS61" s="963"/>
      <c r="KXT61" s="963"/>
      <c r="KXU61" s="963"/>
      <c r="KXV61" s="963"/>
      <c r="KXW61" s="963"/>
      <c r="KXX61" s="963"/>
      <c r="KXY61" s="963"/>
      <c r="KXZ61" s="963"/>
      <c r="KYA61" s="963"/>
      <c r="KYB61" s="963"/>
      <c r="KYC61" s="963"/>
      <c r="KYD61" s="963"/>
      <c r="KYE61" s="963"/>
      <c r="KYF61" s="963"/>
      <c r="KYG61" s="963"/>
      <c r="KYH61" s="963"/>
      <c r="KYI61" s="963"/>
      <c r="KYJ61" s="963"/>
      <c r="KYK61" s="963"/>
      <c r="KYL61" s="963"/>
      <c r="KYM61" s="963"/>
      <c r="KYN61" s="963"/>
      <c r="KYO61" s="963"/>
      <c r="KYP61" s="963"/>
      <c r="KYQ61" s="963"/>
      <c r="KYR61" s="963"/>
      <c r="KYS61" s="963"/>
      <c r="KYT61" s="963"/>
      <c r="KYU61" s="963"/>
      <c r="KYV61" s="963"/>
      <c r="KYW61" s="963"/>
      <c r="KYX61" s="963"/>
      <c r="KYY61" s="963"/>
      <c r="KYZ61" s="963"/>
      <c r="KZA61" s="963"/>
      <c r="KZB61" s="963"/>
      <c r="KZC61" s="963"/>
      <c r="KZD61" s="963"/>
      <c r="KZE61" s="963"/>
      <c r="KZF61" s="963"/>
      <c r="KZG61" s="963"/>
      <c r="KZH61" s="963"/>
      <c r="KZI61" s="963"/>
      <c r="KZJ61" s="963"/>
      <c r="KZK61" s="963"/>
      <c r="KZL61" s="963"/>
      <c r="KZM61" s="963"/>
      <c r="KZN61" s="963"/>
      <c r="KZO61" s="963"/>
      <c r="KZP61" s="963"/>
      <c r="KZQ61" s="963"/>
      <c r="KZR61" s="963"/>
      <c r="KZS61" s="963"/>
      <c r="KZT61" s="963"/>
      <c r="KZU61" s="963"/>
      <c r="KZV61" s="963"/>
      <c r="KZW61" s="963"/>
      <c r="KZX61" s="963"/>
      <c r="KZY61" s="963"/>
      <c r="KZZ61" s="963"/>
      <c r="LAA61" s="963"/>
      <c r="LAB61" s="963"/>
      <c r="LAC61" s="963"/>
      <c r="LAD61" s="963"/>
      <c r="LAE61" s="963"/>
      <c r="LAF61" s="963"/>
      <c r="LAG61" s="963"/>
      <c r="LAH61" s="963"/>
      <c r="LAI61" s="963"/>
      <c r="LAJ61" s="963"/>
      <c r="LAK61" s="963"/>
      <c r="LAL61" s="963"/>
      <c r="LAM61" s="963"/>
      <c r="LAN61" s="963"/>
      <c r="LAO61" s="963"/>
      <c r="LAP61" s="963"/>
      <c r="LAQ61" s="963"/>
      <c r="LAR61" s="963"/>
      <c r="LAS61" s="963"/>
      <c r="LAT61" s="963"/>
      <c r="LAU61" s="963"/>
      <c r="LAV61" s="963"/>
      <c r="LAW61" s="963"/>
      <c r="LAX61" s="963"/>
      <c r="LAY61" s="963"/>
      <c r="LAZ61" s="963"/>
      <c r="LBA61" s="963"/>
      <c r="LBB61" s="963"/>
      <c r="LBC61" s="963"/>
      <c r="LBD61" s="963"/>
      <c r="LBE61" s="963"/>
      <c r="LBF61" s="963"/>
      <c r="LBG61" s="963"/>
      <c r="LBH61" s="963"/>
      <c r="LBI61" s="963"/>
      <c r="LBJ61" s="963"/>
      <c r="LBK61" s="963"/>
      <c r="LBL61" s="963"/>
      <c r="LBM61" s="963"/>
      <c r="LBN61" s="963"/>
      <c r="LBO61" s="963"/>
      <c r="LBP61" s="963"/>
      <c r="LBQ61" s="963"/>
      <c r="LBR61" s="963"/>
      <c r="LBS61" s="963"/>
      <c r="LBT61" s="963"/>
      <c r="LBU61" s="963"/>
      <c r="LBV61" s="963"/>
      <c r="LBW61" s="963"/>
      <c r="LBX61" s="963"/>
      <c r="LBY61" s="963"/>
      <c r="LBZ61" s="963"/>
      <c r="LCA61" s="963"/>
      <c r="LCB61" s="963"/>
      <c r="LCC61" s="963"/>
      <c r="LCD61" s="963"/>
      <c r="LCE61" s="963"/>
      <c r="LCF61" s="963"/>
      <c r="LCG61" s="963"/>
      <c r="LCH61" s="963"/>
      <c r="LCI61" s="963"/>
      <c r="LCJ61" s="963"/>
      <c r="LCK61" s="963"/>
      <c r="LCL61" s="963"/>
      <c r="LCM61" s="963"/>
      <c r="LCN61" s="963"/>
      <c r="LCO61" s="963"/>
      <c r="LCP61" s="963"/>
      <c r="LCQ61" s="963"/>
      <c r="LCR61" s="963"/>
      <c r="LCS61" s="963"/>
      <c r="LCT61" s="963"/>
      <c r="LCU61" s="963"/>
      <c r="LCV61" s="963"/>
      <c r="LCW61" s="963"/>
      <c r="LCX61" s="963"/>
      <c r="LCY61" s="963"/>
      <c r="LCZ61" s="963"/>
      <c r="LDA61" s="963"/>
      <c r="LDB61" s="963"/>
      <c r="LDC61" s="963"/>
      <c r="LDD61" s="963"/>
      <c r="LDE61" s="963"/>
      <c r="LDF61" s="963"/>
      <c r="LDG61" s="963"/>
      <c r="LDH61" s="963"/>
      <c r="LDI61" s="963"/>
      <c r="LDJ61" s="963"/>
      <c r="LDK61" s="963"/>
      <c r="LDL61" s="963"/>
      <c r="LDM61" s="963"/>
      <c r="LDN61" s="963"/>
      <c r="LDO61" s="963"/>
      <c r="LDP61" s="963"/>
      <c r="LDQ61" s="963"/>
      <c r="LDR61" s="963"/>
      <c r="LDS61" s="963"/>
      <c r="LDT61" s="963"/>
      <c r="LDU61" s="963"/>
      <c r="LDV61" s="963"/>
      <c r="LDW61" s="963"/>
      <c r="LDX61" s="963"/>
      <c r="LDY61" s="963"/>
      <c r="LDZ61" s="963"/>
      <c r="LEA61" s="963"/>
      <c r="LEB61" s="963"/>
      <c r="LEC61" s="963"/>
      <c r="LED61" s="963"/>
      <c r="LEE61" s="963"/>
      <c r="LEF61" s="963"/>
      <c r="LEG61" s="963"/>
      <c r="LEH61" s="963"/>
      <c r="LEI61" s="963"/>
      <c r="LEJ61" s="963"/>
      <c r="LEK61" s="963"/>
      <c r="LEL61" s="963"/>
      <c r="LEM61" s="963"/>
      <c r="LEN61" s="963"/>
      <c r="LEO61" s="963"/>
      <c r="LEP61" s="963"/>
      <c r="LEQ61" s="963"/>
      <c r="LER61" s="963"/>
      <c r="LES61" s="963"/>
      <c r="LET61" s="963"/>
      <c r="LEU61" s="963"/>
      <c r="LEV61" s="963"/>
      <c r="LEW61" s="963"/>
      <c r="LEX61" s="963"/>
      <c r="LEY61" s="963"/>
      <c r="LEZ61" s="963"/>
      <c r="LFA61" s="963"/>
      <c r="LFB61" s="963"/>
      <c r="LFC61" s="963"/>
      <c r="LFD61" s="963"/>
      <c r="LFE61" s="963"/>
      <c r="LFF61" s="963"/>
      <c r="LFG61" s="963"/>
      <c r="LFH61" s="963"/>
      <c r="LFI61" s="963"/>
      <c r="LFJ61" s="963"/>
      <c r="LFK61" s="963"/>
      <c r="LFL61" s="963"/>
      <c r="LFM61" s="963"/>
      <c r="LFN61" s="963"/>
      <c r="LFO61" s="963"/>
      <c r="LFP61" s="963"/>
      <c r="LFQ61" s="963"/>
      <c r="LFR61" s="963"/>
      <c r="LFS61" s="963"/>
      <c r="LFT61" s="963"/>
      <c r="LFU61" s="963"/>
      <c r="LFV61" s="963"/>
      <c r="LFW61" s="963"/>
      <c r="LFX61" s="963"/>
      <c r="LFY61" s="963"/>
      <c r="LFZ61" s="963"/>
      <c r="LGA61" s="963"/>
      <c r="LGB61" s="963"/>
      <c r="LGC61" s="963"/>
      <c r="LGD61" s="963"/>
      <c r="LGE61" s="963"/>
      <c r="LGF61" s="963"/>
      <c r="LGG61" s="963"/>
      <c r="LGH61" s="963"/>
      <c r="LGI61" s="963"/>
      <c r="LGJ61" s="963"/>
      <c r="LGK61" s="963"/>
      <c r="LGL61" s="963"/>
      <c r="LGM61" s="963"/>
      <c r="LGN61" s="963"/>
      <c r="LGO61" s="963"/>
      <c r="LGP61" s="963"/>
      <c r="LGQ61" s="963"/>
      <c r="LGR61" s="963"/>
      <c r="LGS61" s="963"/>
      <c r="LGT61" s="963"/>
      <c r="LGU61" s="963"/>
      <c r="LGV61" s="963"/>
      <c r="LGW61" s="963"/>
      <c r="LGX61" s="963"/>
      <c r="LGY61" s="963"/>
      <c r="LGZ61" s="963"/>
      <c r="LHA61" s="963"/>
      <c r="LHB61" s="963"/>
      <c r="LHC61" s="963"/>
      <c r="LHD61" s="963"/>
      <c r="LHE61" s="963"/>
      <c r="LHF61" s="963"/>
      <c r="LHG61" s="963"/>
      <c r="LHH61" s="963"/>
      <c r="LHI61" s="963"/>
      <c r="LHJ61" s="963"/>
      <c r="LHK61" s="963"/>
      <c r="LHL61" s="963"/>
      <c r="LHM61" s="963"/>
      <c r="LHN61" s="963"/>
      <c r="LHO61" s="963"/>
      <c r="LHP61" s="963"/>
      <c r="LHQ61" s="963"/>
      <c r="LHR61" s="963"/>
      <c r="LHS61" s="963"/>
      <c r="LHT61" s="963"/>
      <c r="LHU61" s="963"/>
      <c r="LHV61" s="963"/>
      <c r="LHW61" s="963"/>
      <c r="LHX61" s="963"/>
      <c r="LHY61" s="963"/>
      <c r="LHZ61" s="963"/>
      <c r="LIA61" s="963"/>
      <c r="LIB61" s="963"/>
      <c r="LIC61" s="963"/>
      <c r="LID61" s="963"/>
      <c r="LIE61" s="963"/>
      <c r="LIF61" s="963"/>
      <c r="LIG61" s="963"/>
      <c r="LIH61" s="963"/>
      <c r="LII61" s="963"/>
      <c r="LIJ61" s="963"/>
      <c r="LIK61" s="963"/>
      <c r="LIL61" s="963"/>
      <c r="LIM61" s="963"/>
      <c r="LIN61" s="963"/>
      <c r="LIO61" s="963"/>
      <c r="LIP61" s="963"/>
      <c r="LIQ61" s="963"/>
      <c r="LIR61" s="963"/>
      <c r="LIS61" s="963"/>
      <c r="LIT61" s="963"/>
      <c r="LIU61" s="963"/>
      <c r="LIV61" s="963"/>
      <c r="LIW61" s="963"/>
      <c r="LIX61" s="963"/>
      <c r="LIY61" s="963"/>
      <c r="LIZ61" s="963"/>
      <c r="LJA61" s="963"/>
      <c r="LJB61" s="963"/>
      <c r="LJC61" s="963"/>
      <c r="LJD61" s="963"/>
      <c r="LJE61" s="963"/>
      <c r="LJF61" s="963"/>
      <c r="LJG61" s="963"/>
      <c r="LJH61" s="963"/>
      <c r="LJI61" s="963"/>
      <c r="LJJ61" s="963"/>
      <c r="LJK61" s="963"/>
      <c r="LJL61" s="963"/>
      <c r="LJM61" s="963"/>
      <c r="LJN61" s="963"/>
      <c r="LJO61" s="963"/>
      <c r="LJP61" s="963"/>
      <c r="LJQ61" s="963"/>
      <c r="LJR61" s="963"/>
      <c r="LJS61" s="963"/>
      <c r="LJT61" s="963"/>
      <c r="LJU61" s="963"/>
      <c r="LJV61" s="963"/>
      <c r="LJW61" s="963"/>
      <c r="LJX61" s="963"/>
      <c r="LJY61" s="963"/>
      <c r="LJZ61" s="963"/>
      <c r="LKA61" s="963"/>
      <c r="LKB61" s="963"/>
      <c r="LKC61" s="963"/>
      <c r="LKD61" s="963"/>
      <c r="LKE61" s="963"/>
      <c r="LKF61" s="963"/>
      <c r="LKG61" s="963"/>
      <c r="LKH61" s="963"/>
      <c r="LKI61" s="963"/>
      <c r="LKJ61" s="963"/>
      <c r="LKK61" s="963"/>
      <c r="LKL61" s="963"/>
      <c r="LKM61" s="963"/>
      <c r="LKN61" s="963"/>
      <c r="LKO61" s="963"/>
      <c r="LKP61" s="963"/>
      <c r="LKQ61" s="963"/>
      <c r="LKR61" s="963"/>
      <c r="LKS61" s="963"/>
      <c r="LKT61" s="963"/>
      <c r="LKU61" s="963"/>
      <c r="LKV61" s="963"/>
      <c r="LKW61" s="963"/>
      <c r="LKX61" s="963"/>
      <c r="LKY61" s="963"/>
      <c r="LKZ61" s="963"/>
      <c r="LLA61" s="963"/>
      <c r="LLB61" s="963"/>
      <c r="LLC61" s="963"/>
      <c r="LLD61" s="963"/>
      <c r="LLE61" s="963"/>
      <c r="LLF61" s="963"/>
      <c r="LLG61" s="963"/>
      <c r="LLH61" s="963"/>
      <c r="LLI61" s="963"/>
      <c r="LLJ61" s="963"/>
      <c r="LLK61" s="963"/>
      <c r="LLL61" s="963"/>
      <c r="LLM61" s="963"/>
      <c r="LLN61" s="963"/>
      <c r="LLO61" s="963"/>
      <c r="LLP61" s="963"/>
      <c r="LLQ61" s="963"/>
      <c r="LLR61" s="963"/>
      <c r="LLS61" s="963"/>
      <c r="LLT61" s="963"/>
      <c r="LLU61" s="963"/>
      <c r="LLV61" s="963"/>
      <c r="LLW61" s="963"/>
      <c r="LLX61" s="963"/>
      <c r="LLY61" s="963"/>
      <c r="LLZ61" s="963"/>
      <c r="LMA61" s="963"/>
      <c r="LMB61" s="963"/>
      <c r="LMC61" s="963"/>
      <c r="LMD61" s="963"/>
      <c r="LME61" s="963"/>
      <c r="LMF61" s="963"/>
      <c r="LMG61" s="963"/>
      <c r="LMH61" s="963"/>
      <c r="LMI61" s="963"/>
      <c r="LMJ61" s="963"/>
      <c r="LMK61" s="963"/>
      <c r="LML61" s="963"/>
      <c r="LMM61" s="963"/>
      <c r="LMN61" s="963"/>
      <c r="LMO61" s="963"/>
      <c r="LMP61" s="963"/>
      <c r="LMQ61" s="963"/>
      <c r="LMR61" s="963"/>
      <c r="LMS61" s="963"/>
      <c r="LMT61" s="963"/>
      <c r="LMU61" s="963"/>
      <c r="LMV61" s="963"/>
      <c r="LMW61" s="963"/>
      <c r="LMX61" s="963"/>
      <c r="LMY61" s="963"/>
      <c r="LMZ61" s="963"/>
      <c r="LNA61" s="963"/>
      <c r="LNB61" s="963"/>
      <c r="LNC61" s="963"/>
      <c r="LND61" s="963"/>
      <c r="LNE61" s="963"/>
      <c r="LNF61" s="963"/>
      <c r="LNG61" s="963"/>
      <c r="LNH61" s="963"/>
      <c r="LNI61" s="963"/>
      <c r="LNJ61" s="963"/>
      <c r="LNK61" s="963"/>
      <c r="LNL61" s="963"/>
      <c r="LNM61" s="963"/>
      <c r="LNN61" s="963"/>
      <c r="LNO61" s="963"/>
      <c r="LNP61" s="963"/>
      <c r="LNQ61" s="963"/>
      <c r="LNR61" s="963"/>
      <c r="LNS61" s="963"/>
      <c r="LNT61" s="963"/>
      <c r="LNU61" s="963"/>
      <c r="LNV61" s="963"/>
      <c r="LNW61" s="963"/>
      <c r="LNX61" s="963"/>
      <c r="LNY61" s="963"/>
      <c r="LNZ61" s="963"/>
      <c r="LOA61" s="963"/>
      <c r="LOB61" s="963"/>
      <c r="LOC61" s="963"/>
      <c r="LOD61" s="963"/>
      <c r="LOE61" s="963"/>
      <c r="LOF61" s="963"/>
      <c r="LOG61" s="963"/>
      <c r="LOH61" s="963"/>
      <c r="LOI61" s="963"/>
      <c r="LOJ61" s="963"/>
      <c r="LOK61" s="963"/>
      <c r="LOL61" s="963"/>
      <c r="LOM61" s="963"/>
      <c r="LON61" s="963"/>
      <c r="LOO61" s="963"/>
      <c r="LOP61" s="963"/>
      <c r="LOQ61" s="963"/>
      <c r="LOR61" s="963"/>
      <c r="LOS61" s="963"/>
      <c r="LOT61" s="963"/>
      <c r="LOU61" s="963"/>
      <c r="LOV61" s="963"/>
      <c r="LOW61" s="963"/>
      <c r="LOX61" s="963"/>
      <c r="LOY61" s="963"/>
      <c r="LOZ61" s="963"/>
      <c r="LPA61" s="963"/>
      <c r="LPB61" s="963"/>
      <c r="LPC61" s="963"/>
      <c r="LPD61" s="963"/>
      <c r="LPE61" s="963"/>
      <c r="LPF61" s="963"/>
      <c r="LPG61" s="963"/>
      <c r="LPH61" s="963"/>
      <c r="LPI61" s="963"/>
      <c r="LPJ61" s="963"/>
      <c r="LPK61" s="963"/>
      <c r="LPL61" s="963"/>
      <c r="LPM61" s="963"/>
      <c r="LPN61" s="963"/>
      <c r="LPO61" s="963"/>
      <c r="LPP61" s="963"/>
      <c r="LPQ61" s="963"/>
      <c r="LPR61" s="963"/>
      <c r="LPS61" s="963"/>
      <c r="LPT61" s="963"/>
      <c r="LPU61" s="963"/>
      <c r="LPV61" s="963"/>
      <c r="LPW61" s="963"/>
      <c r="LPX61" s="963"/>
      <c r="LPY61" s="963"/>
      <c r="LPZ61" s="963"/>
      <c r="LQA61" s="963"/>
      <c r="LQB61" s="963"/>
      <c r="LQC61" s="963"/>
      <c r="LQD61" s="963"/>
      <c r="LQE61" s="963"/>
      <c r="LQF61" s="963"/>
      <c r="LQG61" s="963"/>
      <c r="LQH61" s="963"/>
      <c r="LQI61" s="963"/>
      <c r="LQJ61" s="963"/>
      <c r="LQK61" s="963"/>
      <c r="LQL61" s="963"/>
      <c r="LQM61" s="963"/>
      <c r="LQN61" s="963"/>
      <c r="LQO61" s="963"/>
      <c r="LQP61" s="963"/>
      <c r="LQQ61" s="963"/>
      <c r="LQR61" s="963"/>
      <c r="LQS61" s="963"/>
      <c r="LQT61" s="963"/>
      <c r="LQU61" s="963"/>
      <c r="LQV61" s="963"/>
      <c r="LQW61" s="963"/>
      <c r="LQX61" s="963"/>
      <c r="LQY61" s="963"/>
      <c r="LQZ61" s="963"/>
      <c r="LRA61" s="963"/>
      <c r="LRB61" s="963"/>
      <c r="LRC61" s="963"/>
      <c r="LRD61" s="963"/>
      <c r="LRE61" s="963"/>
      <c r="LRF61" s="963"/>
      <c r="LRG61" s="963"/>
      <c r="LRH61" s="963"/>
      <c r="LRI61" s="963"/>
      <c r="LRJ61" s="963"/>
      <c r="LRK61" s="963"/>
      <c r="LRL61" s="963"/>
      <c r="LRM61" s="963"/>
      <c r="LRN61" s="963"/>
      <c r="LRO61" s="963"/>
      <c r="LRP61" s="963"/>
      <c r="LRQ61" s="963"/>
      <c r="LRR61" s="963"/>
      <c r="LRS61" s="963"/>
      <c r="LRT61" s="963"/>
      <c r="LRU61" s="963"/>
      <c r="LRV61" s="963"/>
      <c r="LRW61" s="963"/>
      <c r="LRX61" s="963"/>
      <c r="LRY61" s="963"/>
      <c r="LRZ61" s="963"/>
      <c r="LSA61" s="963"/>
      <c r="LSB61" s="963"/>
      <c r="LSC61" s="963"/>
      <c r="LSD61" s="963"/>
      <c r="LSE61" s="963"/>
      <c r="LSF61" s="963"/>
      <c r="LSG61" s="963"/>
      <c r="LSH61" s="963"/>
      <c r="LSI61" s="963"/>
      <c r="LSJ61" s="963"/>
      <c r="LSK61" s="963"/>
      <c r="LSL61" s="963"/>
      <c r="LSM61" s="963"/>
      <c r="LSN61" s="963"/>
      <c r="LSO61" s="963"/>
      <c r="LSP61" s="963"/>
      <c r="LSQ61" s="963"/>
      <c r="LSR61" s="963"/>
      <c r="LSS61" s="963"/>
      <c r="LST61" s="963"/>
      <c r="LSU61" s="963"/>
      <c r="LSV61" s="963"/>
      <c r="LSW61" s="963"/>
      <c r="LSX61" s="963"/>
      <c r="LSY61" s="963"/>
      <c r="LSZ61" s="963"/>
      <c r="LTA61" s="963"/>
      <c r="LTB61" s="963"/>
      <c r="LTC61" s="963"/>
      <c r="LTD61" s="963"/>
      <c r="LTE61" s="963"/>
      <c r="LTF61" s="963"/>
      <c r="LTG61" s="963"/>
      <c r="LTH61" s="963"/>
      <c r="LTI61" s="963"/>
      <c r="LTJ61" s="963"/>
      <c r="LTK61" s="963"/>
      <c r="LTL61" s="963"/>
      <c r="LTM61" s="963"/>
      <c r="LTN61" s="963"/>
      <c r="LTO61" s="963"/>
      <c r="LTP61" s="963"/>
      <c r="LTQ61" s="963"/>
      <c r="LTR61" s="963"/>
      <c r="LTS61" s="963"/>
      <c r="LTT61" s="963"/>
      <c r="LTU61" s="963"/>
      <c r="LTV61" s="963"/>
      <c r="LTW61" s="963"/>
      <c r="LTX61" s="963"/>
      <c r="LTY61" s="963"/>
      <c r="LTZ61" s="963"/>
      <c r="LUA61" s="963"/>
      <c r="LUB61" s="963"/>
      <c r="LUC61" s="963"/>
      <c r="LUD61" s="963"/>
      <c r="LUE61" s="963"/>
      <c r="LUF61" s="963"/>
      <c r="LUG61" s="963"/>
      <c r="LUH61" s="963"/>
      <c r="LUI61" s="963"/>
      <c r="LUJ61" s="963"/>
      <c r="LUK61" s="963"/>
      <c r="LUL61" s="963"/>
      <c r="LUM61" s="963"/>
      <c r="LUN61" s="963"/>
      <c r="LUO61" s="963"/>
      <c r="LUP61" s="963"/>
      <c r="LUQ61" s="963"/>
      <c r="LUR61" s="963"/>
      <c r="LUS61" s="963"/>
      <c r="LUT61" s="963"/>
      <c r="LUU61" s="963"/>
      <c r="LUV61" s="963"/>
      <c r="LUW61" s="963"/>
      <c r="LUX61" s="963"/>
      <c r="LUY61" s="963"/>
      <c r="LUZ61" s="963"/>
      <c r="LVA61" s="963"/>
      <c r="LVB61" s="963"/>
      <c r="LVC61" s="963"/>
      <c r="LVD61" s="963"/>
      <c r="LVE61" s="963"/>
      <c r="LVF61" s="963"/>
      <c r="LVG61" s="963"/>
      <c r="LVH61" s="963"/>
      <c r="LVI61" s="963"/>
      <c r="LVJ61" s="963"/>
      <c r="LVK61" s="963"/>
      <c r="LVL61" s="963"/>
      <c r="LVM61" s="963"/>
      <c r="LVN61" s="963"/>
      <c r="LVO61" s="963"/>
      <c r="LVP61" s="963"/>
      <c r="LVQ61" s="963"/>
      <c r="LVR61" s="963"/>
      <c r="LVS61" s="963"/>
      <c r="LVT61" s="963"/>
      <c r="LVU61" s="963"/>
      <c r="LVV61" s="963"/>
      <c r="LVW61" s="963"/>
      <c r="LVX61" s="963"/>
      <c r="LVY61" s="963"/>
      <c r="LVZ61" s="963"/>
      <c r="LWA61" s="963"/>
      <c r="LWB61" s="963"/>
      <c r="LWC61" s="963"/>
      <c r="LWD61" s="963"/>
      <c r="LWE61" s="963"/>
      <c r="LWF61" s="963"/>
      <c r="LWG61" s="963"/>
      <c r="LWH61" s="963"/>
      <c r="LWI61" s="963"/>
      <c r="LWJ61" s="963"/>
      <c r="LWK61" s="963"/>
      <c r="LWL61" s="963"/>
      <c r="LWM61" s="963"/>
      <c r="LWN61" s="963"/>
      <c r="LWO61" s="963"/>
      <c r="LWP61" s="963"/>
      <c r="LWQ61" s="963"/>
      <c r="LWR61" s="963"/>
      <c r="LWS61" s="963"/>
      <c r="LWT61" s="963"/>
      <c r="LWU61" s="963"/>
      <c r="LWV61" s="963"/>
      <c r="LWW61" s="963"/>
      <c r="LWX61" s="963"/>
      <c r="LWY61" s="963"/>
      <c r="LWZ61" s="963"/>
      <c r="LXA61" s="963"/>
      <c r="LXB61" s="963"/>
      <c r="LXC61" s="963"/>
      <c r="LXD61" s="963"/>
      <c r="LXE61" s="963"/>
      <c r="LXF61" s="963"/>
      <c r="LXG61" s="963"/>
      <c r="LXH61" s="963"/>
      <c r="LXI61" s="963"/>
      <c r="LXJ61" s="963"/>
      <c r="LXK61" s="963"/>
      <c r="LXL61" s="963"/>
      <c r="LXM61" s="963"/>
      <c r="LXN61" s="963"/>
      <c r="LXO61" s="963"/>
      <c r="LXP61" s="963"/>
      <c r="LXQ61" s="963"/>
      <c r="LXR61" s="963"/>
      <c r="LXS61" s="963"/>
      <c r="LXT61" s="963"/>
      <c r="LXU61" s="963"/>
      <c r="LXV61" s="963"/>
      <c r="LXW61" s="963"/>
      <c r="LXX61" s="963"/>
      <c r="LXY61" s="963"/>
      <c r="LXZ61" s="963"/>
      <c r="LYA61" s="963"/>
      <c r="LYB61" s="963"/>
      <c r="LYC61" s="963"/>
      <c r="LYD61" s="963"/>
      <c r="LYE61" s="963"/>
      <c r="LYF61" s="963"/>
      <c r="LYG61" s="963"/>
      <c r="LYH61" s="963"/>
      <c r="LYI61" s="963"/>
      <c r="LYJ61" s="963"/>
      <c r="LYK61" s="963"/>
      <c r="LYL61" s="963"/>
      <c r="LYM61" s="963"/>
      <c r="LYN61" s="963"/>
      <c r="LYO61" s="963"/>
      <c r="LYP61" s="963"/>
      <c r="LYQ61" s="963"/>
      <c r="LYR61" s="963"/>
      <c r="LYS61" s="963"/>
      <c r="LYT61" s="963"/>
      <c r="LYU61" s="963"/>
      <c r="LYV61" s="963"/>
      <c r="LYW61" s="963"/>
      <c r="LYX61" s="963"/>
      <c r="LYY61" s="963"/>
      <c r="LYZ61" s="963"/>
      <c r="LZA61" s="963"/>
      <c r="LZB61" s="963"/>
      <c r="LZC61" s="963"/>
      <c r="LZD61" s="963"/>
      <c r="LZE61" s="963"/>
      <c r="LZF61" s="963"/>
      <c r="LZG61" s="963"/>
      <c r="LZH61" s="963"/>
      <c r="LZI61" s="963"/>
      <c r="LZJ61" s="963"/>
      <c r="LZK61" s="963"/>
      <c r="LZL61" s="963"/>
      <c r="LZM61" s="963"/>
      <c r="LZN61" s="963"/>
      <c r="LZO61" s="963"/>
      <c r="LZP61" s="963"/>
      <c r="LZQ61" s="963"/>
      <c r="LZR61" s="963"/>
      <c r="LZS61" s="963"/>
      <c r="LZT61" s="963"/>
      <c r="LZU61" s="963"/>
      <c r="LZV61" s="963"/>
      <c r="LZW61" s="963"/>
      <c r="LZX61" s="963"/>
      <c r="LZY61" s="963"/>
      <c r="LZZ61" s="963"/>
      <c r="MAA61" s="963"/>
      <c r="MAB61" s="963"/>
      <c r="MAC61" s="963"/>
      <c r="MAD61" s="963"/>
      <c r="MAE61" s="963"/>
      <c r="MAF61" s="963"/>
      <c r="MAG61" s="963"/>
      <c r="MAH61" s="963"/>
      <c r="MAI61" s="963"/>
      <c r="MAJ61" s="963"/>
      <c r="MAK61" s="963"/>
      <c r="MAL61" s="963"/>
      <c r="MAM61" s="963"/>
      <c r="MAN61" s="963"/>
      <c r="MAO61" s="963"/>
      <c r="MAP61" s="963"/>
      <c r="MAQ61" s="963"/>
      <c r="MAR61" s="963"/>
      <c r="MAS61" s="963"/>
      <c r="MAT61" s="963"/>
      <c r="MAU61" s="963"/>
      <c r="MAV61" s="963"/>
      <c r="MAW61" s="963"/>
      <c r="MAX61" s="963"/>
      <c r="MAY61" s="963"/>
      <c r="MAZ61" s="963"/>
      <c r="MBA61" s="963"/>
      <c r="MBB61" s="963"/>
      <c r="MBC61" s="963"/>
      <c r="MBD61" s="963"/>
      <c r="MBE61" s="963"/>
      <c r="MBF61" s="963"/>
      <c r="MBG61" s="963"/>
      <c r="MBH61" s="963"/>
      <c r="MBI61" s="963"/>
      <c r="MBJ61" s="963"/>
      <c r="MBK61" s="963"/>
      <c r="MBL61" s="963"/>
      <c r="MBM61" s="963"/>
      <c r="MBN61" s="963"/>
      <c r="MBO61" s="963"/>
      <c r="MBP61" s="963"/>
      <c r="MBQ61" s="963"/>
      <c r="MBR61" s="963"/>
      <c r="MBS61" s="963"/>
      <c r="MBT61" s="963"/>
      <c r="MBU61" s="963"/>
      <c r="MBV61" s="963"/>
      <c r="MBW61" s="963"/>
      <c r="MBX61" s="963"/>
      <c r="MBY61" s="963"/>
      <c r="MBZ61" s="963"/>
      <c r="MCA61" s="963"/>
      <c r="MCB61" s="963"/>
      <c r="MCC61" s="963"/>
      <c r="MCD61" s="963"/>
      <c r="MCE61" s="963"/>
      <c r="MCF61" s="963"/>
      <c r="MCG61" s="963"/>
      <c r="MCH61" s="963"/>
      <c r="MCI61" s="963"/>
      <c r="MCJ61" s="963"/>
      <c r="MCK61" s="963"/>
      <c r="MCL61" s="963"/>
      <c r="MCM61" s="963"/>
      <c r="MCN61" s="963"/>
      <c r="MCO61" s="963"/>
      <c r="MCP61" s="963"/>
      <c r="MCQ61" s="963"/>
      <c r="MCR61" s="963"/>
      <c r="MCS61" s="963"/>
      <c r="MCT61" s="963"/>
      <c r="MCU61" s="963"/>
      <c r="MCV61" s="963"/>
      <c r="MCW61" s="963"/>
      <c r="MCX61" s="963"/>
      <c r="MCY61" s="963"/>
      <c r="MCZ61" s="963"/>
      <c r="MDA61" s="963"/>
      <c r="MDB61" s="963"/>
      <c r="MDC61" s="963"/>
      <c r="MDD61" s="963"/>
      <c r="MDE61" s="963"/>
      <c r="MDF61" s="963"/>
      <c r="MDG61" s="963"/>
      <c r="MDH61" s="963"/>
      <c r="MDI61" s="963"/>
      <c r="MDJ61" s="963"/>
      <c r="MDK61" s="963"/>
      <c r="MDL61" s="963"/>
      <c r="MDM61" s="963"/>
      <c r="MDN61" s="963"/>
      <c r="MDO61" s="963"/>
      <c r="MDP61" s="963"/>
      <c r="MDQ61" s="963"/>
      <c r="MDR61" s="963"/>
      <c r="MDS61" s="963"/>
      <c r="MDT61" s="963"/>
      <c r="MDU61" s="963"/>
      <c r="MDV61" s="963"/>
      <c r="MDW61" s="963"/>
      <c r="MDX61" s="963"/>
      <c r="MDY61" s="963"/>
      <c r="MDZ61" s="963"/>
      <c r="MEA61" s="963"/>
      <c r="MEB61" s="963"/>
      <c r="MEC61" s="963"/>
      <c r="MED61" s="963"/>
      <c r="MEE61" s="963"/>
      <c r="MEF61" s="963"/>
      <c r="MEG61" s="963"/>
      <c r="MEH61" s="963"/>
      <c r="MEI61" s="963"/>
      <c r="MEJ61" s="963"/>
      <c r="MEK61" s="963"/>
      <c r="MEL61" s="963"/>
      <c r="MEM61" s="963"/>
      <c r="MEN61" s="963"/>
      <c r="MEO61" s="963"/>
      <c r="MEP61" s="963"/>
      <c r="MEQ61" s="963"/>
      <c r="MER61" s="963"/>
      <c r="MES61" s="963"/>
      <c r="MET61" s="963"/>
      <c r="MEU61" s="963"/>
      <c r="MEV61" s="963"/>
      <c r="MEW61" s="963"/>
      <c r="MEX61" s="963"/>
      <c r="MEY61" s="963"/>
      <c r="MEZ61" s="963"/>
      <c r="MFA61" s="963"/>
      <c r="MFB61" s="963"/>
      <c r="MFC61" s="963"/>
      <c r="MFD61" s="963"/>
      <c r="MFE61" s="963"/>
      <c r="MFF61" s="963"/>
      <c r="MFG61" s="963"/>
      <c r="MFH61" s="963"/>
      <c r="MFI61" s="963"/>
      <c r="MFJ61" s="963"/>
      <c r="MFK61" s="963"/>
      <c r="MFL61" s="963"/>
      <c r="MFM61" s="963"/>
      <c r="MFN61" s="963"/>
      <c r="MFO61" s="963"/>
      <c r="MFP61" s="963"/>
      <c r="MFQ61" s="963"/>
      <c r="MFR61" s="963"/>
      <c r="MFS61" s="963"/>
      <c r="MFT61" s="963"/>
      <c r="MFU61" s="963"/>
      <c r="MFV61" s="963"/>
      <c r="MFW61" s="963"/>
      <c r="MFX61" s="963"/>
      <c r="MFY61" s="963"/>
      <c r="MFZ61" s="963"/>
      <c r="MGA61" s="963"/>
      <c r="MGB61" s="963"/>
      <c r="MGC61" s="963"/>
      <c r="MGD61" s="963"/>
      <c r="MGE61" s="963"/>
      <c r="MGF61" s="963"/>
      <c r="MGG61" s="963"/>
      <c r="MGH61" s="963"/>
      <c r="MGI61" s="963"/>
      <c r="MGJ61" s="963"/>
      <c r="MGK61" s="963"/>
      <c r="MGL61" s="963"/>
      <c r="MGM61" s="963"/>
      <c r="MGN61" s="963"/>
      <c r="MGO61" s="963"/>
      <c r="MGP61" s="963"/>
      <c r="MGQ61" s="963"/>
      <c r="MGR61" s="963"/>
      <c r="MGS61" s="963"/>
      <c r="MGT61" s="963"/>
      <c r="MGU61" s="963"/>
      <c r="MGV61" s="963"/>
      <c r="MGW61" s="963"/>
      <c r="MGX61" s="963"/>
      <c r="MGY61" s="963"/>
      <c r="MGZ61" s="963"/>
      <c r="MHA61" s="963"/>
      <c r="MHB61" s="963"/>
      <c r="MHC61" s="963"/>
      <c r="MHD61" s="963"/>
      <c r="MHE61" s="963"/>
      <c r="MHF61" s="963"/>
      <c r="MHG61" s="963"/>
      <c r="MHH61" s="963"/>
      <c r="MHI61" s="963"/>
      <c r="MHJ61" s="963"/>
      <c r="MHK61" s="963"/>
      <c r="MHL61" s="963"/>
      <c r="MHM61" s="963"/>
      <c r="MHN61" s="963"/>
      <c r="MHO61" s="963"/>
      <c r="MHP61" s="963"/>
      <c r="MHQ61" s="963"/>
      <c r="MHR61" s="963"/>
      <c r="MHS61" s="963"/>
      <c r="MHT61" s="963"/>
      <c r="MHU61" s="963"/>
      <c r="MHV61" s="963"/>
      <c r="MHW61" s="963"/>
      <c r="MHX61" s="963"/>
      <c r="MHY61" s="963"/>
      <c r="MHZ61" s="963"/>
      <c r="MIA61" s="963"/>
      <c r="MIB61" s="963"/>
      <c r="MIC61" s="963"/>
      <c r="MID61" s="963"/>
      <c r="MIE61" s="963"/>
      <c r="MIF61" s="963"/>
      <c r="MIG61" s="963"/>
      <c r="MIH61" s="963"/>
      <c r="MII61" s="963"/>
      <c r="MIJ61" s="963"/>
      <c r="MIK61" s="963"/>
      <c r="MIL61" s="963"/>
      <c r="MIM61" s="963"/>
      <c r="MIN61" s="963"/>
      <c r="MIO61" s="963"/>
      <c r="MIP61" s="963"/>
      <c r="MIQ61" s="963"/>
      <c r="MIR61" s="963"/>
      <c r="MIS61" s="963"/>
      <c r="MIT61" s="963"/>
      <c r="MIU61" s="963"/>
      <c r="MIV61" s="963"/>
      <c r="MIW61" s="963"/>
      <c r="MIX61" s="963"/>
      <c r="MIY61" s="963"/>
      <c r="MIZ61" s="963"/>
      <c r="MJA61" s="963"/>
      <c r="MJB61" s="963"/>
      <c r="MJC61" s="963"/>
      <c r="MJD61" s="963"/>
      <c r="MJE61" s="963"/>
      <c r="MJF61" s="963"/>
      <c r="MJG61" s="963"/>
      <c r="MJH61" s="963"/>
      <c r="MJI61" s="963"/>
      <c r="MJJ61" s="963"/>
      <c r="MJK61" s="963"/>
      <c r="MJL61" s="963"/>
      <c r="MJM61" s="963"/>
      <c r="MJN61" s="963"/>
      <c r="MJO61" s="963"/>
      <c r="MJP61" s="963"/>
      <c r="MJQ61" s="963"/>
      <c r="MJR61" s="963"/>
      <c r="MJS61" s="963"/>
      <c r="MJT61" s="963"/>
      <c r="MJU61" s="963"/>
      <c r="MJV61" s="963"/>
      <c r="MJW61" s="963"/>
      <c r="MJX61" s="963"/>
      <c r="MJY61" s="963"/>
      <c r="MJZ61" s="963"/>
      <c r="MKA61" s="963"/>
      <c r="MKB61" s="963"/>
      <c r="MKC61" s="963"/>
      <c r="MKD61" s="963"/>
      <c r="MKE61" s="963"/>
      <c r="MKF61" s="963"/>
      <c r="MKG61" s="963"/>
      <c r="MKH61" s="963"/>
      <c r="MKI61" s="963"/>
      <c r="MKJ61" s="963"/>
      <c r="MKK61" s="963"/>
      <c r="MKL61" s="963"/>
      <c r="MKM61" s="963"/>
      <c r="MKN61" s="963"/>
      <c r="MKO61" s="963"/>
      <c r="MKP61" s="963"/>
      <c r="MKQ61" s="963"/>
      <c r="MKR61" s="963"/>
      <c r="MKS61" s="963"/>
      <c r="MKT61" s="963"/>
      <c r="MKU61" s="963"/>
      <c r="MKV61" s="963"/>
      <c r="MKW61" s="963"/>
      <c r="MKX61" s="963"/>
      <c r="MKY61" s="963"/>
      <c r="MKZ61" s="963"/>
      <c r="MLA61" s="963"/>
      <c r="MLB61" s="963"/>
      <c r="MLC61" s="963"/>
      <c r="MLD61" s="963"/>
      <c r="MLE61" s="963"/>
      <c r="MLF61" s="963"/>
      <c r="MLG61" s="963"/>
      <c r="MLH61" s="963"/>
      <c r="MLI61" s="963"/>
      <c r="MLJ61" s="963"/>
      <c r="MLK61" s="963"/>
      <c r="MLL61" s="963"/>
      <c r="MLM61" s="963"/>
      <c r="MLN61" s="963"/>
      <c r="MLO61" s="963"/>
      <c r="MLP61" s="963"/>
      <c r="MLQ61" s="963"/>
      <c r="MLR61" s="963"/>
      <c r="MLS61" s="963"/>
      <c r="MLT61" s="963"/>
      <c r="MLU61" s="963"/>
      <c r="MLV61" s="963"/>
      <c r="MLW61" s="963"/>
      <c r="MLX61" s="963"/>
      <c r="MLY61" s="963"/>
      <c r="MLZ61" s="963"/>
      <c r="MMA61" s="963"/>
      <c r="MMB61" s="963"/>
      <c r="MMC61" s="963"/>
      <c r="MMD61" s="963"/>
      <c r="MME61" s="963"/>
      <c r="MMF61" s="963"/>
      <c r="MMG61" s="963"/>
      <c r="MMH61" s="963"/>
      <c r="MMI61" s="963"/>
      <c r="MMJ61" s="963"/>
      <c r="MMK61" s="963"/>
      <c r="MML61" s="963"/>
      <c r="MMM61" s="963"/>
      <c r="MMN61" s="963"/>
      <c r="MMO61" s="963"/>
      <c r="MMP61" s="963"/>
      <c r="MMQ61" s="963"/>
      <c r="MMR61" s="963"/>
      <c r="MMS61" s="963"/>
      <c r="MMT61" s="963"/>
      <c r="MMU61" s="963"/>
      <c r="MMV61" s="963"/>
      <c r="MMW61" s="963"/>
      <c r="MMX61" s="963"/>
      <c r="MMY61" s="963"/>
      <c r="MMZ61" s="963"/>
      <c r="MNA61" s="963"/>
      <c r="MNB61" s="963"/>
      <c r="MNC61" s="963"/>
      <c r="MND61" s="963"/>
      <c r="MNE61" s="963"/>
      <c r="MNF61" s="963"/>
      <c r="MNG61" s="963"/>
      <c r="MNH61" s="963"/>
      <c r="MNI61" s="963"/>
      <c r="MNJ61" s="963"/>
      <c r="MNK61" s="963"/>
      <c r="MNL61" s="963"/>
      <c r="MNM61" s="963"/>
      <c r="MNN61" s="963"/>
      <c r="MNO61" s="963"/>
      <c r="MNP61" s="963"/>
      <c r="MNQ61" s="963"/>
      <c r="MNR61" s="963"/>
      <c r="MNS61" s="963"/>
      <c r="MNT61" s="963"/>
      <c r="MNU61" s="963"/>
      <c r="MNV61" s="963"/>
      <c r="MNW61" s="963"/>
      <c r="MNX61" s="963"/>
      <c r="MNY61" s="963"/>
      <c r="MNZ61" s="963"/>
      <c r="MOA61" s="963"/>
      <c r="MOB61" s="963"/>
      <c r="MOC61" s="963"/>
      <c r="MOD61" s="963"/>
      <c r="MOE61" s="963"/>
      <c r="MOF61" s="963"/>
      <c r="MOG61" s="963"/>
      <c r="MOH61" s="963"/>
      <c r="MOI61" s="963"/>
      <c r="MOJ61" s="963"/>
      <c r="MOK61" s="963"/>
      <c r="MOL61" s="963"/>
      <c r="MOM61" s="963"/>
      <c r="MON61" s="963"/>
      <c r="MOO61" s="963"/>
      <c r="MOP61" s="963"/>
      <c r="MOQ61" s="963"/>
      <c r="MOR61" s="963"/>
      <c r="MOS61" s="963"/>
      <c r="MOT61" s="963"/>
      <c r="MOU61" s="963"/>
      <c r="MOV61" s="963"/>
      <c r="MOW61" s="963"/>
      <c r="MOX61" s="963"/>
      <c r="MOY61" s="963"/>
      <c r="MOZ61" s="963"/>
      <c r="MPA61" s="963"/>
      <c r="MPB61" s="963"/>
      <c r="MPC61" s="963"/>
      <c r="MPD61" s="963"/>
      <c r="MPE61" s="963"/>
      <c r="MPF61" s="963"/>
      <c r="MPG61" s="963"/>
      <c r="MPH61" s="963"/>
      <c r="MPI61" s="963"/>
      <c r="MPJ61" s="963"/>
      <c r="MPK61" s="963"/>
      <c r="MPL61" s="963"/>
      <c r="MPM61" s="963"/>
      <c r="MPN61" s="963"/>
      <c r="MPO61" s="963"/>
      <c r="MPP61" s="963"/>
      <c r="MPQ61" s="963"/>
      <c r="MPR61" s="963"/>
      <c r="MPS61" s="963"/>
      <c r="MPT61" s="963"/>
      <c r="MPU61" s="963"/>
      <c r="MPV61" s="963"/>
      <c r="MPW61" s="963"/>
      <c r="MPX61" s="963"/>
      <c r="MPY61" s="963"/>
      <c r="MPZ61" s="963"/>
      <c r="MQA61" s="963"/>
      <c r="MQB61" s="963"/>
      <c r="MQC61" s="963"/>
      <c r="MQD61" s="963"/>
      <c r="MQE61" s="963"/>
      <c r="MQF61" s="963"/>
      <c r="MQG61" s="963"/>
      <c r="MQH61" s="963"/>
      <c r="MQI61" s="963"/>
      <c r="MQJ61" s="963"/>
      <c r="MQK61" s="963"/>
      <c r="MQL61" s="963"/>
      <c r="MQM61" s="963"/>
      <c r="MQN61" s="963"/>
      <c r="MQO61" s="963"/>
      <c r="MQP61" s="963"/>
      <c r="MQQ61" s="963"/>
      <c r="MQR61" s="963"/>
      <c r="MQS61" s="963"/>
      <c r="MQT61" s="963"/>
      <c r="MQU61" s="963"/>
      <c r="MQV61" s="963"/>
      <c r="MQW61" s="963"/>
      <c r="MQX61" s="963"/>
      <c r="MQY61" s="963"/>
      <c r="MQZ61" s="963"/>
      <c r="MRA61" s="963"/>
      <c r="MRB61" s="963"/>
      <c r="MRC61" s="963"/>
      <c r="MRD61" s="963"/>
      <c r="MRE61" s="963"/>
      <c r="MRF61" s="963"/>
      <c r="MRG61" s="963"/>
      <c r="MRH61" s="963"/>
      <c r="MRI61" s="963"/>
      <c r="MRJ61" s="963"/>
      <c r="MRK61" s="963"/>
      <c r="MRL61" s="963"/>
      <c r="MRM61" s="963"/>
      <c r="MRN61" s="963"/>
      <c r="MRO61" s="963"/>
      <c r="MRP61" s="963"/>
      <c r="MRQ61" s="963"/>
      <c r="MRR61" s="963"/>
      <c r="MRS61" s="963"/>
      <c r="MRT61" s="963"/>
      <c r="MRU61" s="963"/>
      <c r="MRV61" s="963"/>
      <c r="MRW61" s="963"/>
      <c r="MRX61" s="963"/>
      <c r="MRY61" s="963"/>
      <c r="MRZ61" s="963"/>
      <c r="MSA61" s="963"/>
      <c r="MSB61" s="963"/>
      <c r="MSC61" s="963"/>
      <c r="MSD61" s="963"/>
      <c r="MSE61" s="963"/>
      <c r="MSF61" s="963"/>
      <c r="MSG61" s="963"/>
      <c r="MSH61" s="963"/>
      <c r="MSI61" s="963"/>
      <c r="MSJ61" s="963"/>
      <c r="MSK61" s="963"/>
      <c r="MSL61" s="963"/>
      <c r="MSM61" s="963"/>
      <c r="MSN61" s="963"/>
      <c r="MSO61" s="963"/>
      <c r="MSP61" s="963"/>
      <c r="MSQ61" s="963"/>
      <c r="MSR61" s="963"/>
      <c r="MSS61" s="963"/>
      <c r="MST61" s="963"/>
      <c r="MSU61" s="963"/>
      <c r="MSV61" s="963"/>
      <c r="MSW61" s="963"/>
      <c r="MSX61" s="963"/>
      <c r="MSY61" s="963"/>
      <c r="MSZ61" s="963"/>
      <c r="MTA61" s="963"/>
      <c r="MTB61" s="963"/>
      <c r="MTC61" s="963"/>
      <c r="MTD61" s="963"/>
      <c r="MTE61" s="963"/>
      <c r="MTF61" s="963"/>
      <c r="MTG61" s="963"/>
      <c r="MTH61" s="963"/>
      <c r="MTI61" s="963"/>
      <c r="MTJ61" s="963"/>
      <c r="MTK61" s="963"/>
      <c r="MTL61" s="963"/>
      <c r="MTM61" s="963"/>
      <c r="MTN61" s="963"/>
      <c r="MTO61" s="963"/>
      <c r="MTP61" s="963"/>
      <c r="MTQ61" s="963"/>
      <c r="MTR61" s="963"/>
      <c r="MTS61" s="963"/>
      <c r="MTT61" s="963"/>
      <c r="MTU61" s="963"/>
      <c r="MTV61" s="963"/>
      <c r="MTW61" s="963"/>
      <c r="MTX61" s="963"/>
      <c r="MTY61" s="963"/>
      <c r="MTZ61" s="963"/>
      <c r="MUA61" s="963"/>
      <c r="MUB61" s="963"/>
      <c r="MUC61" s="963"/>
      <c r="MUD61" s="963"/>
      <c r="MUE61" s="963"/>
      <c r="MUF61" s="963"/>
      <c r="MUG61" s="963"/>
      <c r="MUH61" s="963"/>
      <c r="MUI61" s="963"/>
      <c r="MUJ61" s="963"/>
      <c r="MUK61" s="963"/>
      <c r="MUL61" s="963"/>
      <c r="MUM61" s="963"/>
      <c r="MUN61" s="963"/>
      <c r="MUO61" s="963"/>
      <c r="MUP61" s="963"/>
      <c r="MUQ61" s="963"/>
      <c r="MUR61" s="963"/>
      <c r="MUS61" s="963"/>
      <c r="MUT61" s="963"/>
      <c r="MUU61" s="963"/>
      <c r="MUV61" s="963"/>
      <c r="MUW61" s="963"/>
      <c r="MUX61" s="963"/>
      <c r="MUY61" s="963"/>
      <c r="MUZ61" s="963"/>
      <c r="MVA61" s="963"/>
      <c r="MVB61" s="963"/>
      <c r="MVC61" s="963"/>
      <c r="MVD61" s="963"/>
      <c r="MVE61" s="963"/>
      <c r="MVF61" s="963"/>
      <c r="MVG61" s="963"/>
      <c r="MVH61" s="963"/>
      <c r="MVI61" s="963"/>
      <c r="MVJ61" s="963"/>
      <c r="MVK61" s="963"/>
      <c r="MVL61" s="963"/>
      <c r="MVM61" s="963"/>
      <c r="MVN61" s="963"/>
      <c r="MVO61" s="963"/>
      <c r="MVP61" s="963"/>
      <c r="MVQ61" s="963"/>
      <c r="MVR61" s="963"/>
      <c r="MVS61" s="963"/>
      <c r="MVT61" s="963"/>
      <c r="MVU61" s="963"/>
      <c r="MVV61" s="963"/>
      <c r="MVW61" s="963"/>
      <c r="MVX61" s="963"/>
      <c r="MVY61" s="963"/>
      <c r="MVZ61" s="963"/>
      <c r="MWA61" s="963"/>
      <c r="MWB61" s="963"/>
      <c r="MWC61" s="963"/>
      <c r="MWD61" s="963"/>
      <c r="MWE61" s="963"/>
      <c r="MWF61" s="963"/>
      <c r="MWG61" s="963"/>
      <c r="MWH61" s="963"/>
      <c r="MWI61" s="963"/>
      <c r="MWJ61" s="963"/>
      <c r="MWK61" s="963"/>
      <c r="MWL61" s="963"/>
      <c r="MWM61" s="963"/>
      <c r="MWN61" s="963"/>
      <c r="MWO61" s="963"/>
      <c r="MWP61" s="963"/>
      <c r="MWQ61" s="963"/>
      <c r="MWR61" s="963"/>
      <c r="MWS61" s="963"/>
      <c r="MWT61" s="963"/>
      <c r="MWU61" s="963"/>
      <c r="MWV61" s="963"/>
      <c r="MWW61" s="963"/>
      <c r="MWX61" s="963"/>
      <c r="MWY61" s="963"/>
      <c r="MWZ61" s="963"/>
      <c r="MXA61" s="963"/>
      <c r="MXB61" s="963"/>
      <c r="MXC61" s="963"/>
      <c r="MXD61" s="963"/>
      <c r="MXE61" s="963"/>
      <c r="MXF61" s="963"/>
      <c r="MXG61" s="963"/>
      <c r="MXH61" s="963"/>
      <c r="MXI61" s="963"/>
      <c r="MXJ61" s="963"/>
      <c r="MXK61" s="963"/>
      <c r="MXL61" s="963"/>
      <c r="MXM61" s="963"/>
      <c r="MXN61" s="963"/>
      <c r="MXO61" s="963"/>
      <c r="MXP61" s="963"/>
      <c r="MXQ61" s="963"/>
      <c r="MXR61" s="963"/>
      <c r="MXS61" s="963"/>
      <c r="MXT61" s="963"/>
      <c r="MXU61" s="963"/>
      <c r="MXV61" s="963"/>
      <c r="MXW61" s="963"/>
      <c r="MXX61" s="963"/>
      <c r="MXY61" s="963"/>
      <c r="MXZ61" s="963"/>
      <c r="MYA61" s="963"/>
      <c r="MYB61" s="963"/>
      <c r="MYC61" s="963"/>
      <c r="MYD61" s="963"/>
      <c r="MYE61" s="963"/>
      <c r="MYF61" s="963"/>
      <c r="MYG61" s="963"/>
      <c r="MYH61" s="963"/>
      <c r="MYI61" s="963"/>
      <c r="MYJ61" s="963"/>
      <c r="MYK61" s="963"/>
      <c r="MYL61" s="963"/>
      <c r="MYM61" s="963"/>
      <c r="MYN61" s="963"/>
      <c r="MYO61" s="963"/>
      <c r="MYP61" s="963"/>
      <c r="MYQ61" s="963"/>
      <c r="MYR61" s="963"/>
      <c r="MYS61" s="963"/>
      <c r="MYT61" s="963"/>
      <c r="MYU61" s="963"/>
      <c r="MYV61" s="963"/>
      <c r="MYW61" s="963"/>
      <c r="MYX61" s="963"/>
      <c r="MYY61" s="963"/>
      <c r="MYZ61" s="963"/>
      <c r="MZA61" s="963"/>
      <c r="MZB61" s="963"/>
      <c r="MZC61" s="963"/>
      <c r="MZD61" s="963"/>
      <c r="MZE61" s="963"/>
      <c r="MZF61" s="963"/>
      <c r="MZG61" s="963"/>
      <c r="MZH61" s="963"/>
      <c r="MZI61" s="963"/>
      <c r="MZJ61" s="963"/>
      <c r="MZK61" s="963"/>
      <c r="MZL61" s="963"/>
      <c r="MZM61" s="963"/>
      <c r="MZN61" s="963"/>
      <c r="MZO61" s="963"/>
      <c r="MZP61" s="963"/>
      <c r="MZQ61" s="963"/>
      <c r="MZR61" s="963"/>
      <c r="MZS61" s="963"/>
      <c r="MZT61" s="963"/>
      <c r="MZU61" s="963"/>
      <c r="MZV61" s="963"/>
      <c r="MZW61" s="963"/>
      <c r="MZX61" s="963"/>
      <c r="MZY61" s="963"/>
      <c r="MZZ61" s="963"/>
      <c r="NAA61" s="963"/>
      <c r="NAB61" s="963"/>
      <c r="NAC61" s="963"/>
      <c r="NAD61" s="963"/>
      <c r="NAE61" s="963"/>
      <c r="NAF61" s="963"/>
      <c r="NAG61" s="963"/>
      <c r="NAH61" s="963"/>
      <c r="NAI61" s="963"/>
      <c r="NAJ61" s="963"/>
      <c r="NAK61" s="963"/>
      <c r="NAL61" s="963"/>
      <c r="NAM61" s="963"/>
      <c r="NAN61" s="963"/>
      <c r="NAO61" s="963"/>
      <c r="NAP61" s="963"/>
      <c r="NAQ61" s="963"/>
      <c r="NAR61" s="963"/>
      <c r="NAS61" s="963"/>
      <c r="NAT61" s="963"/>
      <c r="NAU61" s="963"/>
      <c r="NAV61" s="963"/>
      <c r="NAW61" s="963"/>
      <c r="NAX61" s="963"/>
      <c r="NAY61" s="963"/>
      <c r="NAZ61" s="963"/>
      <c r="NBA61" s="963"/>
      <c r="NBB61" s="963"/>
      <c r="NBC61" s="963"/>
      <c r="NBD61" s="963"/>
      <c r="NBE61" s="963"/>
      <c r="NBF61" s="963"/>
      <c r="NBG61" s="963"/>
      <c r="NBH61" s="963"/>
      <c r="NBI61" s="963"/>
      <c r="NBJ61" s="963"/>
      <c r="NBK61" s="963"/>
      <c r="NBL61" s="963"/>
      <c r="NBM61" s="963"/>
      <c r="NBN61" s="963"/>
      <c r="NBO61" s="963"/>
      <c r="NBP61" s="963"/>
      <c r="NBQ61" s="963"/>
      <c r="NBR61" s="963"/>
      <c r="NBS61" s="963"/>
      <c r="NBT61" s="963"/>
      <c r="NBU61" s="963"/>
      <c r="NBV61" s="963"/>
      <c r="NBW61" s="963"/>
      <c r="NBX61" s="963"/>
      <c r="NBY61" s="963"/>
      <c r="NBZ61" s="963"/>
      <c r="NCA61" s="963"/>
      <c r="NCB61" s="963"/>
      <c r="NCC61" s="963"/>
      <c r="NCD61" s="963"/>
      <c r="NCE61" s="963"/>
      <c r="NCF61" s="963"/>
      <c r="NCG61" s="963"/>
      <c r="NCH61" s="963"/>
      <c r="NCI61" s="963"/>
      <c r="NCJ61" s="963"/>
      <c r="NCK61" s="963"/>
      <c r="NCL61" s="963"/>
      <c r="NCM61" s="963"/>
      <c r="NCN61" s="963"/>
      <c r="NCO61" s="963"/>
      <c r="NCP61" s="963"/>
      <c r="NCQ61" s="963"/>
      <c r="NCR61" s="963"/>
      <c r="NCS61" s="963"/>
      <c r="NCT61" s="963"/>
      <c r="NCU61" s="963"/>
      <c r="NCV61" s="963"/>
      <c r="NCW61" s="963"/>
      <c r="NCX61" s="963"/>
      <c r="NCY61" s="963"/>
      <c r="NCZ61" s="963"/>
      <c r="NDA61" s="963"/>
      <c r="NDB61" s="963"/>
      <c r="NDC61" s="963"/>
      <c r="NDD61" s="963"/>
      <c r="NDE61" s="963"/>
      <c r="NDF61" s="963"/>
      <c r="NDG61" s="963"/>
      <c r="NDH61" s="963"/>
      <c r="NDI61" s="963"/>
      <c r="NDJ61" s="963"/>
      <c r="NDK61" s="963"/>
      <c r="NDL61" s="963"/>
      <c r="NDM61" s="963"/>
      <c r="NDN61" s="963"/>
      <c r="NDO61" s="963"/>
      <c r="NDP61" s="963"/>
      <c r="NDQ61" s="963"/>
      <c r="NDR61" s="963"/>
      <c r="NDS61" s="963"/>
      <c r="NDT61" s="963"/>
      <c r="NDU61" s="963"/>
      <c r="NDV61" s="963"/>
      <c r="NDW61" s="963"/>
      <c r="NDX61" s="963"/>
      <c r="NDY61" s="963"/>
      <c r="NDZ61" s="963"/>
      <c r="NEA61" s="963"/>
      <c r="NEB61" s="963"/>
      <c r="NEC61" s="963"/>
      <c r="NED61" s="963"/>
      <c r="NEE61" s="963"/>
      <c r="NEF61" s="963"/>
      <c r="NEG61" s="963"/>
      <c r="NEH61" s="963"/>
      <c r="NEI61" s="963"/>
      <c r="NEJ61" s="963"/>
      <c r="NEK61" s="963"/>
      <c r="NEL61" s="963"/>
      <c r="NEM61" s="963"/>
      <c r="NEN61" s="963"/>
      <c r="NEO61" s="963"/>
      <c r="NEP61" s="963"/>
      <c r="NEQ61" s="963"/>
      <c r="NER61" s="963"/>
      <c r="NES61" s="963"/>
      <c r="NET61" s="963"/>
      <c r="NEU61" s="963"/>
      <c r="NEV61" s="963"/>
      <c r="NEW61" s="963"/>
      <c r="NEX61" s="963"/>
      <c r="NEY61" s="963"/>
      <c r="NEZ61" s="963"/>
      <c r="NFA61" s="963"/>
      <c r="NFB61" s="963"/>
      <c r="NFC61" s="963"/>
      <c r="NFD61" s="963"/>
      <c r="NFE61" s="963"/>
      <c r="NFF61" s="963"/>
      <c r="NFG61" s="963"/>
      <c r="NFH61" s="963"/>
      <c r="NFI61" s="963"/>
      <c r="NFJ61" s="963"/>
      <c r="NFK61" s="963"/>
      <c r="NFL61" s="963"/>
      <c r="NFM61" s="963"/>
      <c r="NFN61" s="963"/>
      <c r="NFO61" s="963"/>
      <c r="NFP61" s="963"/>
      <c r="NFQ61" s="963"/>
      <c r="NFR61" s="963"/>
      <c r="NFS61" s="963"/>
      <c r="NFT61" s="963"/>
      <c r="NFU61" s="963"/>
      <c r="NFV61" s="963"/>
      <c r="NFW61" s="963"/>
      <c r="NFX61" s="963"/>
      <c r="NFY61" s="963"/>
      <c r="NFZ61" s="963"/>
      <c r="NGA61" s="963"/>
      <c r="NGB61" s="963"/>
      <c r="NGC61" s="963"/>
      <c r="NGD61" s="963"/>
      <c r="NGE61" s="963"/>
      <c r="NGF61" s="963"/>
      <c r="NGG61" s="963"/>
      <c r="NGH61" s="963"/>
      <c r="NGI61" s="963"/>
      <c r="NGJ61" s="963"/>
      <c r="NGK61" s="963"/>
      <c r="NGL61" s="963"/>
      <c r="NGM61" s="963"/>
      <c r="NGN61" s="963"/>
      <c r="NGO61" s="963"/>
      <c r="NGP61" s="963"/>
      <c r="NGQ61" s="963"/>
      <c r="NGR61" s="963"/>
      <c r="NGS61" s="963"/>
      <c r="NGT61" s="963"/>
      <c r="NGU61" s="963"/>
      <c r="NGV61" s="963"/>
      <c r="NGW61" s="963"/>
      <c r="NGX61" s="963"/>
      <c r="NGY61" s="963"/>
      <c r="NGZ61" s="963"/>
      <c r="NHA61" s="963"/>
      <c r="NHB61" s="963"/>
      <c r="NHC61" s="963"/>
      <c r="NHD61" s="963"/>
      <c r="NHE61" s="963"/>
      <c r="NHF61" s="963"/>
      <c r="NHG61" s="963"/>
      <c r="NHH61" s="963"/>
      <c r="NHI61" s="963"/>
      <c r="NHJ61" s="963"/>
      <c r="NHK61" s="963"/>
      <c r="NHL61" s="963"/>
      <c r="NHM61" s="963"/>
      <c r="NHN61" s="963"/>
      <c r="NHO61" s="963"/>
      <c r="NHP61" s="963"/>
      <c r="NHQ61" s="963"/>
      <c r="NHR61" s="963"/>
      <c r="NHS61" s="963"/>
      <c r="NHT61" s="963"/>
      <c r="NHU61" s="963"/>
      <c r="NHV61" s="963"/>
      <c r="NHW61" s="963"/>
      <c r="NHX61" s="963"/>
      <c r="NHY61" s="963"/>
      <c r="NHZ61" s="963"/>
      <c r="NIA61" s="963"/>
      <c r="NIB61" s="963"/>
      <c r="NIC61" s="963"/>
      <c r="NID61" s="963"/>
      <c r="NIE61" s="963"/>
      <c r="NIF61" s="963"/>
      <c r="NIG61" s="963"/>
      <c r="NIH61" s="963"/>
      <c r="NII61" s="963"/>
      <c r="NIJ61" s="963"/>
      <c r="NIK61" s="963"/>
      <c r="NIL61" s="963"/>
      <c r="NIM61" s="963"/>
      <c r="NIN61" s="963"/>
      <c r="NIO61" s="963"/>
      <c r="NIP61" s="963"/>
      <c r="NIQ61" s="963"/>
      <c r="NIR61" s="963"/>
      <c r="NIS61" s="963"/>
      <c r="NIT61" s="963"/>
      <c r="NIU61" s="963"/>
      <c r="NIV61" s="963"/>
      <c r="NIW61" s="963"/>
      <c r="NIX61" s="963"/>
      <c r="NIY61" s="963"/>
      <c r="NIZ61" s="963"/>
      <c r="NJA61" s="963"/>
      <c r="NJB61" s="963"/>
      <c r="NJC61" s="963"/>
      <c r="NJD61" s="963"/>
      <c r="NJE61" s="963"/>
      <c r="NJF61" s="963"/>
      <c r="NJG61" s="963"/>
      <c r="NJH61" s="963"/>
      <c r="NJI61" s="963"/>
      <c r="NJJ61" s="963"/>
      <c r="NJK61" s="963"/>
      <c r="NJL61" s="963"/>
      <c r="NJM61" s="963"/>
      <c r="NJN61" s="963"/>
      <c r="NJO61" s="963"/>
      <c r="NJP61" s="963"/>
      <c r="NJQ61" s="963"/>
      <c r="NJR61" s="963"/>
      <c r="NJS61" s="963"/>
      <c r="NJT61" s="963"/>
      <c r="NJU61" s="963"/>
      <c r="NJV61" s="963"/>
      <c r="NJW61" s="963"/>
      <c r="NJX61" s="963"/>
      <c r="NJY61" s="963"/>
      <c r="NJZ61" s="963"/>
      <c r="NKA61" s="963"/>
      <c r="NKB61" s="963"/>
      <c r="NKC61" s="963"/>
      <c r="NKD61" s="963"/>
      <c r="NKE61" s="963"/>
      <c r="NKF61" s="963"/>
      <c r="NKG61" s="963"/>
      <c r="NKH61" s="963"/>
      <c r="NKI61" s="963"/>
      <c r="NKJ61" s="963"/>
      <c r="NKK61" s="963"/>
      <c r="NKL61" s="963"/>
      <c r="NKM61" s="963"/>
      <c r="NKN61" s="963"/>
      <c r="NKO61" s="963"/>
      <c r="NKP61" s="963"/>
      <c r="NKQ61" s="963"/>
      <c r="NKR61" s="963"/>
      <c r="NKS61" s="963"/>
      <c r="NKT61" s="963"/>
      <c r="NKU61" s="963"/>
      <c r="NKV61" s="963"/>
      <c r="NKW61" s="963"/>
      <c r="NKX61" s="963"/>
      <c r="NKY61" s="963"/>
      <c r="NKZ61" s="963"/>
      <c r="NLA61" s="963"/>
      <c r="NLB61" s="963"/>
      <c r="NLC61" s="963"/>
      <c r="NLD61" s="963"/>
      <c r="NLE61" s="963"/>
      <c r="NLF61" s="963"/>
      <c r="NLG61" s="963"/>
      <c r="NLH61" s="963"/>
      <c r="NLI61" s="963"/>
      <c r="NLJ61" s="963"/>
      <c r="NLK61" s="963"/>
      <c r="NLL61" s="963"/>
      <c r="NLM61" s="963"/>
      <c r="NLN61" s="963"/>
      <c r="NLO61" s="963"/>
      <c r="NLP61" s="963"/>
      <c r="NLQ61" s="963"/>
      <c r="NLR61" s="963"/>
      <c r="NLS61" s="963"/>
      <c r="NLT61" s="963"/>
      <c r="NLU61" s="963"/>
      <c r="NLV61" s="963"/>
      <c r="NLW61" s="963"/>
      <c r="NLX61" s="963"/>
      <c r="NLY61" s="963"/>
      <c r="NLZ61" s="963"/>
      <c r="NMA61" s="963"/>
      <c r="NMB61" s="963"/>
      <c r="NMC61" s="963"/>
      <c r="NMD61" s="963"/>
      <c r="NME61" s="963"/>
      <c r="NMF61" s="963"/>
      <c r="NMG61" s="963"/>
      <c r="NMH61" s="963"/>
      <c r="NMI61" s="963"/>
      <c r="NMJ61" s="963"/>
      <c r="NMK61" s="963"/>
      <c r="NML61" s="963"/>
      <c r="NMM61" s="963"/>
      <c r="NMN61" s="963"/>
      <c r="NMO61" s="963"/>
      <c r="NMP61" s="963"/>
      <c r="NMQ61" s="963"/>
      <c r="NMR61" s="963"/>
      <c r="NMS61" s="963"/>
      <c r="NMT61" s="963"/>
      <c r="NMU61" s="963"/>
      <c r="NMV61" s="963"/>
      <c r="NMW61" s="963"/>
      <c r="NMX61" s="963"/>
      <c r="NMY61" s="963"/>
      <c r="NMZ61" s="963"/>
      <c r="NNA61" s="963"/>
      <c r="NNB61" s="963"/>
      <c r="NNC61" s="963"/>
      <c r="NND61" s="963"/>
      <c r="NNE61" s="963"/>
      <c r="NNF61" s="963"/>
      <c r="NNG61" s="963"/>
      <c r="NNH61" s="963"/>
      <c r="NNI61" s="963"/>
      <c r="NNJ61" s="963"/>
      <c r="NNK61" s="963"/>
      <c r="NNL61" s="963"/>
      <c r="NNM61" s="963"/>
      <c r="NNN61" s="963"/>
      <c r="NNO61" s="963"/>
      <c r="NNP61" s="963"/>
      <c r="NNQ61" s="963"/>
      <c r="NNR61" s="963"/>
      <c r="NNS61" s="963"/>
      <c r="NNT61" s="963"/>
      <c r="NNU61" s="963"/>
      <c r="NNV61" s="963"/>
      <c r="NNW61" s="963"/>
      <c r="NNX61" s="963"/>
      <c r="NNY61" s="963"/>
      <c r="NNZ61" s="963"/>
      <c r="NOA61" s="963"/>
      <c r="NOB61" s="963"/>
      <c r="NOC61" s="963"/>
      <c r="NOD61" s="963"/>
      <c r="NOE61" s="963"/>
      <c r="NOF61" s="963"/>
      <c r="NOG61" s="963"/>
      <c r="NOH61" s="963"/>
      <c r="NOI61" s="963"/>
      <c r="NOJ61" s="963"/>
      <c r="NOK61" s="963"/>
      <c r="NOL61" s="963"/>
      <c r="NOM61" s="963"/>
      <c r="NON61" s="963"/>
      <c r="NOO61" s="963"/>
      <c r="NOP61" s="963"/>
      <c r="NOQ61" s="963"/>
      <c r="NOR61" s="963"/>
      <c r="NOS61" s="963"/>
      <c r="NOT61" s="963"/>
      <c r="NOU61" s="963"/>
      <c r="NOV61" s="963"/>
      <c r="NOW61" s="963"/>
      <c r="NOX61" s="963"/>
      <c r="NOY61" s="963"/>
      <c r="NOZ61" s="963"/>
      <c r="NPA61" s="963"/>
      <c r="NPB61" s="963"/>
      <c r="NPC61" s="963"/>
      <c r="NPD61" s="963"/>
      <c r="NPE61" s="963"/>
      <c r="NPF61" s="963"/>
      <c r="NPG61" s="963"/>
      <c r="NPH61" s="963"/>
      <c r="NPI61" s="963"/>
      <c r="NPJ61" s="963"/>
      <c r="NPK61" s="963"/>
      <c r="NPL61" s="963"/>
      <c r="NPM61" s="963"/>
      <c r="NPN61" s="963"/>
      <c r="NPO61" s="963"/>
      <c r="NPP61" s="963"/>
      <c r="NPQ61" s="963"/>
      <c r="NPR61" s="963"/>
      <c r="NPS61" s="963"/>
      <c r="NPT61" s="963"/>
      <c r="NPU61" s="963"/>
      <c r="NPV61" s="963"/>
      <c r="NPW61" s="963"/>
      <c r="NPX61" s="963"/>
      <c r="NPY61" s="963"/>
      <c r="NPZ61" s="963"/>
      <c r="NQA61" s="963"/>
      <c r="NQB61" s="963"/>
      <c r="NQC61" s="963"/>
      <c r="NQD61" s="963"/>
      <c r="NQE61" s="963"/>
      <c r="NQF61" s="963"/>
      <c r="NQG61" s="963"/>
      <c r="NQH61" s="963"/>
      <c r="NQI61" s="963"/>
      <c r="NQJ61" s="963"/>
      <c r="NQK61" s="963"/>
      <c r="NQL61" s="963"/>
      <c r="NQM61" s="963"/>
      <c r="NQN61" s="963"/>
      <c r="NQO61" s="963"/>
      <c r="NQP61" s="963"/>
      <c r="NQQ61" s="963"/>
      <c r="NQR61" s="963"/>
      <c r="NQS61" s="963"/>
      <c r="NQT61" s="963"/>
      <c r="NQU61" s="963"/>
      <c r="NQV61" s="963"/>
      <c r="NQW61" s="963"/>
      <c r="NQX61" s="963"/>
      <c r="NQY61" s="963"/>
      <c r="NQZ61" s="963"/>
      <c r="NRA61" s="963"/>
      <c r="NRB61" s="963"/>
      <c r="NRC61" s="963"/>
      <c r="NRD61" s="963"/>
      <c r="NRE61" s="963"/>
      <c r="NRF61" s="963"/>
      <c r="NRG61" s="963"/>
      <c r="NRH61" s="963"/>
      <c r="NRI61" s="963"/>
      <c r="NRJ61" s="963"/>
      <c r="NRK61" s="963"/>
      <c r="NRL61" s="963"/>
      <c r="NRM61" s="963"/>
      <c r="NRN61" s="963"/>
      <c r="NRO61" s="963"/>
      <c r="NRP61" s="963"/>
      <c r="NRQ61" s="963"/>
      <c r="NRR61" s="963"/>
      <c r="NRS61" s="963"/>
      <c r="NRT61" s="963"/>
      <c r="NRU61" s="963"/>
      <c r="NRV61" s="963"/>
      <c r="NRW61" s="963"/>
      <c r="NRX61" s="963"/>
      <c r="NRY61" s="963"/>
      <c r="NRZ61" s="963"/>
      <c r="NSA61" s="963"/>
      <c r="NSB61" s="963"/>
      <c r="NSC61" s="963"/>
      <c r="NSD61" s="963"/>
      <c r="NSE61" s="963"/>
      <c r="NSF61" s="963"/>
      <c r="NSG61" s="963"/>
      <c r="NSH61" s="963"/>
      <c r="NSI61" s="963"/>
      <c r="NSJ61" s="963"/>
      <c r="NSK61" s="963"/>
      <c r="NSL61" s="963"/>
      <c r="NSM61" s="963"/>
      <c r="NSN61" s="963"/>
      <c r="NSO61" s="963"/>
      <c r="NSP61" s="963"/>
      <c r="NSQ61" s="963"/>
      <c r="NSR61" s="963"/>
      <c r="NSS61" s="963"/>
      <c r="NST61" s="963"/>
      <c r="NSU61" s="963"/>
      <c r="NSV61" s="963"/>
      <c r="NSW61" s="963"/>
      <c r="NSX61" s="963"/>
      <c r="NSY61" s="963"/>
      <c r="NSZ61" s="963"/>
      <c r="NTA61" s="963"/>
      <c r="NTB61" s="963"/>
      <c r="NTC61" s="963"/>
      <c r="NTD61" s="963"/>
      <c r="NTE61" s="963"/>
      <c r="NTF61" s="963"/>
      <c r="NTG61" s="963"/>
      <c r="NTH61" s="963"/>
      <c r="NTI61" s="963"/>
      <c r="NTJ61" s="963"/>
      <c r="NTK61" s="963"/>
      <c r="NTL61" s="963"/>
      <c r="NTM61" s="963"/>
      <c r="NTN61" s="963"/>
      <c r="NTO61" s="963"/>
      <c r="NTP61" s="963"/>
      <c r="NTQ61" s="963"/>
      <c r="NTR61" s="963"/>
      <c r="NTS61" s="963"/>
      <c r="NTT61" s="963"/>
      <c r="NTU61" s="963"/>
      <c r="NTV61" s="963"/>
      <c r="NTW61" s="963"/>
      <c r="NTX61" s="963"/>
      <c r="NTY61" s="963"/>
      <c r="NTZ61" s="963"/>
      <c r="NUA61" s="963"/>
      <c r="NUB61" s="963"/>
      <c r="NUC61" s="963"/>
      <c r="NUD61" s="963"/>
      <c r="NUE61" s="963"/>
      <c r="NUF61" s="963"/>
      <c r="NUG61" s="963"/>
      <c r="NUH61" s="963"/>
      <c r="NUI61" s="963"/>
      <c r="NUJ61" s="963"/>
      <c r="NUK61" s="963"/>
      <c r="NUL61" s="963"/>
      <c r="NUM61" s="963"/>
      <c r="NUN61" s="963"/>
      <c r="NUO61" s="963"/>
      <c r="NUP61" s="963"/>
      <c r="NUQ61" s="963"/>
      <c r="NUR61" s="963"/>
      <c r="NUS61" s="963"/>
      <c r="NUT61" s="963"/>
      <c r="NUU61" s="963"/>
      <c r="NUV61" s="963"/>
      <c r="NUW61" s="963"/>
      <c r="NUX61" s="963"/>
      <c r="NUY61" s="963"/>
      <c r="NUZ61" s="963"/>
      <c r="NVA61" s="963"/>
      <c r="NVB61" s="963"/>
      <c r="NVC61" s="963"/>
      <c r="NVD61" s="963"/>
      <c r="NVE61" s="963"/>
      <c r="NVF61" s="963"/>
      <c r="NVG61" s="963"/>
      <c r="NVH61" s="963"/>
      <c r="NVI61" s="963"/>
      <c r="NVJ61" s="963"/>
      <c r="NVK61" s="963"/>
      <c r="NVL61" s="963"/>
      <c r="NVM61" s="963"/>
      <c r="NVN61" s="963"/>
      <c r="NVO61" s="963"/>
      <c r="NVP61" s="963"/>
      <c r="NVQ61" s="963"/>
      <c r="NVR61" s="963"/>
      <c r="NVS61" s="963"/>
      <c r="NVT61" s="963"/>
      <c r="NVU61" s="963"/>
      <c r="NVV61" s="963"/>
      <c r="NVW61" s="963"/>
      <c r="NVX61" s="963"/>
      <c r="NVY61" s="963"/>
      <c r="NVZ61" s="963"/>
      <c r="NWA61" s="963"/>
      <c r="NWB61" s="963"/>
      <c r="NWC61" s="963"/>
      <c r="NWD61" s="963"/>
      <c r="NWE61" s="963"/>
      <c r="NWF61" s="963"/>
      <c r="NWG61" s="963"/>
      <c r="NWH61" s="963"/>
      <c r="NWI61" s="963"/>
      <c r="NWJ61" s="963"/>
      <c r="NWK61" s="963"/>
      <c r="NWL61" s="963"/>
      <c r="NWM61" s="963"/>
      <c r="NWN61" s="963"/>
      <c r="NWO61" s="963"/>
      <c r="NWP61" s="963"/>
      <c r="NWQ61" s="963"/>
      <c r="NWR61" s="963"/>
      <c r="NWS61" s="963"/>
      <c r="NWT61" s="963"/>
      <c r="NWU61" s="963"/>
      <c r="NWV61" s="963"/>
      <c r="NWW61" s="963"/>
      <c r="NWX61" s="963"/>
      <c r="NWY61" s="963"/>
      <c r="NWZ61" s="963"/>
      <c r="NXA61" s="963"/>
      <c r="NXB61" s="963"/>
      <c r="NXC61" s="963"/>
      <c r="NXD61" s="963"/>
      <c r="NXE61" s="963"/>
      <c r="NXF61" s="963"/>
      <c r="NXG61" s="963"/>
      <c r="NXH61" s="963"/>
      <c r="NXI61" s="963"/>
      <c r="NXJ61" s="963"/>
      <c r="NXK61" s="963"/>
      <c r="NXL61" s="963"/>
      <c r="NXM61" s="963"/>
      <c r="NXN61" s="963"/>
      <c r="NXO61" s="963"/>
      <c r="NXP61" s="963"/>
      <c r="NXQ61" s="963"/>
      <c r="NXR61" s="963"/>
      <c r="NXS61" s="963"/>
      <c r="NXT61" s="963"/>
      <c r="NXU61" s="963"/>
      <c r="NXV61" s="963"/>
      <c r="NXW61" s="963"/>
      <c r="NXX61" s="963"/>
      <c r="NXY61" s="963"/>
      <c r="NXZ61" s="963"/>
      <c r="NYA61" s="963"/>
      <c r="NYB61" s="963"/>
      <c r="NYC61" s="963"/>
      <c r="NYD61" s="963"/>
      <c r="NYE61" s="963"/>
      <c r="NYF61" s="963"/>
      <c r="NYG61" s="963"/>
      <c r="NYH61" s="963"/>
      <c r="NYI61" s="963"/>
      <c r="NYJ61" s="963"/>
      <c r="NYK61" s="963"/>
      <c r="NYL61" s="963"/>
      <c r="NYM61" s="963"/>
      <c r="NYN61" s="963"/>
      <c r="NYO61" s="963"/>
      <c r="NYP61" s="963"/>
      <c r="NYQ61" s="963"/>
      <c r="NYR61" s="963"/>
      <c r="NYS61" s="963"/>
      <c r="NYT61" s="963"/>
      <c r="NYU61" s="963"/>
      <c r="NYV61" s="963"/>
      <c r="NYW61" s="963"/>
      <c r="NYX61" s="963"/>
      <c r="NYY61" s="963"/>
      <c r="NYZ61" s="963"/>
      <c r="NZA61" s="963"/>
      <c r="NZB61" s="963"/>
      <c r="NZC61" s="963"/>
      <c r="NZD61" s="963"/>
      <c r="NZE61" s="963"/>
      <c r="NZF61" s="963"/>
      <c r="NZG61" s="963"/>
      <c r="NZH61" s="963"/>
      <c r="NZI61" s="963"/>
      <c r="NZJ61" s="963"/>
      <c r="NZK61" s="963"/>
      <c r="NZL61" s="963"/>
      <c r="NZM61" s="963"/>
      <c r="NZN61" s="963"/>
      <c r="NZO61" s="963"/>
      <c r="NZP61" s="963"/>
      <c r="NZQ61" s="963"/>
      <c r="NZR61" s="963"/>
      <c r="NZS61" s="963"/>
      <c r="NZT61" s="963"/>
      <c r="NZU61" s="963"/>
      <c r="NZV61" s="963"/>
      <c r="NZW61" s="963"/>
      <c r="NZX61" s="963"/>
      <c r="NZY61" s="963"/>
      <c r="NZZ61" s="963"/>
      <c r="OAA61" s="963"/>
      <c r="OAB61" s="963"/>
      <c r="OAC61" s="963"/>
      <c r="OAD61" s="963"/>
      <c r="OAE61" s="963"/>
      <c r="OAF61" s="963"/>
      <c r="OAG61" s="963"/>
      <c r="OAH61" s="963"/>
      <c r="OAI61" s="963"/>
      <c r="OAJ61" s="963"/>
      <c r="OAK61" s="963"/>
      <c r="OAL61" s="963"/>
      <c r="OAM61" s="963"/>
      <c r="OAN61" s="963"/>
      <c r="OAO61" s="963"/>
      <c r="OAP61" s="963"/>
      <c r="OAQ61" s="963"/>
      <c r="OAR61" s="963"/>
      <c r="OAS61" s="963"/>
      <c r="OAT61" s="963"/>
      <c r="OAU61" s="963"/>
      <c r="OAV61" s="963"/>
      <c r="OAW61" s="963"/>
      <c r="OAX61" s="963"/>
      <c r="OAY61" s="963"/>
      <c r="OAZ61" s="963"/>
      <c r="OBA61" s="963"/>
      <c r="OBB61" s="963"/>
      <c r="OBC61" s="963"/>
      <c r="OBD61" s="963"/>
      <c r="OBE61" s="963"/>
      <c r="OBF61" s="963"/>
      <c r="OBG61" s="963"/>
      <c r="OBH61" s="963"/>
      <c r="OBI61" s="963"/>
      <c r="OBJ61" s="963"/>
      <c r="OBK61" s="963"/>
      <c r="OBL61" s="963"/>
      <c r="OBM61" s="963"/>
      <c r="OBN61" s="963"/>
      <c r="OBO61" s="963"/>
      <c r="OBP61" s="963"/>
      <c r="OBQ61" s="963"/>
      <c r="OBR61" s="963"/>
      <c r="OBS61" s="963"/>
      <c r="OBT61" s="963"/>
      <c r="OBU61" s="963"/>
      <c r="OBV61" s="963"/>
      <c r="OBW61" s="963"/>
      <c r="OBX61" s="963"/>
      <c r="OBY61" s="963"/>
      <c r="OBZ61" s="963"/>
      <c r="OCA61" s="963"/>
      <c r="OCB61" s="963"/>
      <c r="OCC61" s="963"/>
      <c r="OCD61" s="963"/>
      <c r="OCE61" s="963"/>
      <c r="OCF61" s="963"/>
      <c r="OCG61" s="963"/>
      <c r="OCH61" s="963"/>
      <c r="OCI61" s="963"/>
      <c r="OCJ61" s="963"/>
      <c r="OCK61" s="963"/>
      <c r="OCL61" s="963"/>
      <c r="OCM61" s="963"/>
      <c r="OCN61" s="963"/>
      <c r="OCO61" s="963"/>
      <c r="OCP61" s="963"/>
      <c r="OCQ61" s="963"/>
      <c r="OCR61" s="963"/>
      <c r="OCS61" s="963"/>
      <c r="OCT61" s="963"/>
      <c r="OCU61" s="963"/>
      <c r="OCV61" s="963"/>
      <c r="OCW61" s="963"/>
      <c r="OCX61" s="963"/>
      <c r="OCY61" s="963"/>
      <c r="OCZ61" s="963"/>
      <c r="ODA61" s="963"/>
      <c r="ODB61" s="963"/>
      <c r="ODC61" s="963"/>
      <c r="ODD61" s="963"/>
      <c r="ODE61" s="963"/>
      <c r="ODF61" s="963"/>
      <c r="ODG61" s="963"/>
      <c r="ODH61" s="963"/>
      <c r="ODI61" s="963"/>
      <c r="ODJ61" s="963"/>
      <c r="ODK61" s="963"/>
      <c r="ODL61" s="963"/>
      <c r="ODM61" s="963"/>
      <c r="ODN61" s="963"/>
      <c r="ODO61" s="963"/>
      <c r="ODP61" s="963"/>
      <c r="ODQ61" s="963"/>
      <c r="ODR61" s="963"/>
      <c r="ODS61" s="963"/>
      <c r="ODT61" s="963"/>
      <c r="ODU61" s="963"/>
      <c r="ODV61" s="963"/>
      <c r="ODW61" s="963"/>
      <c r="ODX61" s="963"/>
      <c r="ODY61" s="963"/>
      <c r="ODZ61" s="963"/>
      <c r="OEA61" s="963"/>
      <c r="OEB61" s="963"/>
      <c r="OEC61" s="963"/>
      <c r="OED61" s="963"/>
      <c r="OEE61" s="963"/>
      <c r="OEF61" s="963"/>
      <c r="OEG61" s="963"/>
      <c r="OEH61" s="963"/>
      <c r="OEI61" s="963"/>
      <c r="OEJ61" s="963"/>
      <c r="OEK61" s="963"/>
      <c r="OEL61" s="963"/>
      <c r="OEM61" s="963"/>
      <c r="OEN61" s="963"/>
      <c r="OEO61" s="963"/>
      <c r="OEP61" s="963"/>
      <c r="OEQ61" s="963"/>
      <c r="OER61" s="963"/>
      <c r="OES61" s="963"/>
      <c r="OET61" s="963"/>
      <c r="OEU61" s="963"/>
      <c r="OEV61" s="963"/>
      <c r="OEW61" s="963"/>
      <c r="OEX61" s="963"/>
      <c r="OEY61" s="963"/>
      <c r="OEZ61" s="963"/>
      <c r="OFA61" s="963"/>
      <c r="OFB61" s="963"/>
      <c r="OFC61" s="963"/>
      <c r="OFD61" s="963"/>
      <c r="OFE61" s="963"/>
      <c r="OFF61" s="963"/>
      <c r="OFG61" s="963"/>
      <c r="OFH61" s="963"/>
      <c r="OFI61" s="963"/>
      <c r="OFJ61" s="963"/>
      <c r="OFK61" s="963"/>
      <c r="OFL61" s="963"/>
      <c r="OFM61" s="963"/>
      <c r="OFN61" s="963"/>
      <c r="OFO61" s="963"/>
      <c r="OFP61" s="963"/>
      <c r="OFQ61" s="963"/>
      <c r="OFR61" s="963"/>
      <c r="OFS61" s="963"/>
      <c r="OFT61" s="963"/>
      <c r="OFU61" s="963"/>
      <c r="OFV61" s="963"/>
      <c r="OFW61" s="963"/>
      <c r="OFX61" s="963"/>
      <c r="OFY61" s="963"/>
      <c r="OFZ61" s="963"/>
      <c r="OGA61" s="963"/>
      <c r="OGB61" s="963"/>
      <c r="OGC61" s="963"/>
      <c r="OGD61" s="963"/>
      <c r="OGE61" s="963"/>
      <c r="OGF61" s="963"/>
      <c r="OGG61" s="963"/>
      <c r="OGH61" s="963"/>
      <c r="OGI61" s="963"/>
      <c r="OGJ61" s="963"/>
      <c r="OGK61" s="963"/>
      <c r="OGL61" s="963"/>
      <c r="OGM61" s="963"/>
      <c r="OGN61" s="963"/>
      <c r="OGO61" s="963"/>
      <c r="OGP61" s="963"/>
      <c r="OGQ61" s="963"/>
      <c r="OGR61" s="963"/>
      <c r="OGS61" s="963"/>
      <c r="OGT61" s="963"/>
      <c r="OGU61" s="963"/>
      <c r="OGV61" s="963"/>
      <c r="OGW61" s="963"/>
      <c r="OGX61" s="963"/>
      <c r="OGY61" s="963"/>
      <c r="OGZ61" s="963"/>
      <c r="OHA61" s="963"/>
      <c r="OHB61" s="963"/>
      <c r="OHC61" s="963"/>
      <c r="OHD61" s="963"/>
      <c r="OHE61" s="963"/>
      <c r="OHF61" s="963"/>
      <c r="OHG61" s="963"/>
      <c r="OHH61" s="963"/>
      <c r="OHI61" s="963"/>
      <c r="OHJ61" s="963"/>
      <c r="OHK61" s="963"/>
      <c r="OHL61" s="963"/>
      <c r="OHM61" s="963"/>
      <c r="OHN61" s="963"/>
      <c r="OHO61" s="963"/>
      <c r="OHP61" s="963"/>
      <c r="OHQ61" s="963"/>
      <c r="OHR61" s="963"/>
      <c r="OHS61" s="963"/>
      <c r="OHT61" s="963"/>
      <c r="OHU61" s="963"/>
      <c r="OHV61" s="963"/>
      <c r="OHW61" s="963"/>
      <c r="OHX61" s="963"/>
      <c r="OHY61" s="963"/>
      <c r="OHZ61" s="963"/>
      <c r="OIA61" s="963"/>
      <c r="OIB61" s="963"/>
      <c r="OIC61" s="963"/>
      <c r="OID61" s="963"/>
      <c r="OIE61" s="963"/>
      <c r="OIF61" s="963"/>
      <c r="OIG61" s="963"/>
      <c r="OIH61" s="963"/>
      <c r="OII61" s="963"/>
      <c r="OIJ61" s="963"/>
      <c r="OIK61" s="963"/>
      <c r="OIL61" s="963"/>
      <c r="OIM61" s="963"/>
      <c r="OIN61" s="963"/>
      <c r="OIO61" s="963"/>
      <c r="OIP61" s="963"/>
      <c r="OIQ61" s="963"/>
      <c r="OIR61" s="963"/>
      <c r="OIS61" s="963"/>
      <c r="OIT61" s="963"/>
      <c r="OIU61" s="963"/>
      <c r="OIV61" s="963"/>
      <c r="OIW61" s="963"/>
      <c r="OIX61" s="963"/>
      <c r="OIY61" s="963"/>
      <c r="OIZ61" s="963"/>
      <c r="OJA61" s="963"/>
      <c r="OJB61" s="963"/>
      <c r="OJC61" s="963"/>
      <c r="OJD61" s="963"/>
      <c r="OJE61" s="963"/>
      <c r="OJF61" s="963"/>
      <c r="OJG61" s="963"/>
      <c r="OJH61" s="963"/>
      <c r="OJI61" s="963"/>
      <c r="OJJ61" s="963"/>
      <c r="OJK61" s="963"/>
      <c r="OJL61" s="963"/>
      <c r="OJM61" s="963"/>
      <c r="OJN61" s="963"/>
      <c r="OJO61" s="963"/>
      <c r="OJP61" s="963"/>
      <c r="OJQ61" s="963"/>
      <c r="OJR61" s="963"/>
      <c r="OJS61" s="963"/>
      <c r="OJT61" s="963"/>
      <c r="OJU61" s="963"/>
      <c r="OJV61" s="963"/>
      <c r="OJW61" s="963"/>
      <c r="OJX61" s="963"/>
      <c r="OJY61" s="963"/>
      <c r="OJZ61" s="963"/>
      <c r="OKA61" s="963"/>
      <c r="OKB61" s="963"/>
      <c r="OKC61" s="963"/>
      <c r="OKD61" s="963"/>
      <c r="OKE61" s="963"/>
      <c r="OKF61" s="963"/>
      <c r="OKG61" s="963"/>
      <c r="OKH61" s="963"/>
      <c r="OKI61" s="963"/>
      <c r="OKJ61" s="963"/>
      <c r="OKK61" s="963"/>
      <c r="OKL61" s="963"/>
      <c r="OKM61" s="963"/>
      <c r="OKN61" s="963"/>
      <c r="OKO61" s="963"/>
      <c r="OKP61" s="963"/>
      <c r="OKQ61" s="963"/>
      <c r="OKR61" s="963"/>
      <c r="OKS61" s="963"/>
      <c r="OKT61" s="963"/>
      <c r="OKU61" s="963"/>
      <c r="OKV61" s="963"/>
      <c r="OKW61" s="963"/>
      <c r="OKX61" s="963"/>
      <c r="OKY61" s="963"/>
      <c r="OKZ61" s="963"/>
      <c r="OLA61" s="963"/>
      <c r="OLB61" s="963"/>
      <c r="OLC61" s="963"/>
      <c r="OLD61" s="963"/>
      <c r="OLE61" s="963"/>
      <c r="OLF61" s="963"/>
      <c r="OLG61" s="963"/>
      <c r="OLH61" s="963"/>
      <c r="OLI61" s="963"/>
      <c r="OLJ61" s="963"/>
      <c r="OLK61" s="963"/>
      <c r="OLL61" s="963"/>
      <c r="OLM61" s="963"/>
      <c r="OLN61" s="963"/>
      <c r="OLO61" s="963"/>
      <c r="OLP61" s="963"/>
      <c r="OLQ61" s="963"/>
      <c r="OLR61" s="963"/>
      <c r="OLS61" s="963"/>
      <c r="OLT61" s="963"/>
      <c r="OLU61" s="963"/>
      <c r="OLV61" s="963"/>
      <c r="OLW61" s="963"/>
      <c r="OLX61" s="963"/>
      <c r="OLY61" s="963"/>
      <c r="OLZ61" s="963"/>
      <c r="OMA61" s="963"/>
      <c r="OMB61" s="963"/>
      <c r="OMC61" s="963"/>
      <c r="OMD61" s="963"/>
      <c r="OME61" s="963"/>
      <c r="OMF61" s="963"/>
      <c r="OMG61" s="963"/>
      <c r="OMH61" s="963"/>
      <c r="OMI61" s="963"/>
      <c r="OMJ61" s="963"/>
      <c r="OMK61" s="963"/>
      <c r="OML61" s="963"/>
      <c r="OMM61" s="963"/>
      <c r="OMN61" s="963"/>
      <c r="OMO61" s="963"/>
      <c r="OMP61" s="963"/>
      <c r="OMQ61" s="963"/>
      <c r="OMR61" s="963"/>
      <c r="OMS61" s="963"/>
      <c r="OMT61" s="963"/>
      <c r="OMU61" s="963"/>
      <c r="OMV61" s="963"/>
      <c r="OMW61" s="963"/>
      <c r="OMX61" s="963"/>
      <c r="OMY61" s="963"/>
      <c r="OMZ61" s="963"/>
      <c r="ONA61" s="963"/>
      <c r="ONB61" s="963"/>
      <c r="ONC61" s="963"/>
      <c r="OND61" s="963"/>
      <c r="ONE61" s="963"/>
      <c r="ONF61" s="963"/>
      <c r="ONG61" s="963"/>
      <c r="ONH61" s="963"/>
      <c r="ONI61" s="963"/>
      <c r="ONJ61" s="963"/>
      <c r="ONK61" s="963"/>
      <c r="ONL61" s="963"/>
      <c r="ONM61" s="963"/>
      <c r="ONN61" s="963"/>
      <c r="ONO61" s="963"/>
      <c r="ONP61" s="963"/>
      <c r="ONQ61" s="963"/>
      <c r="ONR61" s="963"/>
      <c r="ONS61" s="963"/>
      <c r="ONT61" s="963"/>
      <c r="ONU61" s="963"/>
      <c r="ONV61" s="963"/>
      <c r="ONW61" s="963"/>
      <c r="ONX61" s="963"/>
      <c r="ONY61" s="963"/>
      <c r="ONZ61" s="963"/>
      <c r="OOA61" s="963"/>
      <c r="OOB61" s="963"/>
      <c r="OOC61" s="963"/>
      <c r="OOD61" s="963"/>
      <c r="OOE61" s="963"/>
      <c r="OOF61" s="963"/>
      <c r="OOG61" s="963"/>
      <c r="OOH61" s="963"/>
      <c r="OOI61" s="963"/>
      <c r="OOJ61" s="963"/>
      <c r="OOK61" s="963"/>
      <c r="OOL61" s="963"/>
      <c r="OOM61" s="963"/>
      <c r="OON61" s="963"/>
      <c r="OOO61" s="963"/>
      <c r="OOP61" s="963"/>
      <c r="OOQ61" s="963"/>
      <c r="OOR61" s="963"/>
      <c r="OOS61" s="963"/>
      <c r="OOT61" s="963"/>
      <c r="OOU61" s="963"/>
      <c r="OOV61" s="963"/>
      <c r="OOW61" s="963"/>
      <c r="OOX61" s="963"/>
      <c r="OOY61" s="963"/>
      <c r="OOZ61" s="963"/>
      <c r="OPA61" s="963"/>
      <c r="OPB61" s="963"/>
      <c r="OPC61" s="963"/>
      <c r="OPD61" s="963"/>
      <c r="OPE61" s="963"/>
      <c r="OPF61" s="963"/>
      <c r="OPG61" s="963"/>
      <c r="OPH61" s="963"/>
      <c r="OPI61" s="963"/>
      <c r="OPJ61" s="963"/>
      <c r="OPK61" s="963"/>
      <c r="OPL61" s="963"/>
      <c r="OPM61" s="963"/>
      <c r="OPN61" s="963"/>
      <c r="OPO61" s="963"/>
      <c r="OPP61" s="963"/>
      <c r="OPQ61" s="963"/>
      <c r="OPR61" s="963"/>
      <c r="OPS61" s="963"/>
      <c r="OPT61" s="963"/>
      <c r="OPU61" s="963"/>
      <c r="OPV61" s="963"/>
      <c r="OPW61" s="963"/>
      <c r="OPX61" s="963"/>
      <c r="OPY61" s="963"/>
      <c r="OPZ61" s="963"/>
      <c r="OQA61" s="963"/>
      <c r="OQB61" s="963"/>
      <c r="OQC61" s="963"/>
      <c r="OQD61" s="963"/>
      <c r="OQE61" s="963"/>
      <c r="OQF61" s="963"/>
      <c r="OQG61" s="963"/>
      <c r="OQH61" s="963"/>
      <c r="OQI61" s="963"/>
      <c r="OQJ61" s="963"/>
      <c r="OQK61" s="963"/>
      <c r="OQL61" s="963"/>
      <c r="OQM61" s="963"/>
      <c r="OQN61" s="963"/>
      <c r="OQO61" s="963"/>
      <c r="OQP61" s="963"/>
      <c r="OQQ61" s="963"/>
      <c r="OQR61" s="963"/>
      <c r="OQS61" s="963"/>
      <c r="OQT61" s="963"/>
      <c r="OQU61" s="963"/>
      <c r="OQV61" s="963"/>
      <c r="OQW61" s="963"/>
      <c r="OQX61" s="963"/>
      <c r="OQY61" s="963"/>
      <c r="OQZ61" s="963"/>
      <c r="ORA61" s="963"/>
      <c r="ORB61" s="963"/>
      <c r="ORC61" s="963"/>
      <c r="ORD61" s="963"/>
      <c r="ORE61" s="963"/>
      <c r="ORF61" s="963"/>
      <c r="ORG61" s="963"/>
      <c r="ORH61" s="963"/>
      <c r="ORI61" s="963"/>
      <c r="ORJ61" s="963"/>
      <c r="ORK61" s="963"/>
      <c r="ORL61" s="963"/>
      <c r="ORM61" s="963"/>
      <c r="ORN61" s="963"/>
      <c r="ORO61" s="963"/>
      <c r="ORP61" s="963"/>
      <c r="ORQ61" s="963"/>
      <c r="ORR61" s="963"/>
      <c r="ORS61" s="963"/>
      <c r="ORT61" s="963"/>
      <c r="ORU61" s="963"/>
      <c r="ORV61" s="963"/>
      <c r="ORW61" s="963"/>
      <c r="ORX61" s="963"/>
      <c r="ORY61" s="963"/>
      <c r="ORZ61" s="963"/>
      <c r="OSA61" s="963"/>
      <c r="OSB61" s="963"/>
      <c r="OSC61" s="963"/>
      <c r="OSD61" s="963"/>
      <c r="OSE61" s="963"/>
      <c r="OSF61" s="963"/>
      <c r="OSG61" s="963"/>
      <c r="OSH61" s="963"/>
      <c r="OSI61" s="963"/>
      <c r="OSJ61" s="963"/>
      <c r="OSK61" s="963"/>
      <c r="OSL61" s="963"/>
      <c r="OSM61" s="963"/>
      <c r="OSN61" s="963"/>
      <c r="OSO61" s="963"/>
      <c r="OSP61" s="963"/>
      <c r="OSQ61" s="963"/>
      <c r="OSR61" s="963"/>
      <c r="OSS61" s="963"/>
      <c r="OST61" s="963"/>
      <c r="OSU61" s="963"/>
      <c r="OSV61" s="963"/>
      <c r="OSW61" s="963"/>
      <c r="OSX61" s="963"/>
      <c r="OSY61" s="963"/>
      <c r="OSZ61" s="963"/>
      <c r="OTA61" s="963"/>
      <c r="OTB61" s="963"/>
      <c r="OTC61" s="963"/>
      <c r="OTD61" s="963"/>
      <c r="OTE61" s="963"/>
      <c r="OTF61" s="963"/>
      <c r="OTG61" s="963"/>
      <c r="OTH61" s="963"/>
      <c r="OTI61" s="963"/>
      <c r="OTJ61" s="963"/>
      <c r="OTK61" s="963"/>
      <c r="OTL61" s="963"/>
      <c r="OTM61" s="963"/>
      <c r="OTN61" s="963"/>
      <c r="OTO61" s="963"/>
      <c r="OTP61" s="963"/>
      <c r="OTQ61" s="963"/>
      <c r="OTR61" s="963"/>
      <c r="OTS61" s="963"/>
      <c r="OTT61" s="963"/>
      <c r="OTU61" s="963"/>
      <c r="OTV61" s="963"/>
      <c r="OTW61" s="963"/>
      <c r="OTX61" s="963"/>
      <c r="OTY61" s="963"/>
      <c r="OTZ61" s="963"/>
      <c r="OUA61" s="963"/>
      <c r="OUB61" s="963"/>
      <c r="OUC61" s="963"/>
      <c r="OUD61" s="963"/>
      <c r="OUE61" s="963"/>
      <c r="OUF61" s="963"/>
      <c r="OUG61" s="963"/>
      <c r="OUH61" s="963"/>
      <c r="OUI61" s="963"/>
      <c r="OUJ61" s="963"/>
      <c r="OUK61" s="963"/>
      <c r="OUL61" s="963"/>
      <c r="OUM61" s="963"/>
      <c r="OUN61" s="963"/>
      <c r="OUO61" s="963"/>
      <c r="OUP61" s="963"/>
      <c r="OUQ61" s="963"/>
      <c r="OUR61" s="963"/>
      <c r="OUS61" s="963"/>
      <c r="OUT61" s="963"/>
      <c r="OUU61" s="963"/>
      <c r="OUV61" s="963"/>
      <c r="OUW61" s="963"/>
      <c r="OUX61" s="963"/>
      <c r="OUY61" s="963"/>
      <c r="OUZ61" s="963"/>
      <c r="OVA61" s="963"/>
      <c r="OVB61" s="963"/>
      <c r="OVC61" s="963"/>
      <c r="OVD61" s="963"/>
      <c r="OVE61" s="963"/>
      <c r="OVF61" s="963"/>
      <c r="OVG61" s="963"/>
      <c r="OVH61" s="963"/>
      <c r="OVI61" s="963"/>
      <c r="OVJ61" s="963"/>
      <c r="OVK61" s="963"/>
      <c r="OVL61" s="963"/>
      <c r="OVM61" s="963"/>
      <c r="OVN61" s="963"/>
      <c r="OVO61" s="963"/>
      <c r="OVP61" s="963"/>
      <c r="OVQ61" s="963"/>
      <c r="OVR61" s="963"/>
      <c r="OVS61" s="963"/>
      <c r="OVT61" s="963"/>
      <c r="OVU61" s="963"/>
      <c r="OVV61" s="963"/>
      <c r="OVW61" s="963"/>
      <c r="OVX61" s="963"/>
      <c r="OVY61" s="963"/>
      <c r="OVZ61" s="963"/>
      <c r="OWA61" s="963"/>
      <c r="OWB61" s="963"/>
      <c r="OWC61" s="963"/>
      <c r="OWD61" s="963"/>
      <c r="OWE61" s="963"/>
      <c r="OWF61" s="963"/>
      <c r="OWG61" s="963"/>
      <c r="OWH61" s="963"/>
      <c r="OWI61" s="963"/>
      <c r="OWJ61" s="963"/>
      <c r="OWK61" s="963"/>
      <c r="OWL61" s="963"/>
      <c r="OWM61" s="963"/>
      <c r="OWN61" s="963"/>
      <c r="OWO61" s="963"/>
      <c r="OWP61" s="963"/>
      <c r="OWQ61" s="963"/>
      <c r="OWR61" s="963"/>
      <c r="OWS61" s="963"/>
      <c r="OWT61" s="963"/>
      <c r="OWU61" s="963"/>
      <c r="OWV61" s="963"/>
      <c r="OWW61" s="963"/>
      <c r="OWX61" s="963"/>
      <c r="OWY61" s="963"/>
      <c r="OWZ61" s="963"/>
      <c r="OXA61" s="963"/>
      <c r="OXB61" s="963"/>
      <c r="OXC61" s="963"/>
      <c r="OXD61" s="963"/>
      <c r="OXE61" s="963"/>
      <c r="OXF61" s="963"/>
      <c r="OXG61" s="963"/>
      <c r="OXH61" s="963"/>
      <c r="OXI61" s="963"/>
      <c r="OXJ61" s="963"/>
      <c r="OXK61" s="963"/>
      <c r="OXL61" s="963"/>
      <c r="OXM61" s="963"/>
      <c r="OXN61" s="963"/>
      <c r="OXO61" s="963"/>
      <c r="OXP61" s="963"/>
      <c r="OXQ61" s="963"/>
      <c r="OXR61" s="963"/>
      <c r="OXS61" s="963"/>
      <c r="OXT61" s="963"/>
      <c r="OXU61" s="963"/>
      <c r="OXV61" s="963"/>
      <c r="OXW61" s="963"/>
      <c r="OXX61" s="963"/>
      <c r="OXY61" s="963"/>
      <c r="OXZ61" s="963"/>
      <c r="OYA61" s="963"/>
      <c r="OYB61" s="963"/>
      <c r="OYC61" s="963"/>
      <c r="OYD61" s="963"/>
      <c r="OYE61" s="963"/>
      <c r="OYF61" s="963"/>
      <c r="OYG61" s="963"/>
      <c r="OYH61" s="963"/>
      <c r="OYI61" s="963"/>
      <c r="OYJ61" s="963"/>
      <c r="OYK61" s="963"/>
      <c r="OYL61" s="963"/>
      <c r="OYM61" s="963"/>
      <c r="OYN61" s="963"/>
      <c r="OYO61" s="963"/>
      <c r="OYP61" s="963"/>
      <c r="OYQ61" s="963"/>
      <c r="OYR61" s="963"/>
      <c r="OYS61" s="963"/>
      <c r="OYT61" s="963"/>
      <c r="OYU61" s="963"/>
      <c r="OYV61" s="963"/>
      <c r="OYW61" s="963"/>
      <c r="OYX61" s="963"/>
      <c r="OYY61" s="963"/>
      <c r="OYZ61" s="963"/>
      <c r="OZA61" s="963"/>
      <c r="OZB61" s="963"/>
      <c r="OZC61" s="963"/>
      <c r="OZD61" s="963"/>
      <c r="OZE61" s="963"/>
      <c r="OZF61" s="963"/>
      <c r="OZG61" s="963"/>
      <c r="OZH61" s="963"/>
      <c r="OZI61" s="963"/>
      <c r="OZJ61" s="963"/>
      <c r="OZK61" s="963"/>
      <c r="OZL61" s="963"/>
      <c r="OZM61" s="963"/>
      <c r="OZN61" s="963"/>
      <c r="OZO61" s="963"/>
      <c r="OZP61" s="963"/>
      <c r="OZQ61" s="963"/>
      <c r="OZR61" s="963"/>
      <c r="OZS61" s="963"/>
      <c r="OZT61" s="963"/>
      <c r="OZU61" s="963"/>
      <c r="OZV61" s="963"/>
      <c r="OZW61" s="963"/>
      <c r="OZX61" s="963"/>
      <c r="OZY61" s="963"/>
      <c r="OZZ61" s="963"/>
      <c r="PAA61" s="963"/>
      <c r="PAB61" s="963"/>
      <c r="PAC61" s="963"/>
      <c r="PAD61" s="963"/>
      <c r="PAE61" s="963"/>
      <c r="PAF61" s="963"/>
      <c r="PAG61" s="963"/>
      <c r="PAH61" s="963"/>
      <c r="PAI61" s="963"/>
      <c r="PAJ61" s="963"/>
      <c r="PAK61" s="963"/>
      <c r="PAL61" s="963"/>
      <c r="PAM61" s="963"/>
      <c r="PAN61" s="963"/>
      <c r="PAO61" s="963"/>
      <c r="PAP61" s="963"/>
      <c r="PAQ61" s="963"/>
      <c r="PAR61" s="963"/>
      <c r="PAS61" s="963"/>
      <c r="PAT61" s="963"/>
      <c r="PAU61" s="963"/>
      <c r="PAV61" s="963"/>
      <c r="PAW61" s="963"/>
      <c r="PAX61" s="963"/>
      <c r="PAY61" s="963"/>
      <c r="PAZ61" s="963"/>
      <c r="PBA61" s="963"/>
      <c r="PBB61" s="963"/>
      <c r="PBC61" s="963"/>
      <c r="PBD61" s="963"/>
      <c r="PBE61" s="963"/>
      <c r="PBF61" s="963"/>
      <c r="PBG61" s="963"/>
      <c r="PBH61" s="963"/>
      <c r="PBI61" s="963"/>
      <c r="PBJ61" s="963"/>
      <c r="PBK61" s="963"/>
      <c r="PBL61" s="963"/>
      <c r="PBM61" s="963"/>
      <c r="PBN61" s="963"/>
      <c r="PBO61" s="963"/>
      <c r="PBP61" s="963"/>
      <c r="PBQ61" s="963"/>
      <c r="PBR61" s="963"/>
      <c r="PBS61" s="963"/>
      <c r="PBT61" s="963"/>
      <c r="PBU61" s="963"/>
      <c r="PBV61" s="963"/>
      <c r="PBW61" s="963"/>
      <c r="PBX61" s="963"/>
      <c r="PBY61" s="963"/>
      <c r="PBZ61" s="963"/>
      <c r="PCA61" s="963"/>
      <c r="PCB61" s="963"/>
      <c r="PCC61" s="963"/>
      <c r="PCD61" s="963"/>
      <c r="PCE61" s="963"/>
      <c r="PCF61" s="963"/>
      <c r="PCG61" s="963"/>
      <c r="PCH61" s="963"/>
      <c r="PCI61" s="963"/>
      <c r="PCJ61" s="963"/>
      <c r="PCK61" s="963"/>
      <c r="PCL61" s="963"/>
      <c r="PCM61" s="963"/>
      <c r="PCN61" s="963"/>
      <c r="PCO61" s="963"/>
      <c r="PCP61" s="963"/>
      <c r="PCQ61" s="963"/>
      <c r="PCR61" s="963"/>
      <c r="PCS61" s="963"/>
      <c r="PCT61" s="963"/>
      <c r="PCU61" s="963"/>
      <c r="PCV61" s="963"/>
      <c r="PCW61" s="963"/>
      <c r="PCX61" s="963"/>
      <c r="PCY61" s="963"/>
      <c r="PCZ61" s="963"/>
      <c r="PDA61" s="963"/>
      <c r="PDB61" s="963"/>
      <c r="PDC61" s="963"/>
      <c r="PDD61" s="963"/>
      <c r="PDE61" s="963"/>
      <c r="PDF61" s="963"/>
      <c r="PDG61" s="963"/>
      <c r="PDH61" s="963"/>
      <c r="PDI61" s="963"/>
      <c r="PDJ61" s="963"/>
      <c r="PDK61" s="963"/>
      <c r="PDL61" s="963"/>
      <c r="PDM61" s="963"/>
      <c r="PDN61" s="963"/>
      <c r="PDO61" s="963"/>
      <c r="PDP61" s="963"/>
      <c r="PDQ61" s="963"/>
      <c r="PDR61" s="963"/>
      <c r="PDS61" s="963"/>
      <c r="PDT61" s="963"/>
      <c r="PDU61" s="963"/>
      <c r="PDV61" s="963"/>
      <c r="PDW61" s="963"/>
      <c r="PDX61" s="963"/>
      <c r="PDY61" s="963"/>
      <c r="PDZ61" s="963"/>
      <c r="PEA61" s="963"/>
      <c r="PEB61" s="963"/>
      <c r="PEC61" s="963"/>
      <c r="PED61" s="963"/>
      <c r="PEE61" s="963"/>
      <c r="PEF61" s="963"/>
      <c r="PEG61" s="963"/>
      <c r="PEH61" s="963"/>
      <c r="PEI61" s="963"/>
      <c r="PEJ61" s="963"/>
      <c r="PEK61" s="963"/>
      <c r="PEL61" s="963"/>
      <c r="PEM61" s="963"/>
      <c r="PEN61" s="963"/>
      <c r="PEO61" s="963"/>
      <c r="PEP61" s="963"/>
      <c r="PEQ61" s="963"/>
      <c r="PER61" s="963"/>
      <c r="PES61" s="963"/>
      <c r="PET61" s="963"/>
      <c r="PEU61" s="963"/>
      <c r="PEV61" s="963"/>
      <c r="PEW61" s="963"/>
      <c r="PEX61" s="963"/>
      <c r="PEY61" s="963"/>
      <c r="PEZ61" s="963"/>
      <c r="PFA61" s="963"/>
      <c r="PFB61" s="963"/>
      <c r="PFC61" s="963"/>
      <c r="PFD61" s="963"/>
      <c r="PFE61" s="963"/>
      <c r="PFF61" s="963"/>
      <c r="PFG61" s="963"/>
      <c r="PFH61" s="963"/>
      <c r="PFI61" s="963"/>
      <c r="PFJ61" s="963"/>
      <c r="PFK61" s="963"/>
      <c r="PFL61" s="963"/>
      <c r="PFM61" s="963"/>
      <c r="PFN61" s="963"/>
      <c r="PFO61" s="963"/>
      <c r="PFP61" s="963"/>
      <c r="PFQ61" s="963"/>
      <c r="PFR61" s="963"/>
      <c r="PFS61" s="963"/>
      <c r="PFT61" s="963"/>
      <c r="PFU61" s="963"/>
      <c r="PFV61" s="963"/>
      <c r="PFW61" s="963"/>
      <c r="PFX61" s="963"/>
      <c r="PFY61" s="963"/>
      <c r="PFZ61" s="963"/>
      <c r="PGA61" s="963"/>
      <c r="PGB61" s="963"/>
      <c r="PGC61" s="963"/>
      <c r="PGD61" s="963"/>
      <c r="PGE61" s="963"/>
      <c r="PGF61" s="963"/>
      <c r="PGG61" s="963"/>
      <c r="PGH61" s="963"/>
      <c r="PGI61" s="963"/>
      <c r="PGJ61" s="963"/>
      <c r="PGK61" s="963"/>
      <c r="PGL61" s="963"/>
      <c r="PGM61" s="963"/>
      <c r="PGN61" s="963"/>
      <c r="PGO61" s="963"/>
      <c r="PGP61" s="963"/>
      <c r="PGQ61" s="963"/>
      <c r="PGR61" s="963"/>
      <c r="PGS61" s="963"/>
      <c r="PGT61" s="963"/>
      <c r="PGU61" s="963"/>
      <c r="PGV61" s="963"/>
      <c r="PGW61" s="963"/>
      <c r="PGX61" s="963"/>
      <c r="PGY61" s="963"/>
      <c r="PGZ61" s="963"/>
      <c r="PHA61" s="963"/>
      <c r="PHB61" s="963"/>
      <c r="PHC61" s="963"/>
      <c r="PHD61" s="963"/>
      <c r="PHE61" s="963"/>
      <c r="PHF61" s="963"/>
      <c r="PHG61" s="963"/>
      <c r="PHH61" s="963"/>
      <c r="PHI61" s="963"/>
      <c r="PHJ61" s="963"/>
      <c r="PHK61" s="963"/>
      <c r="PHL61" s="963"/>
      <c r="PHM61" s="963"/>
      <c r="PHN61" s="963"/>
      <c r="PHO61" s="963"/>
      <c r="PHP61" s="963"/>
      <c r="PHQ61" s="963"/>
      <c r="PHR61" s="963"/>
      <c r="PHS61" s="963"/>
      <c r="PHT61" s="963"/>
      <c r="PHU61" s="963"/>
      <c r="PHV61" s="963"/>
      <c r="PHW61" s="963"/>
      <c r="PHX61" s="963"/>
      <c r="PHY61" s="963"/>
      <c r="PHZ61" s="963"/>
      <c r="PIA61" s="963"/>
      <c r="PIB61" s="963"/>
      <c r="PIC61" s="963"/>
      <c r="PID61" s="963"/>
      <c r="PIE61" s="963"/>
      <c r="PIF61" s="963"/>
      <c r="PIG61" s="963"/>
      <c r="PIH61" s="963"/>
      <c r="PII61" s="963"/>
      <c r="PIJ61" s="963"/>
      <c r="PIK61" s="963"/>
      <c r="PIL61" s="963"/>
      <c r="PIM61" s="963"/>
      <c r="PIN61" s="963"/>
      <c r="PIO61" s="963"/>
      <c r="PIP61" s="963"/>
      <c r="PIQ61" s="963"/>
      <c r="PIR61" s="963"/>
      <c r="PIS61" s="963"/>
      <c r="PIT61" s="963"/>
      <c r="PIU61" s="963"/>
      <c r="PIV61" s="963"/>
      <c r="PIW61" s="963"/>
      <c r="PIX61" s="963"/>
      <c r="PIY61" s="963"/>
      <c r="PIZ61" s="963"/>
      <c r="PJA61" s="963"/>
      <c r="PJB61" s="963"/>
      <c r="PJC61" s="963"/>
      <c r="PJD61" s="963"/>
      <c r="PJE61" s="963"/>
      <c r="PJF61" s="963"/>
      <c r="PJG61" s="963"/>
      <c r="PJH61" s="963"/>
      <c r="PJI61" s="963"/>
      <c r="PJJ61" s="963"/>
      <c r="PJK61" s="963"/>
      <c r="PJL61" s="963"/>
      <c r="PJM61" s="963"/>
      <c r="PJN61" s="963"/>
      <c r="PJO61" s="963"/>
      <c r="PJP61" s="963"/>
      <c r="PJQ61" s="963"/>
      <c r="PJR61" s="963"/>
      <c r="PJS61" s="963"/>
      <c r="PJT61" s="963"/>
      <c r="PJU61" s="963"/>
      <c r="PJV61" s="963"/>
      <c r="PJW61" s="963"/>
      <c r="PJX61" s="963"/>
      <c r="PJY61" s="963"/>
      <c r="PJZ61" s="963"/>
      <c r="PKA61" s="963"/>
      <c r="PKB61" s="963"/>
      <c r="PKC61" s="963"/>
      <c r="PKD61" s="963"/>
      <c r="PKE61" s="963"/>
      <c r="PKF61" s="963"/>
      <c r="PKG61" s="963"/>
      <c r="PKH61" s="963"/>
      <c r="PKI61" s="963"/>
      <c r="PKJ61" s="963"/>
      <c r="PKK61" s="963"/>
      <c r="PKL61" s="963"/>
      <c r="PKM61" s="963"/>
      <c r="PKN61" s="963"/>
      <c r="PKO61" s="963"/>
      <c r="PKP61" s="963"/>
      <c r="PKQ61" s="963"/>
      <c r="PKR61" s="963"/>
      <c r="PKS61" s="963"/>
      <c r="PKT61" s="963"/>
      <c r="PKU61" s="963"/>
      <c r="PKV61" s="963"/>
      <c r="PKW61" s="963"/>
      <c r="PKX61" s="963"/>
      <c r="PKY61" s="963"/>
      <c r="PKZ61" s="963"/>
      <c r="PLA61" s="963"/>
      <c r="PLB61" s="963"/>
      <c r="PLC61" s="963"/>
      <c r="PLD61" s="963"/>
      <c r="PLE61" s="963"/>
      <c r="PLF61" s="963"/>
      <c r="PLG61" s="963"/>
      <c r="PLH61" s="963"/>
      <c r="PLI61" s="963"/>
      <c r="PLJ61" s="963"/>
      <c r="PLK61" s="963"/>
      <c r="PLL61" s="963"/>
      <c r="PLM61" s="963"/>
      <c r="PLN61" s="963"/>
      <c r="PLO61" s="963"/>
      <c r="PLP61" s="963"/>
      <c r="PLQ61" s="963"/>
      <c r="PLR61" s="963"/>
      <c r="PLS61" s="963"/>
      <c r="PLT61" s="963"/>
      <c r="PLU61" s="963"/>
      <c r="PLV61" s="963"/>
      <c r="PLW61" s="963"/>
      <c r="PLX61" s="963"/>
      <c r="PLY61" s="963"/>
      <c r="PLZ61" s="963"/>
      <c r="PMA61" s="963"/>
      <c r="PMB61" s="963"/>
      <c r="PMC61" s="963"/>
      <c r="PMD61" s="963"/>
      <c r="PME61" s="963"/>
      <c r="PMF61" s="963"/>
      <c r="PMG61" s="963"/>
      <c r="PMH61" s="963"/>
      <c r="PMI61" s="963"/>
      <c r="PMJ61" s="963"/>
      <c r="PMK61" s="963"/>
      <c r="PML61" s="963"/>
      <c r="PMM61" s="963"/>
      <c r="PMN61" s="963"/>
      <c r="PMO61" s="963"/>
      <c r="PMP61" s="963"/>
      <c r="PMQ61" s="963"/>
      <c r="PMR61" s="963"/>
      <c r="PMS61" s="963"/>
      <c r="PMT61" s="963"/>
      <c r="PMU61" s="963"/>
      <c r="PMV61" s="963"/>
      <c r="PMW61" s="963"/>
      <c r="PMX61" s="963"/>
      <c r="PMY61" s="963"/>
      <c r="PMZ61" s="963"/>
      <c r="PNA61" s="963"/>
      <c r="PNB61" s="963"/>
      <c r="PNC61" s="963"/>
      <c r="PND61" s="963"/>
      <c r="PNE61" s="963"/>
      <c r="PNF61" s="963"/>
      <c r="PNG61" s="963"/>
      <c r="PNH61" s="963"/>
      <c r="PNI61" s="963"/>
      <c r="PNJ61" s="963"/>
      <c r="PNK61" s="963"/>
      <c r="PNL61" s="963"/>
      <c r="PNM61" s="963"/>
      <c r="PNN61" s="963"/>
      <c r="PNO61" s="963"/>
      <c r="PNP61" s="963"/>
      <c r="PNQ61" s="963"/>
      <c r="PNR61" s="963"/>
      <c r="PNS61" s="963"/>
      <c r="PNT61" s="963"/>
      <c r="PNU61" s="963"/>
      <c r="PNV61" s="963"/>
      <c r="PNW61" s="963"/>
      <c r="PNX61" s="963"/>
      <c r="PNY61" s="963"/>
      <c r="PNZ61" s="963"/>
      <c r="POA61" s="963"/>
      <c r="POB61" s="963"/>
      <c r="POC61" s="963"/>
      <c r="POD61" s="963"/>
      <c r="POE61" s="963"/>
      <c r="POF61" s="963"/>
      <c r="POG61" s="963"/>
      <c r="POH61" s="963"/>
      <c r="POI61" s="963"/>
      <c r="POJ61" s="963"/>
      <c r="POK61" s="963"/>
      <c r="POL61" s="963"/>
      <c r="POM61" s="963"/>
      <c r="PON61" s="963"/>
      <c r="POO61" s="963"/>
      <c r="POP61" s="963"/>
      <c r="POQ61" s="963"/>
      <c r="POR61" s="963"/>
      <c r="POS61" s="963"/>
      <c r="POT61" s="963"/>
      <c r="POU61" s="963"/>
      <c r="POV61" s="963"/>
      <c r="POW61" s="963"/>
      <c r="POX61" s="963"/>
      <c r="POY61" s="963"/>
      <c r="POZ61" s="963"/>
      <c r="PPA61" s="963"/>
      <c r="PPB61" s="963"/>
      <c r="PPC61" s="963"/>
      <c r="PPD61" s="963"/>
      <c r="PPE61" s="963"/>
      <c r="PPF61" s="963"/>
      <c r="PPG61" s="963"/>
      <c r="PPH61" s="963"/>
      <c r="PPI61" s="963"/>
      <c r="PPJ61" s="963"/>
      <c r="PPK61" s="963"/>
      <c r="PPL61" s="963"/>
      <c r="PPM61" s="963"/>
      <c r="PPN61" s="963"/>
      <c r="PPO61" s="963"/>
      <c r="PPP61" s="963"/>
      <c r="PPQ61" s="963"/>
      <c r="PPR61" s="963"/>
      <c r="PPS61" s="963"/>
      <c r="PPT61" s="963"/>
      <c r="PPU61" s="963"/>
      <c r="PPV61" s="963"/>
      <c r="PPW61" s="963"/>
      <c r="PPX61" s="963"/>
      <c r="PPY61" s="963"/>
      <c r="PPZ61" s="963"/>
      <c r="PQA61" s="963"/>
      <c r="PQB61" s="963"/>
      <c r="PQC61" s="963"/>
      <c r="PQD61" s="963"/>
      <c r="PQE61" s="963"/>
      <c r="PQF61" s="963"/>
      <c r="PQG61" s="963"/>
      <c r="PQH61" s="963"/>
      <c r="PQI61" s="963"/>
      <c r="PQJ61" s="963"/>
      <c r="PQK61" s="963"/>
      <c r="PQL61" s="963"/>
      <c r="PQM61" s="963"/>
      <c r="PQN61" s="963"/>
      <c r="PQO61" s="963"/>
      <c r="PQP61" s="963"/>
      <c r="PQQ61" s="963"/>
      <c r="PQR61" s="963"/>
      <c r="PQS61" s="963"/>
      <c r="PQT61" s="963"/>
      <c r="PQU61" s="963"/>
      <c r="PQV61" s="963"/>
      <c r="PQW61" s="963"/>
      <c r="PQX61" s="963"/>
      <c r="PQY61" s="963"/>
      <c r="PQZ61" s="963"/>
      <c r="PRA61" s="963"/>
      <c r="PRB61" s="963"/>
      <c r="PRC61" s="963"/>
      <c r="PRD61" s="963"/>
      <c r="PRE61" s="963"/>
      <c r="PRF61" s="963"/>
      <c r="PRG61" s="963"/>
      <c r="PRH61" s="963"/>
      <c r="PRI61" s="963"/>
      <c r="PRJ61" s="963"/>
      <c r="PRK61" s="963"/>
      <c r="PRL61" s="963"/>
      <c r="PRM61" s="963"/>
      <c r="PRN61" s="963"/>
      <c r="PRO61" s="963"/>
      <c r="PRP61" s="963"/>
      <c r="PRQ61" s="963"/>
      <c r="PRR61" s="963"/>
      <c r="PRS61" s="963"/>
      <c r="PRT61" s="963"/>
      <c r="PRU61" s="963"/>
      <c r="PRV61" s="963"/>
      <c r="PRW61" s="963"/>
      <c r="PRX61" s="963"/>
      <c r="PRY61" s="963"/>
      <c r="PRZ61" s="963"/>
      <c r="PSA61" s="963"/>
      <c r="PSB61" s="963"/>
      <c r="PSC61" s="963"/>
      <c r="PSD61" s="963"/>
      <c r="PSE61" s="963"/>
      <c r="PSF61" s="963"/>
      <c r="PSG61" s="963"/>
      <c r="PSH61" s="963"/>
      <c r="PSI61" s="963"/>
      <c r="PSJ61" s="963"/>
      <c r="PSK61" s="963"/>
      <c r="PSL61" s="963"/>
      <c r="PSM61" s="963"/>
      <c r="PSN61" s="963"/>
      <c r="PSO61" s="963"/>
      <c r="PSP61" s="963"/>
      <c r="PSQ61" s="963"/>
      <c r="PSR61" s="963"/>
      <c r="PSS61" s="963"/>
      <c r="PST61" s="963"/>
      <c r="PSU61" s="963"/>
      <c r="PSV61" s="963"/>
      <c r="PSW61" s="963"/>
      <c r="PSX61" s="963"/>
      <c r="PSY61" s="963"/>
      <c r="PSZ61" s="963"/>
      <c r="PTA61" s="963"/>
      <c r="PTB61" s="963"/>
      <c r="PTC61" s="963"/>
      <c r="PTD61" s="963"/>
      <c r="PTE61" s="963"/>
      <c r="PTF61" s="963"/>
      <c r="PTG61" s="963"/>
      <c r="PTH61" s="963"/>
      <c r="PTI61" s="963"/>
      <c r="PTJ61" s="963"/>
      <c r="PTK61" s="963"/>
      <c r="PTL61" s="963"/>
      <c r="PTM61" s="963"/>
      <c r="PTN61" s="963"/>
      <c r="PTO61" s="963"/>
      <c r="PTP61" s="963"/>
      <c r="PTQ61" s="963"/>
      <c r="PTR61" s="963"/>
      <c r="PTS61" s="963"/>
      <c r="PTT61" s="963"/>
      <c r="PTU61" s="963"/>
      <c r="PTV61" s="963"/>
      <c r="PTW61" s="963"/>
      <c r="PTX61" s="963"/>
      <c r="PTY61" s="963"/>
      <c r="PTZ61" s="963"/>
      <c r="PUA61" s="963"/>
      <c r="PUB61" s="963"/>
      <c r="PUC61" s="963"/>
      <c r="PUD61" s="963"/>
      <c r="PUE61" s="963"/>
      <c r="PUF61" s="963"/>
      <c r="PUG61" s="963"/>
      <c r="PUH61" s="963"/>
      <c r="PUI61" s="963"/>
      <c r="PUJ61" s="963"/>
      <c r="PUK61" s="963"/>
      <c r="PUL61" s="963"/>
      <c r="PUM61" s="963"/>
      <c r="PUN61" s="963"/>
      <c r="PUO61" s="963"/>
      <c r="PUP61" s="963"/>
      <c r="PUQ61" s="963"/>
      <c r="PUR61" s="963"/>
      <c r="PUS61" s="963"/>
      <c r="PUT61" s="963"/>
      <c r="PUU61" s="963"/>
      <c r="PUV61" s="963"/>
      <c r="PUW61" s="963"/>
      <c r="PUX61" s="963"/>
      <c r="PUY61" s="963"/>
      <c r="PUZ61" s="963"/>
      <c r="PVA61" s="963"/>
      <c r="PVB61" s="963"/>
      <c r="PVC61" s="963"/>
      <c r="PVD61" s="963"/>
      <c r="PVE61" s="963"/>
      <c r="PVF61" s="963"/>
      <c r="PVG61" s="963"/>
      <c r="PVH61" s="963"/>
      <c r="PVI61" s="963"/>
      <c r="PVJ61" s="963"/>
      <c r="PVK61" s="963"/>
      <c r="PVL61" s="963"/>
      <c r="PVM61" s="963"/>
      <c r="PVN61" s="963"/>
      <c r="PVO61" s="963"/>
      <c r="PVP61" s="963"/>
      <c r="PVQ61" s="963"/>
      <c r="PVR61" s="963"/>
      <c r="PVS61" s="963"/>
      <c r="PVT61" s="963"/>
      <c r="PVU61" s="963"/>
      <c r="PVV61" s="963"/>
      <c r="PVW61" s="963"/>
      <c r="PVX61" s="963"/>
      <c r="PVY61" s="963"/>
      <c r="PVZ61" s="963"/>
      <c r="PWA61" s="963"/>
      <c r="PWB61" s="963"/>
      <c r="PWC61" s="963"/>
      <c r="PWD61" s="963"/>
      <c r="PWE61" s="963"/>
      <c r="PWF61" s="963"/>
      <c r="PWG61" s="963"/>
      <c r="PWH61" s="963"/>
      <c r="PWI61" s="963"/>
      <c r="PWJ61" s="963"/>
      <c r="PWK61" s="963"/>
      <c r="PWL61" s="963"/>
      <c r="PWM61" s="963"/>
      <c r="PWN61" s="963"/>
      <c r="PWO61" s="963"/>
      <c r="PWP61" s="963"/>
      <c r="PWQ61" s="963"/>
      <c r="PWR61" s="963"/>
      <c r="PWS61" s="963"/>
      <c r="PWT61" s="963"/>
      <c r="PWU61" s="963"/>
      <c r="PWV61" s="963"/>
      <c r="PWW61" s="963"/>
      <c r="PWX61" s="963"/>
      <c r="PWY61" s="963"/>
      <c r="PWZ61" s="963"/>
      <c r="PXA61" s="963"/>
      <c r="PXB61" s="963"/>
      <c r="PXC61" s="963"/>
      <c r="PXD61" s="963"/>
      <c r="PXE61" s="963"/>
      <c r="PXF61" s="963"/>
      <c r="PXG61" s="963"/>
      <c r="PXH61" s="963"/>
      <c r="PXI61" s="963"/>
      <c r="PXJ61" s="963"/>
      <c r="PXK61" s="963"/>
      <c r="PXL61" s="963"/>
      <c r="PXM61" s="963"/>
      <c r="PXN61" s="963"/>
      <c r="PXO61" s="963"/>
      <c r="PXP61" s="963"/>
      <c r="PXQ61" s="963"/>
      <c r="PXR61" s="963"/>
      <c r="PXS61" s="963"/>
      <c r="PXT61" s="963"/>
      <c r="PXU61" s="963"/>
      <c r="PXV61" s="963"/>
      <c r="PXW61" s="963"/>
      <c r="PXX61" s="963"/>
      <c r="PXY61" s="963"/>
      <c r="PXZ61" s="963"/>
      <c r="PYA61" s="963"/>
      <c r="PYB61" s="963"/>
      <c r="PYC61" s="963"/>
      <c r="PYD61" s="963"/>
      <c r="PYE61" s="963"/>
      <c r="PYF61" s="963"/>
      <c r="PYG61" s="963"/>
      <c r="PYH61" s="963"/>
      <c r="PYI61" s="963"/>
      <c r="PYJ61" s="963"/>
      <c r="PYK61" s="963"/>
      <c r="PYL61" s="963"/>
      <c r="PYM61" s="963"/>
      <c r="PYN61" s="963"/>
      <c r="PYO61" s="963"/>
      <c r="PYP61" s="963"/>
      <c r="PYQ61" s="963"/>
      <c r="PYR61" s="963"/>
      <c r="PYS61" s="963"/>
      <c r="PYT61" s="963"/>
      <c r="PYU61" s="963"/>
      <c r="PYV61" s="963"/>
      <c r="PYW61" s="963"/>
      <c r="PYX61" s="963"/>
      <c r="PYY61" s="963"/>
      <c r="PYZ61" s="963"/>
      <c r="PZA61" s="963"/>
      <c r="PZB61" s="963"/>
      <c r="PZC61" s="963"/>
      <c r="PZD61" s="963"/>
      <c r="PZE61" s="963"/>
      <c r="PZF61" s="963"/>
      <c r="PZG61" s="963"/>
      <c r="PZH61" s="963"/>
      <c r="PZI61" s="963"/>
      <c r="PZJ61" s="963"/>
      <c r="PZK61" s="963"/>
      <c r="PZL61" s="963"/>
      <c r="PZM61" s="963"/>
      <c r="PZN61" s="963"/>
      <c r="PZO61" s="963"/>
      <c r="PZP61" s="963"/>
      <c r="PZQ61" s="963"/>
      <c r="PZR61" s="963"/>
      <c r="PZS61" s="963"/>
      <c r="PZT61" s="963"/>
      <c r="PZU61" s="963"/>
      <c r="PZV61" s="963"/>
      <c r="PZW61" s="963"/>
      <c r="PZX61" s="963"/>
      <c r="PZY61" s="963"/>
      <c r="PZZ61" s="963"/>
      <c r="QAA61" s="963"/>
      <c r="QAB61" s="963"/>
      <c r="QAC61" s="963"/>
      <c r="QAD61" s="963"/>
      <c r="QAE61" s="963"/>
      <c r="QAF61" s="963"/>
      <c r="QAG61" s="963"/>
      <c r="QAH61" s="963"/>
      <c r="QAI61" s="963"/>
      <c r="QAJ61" s="963"/>
      <c r="QAK61" s="963"/>
      <c r="QAL61" s="963"/>
      <c r="QAM61" s="963"/>
      <c r="QAN61" s="963"/>
      <c r="QAO61" s="963"/>
      <c r="QAP61" s="963"/>
      <c r="QAQ61" s="963"/>
      <c r="QAR61" s="963"/>
      <c r="QAS61" s="963"/>
      <c r="QAT61" s="963"/>
      <c r="QAU61" s="963"/>
      <c r="QAV61" s="963"/>
      <c r="QAW61" s="963"/>
      <c r="QAX61" s="963"/>
      <c r="QAY61" s="963"/>
      <c r="QAZ61" s="963"/>
      <c r="QBA61" s="963"/>
      <c r="QBB61" s="963"/>
      <c r="QBC61" s="963"/>
      <c r="QBD61" s="963"/>
      <c r="QBE61" s="963"/>
      <c r="QBF61" s="963"/>
      <c r="QBG61" s="963"/>
      <c r="QBH61" s="963"/>
      <c r="QBI61" s="963"/>
      <c r="QBJ61" s="963"/>
      <c r="QBK61" s="963"/>
      <c r="QBL61" s="963"/>
      <c r="QBM61" s="963"/>
      <c r="QBN61" s="963"/>
      <c r="QBO61" s="963"/>
      <c r="QBP61" s="963"/>
      <c r="QBQ61" s="963"/>
      <c r="QBR61" s="963"/>
      <c r="QBS61" s="963"/>
      <c r="QBT61" s="963"/>
      <c r="QBU61" s="963"/>
      <c r="QBV61" s="963"/>
      <c r="QBW61" s="963"/>
      <c r="QBX61" s="963"/>
      <c r="QBY61" s="963"/>
      <c r="QBZ61" s="963"/>
      <c r="QCA61" s="963"/>
      <c r="QCB61" s="963"/>
      <c r="QCC61" s="963"/>
      <c r="QCD61" s="963"/>
      <c r="QCE61" s="963"/>
      <c r="QCF61" s="963"/>
      <c r="QCG61" s="963"/>
      <c r="QCH61" s="963"/>
      <c r="QCI61" s="963"/>
      <c r="QCJ61" s="963"/>
      <c r="QCK61" s="963"/>
      <c r="QCL61" s="963"/>
      <c r="QCM61" s="963"/>
      <c r="QCN61" s="963"/>
      <c r="QCO61" s="963"/>
      <c r="QCP61" s="963"/>
      <c r="QCQ61" s="963"/>
      <c r="QCR61" s="963"/>
      <c r="QCS61" s="963"/>
      <c r="QCT61" s="963"/>
      <c r="QCU61" s="963"/>
      <c r="QCV61" s="963"/>
      <c r="QCW61" s="963"/>
      <c r="QCX61" s="963"/>
      <c r="QCY61" s="963"/>
      <c r="QCZ61" s="963"/>
      <c r="QDA61" s="963"/>
      <c r="QDB61" s="963"/>
      <c r="QDC61" s="963"/>
      <c r="QDD61" s="963"/>
      <c r="QDE61" s="963"/>
      <c r="QDF61" s="963"/>
      <c r="QDG61" s="963"/>
      <c r="QDH61" s="963"/>
      <c r="QDI61" s="963"/>
      <c r="QDJ61" s="963"/>
      <c r="QDK61" s="963"/>
      <c r="QDL61" s="963"/>
      <c r="QDM61" s="963"/>
      <c r="QDN61" s="963"/>
      <c r="QDO61" s="963"/>
      <c r="QDP61" s="963"/>
      <c r="QDQ61" s="963"/>
      <c r="QDR61" s="963"/>
      <c r="QDS61" s="963"/>
      <c r="QDT61" s="963"/>
      <c r="QDU61" s="963"/>
      <c r="QDV61" s="963"/>
      <c r="QDW61" s="963"/>
      <c r="QDX61" s="963"/>
      <c r="QDY61" s="963"/>
      <c r="QDZ61" s="963"/>
      <c r="QEA61" s="963"/>
      <c r="QEB61" s="963"/>
      <c r="QEC61" s="963"/>
      <c r="QED61" s="963"/>
      <c r="QEE61" s="963"/>
      <c r="QEF61" s="963"/>
      <c r="QEG61" s="963"/>
      <c r="QEH61" s="963"/>
      <c r="QEI61" s="963"/>
      <c r="QEJ61" s="963"/>
      <c r="QEK61" s="963"/>
      <c r="QEL61" s="963"/>
      <c r="QEM61" s="963"/>
      <c r="QEN61" s="963"/>
      <c r="QEO61" s="963"/>
      <c r="QEP61" s="963"/>
      <c r="QEQ61" s="963"/>
      <c r="QER61" s="963"/>
      <c r="QES61" s="963"/>
      <c r="QET61" s="963"/>
      <c r="QEU61" s="963"/>
      <c r="QEV61" s="963"/>
      <c r="QEW61" s="963"/>
      <c r="QEX61" s="963"/>
      <c r="QEY61" s="963"/>
      <c r="QEZ61" s="963"/>
      <c r="QFA61" s="963"/>
      <c r="QFB61" s="963"/>
      <c r="QFC61" s="963"/>
      <c r="QFD61" s="963"/>
      <c r="QFE61" s="963"/>
      <c r="QFF61" s="963"/>
      <c r="QFG61" s="963"/>
      <c r="QFH61" s="963"/>
      <c r="QFI61" s="963"/>
      <c r="QFJ61" s="963"/>
      <c r="QFK61" s="963"/>
      <c r="QFL61" s="963"/>
      <c r="QFM61" s="963"/>
      <c r="QFN61" s="963"/>
      <c r="QFO61" s="963"/>
      <c r="QFP61" s="963"/>
      <c r="QFQ61" s="963"/>
      <c r="QFR61" s="963"/>
      <c r="QFS61" s="963"/>
      <c r="QFT61" s="963"/>
      <c r="QFU61" s="963"/>
      <c r="QFV61" s="963"/>
      <c r="QFW61" s="963"/>
      <c r="QFX61" s="963"/>
      <c r="QFY61" s="963"/>
      <c r="QFZ61" s="963"/>
      <c r="QGA61" s="963"/>
      <c r="QGB61" s="963"/>
      <c r="QGC61" s="963"/>
      <c r="QGD61" s="963"/>
      <c r="QGE61" s="963"/>
      <c r="QGF61" s="963"/>
      <c r="QGG61" s="963"/>
      <c r="QGH61" s="963"/>
      <c r="QGI61" s="963"/>
      <c r="QGJ61" s="963"/>
      <c r="QGK61" s="963"/>
      <c r="QGL61" s="963"/>
      <c r="QGM61" s="963"/>
      <c r="QGN61" s="963"/>
      <c r="QGO61" s="963"/>
      <c r="QGP61" s="963"/>
      <c r="QGQ61" s="963"/>
      <c r="QGR61" s="963"/>
      <c r="QGS61" s="963"/>
      <c r="QGT61" s="963"/>
      <c r="QGU61" s="963"/>
      <c r="QGV61" s="963"/>
      <c r="QGW61" s="963"/>
      <c r="QGX61" s="963"/>
      <c r="QGY61" s="963"/>
      <c r="QGZ61" s="963"/>
      <c r="QHA61" s="963"/>
      <c r="QHB61" s="963"/>
      <c r="QHC61" s="963"/>
      <c r="QHD61" s="963"/>
      <c r="QHE61" s="963"/>
      <c r="QHF61" s="963"/>
      <c r="QHG61" s="963"/>
      <c r="QHH61" s="963"/>
      <c r="QHI61" s="963"/>
      <c r="QHJ61" s="963"/>
      <c r="QHK61" s="963"/>
      <c r="QHL61" s="963"/>
      <c r="QHM61" s="963"/>
      <c r="QHN61" s="963"/>
      <c r="QHO61" s="963"/>
      <c r="QHP61" s="963"/>
      <c r="QHQ61" s="963"/>
      <c r="QHR61" s="963"/>
      <c r="QHS61" s="963"/>
      <c r="QHT61" s="963"/>
      <c r="QHU61" s="963"/>
      <c r="QHV61" s="963"/>
      <c r="QHW61" s="963"/>
      <c r="QHX61" s="963"/>
      <c r="QHY61" s="963"/>
      <c r="QHZ61" s="963"/>
      <c r="QIA61" s="963"/>
      <c r="QIB61" s="963"/>
      <c r="QIC61" s="963"/>
      <c r="QID61" s="963"/>
      <c r="QIE61" s="963"/>
      <c r="QIF61" s="963"/>
      <c r="QIG61" s="963"/>
      <c r="QIH61" s="963"/>
      <c r="QII61" s="963"/>
      <c r="QIJ61" s="963"/>
      <c r="QIK61" s="963"/>
      <c r="QIL61" s="963"/>
      <c r="QIM61" s="963"/>
      <c r="QIN61" s="963"/>
      <c r="QIO61" s="963"/>
      <c r="QIP61" s="963"/>
      <c r="QIQ61" s="963"/>
      <c r="QIR61" s="963"/>
      <c r="QIS61" s="963"/>
      <c r="QIT61" s="963"/>
      <c r="QIU61" s="963"/>
      <c r="QIV61" s="963"/>
      <c r="QIW61" s="963"/>
      <c r="QIX61" s="963"/>
      <c r="QIY61" s="963"/>
      <c r="QIZ61" s="963"/>
      <c r="QJA61" s="963"/>
      <c r="QJB61" s="963"/>
      <c r="QJC61" s="963"/>
      <c r="QJD61" s="963"/>
      <c r="QJE61" s="963"/>
      <c r="QJF61" s="963"/>
      <c r="QJG61" s="963"/>
      <c r="QJH61" s="963"/>
      <c r="QJI61" s="963"/>
      <c r="QJJ61" s="963"/>
      <c r="QJK61" s="963"/>
      <c r="QJL61" s="963"/>
      <c r="QJM61" s="963"/>
      <c r="QJN61" s="963"/>
      <c r="QJO61" s="963"/>
      <c r="QJP61" s="963"/>
      <c r="QJQ61" s="963"/>
      <c r="QJR61" s="963"/>
      <c r="QJS61" s="963"/>
      <c r="QJT61" s="963"/>
      <c r="QJU61" s="963"/>
      <c r="QJV61" s="963"/>
      <c r="QJW61" s="963"/>
      <c r="QJX61" s="963"/>
      <c r="QJY61" s="963"/>
      <c r="QJZ61" s="963"/>
      <c r="QKA61" s="963"/>
      <c r="QKB61" s="963"/>
      <c r="QKC61" s="963"/>
      <c r="QKD61" s="963"/>
      <c r="QKE61" s="963"/>
      <c r="QKF61" s="963"/>
      <c r="QKG61" s="963"/>
      <c r="QKH61" s="963"/>
      <c r="QKI61" s="963"/>
      <c r="QKJ61" s="963"/>
      <c r="QKK61" s="963"/>
      <c r="QKL61" s="963"/>
      <c r="QKM61" s="963"/>
      <c r="QKN61" s="963"/>
      <c r="QKO61" s="963"/>
      <c r="QKP61" s="963"/>
      <c r="QKQ61" s="963"/>
      <c r="QKR61" s="963"/>
      <c r="QKS61" s="963"/>
      <c r="QKT61" s="963"/>
      <c r="QKU61" s="963"/>
      <c r="QKV61" s="963"/>
      <c r="QKW61" s="963"/>
      <c r="QKX61" s="963"/>
      <c r="QKY61" s="963"/>
      <c r="QKZ61" s="963"/>
      <c r="QLA61" s="963"/>
      <c r="QLB61" s="963"/>
      <c r="QLC61" s="963"/>
      <c r="QLD61" s="963"/>
      <c r="QLE61" s="963"/>
      <c r="QLF61" s="963"/>
      <c r="QLG61" s="963"/>
      <c r="QLH61" s="963"/>
      <c r="QLI61" s="963"/>
      <c r="QLJ61" s="963"/>
      <c r="QLK61" s="963"/>
      <c r="QLL61" s="963"/>
      <c r="QLM61" s="963"/>
      <c r="QLN61" s="963"/>
      <c r="QLO61" s="963"/>
      <c r="QLP61" s="963"/>
      <c r="QLQ61" s="963"/>
      <c r="QLR61" s="963"/>
      <c r="QLS61" s="963"/>
      <c r="QLT61" s="963"/>
      <c r="QLU61" s="963"/>
      <c r="QLV61" s="963"/>
      <c r="QLW61" s="963"/>
      <c r="QLX61" s="963"/>
      <c r="QLY61" s="963"/>
      <c r="QLZ61" s="963"/>
      <c r="QMA61" s="963"/>
      <c r="QMB61" s="963"/>
      <c r="QMC61" s="963"/>
      <c r="QMD61" s="963"/>
      <c r="QME61" s="963"/>
      <c r="QMF61" s="963"/>
      <c r="QMG61" s="963"/>
      <c r="QMH61" s="963"/>
      <c r="QMI61" s="963"/>
      <c r="QMJ61" s="963"/>
      <c r="QMK61" s="963"/>
      <c r="QML61" s="963"/>
      <c r="QMM61" s="963"/>
      <c r="QMN61" s="963"/>
      <c r="QMO61" s="963"/>
      <c r="QMP61" s="963"/>
      <c r="QMQ61" s="963"/>
      <c r="QMR61" s="963"/>
      <c r="QMS61" s="963"/>
      <c r="QMT61" s="963"/>
      <c r="QMU61" s="963"/>
      <c r="QMV61" s="963"/>
      <c r="QMW61" s="963"/>
      <c r="QMX61" s="963"/>
      <c r="QMY61" s="963"/>
      <c r="QMZ61" s="963"/>
      <c r="QNA61" s="963"/>
      <c r="QNB61" s="963"/>
      <c r="QNC61" s="963"/>
      <c r="QND61" s="963"/>
      <c r="QNE61" s="963"/>
      <c r="QNF61" s="963"/>
      <c r="QNG61" s="963"/>
      <c r="QNH61" s="963"/>
      <c r="QNI61" s="963"/>
      <c r="QNJ61" s="963"/>
      <c r="QNK61" s="963"/>
      <c r="QNL61" s="963"/>
      <c r="QNM61" s="963"/>
      <c r="QNN61" s="963"/>
      <c r="QNO61" s="963"/>
      <c r="QNP61" s="963"/>
      <c r="QNQ61" s="963"/>
      <c r="QNR61" s="963"/>
      <c r="QNS61" s="963"/>
      <c r="QNT61" s="963"/>
      <c r="QNU61" s="963"/>
      <c r="QNV61" s="963"/>
      <c r="QNW61" s="963"/>
      <c r="QNX61" s="963"/>
      <c r="QNY61" s="963"/>
      <c r="QNZ61" s="963"/>
      <c r="QOA61" s="963"/>
      <c r="QOB61" s="963"/>
      <c r="QOC61" s="963"/>
      <c r="QOD61" s="963"/>
      <c r="QOE61" s="963"/>
      <c r="QOF61" s="963"/>
      <c r="QOG61" s="963"/>
      <c r="QOH61" s="963"/>
      <c r="QOI61" s="963"/>
      <c r="QOJ61" s="963"/>
      <c r="QOK61" s="963"/>
      <c r="QOL61" s="963"/>
      <c r="QOM61" s="963"/>
      <c r="QON61" s="963"/>
      <c r="QOO61" s="963"/>
      <c r="QOP61" s="963"/>
      <c r="QOQ61" s="963"/>
      <c r="QOR61" s="963"/>
      <c r="QOS61" s="963"/>
      <c r="QOT61" s="963"/>
      <c r="QOU61" s="963"/>
      <c r="QOV61" s="963"/>
      <c r="QOW61" s="963"/>
      <c r="QOX61" s="963"/>
      <c r="QOY61" s="963"/>
      <c r="QOZ61" s="963"/>
      <c r="QPA61" s="963"/>
      <c r="QPB61" s="963"/>
      <c r="QPC61" s="963"/>
      <c r="QPD61" s="963"/>
      <c r="QPE61" s="963"/>
      <c r="QPF61" s="963"/>
      <c r="QPG61" s="963"/>
      <c r="QPH61" s="963"/>
      <c r="QPI61" s="963"/>
      <c r="QPJ61" s="963"/>
      <c r="QPK61" s="963"/>
      <c r="QPL61" s="963"/>
      <c r="QPM61" s="963"/>
      <c r="QPN61" s="963"/>
      <c r="QPO61" s="963"/>
      <c r="QPP61" s="963"/>
      <c r="QPQ61" s="963"/>
      <c r="QPR61" s="963"/>
      <c r="QPS61" s="963"/>
      <c r="QPT61" s="963"/>
      <c r="QPU61" s="963"/>
      <c r="QPV61" s="963"/>
      <c r="QPW61" s="963"/>
      <c r="QPX61" s="963"/>
      <c r="QPY61" s="963"/>
      <c r="QPZ61" s="963"/>
      <c r="QQA61" s="963"/>
      <c r="QQB61" s="963"/>
      <c r="QQC61" s="963"/>
      <c r="QQD61" s="963"/>
      <c r="QQE61" s="963"/>
      <c r="QQF61" s="963"/>
      <c r="QQG61" s="963"/>
      <c r="QQH61" s="963"/>
      <c r="QQI61" s="963"/>
      <c r="QQJ61" s="963"/>
      <c r="QQK61" s="963"/>
      <c r="QQL61" s="963"/>
      <c r="QQM61" s="963"/>
      <c r="QQN61" s="963"/>
      <c r="QQO61" s="963"/>
      <c r="QQP61" s="963"/>
      <c r="QQQ61" s="963"/>
      <c r="QQR61" s="963"/>
      <c r="QQS61" s="963"/>
      <c r="QQT61" s="963"/>
      <c r="QQU61" s="963"/>
      <c r="QQV61" s="963"/>
      <c r="QQW61" s="963"/>
      <c r="QQX61" s="963"/>
      <c r="QQY61" s="963"/>
      <c r="QQZ61" s="963"/>
      <c r="QRA61" s="963"/>
      <c r="QRB61" s="963"/>
      <c r="QRC61" s="963"/>
      <c r="QRD61" s="963"/>
      <c r="QRE61" s="963"/>
      <c r="QRF61" s="963"/>
      <c r="QRG61" s="963"/>
      <c r="QRH61" s="963"/>
      <c r="QRI61" s="963"/>
      <c r="QRJ61" s="963"/>
      <c r="QRK61" s="963"/>
      <c r="QRL61" s="963"/>
      <c r="QRM61" s="963"/>
      <c r="QRN61" s="963"/>
      <c r="QRO61" s="963"/>
      <c r="QRP61" s="963"/>
      <c r="QRQ61" s="963"/>
      <c r="QRR61" s="963"/>
      <c r="QRS61" s="963"/>
      <c r="QRT61" s="963"/>
      <c r="QRU61" s="963"/>
      <c r="QRV61" s="963"/>
      <c r="QRW61" s="963"/>
      <c r="QRX61" s="963"/>
      <c r="QRY61" s="963"/>
      <c r="QRZ61" s="963"/>
      <c r="QSA61" s="963"/>
      <c r="QSB61" s="963"/>
      <c r="QSC61" s="963"/>
      <c r="QSD61" s="963"/>
      <c r="QSE61" s="963"/>
      <c r="QSF61" s="963"/>
      <c r="QSG61" s="963"/>
      <c r="QSH61" s="963"/>
      <c r="QSI61" s="963"/>
      <c r="QSJ61" s="963"/>
      <c r="QSK61" s="963"/>
      <c r="QSL61" s="963"/>
      <c r="QSM61" s="963"/>
      <c r="QSN61" s="963"/>
      <c r="QSO61" s="963"/>
      <c r="QSP61" s="963"/>
      <c r="QSQ61" s="963"/>
      <c r="QSR61" s="963"/>
      <c r="QSS61" s="963"/>
      <c r="QST61" s="963"/>
      <c r="QSU61" s="963"/>
      <c r="QSV61" s="963"/>
      <c r="QSW61" s="963"/>
      <c r="QSX61" s="963"/>
      <c r="QSY61" s="963"/>
      <c r="QSZ61" s="963"/>
      <c r="QTA61" s="963"/>
      <c r="QTB61" s="963"/>
      <c r="QTC61" s="963"/>
      <c r="QTD61" s="963"/>
      <c r="QTE61" s="963"/>
      <c r="QTF61" s="963"/>
      <c r="QTG61" s="963"/>
      <c r="QTH61" s="963"/>
      <c r="QTI61" s="963"/>
      <c r="QTJ61" s="963"/>
      <c r="QTK61" s="963"/>
      <c r="QTL61" s="963"/>
      <c r="QTM61" s="963"/>
      <c r="QTN61" s="963"/>
      <c r="QTO61" s="963"/>
      <c r="QTP61" s="963"/>
      <c r="QTQ61" s="963"/>
      <c r="QTR61" s="963"/>
      <c r="QTS61" s="963"/>
      <c r="QTT61" s="963"/>
      <c r="QTU61" s="963"/>
      <c r="QTV61" s="963"/>
      <c r="QTW61" s="963"/>
      <c r="QTX61" s="963"/>
      <c r="QTY61" s="963"/>
      <c r="QTZ61" s="963"/>
      <c r="QUA61" s="963"/>
      <c r="QUB61" s="963"/>
      <c r="QUC61" s="963"/>
      <c r="QUD61" s="963"/>
      <c r="QUE61" s="963"/>
      <c r="QUF61" s="963"/>
      <c r="QUG61" s="963"/>
      <c r="QUH61" s="963"/>
      <c r="QUI61" s="963"/>
      <c r="QUJ61" s="963"/>
      <c r="QUK61" s="963"/>
      <c r="QUL61" s="963"/>
      <c r="QUM61" s="963"/>
      <c r="QUN61" s="963"/>
      <c r="QUO61" s="963"/>
      <c r="QUP61" s="963"/>
      <c r="QUQ61" s="963"/>
      <c r="QUR61" s="963"/>
      <c r="QUS61" s="963"/>
      <c r="QUT61" s="963"/>
      <c r="QUU61" s="963"/>
      <c r="QUV61" s="963"/>
      <c r="QUW61" s="963"/>
      <c r="QUX61" s="963"/>
      <c r="QUY61" s="963"/>
      <c r="QUZ61" s="963"/>
      <c r="QVA61" s="963"/>
      <c r="QVB61" s="963"/>
      <c r="QVC61" s="963"/>
      <c r="QVD61" s="963"/>
      <c r="QVE61" s="963"/>
      <c r="QVF61" s="963"/>
      <c r="QVG61" s="963"/>
      <c r="QVH61" s="963"/>
      <c r="QVI61" s="963"/>
      <c r="QVJ61" s="963"/>
      <c r="QVK61" s="963"/>
      <c r="QVL61" s="963"/>
      <c r="QVM61" s="963"/>
      <c r="QVN61" s="963"/>
      <c r="QVO61" s="963"/>
      <c r="QVP61" s="963"/>
      <c r="QVQ61" s="963"/>
      <c r="QVR61" s="963"/>
      <c r="QVS61" s="963"/>
      <c r="QVT61" s="963"/>
      <c r="QVU61" s="963"/>
      <c r="QVV61" s="963"/>
      <c r="QVW61" s="963"/>
      <c r="QVX61" s="963"/>
      <c r="QVY61" s="963"/>
      <c r="QVZ61" s="963"/>
      <c r="QWA61" s="963"/>
      <c r="QWB61" s="963"/>
      <c r="QWC61" s="963"/>
      <c r="QWD61" s="963"/>
      <c r="QWE61" s="963"/>
      <c r="QWF61" s="963"/>
      <c r="QWG61" s="963"/>
      <c r="QWH61" s="963"/>
      <c r="QWI61" s="963"/>
      <c r="QWJ61" s="963"/>
      <c r="QWK61" s="963"/>
      <c r="QWL61" s="963"/>
      <c r="QWM61" s="963"/>
      <c r="QWN61" s="963"/>
      <c r="QWO61" s="963"/>
      <c r="QWP61" s="963"/>
      <c r="QWQ61" s="963"/>
      <c r="QWR61" s="963"/>
      <c r="QWS61" s="963"/>
      <c r="QWT61" s="963"/>
      <c r="QWU61" s="963"/>
      <c r="QWV61" s="963"/>
      <c r="QWW61" s="963"/>
      <c r="QWX61" s="963"/>
      <c r="QWY61" s="963"/>
      <c r="QWZ61" s="963"/>
      <c r="QXA61" s="963"/>
      <c r="QXB61" s="963"/>
      <c r="QXC61" s="963"/>
      <c r="QXD61" s="963"/>
      <c r="QXE61" s="963"/>
      <c r="QXF61" s="963"/>
      <c r="QXG61" s="963"/>
      <c r="QXH61" s="963"/>
      <c r="QXI61" s="963"/>
      <c r="QXJ61" s="963"/>
      <c r="QXK61" s="963"/>
      <c r="QXL61" s="963"/>
      <c r="QXM61" s="963"/>
      <c r="QXN61" s="963"/>
      <c r="QXO61" s="963"/>
      <c r="QXP61" s="963"/>
      <c r="QXQ61" s="963"/>
      <c r="QXR61" s="963"/>
      <c r="QXS61" s="963"/>
      <c r="QXT61" s="963"/>
      <c r="QXU61" s="963"/>
      <c r="QXV61" s="963"/>
      <c r="QXW61" s="963"/>
      <c r="QXX61" s="963"/>
      <c r="QXY61" s="963"/>
      <c r="QXZ61" s="963"/>
      <c r="QYA61" s="963"/>
      <c r="QYB61" s="963"/>
      <c r="QYC61" s="963"/>
      <c r="QYD61" s="963"/>
      <c r="QYE61" s="963"/>
      <c r="QYF61" s="963"/>
      <c r="QYG61" s="963"/>
      <c r="QYH61" s="963"/>
      <c r="QYI61" s="963"/>
      <c r="QYJ61" s="963"/>
      <c r="QYK61" s="963"/>
      <c r="QYL61" s="963"/>
      <c r="QYM61" s="963"/>
      <c r="QYN61" s="963"/>
      <c r="QYO61" s="963"/>
      <c r="QYP61" s="963"/>
      <c r="QYQ61" s="963"/>
      <c r="QYR61" s="963"/>
      <c r="QYS61" s="963"/>
      <c r="QYT61" s="963"/>
      <c r="QYU61" s="963"/>
      <c r="QYV61" s="963"/>
      <c r="QYW61" s="963"/>
      <c r="QYX61" s="963"/>
      <c r="QYY61" s="963"/>
      <c r="QYZ61" s="963"/>
      <c r="QZA61" s="963"/>
      <c r="QZB61" s="963"/>
      <c r="QZC61" s="963"/>
      <c r="QZD61" s="963"/>
      <c r="QZE61" s="963"/>
      <c r="QZF61" s="963"/>
      <c r="QZG61" s="963"/>
      <c r="QZH61" s="963"/>
      <c r="QZI61" s="963"/>
      <c r="QZJ61" s="963"/>
      <c r="QZK61" s="963"/>
      <c r="QZL61" s="963"/>
      <c r="QZM61" s="963"/>
      <c r="QZN61" s="963"/>
      <c r="QZO61" s="963"/>
      <c r="QZP61" s="963"/>
      <c r="QZQ61" s="963"/>
      <c r="QZR61" s="963"/>
      <c r="QZS61" s="963"/>
      <c r="QZT61" s="963"/>
      <c r="QZU61" s="963"/>
      <c r="QZV61" s="963"/>
      <c r="QZW61" s="963"/>
      <c r="QZX61" s="963"/>
      <c r="QZY61" s="963"/>
      <c r="QZZ61" s="963"/>
      <c r="RAA61" s="963"/>
      <c r="RAB61" s="963"/>
      <c r="RAC61" s="963"/>
      <c r="RAD61" s="963"/>
      <c r="RAE61" s="963"/>
      <c r="RAF61" s="963"/>
      <c r="RAG61" s="963"/>
      <c r="RAH61" s="963"/>
      <c r="RAI61" s="963"/>
      <c r="RAJ61" s="963"/>
      <c r="RAK61" s="963"/>
      <c r="RAL61" s="963"/>
      <c r="RAM61" s="963"/>
      <c r="RAN61" s="963"/>
      <c r="RAO61" s="963"/>
      <c r="RAP61" s="963"/>
      <c r="RAQ61" s="963"/>
      <c r="RAR61" s="963"/>
      <c r="RAS61" s="963"/>
      <c r="RAT61" s="963"/>
      <c r="RAU61" s="963"/>
      <c r="RAV61" s="963"/>
      <c r="RAW61" s="963"/>
      <c r="RAX61" s="963"/>
      <c r="RAY61" s="963"/>
      <c r="RAZ61" s="963"/>
      <c r="RBA61" s="963"/>
      <c r="RBB61" s="963"/>
      <c r="RBC61" s="963"/>
      <c r="RBD61" s="963"/>
      <c r="RBE61" s="963"/>
      <c r="RBF61" s="963"/>
      <c r="RBG61" s="963"/>
      <c r="RBH61" s="963"/>
      <c r="RBI61" s="963"/>
      <c r="RBJ61" s="963"/>
      <c r="RBK61" s="963"/>
      <c r="RBL61" s="963"/>
      <c r="RBM61" s="963"/>
      <c r="RBN61" s="963"/>
      <c r="RBO61" s="963"/>
      <c r="RBP61" s="963"/>
      <c r="RBQ61" s="963"/>
      <c r="RBR61" s="963"/>
      <c r="RBS61" s="963"/>
      <c r="RBT61" s="963"/>
      <c r="RBU61" s="963"/>
      <c r="RBV61" s="963"/>
      <c r="RBW61" s="963"/>
      <c r="RBX61" s="963"/>
      <c r="RBY61" s="963"/>
      <c r="RBZ61" s="963"/>
      <c r="RCA61" s="963"/>
      <c r="RCB61" s="963"/>
      <c r="RCC61" s="963"/>
      <c r="RCD61" s="963"/>
      <c r="RCE61" s="963"/>
      <c r="RCF61" s="963"/>
      <c r="RCG61" s="963"/>
      <c r="RCH61" s="963"/>
      <c r="RCI61" s="963"/>
      <c r="RCJ61" s="963"/>
      <c r="RCK61" s="963"/>
      <c r="RCL61" s="963"/>
      <c r="RCM61" s="963"/>
      <c r="RCN61" s="963"/>
      <c r="RCO61" s="963"/>
      <c r="RCP61" s="963"/>
      <c r="RCQ61" s="963"/>
      <c r="RCR61" s="963"/>
      <c r="RCS61" s="963"/>
      <c r="RCT61" s="963"/>
      <c r="RCU61" s="963"/>
      <c r="RCV61" s="963"/>
      <c r="RCW61" s="963"/>
      <c r="RCX61" s="963"/>
      <c r="RCY61" s="963"/>
      <c r="RCZ61" s="963"/>
      <c r="RDA61" s="963"/>
      <c r="RDB61" s="963"/>
      <c r="RDC61" s="963"/>
      <c r="RDD61" s="963"/>
      <c r="RDE61" s="963"/>
      <c r="RDF61" s="963"/>
      <c r="RDG61" s="963"/>
      <c r="RDH61" s="963"/>
      <c r="RDI61" s="963"/>
      <c r="RDJ61" s="963"/>
      <c r="RDK61" s="963"/>
      <c r="RDL61" s="963"/>
      <c r="RDM61" s="963"/>
      <c r="RDN61" s="963"/>
      <c r="RDO61" s="963"/>
      <c r="RDP61" s="963"/>
      <c r="RDQ61" s="963"/>
      <c r="RDR61" s="963"/>
      <c r="RDS61" s="963"/>
      <c r="RDT61" s="963"/>
      <c r="RDU61" s="963"/>
      <c r="RDV61" s="963"/>
      <c r="RDW61" s="963"/>
      <c r="RDX61" s="963"/>
      <c r="RDY61" s="963"/>
      <c r="RDZ61" s="963"/>
      <c r="REA61" s="963"/>
      <c r="REB61" s="963"/>
      <c r="REC61" s="963"/>
      <c r="RED61" s="963"/>
      <c r="REE61" s="963"/>
      <c r="REF61" s="963"/>
      <c r="REG61" s="963"/>
      <c r="REH61" s="963"/>
      <c r="REI61" s="963"/>
      <c r="REJ61" s="963"/>
      <c r="REK61" s="963"/>
      <c r="REL61" s="963"/>
      <c r="REM61" s="963"/>
      <c r="REN61" s="963"/>
      <c r="REO61" s="963"/>
      <c r="REP61" s="963"/>
      <c r="REQ61" s="963"/>
      <c r="RER61" s="963"/>
      <c r="RES61" s="963"/>
      <c r="RET61" s="963"/>
      <c r="REU61" s="963"/>
      <c r="REV61" s="963"/>
      <c r="REW61" s="963"/>
      <c r="REX61" s="963"/>
      <c r="REY61" s="963"/>
      <c r="REZ61" s="963"/>
      <c r="RFA61" s="963"/>
      <c r="RFB61" s="963"/>
      <c r="RFC61" s="963"/>
      <c r="RFD61" s="963"/>
      <c r="RFE61" s="963"/>
      <c r="RFF61" s="963"/>
      <c r="RFG61" s="963"/>
      <c r="RFH61" s="963"/>
      <c r="RFI61" s="963"/>
      <c r="RFJ61" s="963"/>
      <c r="RFK61" s="963"/>
      <c r="RFL61" s="963"/>
      <c r="RFM61" s="963"/>
      <c r="RFN61" s="963"/>
      <c r="RFO61" s="963"/>
      <c r="RFP61" s="963"/>
      <c r="RFQ61" s="963"/>
      <c r="RFR61" s="963"/>
      <c r="RFS61" s="963"/>
      <c r="RFT61" s="963"/>
      <c r="RFU61" s="963"/>
      <c r="RFV61" s="963"/>
      <c r="RFW61" s="963"/>
      <c r="RFX61" s="963"/>
      <c r="RFY61" s="963"/>
      <c r="RFZ61" s="963"/>
      <c r="RGA61" s="963"/>
      <c r="RGB61" s="963"/>
      <c r="RGC61" s="963"/>
      <c r="RGD61" s="963"/>
      <c r="RGE61" s="963"/>
      <c r="RGF61" s="963"/>
      <c r="RGG61" s="963"/>
      <c r="RGH61" s="963"/>
      <c r="RGI61" s="963"/>
      <c r="RGJ61" s="963"/>
      <c r="RGK61" s="963"/>
      <c r="RGL61" s="963"/>
      <c r="RGM61" s="963"/>
      <c r="RGN61" s="963"/>
      <c r="RGO61" s="963"/>
      <c r="RGP61" s="963"/>
      <c r="RGQ61" s="963"/>
      <c r="RGR61" s="963"/>
      <c r="RGS61" s="963"/>
      <c r="RGT61" s="963"/>
      <c r="RGU61" s="963"/>
      <c r="RGV61" s="963"/>
      <c r="RGW61" s="963"/>
      <c r="RGX61" s="963"/>
      <c r="RGY61" s="963"/>
      <c r="RGZ61" s="963"/>
      <c r="RHA61" s="963"/>
      <c r="RHB61" s="963"/>
      <c r="RHC61" s="963"/>
      <c r="RHD61" s="963"/>
      <c r="RHE61" s="963"/>
      <c r="RHF61" s="963"/>
      <c r="RHG61" s="963"/>
      <c r="RHH61" s="963"/>
      <c r="RHI61" s="963"/>
      <c r="RHJ61" s="963"/>
      <c r="RHK61" s="963"/>
      <c r="RHL61" s="963"/>
      <c r="RHM61" s="963"/>
      <c r="RHN61" s="963"/>
      <c r="RHO61" s="963"/>
      <c r="RHP61" s="963"/>
      <c r="RHQ61" s="963"/>
      <c r="RHR61" s="963"/>
      <c r="RHS61" s="963"/>
      <c r="RHT61" s="963"/>
      <c r="RHU61" s="963"/>
      <c r="RHV61" s="963"/>
      <c r="RHW61" s="963"/>
      <c r="RHX61" s="963"/>
      <c r="RHY61" s="963"/>
      <c r="RHZ61" s="963"/>
      <c r="RIA61" s="963"/>
      <c r="RIB61" s="963"/>
      <c r="RIC61" s="963"/>
      <c r="RID61" s="963"/>
      <c r="RIE61" s="963"/>
      <c r="RIF61" s="963"/>
      <c r="RIG61" s="963"/>
      <c r="RIH61" s="963"/>
      <c r="RII61" s="963"/>
      <c r="RIJ61" s="963"/>
      <c r="RIK61" s="963"/>
      <c r="RIL61" s="963"/>
      <c r="RIM61" s="963"/>
      <c r="RIN61" s="963"/>
      <c r="RIO61" s="963"/>
      <c r="RIP61" s="963"/>
      <c r="RIQ61" s="963"/>
      <c r="RIR61" s="963"/>
      <c r="RIS61" s="963"/>
      <c r="RIT61" s="963"/>
      <c r="RIU61" s="963"/>
      <c r="RIV61" s="963"/>
      <c r="RIW61" s="963"/>
      <c r="RIX61" s="963"/>
      <c r="RIY61" s="963"/>
      <c r="RIZ61" s="963"/>
      <c r="RJA61" s="963"/>
      <c r="RJB61" s="963"/>
      <c r="RJC61" s="963"/>
      <c r="RJD61" s="963"/>
      <c r="RJE61" s="963"/>
      <c r="RJF61" s="963"/>
      <c r="RJG61" s="963"/>
      <c r="RJH61" s="963"/>
      <c r="RJI61" s="963"/>
      <c r="RJJ61" s="963"/>
      <c r="RJK61" s="963"/>
      <c r="RJL61" s="963"/>
      <c r="RJM61" s="963"/>
      <c r="RJN61" s="963"/>
      <c r="RJO61" s="963"/>
      <c r="RJP61" s="963"/>
      <c r="RJQ61" s="963"/>
      <c r="RJR61" s="963"/>
      <c r="RJS61" s="963"/>
      <c r="RJT61" s="963"/>
      <c r="RJU61" s="963"/>
      <c r="RJV61" s="963"/>
      <c r="RJW61" s="963"/>
      <c r="RJX61" s="963"/>
      <c r="RJY61" s="963"/>
      <c r="RJZ61" s="963"/>
      <c r="RKA61" s="963"/>
      <c r="RKB61" s="963"/>
      <c r="RKC61" s="963"/>
      <c r="RKD61" s="963"/>
      <c r="RKE61" s="963"/>
      <c r="RKF61" s="963"/>
      <c r="RKG61" s="963"/>
      <c r="RKH61" s="963"/>
      <c r="RKI61" s="963"/>
      <c r="RKJ61" s="963"/>
      <c r="RKK61" s="963"/>
      <c r="RKL61" s="963"/>
      <c r="RKM61" s="963"/>
      <c r="RKN61" s="963"/>
      <c r="RKO61" s="963"/>
      <c r="RKP61" s="963"/>
      <c r="RKQ61" s="963"/>
      <c r="RKR61" s="963"/>
      <c r="RKS61" s="963"/>
      <c r="RKT61" s="963"/>
      <c r="RKU61" s="963"/>
      <c r="RKV61" s="963"/>
      <c r="RKW61" s="963"/>
      <c r="RKX61" s="963"/>
      <c r="RKY61" s="963"/>
      <c r="RKZ61" s="963"/>
      <c r="RLA61" s="963"/>
      <c r="RLB61" s="963"/>
      <c r="RLC61" s="963"/>
      <c r="RLD61" s="963"/>
      <c r="RLE61" s="963"/>
      <c r="RLF61" s="963"/>
      <c r="RLG61" s="963"/>
      <c r="RLH61" s="963"/>
      <c r="RLI61" s="963"/>
      <c r="RLJ61" s="963"/>
      <c r="RLK61" s="963"/>
      <c r="RLL61" s="963"/>
      <c r="RLM61" s="963"/>
      <c r="RLN61" s="963"/>
      <c r="RLO61" s="963"/>
      <c r="RLP61" s="963"/>
      <c r="RLQ61" s="963"/>
      <c r="RLR61" s="963"/>
      <c r="RLS61" s="963"/>
      <c r="RLT61" s="963"/>
      <c r="RLU61" s="963"/>
      <c r="RLV61" s="963"/>
      <c r="RLW61" s="963"/>
      <c r="RLX61" s="963"/>
      <c r="RLY61" s="963"/>
      <c r="RLZ61" s="963"/>
      <c r="RMA61" s="963"/>
      <c r="RMB61" s="963"/>
      <c r="RMC61" s="963"/>
      <c r="RMD61" s="963"/>
      <c r="RME61" s="963"/>
      <c r="RMF61" s="963"/>
      <c r="RMG61" s="963"/>
      <c r="RMH61" s="963"/>
      <c r="RMI61" s="963"/>
      <c r="RMJ61" s="963"/>
      <c r="RMK61" s="963"/>
      <c r="RML61" s="963"/>
      <c r="RMM61" s="963"/>
      <c r="RMN61" s="963"/>
      <c r="RMO61" s="963"/>
      <c r="RMP61" s="963"/>
      <c r="RMQ61" s="963"/>
      <c r="RMR61" s="963"/>
      <c r="RMS61" s="963"/>
      <c r="RMT61" s="963"/>
      <c r="RMU61" s="963"/>
      <c r="RMV61" s="963"/>
      <c r="RMW61" s="963"/>
      <c r="RMX61" s="963"/>
      <c r="RMY61" s="963"/>
      <c r="RMZ61" s="963"/>
      <c r="RNA61" s="963"/>
      <c r="RNB61" s="963"/>
      <c r="RNC61" s="963"/>
      <c r="RND61" s="963"/>
      <c r="RNE61" s="963"/>
      <c r="RNF61" s="963"/>
      <c r="RNG61" s="963"/>
      <c r="RNH61" s="963"/>
      <c r="RNI61" s="963"/>
      <c r="RNJ61" s="963"/>
      <c r="RNK61" s="963"/>
      <c r="RNL61" s="963"/>
      <c r="RNM61" s="963"/>
      <c r="RNN61" s="963"/>
      <c r="RNO61" s="963"/>
      <c r="RNP61" s="963"/>
      <c r="RNQ61" s="963"/>
      <c r="RNR61" s="963"/>
      <c r="RNS61" s="963"/>
      <c r="RNT61" s="963"/>
      <c r="RNU61" s="963"/>
      <c r="RNV61" s="963"/>
      <c r="RNW61" s="963"/>
      <c r="RNX61" s="963"/>
      <c r="RNY61" s="963"/>
      <c r="RNZ61" s="963"/>
      <c r="ROA61" s="963"/>
      <c r="ROB61" s="963"/>
      <c r="ROC61" s="963"/>
      <c r="ROD61" s="963"/>
      <c r="ROE61" s="963"/>
      <c r="ROF61" s="963"/>
      <c r="ROG61" s="963"/>
      <c r="ROH61" s="963"/>
      <c r="ROI61" s="963"/>
      <c r="ROJ61" s="963"/>
      <c r="ROK61" s="963"/>
      <c r="ROL61" s="963"/>
      <c r="ROM61" s="963"/>
      <c r="RON61" s="963"/>
      <c r="ROO61" s="963"/>
      <c r="ROP61" s="963"/>
      <c r="ROQ61" s="963"/>
      <c r="ROR61" s="963"/>
      <c r="ROS61" s="963"/>
      <c r="ROT61" s="963"/>
      <c r="ROU61" s="963"/>
      <c r="ROV61" s="963"/>
      <c r="ROW61" s="963"/>
      <c r="ROX61" s="963"/>
      <c r="ROY61" s="963"/>
      <c r="ROZ61" s="963"/>
      <c r="RPA61" s="963"/>
      <c r="RPB61" s="963"/>
      <c r="RPC61" s="963"/>
      <c r="RPD61" s="963"/>
      <c r="RPE61" s="963"/>
      <c r="RPF61" s="963"/>
      <c r="RPG61" s="963"/>
      <c r="RPH61" s="963"/>
      <c r="RPI61" s="963"/>
      <c r="RPJ61" s="963"/>
      <c r="RPK61" s="963"/>
      <c r="RPL61" s="963"/>
      <c r="RPM61" s="963"/>
      <c r="RPN61" s="963"/>
      <c r="RPO61" s="963"/>
      <c r="RPP61" s="963"/>
      <c r="RPQ61" s="963"/>
      <c r="RPR61" s="963"/>
      <c r="RPS61" s="963"/>
      <c r="RPT61" s="963"/>
      <c r="RPU61" s="963"/>
      <c r="RPV61" s="963"/>
      <c r="RPW61" s="963"/>
      <c r="RPX61" s="963"/>
      <c r="RPY61" s="963"/>
      <c r="RPZ61" s="963"/>
      <c r="RQA61" s="963"/>
      <c r="RQB61" s="963"/>
      <c r="RQC61" s="963"/>
      <c r="RQD61" s="963"/>
      <c r="RQE61" s="963"/>
      <c r="RQF61" s="963"/>
      <c r="RQG61" s="963"/>
      <c r="RQH61" s="963"/>
      <c r="RQI61" s="963"/>
      <c r="RQJ61" s="963"/>
      <c r="RQK61" s="963"/>
      <c r="RQL61" s="963"/>
      <c r="RQM61" s="963"/>
      <c r="RQN61" s="963"/>
      <c r="RQO61" s="963"/>
      <c r="RQP61" s="963"/>
      <c r="RQQ61" s="963"/>
      <c r="RQR61" s="963"/>
      <c r="RQS61" s="963"/>
      <c r="RQT61" s="963"/>
      <c r="RQU61" s="963"/>
      <c r="RQV61" s="963"/>
      <c r="RQW61" s="963"/>
      <c r="RQX61" s="963"/>
      <c r="RQY61" s="963"/>
      <c r="RQZ61" s="963"/>
      <c r="RRA61" s="963"/>
      <c r="RRB61" s="963"/>
      <c r="RRC61" s="963"/>
      <c r="RRD61" s="963"/>
      <c r="RRE61" s="963"/>
      <c r="RRF61" s="963"/>
      <c r="RRG61" s="963"/>
      <c r="RRH61" s="963"/>
      <c r="RRI61" s="963"/>
      <c r="RRJ61" s="963"/>
      <c r="RRK61" s="963"/>
      <c r="RRL61" s="963"/>
      <c r="RRM61" s="963"/>
      <c r="RRN61" s="963"/>
      <c r="RRO61" s="963"/>
      <c r="RRP61" s="963"/>
      <c r="RRQ61" s="963"/>
      <c r="RRR61" s="963"/>
      <c r="RRS61" s="963"/>
      <c r="RRT61" s="963"/>
      <c r="RRU61" s="963"/>
      <c r="RRV61" s="963"/>
      <c r="RRW61" s="963"/>
      <c r="RRX61" s="963"/>
      <c r="RRY61" s="963"/>
      <c r="RRZ61" s="963"/>
      <c r="RSA61" s="963"/>
      <c r="RSB61" s="963"/>
      <c r="RSC61" s="963"/>
      <c r="RSD61" s="963"/>
      <c r="RSE61" s="963"/>
      <c r="RSF61" s="963"/>
      <c r="RSG61" s="963"/>
      <c r="RSH61" s="963"/>
      <c r="RSI61" s="963"/>
      <c r="RSJ61" s="963"/>
      <c r="RSK61" s="963"/>
      <c r="RSL61" s="963"/>
      <c r="RSM61" s="963"/>
      <c r="RSN61" s="963"/>
      <c r="RSO61" s="963"/>
      <c r="RSP61" s="963"/>
      <c r="RSQ61" s="963"/>
      <c r="RSR61" s="963"/>
      <c r="RSS61" s="963"/>
      <c r="RST61" s="963"/>
      <c r="RSU61" s="963"/>
      <c r="RSV61" s="963"/>
      <c r="RSW61" s="963"/>
      <c r="RSX61" s="963"/>
      <c r="RSY61" s="963"/>
      <c r="RSZ61" s="963"/>
      <c r="RTA61" s="963"/>
      <c r="RTB61" s="963"/>
      <c r="RTC61" s="963"/>
      <c r="RTD61" s="963"/>
      <c r="RTE61" s="963"/>
      <c r="RTF61" s="963"/>
      <c r="RTG61" s="963"/>
      <c r="RTH61" s="963"/>
      <c r="RTI61" s="963"/>
      <c r="RTJ61" s="963"/>
      <c r="RTK61" s="963"/>
      <c r="RTL61" s="963"/>
      <c r="RTM61" s="963"/>
      <c r="RTN61" s="963"/>
      <c r="RTO61" s="963"/>
      <c r="RTP61" s="963"/>
      <c r="RTQ61" s="963"/>
      <c r="RTR61" s="963"/>
      <c r="RTS61" s="963"/>
      <c r="RTT61" s="963"/>
      <c r="RTU61" s="963"/>
      <c r="RTV61" s="963"/>
      <c r="RTW61" s="963"/>
      <c r="RTX61" s="963"/>
      <c r="RTY61" s="963"/>
      <c r="RTZ61" s="963"/>
      <c r="RUA61" s="963"/>
      <c r="RUB61" s="963"/>
      <c r="RUC61" s="963"/>
      <c r="RUD61" s="963"/>
      <c r="RUE61" s="963"/>
      <c r="RUF61" s="963"/>
      <c r="RUG61" s="963"/>
      <c r="RUH61" s="963"/>
      <c r="RUI61" s="963"/>
      <c r="RUJ61" s="963"/>
      <c r="RUK61" s="963"/>
      <c r="RUL61" s="963"/>
      <c r="RUM61" s="963"/>
      <c r="RUN61" s="963"/>
      <c r="RUO61" s="963"/>
      <c r="RUP61" s="963"/>
      <c r="RUQ61" s="963"/>
      <c r="RUR61" s="963"/>
      <c r="RUS61" s="963"/>
      <c r="RUT61" s="963"/>
      <c r="RUU61" s="963"/>
      <c r="RUV61" s="963"/>
      <c r="RUW61" s="963"/>
      <c r="RUX61" s="963"/>
      <c r="RUY61" s="963"/>
      <c r="RUZ61" s="963"/>
      <c r="RVA61" s="963"/>
      <c r="RVB61" s="963"/>
      <c r="RVC61" s="963"/>
      <c r="RVD61" s="963"/>
      <c r="RVE61" s="963"/>
      <c r="RVF61" s="963"/>
      <c r="RVG61" s="963"/>
      <c r="RVH61" s="963"/>
      <c r="RVI61" s="963"/>
      <c r="RVJ61" s="963"/>
      <c r="RVK61" s="963"/>
      <c r="RVL61" s="963"/>
      <c r="RVM61" s="963"/>
      <c r="RVN61" s="963"/>
      <c r="RVO61" s="963"/>
      <c r="RVP61" s="963"/>
      <c r="RVQ61" s="963"/>
      <c r="RVR61" s="963"/>
      <c r="RVS61" s="963"/>
      <c r="RVT61" s="963"/>
      <c r="RVU61" s="963"/>
      <c r="RVV61" s="963"/>
      <c r="RVW61" s="963"/>
      <c r="RVX61" s="963"/>
      <c r="RVY61" s="963"/>
      <c r="RVZ61" s="963"/>
      <c r="RWA61" s="963"/>
      <c r="RWB61" s="963"/>
      <c r="RWC61" s="963"/>
      <c r="RWD61" s="963"/>
      <c r="RWE61" s="963"/>
      <c r="RWF61" s="963"/>
      <c r="RWG61" s="963"/>
      <c r="RWH61" s="963"/>
      <c r="RWI61" s="963"/>
      <c r="RWJ61" s="963"/>
      <c r="RWK61" s="963"/>
      <c r="RWL61" s="963"/>
      <c r="RWM61" s="963"/>
      <c r="RWN61" s="963"/>
      <c r="RWO61" s="963"/>
      <c r="RWP61" s="963"/>
      <c r="RWQ61" s="963"/>
      <c r="RWR61" s="963"/>
      <c r="RWS61" s="963"/>
      <c r="RWT61" s="963"/>
      <c r="RWU61" s="963"/>
      <c r="RWV61" s="963"/>
      <c r="RWW61" s="963"/>
      <c r="RWX61" s="963"/>
      <c r="RWY61" s="963"/>
      <c r="RWZ61" s="963"/>
      <c r="RXA61" s="963"/>
      <c r="RXB61" s="963"/>
      <c r="RXC61" s="963"/>
      <c r="RXD61" s="963"/>
      <c r="RXE61" s="963"/>
      <c r="RXF61" s="963"/>
      <c r="RXG61" s="963"/>
      <c r="RXH61" s="963"/>
      <c r="RXI61" s="963"/>
      <c r="RXJ61" s="963"/>
      <c r="RXK61" s="963"/>
      <c r="RXL61" s="963"/>
      <c r="RXM61" s="963"/>
      <c r="RXN61" s="963"/>
      <c r="RXO61" s="963"/>
      <c r="RXP61" s="963"/>
      <c r="RXQ61" s="963"/>
      <c r="RXR61" s="963"/>
      <c r="RXS61" s="963"/>
      <c r="RXT61" s="963"/>
      <c r="RXU61" s="963"/>
      <c r="RXV61" s="963"/>
      <c r="RXW61" s="963"/>
      <c r="RXX61" s="963"/>
      <c r="RXY61" s="963"/>
      <c r="RXZ61" s="963"/>
      <c r="RYA61" s="963"/>
      <c r="RYB61" s="963"/>
      <c r="RYC61" s="963"/>
      <c r="RYD61" s="963"/>
      <c r="RYE61" s="963"/>
      <c r="RYF61" s="963"/>
      <c r="RYG61" s="963"/>
      <c r="RYH61" s="963"/>
      <c r="RYI61" s="963"/>
      <c r="RYJ61" s="963"/>
      <c r="RYK61" s="963"/>
      <c r="RYL61" s="963"/>
      <c r="RYM61" s="963"/>
      <c r="RYN61" s="963"/>
      <c r="RYO61" s="963"/>
      <c r="RYP61" s="963"/>
      <c r="RYQ61" s="963"/>
      <c r="RYR61" s="963"/>
      <c r="RYS61" s="963"/>
      <c r="RYT61" s="963"/>
      <c r="RYU61" s="963"/>
      <c r="RYV61" s="963"/>
      <c r="RYW61" s="963"/>
      <c r="RYX61" s="963"/>
      <c r="RYY61" s="963"/>
      <c r="RYZ61" s="963"/>
      <c r="RZA61" s="963"/>
      <c r="RZB61" s="963"/>
      <c r="RZC61" s="963"/>
      <c r="RZD61" s="963"/>
      <c r="RZE61" s="963"/>
      <c r="RZF61" s="963"/>
      <c r="RZG61" s="963"/>
      <c r="RZH61" s="963"/>
      <c r="RZI61" s="963"/>
      <c r="RZJ61" s="963"/>
      <c r="RZK61" s="963"/>
      <c r="RZL61" s="963"/>
      <c r="RZM61" s="963"/>
      <c r="RZN61" s="963"/>
      <c r="RZO61" s="963"/>
      <c r="RZP61" s="963"/>
      <c r="RZQ61" s="963"/>
      <c r="RZR61" s="963"/>
      <c r="RZS61" s="963"/>
      <c r="RZT61" s="963"/>
      <c r="RZU61" s="963"/>
      <c r="RZV61" s="963"/>
      <c r="RZW61" s="963"/>
      <c r="RZX61" s="963"/>
      <c r="RZY61" s="963"/>
      <c r="RZZ61" s="963"/>
      <c r="SAA61" s="963"/>
      <c r="SAB61" s="963"/>
      <c r="SAC61" s="963"/>
      <c r="SAD61" s="963"/>
      <c r="SAE61" s="963"/>
      <c r="SAF61" s="963"/>
      <c r="SAG61" s="963"/>
      <c r="SAH61" s="963"/>
      <c r="SAI61" s="963"/>
      <c r="SAJ61" s="963"/>
      <c r="SAK61" s="963"/>
      <c r="SAL61" s="963"/>
      <c r="SAM61" s="963"/>
      <c r="SAN61" s="963"/>
      <c r="SAO61" s="963"/>
      <c r="SAP61" s="963"/>
      <c r="SAQ61" s="963"/>
      <c r="SAR61" s="963"/>
      <c r="SAS61" s="963"/>
      <c r="SAT61" s="963"/>
      <c r="SAU61" s="963"/>
      <c r="SAV61" s="963"/>
      <c r="SAW61" s="963"/>
      <c r="SAX61" s="963"/>
      <c r="SAY61" s="963"/>
      <c r="SAZ61" s="963"/>
      <c r="SBA61" s="963"/>
      <c r="SBB61" s="963"/>
      <c r="SBC61" s="963"/>
      <c r="SBD61" s="963"/>
      <c r="SBE61" s="963"/>
      <c r="SBF61" s="963"/>
      <c r="SBG61" s="963"/>
      <c r="SBH61" s="963"/>
      <c r="SBI61" s="963"/>
      <c r="SBJ61" s="963"/>
      <c r="SBK61" s="963"/>
      <c r="SBL61" s="963"/>
      <c r="SBM61" s="963"/>
      <c r="SBN61" s="963"/>
      <c r="SBO61" s="963"/>
      <c r="SBP61" s="963"/>
      <c r="SBQ61" s="963"/>
      <c r="SBR61" s="963"/>
      <c r="SBS61" s="963"/>
      <c r="SBT61" s="963"/>
      <c r="SBU61" s="963"/>
      <c r="SBV61" s="963"/>
      <c r="SBW61" s="963"/>
      <c r="SBX61" s="963"/>
      <c r="SBY61" s="963"/>
      <c r="SBZ61" s="963"/>
      <c r="SCA61" s="963"/>
      <c r="SCB61" s="963"/>
      <c r="SCC61" s="963"/>
      <c r="SCD61" s="963"/>
      <c r="SCE61" s="963"/>
      <c r="SCF61" s="963"/>
      <c r="SCG61" s="963"/>
      <c r="SCH61" s="963"/>
      <c r="SCI61" s="963"/>
      <c r="SCJ61" s="963"/>
      <c r="SCK61" s="963"/>
      <c r="SCL61" s="963"/>
      <c r="SCM61" s="963"/>
      <c r="SCN61" s="963"/>
      <c r="SCO61" s="963"/>
      <c r="SCP61" s="963"/>
      <c r="SCQ61" s="963"/>
      <c r="SCR61" s="963"/>
      <c r="SCS61" s="963"/>
      <c r="SCT61" s="963"/>
      <c r="SCU61" s="963"/>
      <c r="SCV61" s="963"/>
      <c r="SCW61" s="963"/>
      <c r="SCX61" s="963"/>
      <c r="SCY61" s="963"/>
      <c r="SCZ61" s="963"/>
      <c r="SDA61" s="963"/>
      <c r="SDB61" s="963"/>
      <c r="SDC61" s="963"/>
      <c r="SDD61" s="963"/>
      <c r="SDE61" s="963"/>
      <c r="SDF61" s="963"/>
      <c r="SDG61" s="963"/>
      <c r="SDH61" s="963"/>
      <c r="SDI61" s="963"/>
      <c r="SDJ61" s="963"/>
      <c r="SDK61" s="963"/>
      <c r="SDL61" s="963"/>
      <c r="SDM61" s="963"/>
      <c r="SDN61" s="963"/>
      <c r="SDO61" s="963"/>
      <c r="SDP61" s="963"/>
      <c r="SDQ61" s="963"/>
      <c r="SDR61" s="963"/>
      <c r="SDS61" s="963"/>
      <c r="SDT61" s="963"/>
      <c r="SDU61" s="963"/>
      <c r="SDV61" s="963"/>
      <c r="SDW61" s="963"/>
      <c r="SDX61" s="963"/>
      <c r="SDY61" s="963"/>
      <c r="SDZ61" s="963"/>
      <c r="SEA61" s="963"/>
      <c r="SEB61" s="963"/>
      <c r="SEC61" s="963"/>
      <c r="SED61" s="963"/>
      <c r="SEE61" s="963"/>
      <c r="SEF61" s="963"/>
      <c r="SEG61" s="963"/>
      <c r="SEH61" s="963"/>
      <c r="SEI61" s="963"/>
      <c r="SEJ61" s="963"/>
      <c r="SEK61" s="963"/>
      <c r="SEL61" s="963"/>
      <c r="SEM61" s="963"/>
      <c r="SEN61" s="963"/>
      <c r="SEO61" s="963"/>
      <c r="SEP61" s="963"/>
      <c r="SEQ61" s="963"/>
      <c r="SER61" s="963"/>
      <c r="SES61" s="963"/>
      <c r="SET61" s="963"/>
      <c r="SEU61" s="963"/>
      <c r="SEV61" s="963"/>
      <c r="SEW61" s="963"/>
      <c r="SEX61" s="963"/>
      <c r="SEY61" s="963"/>
      <c r="SEZ61" s="963"/>
      <c r="SFA61" s="963"/>
      <c r="SFB61" s="963"/>
      <c r="SFC61" s="963"/>
      <c r="SFD61" s="963"/>
      <c r="SFE61" s="963"/>
      <c r="SFF61" s="963"/>
      <c r="SFG61" s="963"/>
      <c r="SFH61" s="963"/>
      <c r="SFI61" s="963"/>
      <c r="SFJ61" s="963"/>
      <c r="SFK61" s="963"/>
      <c r="SFL61" s="963"/>
      <c r="SFM61" s="963"/>
      <c r="SFN61" s="963"/>
      <c r="SFO61" s="963"/>
      <c r="SFP61" s="963"/>
      <c r="SFQ61" s="963"/>
      <c r="SFR61" s="963"/>
      <c r="SFS61" s="963"/>
      <c r="SFT61" s="963"/>
      <c r="SFU61" s="963"/>
      <c r="SFV61" s="963"/>
      <c r="SFW61" s="963"/>
      <c r="SFX61" s="963"/>
      <c r="SFY61" s="963"/>
      <c r="SFZ61" s="963"/>
      <c r="SGA61" s="963"/>
      <c r="SGB61" s="963"/>
      <c r="SGC61" s="963"/>
      <c r="SGD61" s="963"/>
      <c r="SGE61" s="963"/>
      <c r="SGF61" s="963"/>
      <c r="SGG61" s="963"/>
      <c r="SGH61" s="963"/>
      <c r="SGI61" s="963"/>
      <c r="SGJ61" s="963"/>
      <c r="SGK61" s="963"/>
      <c r="SGL61" s="963"/>
      <c r="SGM61" s="963"/>
      <c r="SGN61" s="963"/>
      <c r="SGO61" s="963"/>
      <c r="SGP61" s="963"/>
      <c r="SGQ61" s="963"/>
      <c r="SGR61" s="963"/>
      <c r="SGS61" s="963"/>
      <c r="SGT61" s="963"/>
      <c r="SGU61" s="963"/>
      <c r="SGV61" s="963"/>
      <c r="SGW61" s="963"/>
      <c r="SGX61" s="963"/>
      <c r="SGY61" s="963"/>
      <c r="SGZ61" s="963"/>
      <c r="SHA61" s="963"/>
      <c r="SHB61" s="963"/>
      <c r="SHC61" s="963"/>
      <c r="SHD61" s="963"/>
      <c r="SHE61" s="963"/>
      <c r="SHF61" s="963"/>
      <c r="SHG61" s="963"/>
      <c r="SHH61" s="963"/>
      <c r="SHI61" s="963"/>
      <c r="SHJ61" s="963"/>
      <c r="SHK61" s="963"/>
      <c r="SHL61" s="963"/>
      <c r="SHM61" s="963"/>
      <c r="SHN61" s="963"/>
      <c r="SHO61" s="963"/>
      <c r="SHP61" s="963"/>
      <c r="SHQ61" s="963"/>
      <c r="SHR61" s="963"/>
      <c r="SHS61" s="963"/>
      <c r="SHT61" s="963"/>
      <c r="SHU61" s="963"/>
      <c r="SHV61" s="963"/>
      <c r="SHW61" s="963"/>
      <c r="SHX61" s="963"/>
      <c r="SHY61" s="963"/>
      <c r="SHZ61" s="963"/>
      <c r="SIA61" s="963"/>
      <c r="SIB61" s="963"/>
      <c r="SIC61" s="963"/>
      <c r="SID61" s="963"/>
      <c r="SIE61" s="963"/>
      <c r="SIF61" s="963"/>
      <c r="SIG61" s="963"/>
      <c r="SIH61" s="963"/>
      <c r="SII61" s="963"/>
      <c r="SIJ61" s="963"/>
      <c r="SIK61" s="963"/>
      <c r="SIL61" s="963"/>
      <c r="SIM61" s="963"/>
      <c r="SIN61" s="963"/>
      <c r="SIO61" s="963"/>
      <c r="SIP61" s="963"/>
      <c r="SIQ61" s="963"/>
      <c r="SIR61" s="963"/>
      <c r="SIS61" s="963"/>
      <c r="SIT61" s="963"/>
      <c r="SIU61" s="963"/>
      <c r="SIV61" s="963"/>
      <c r="SIW61" s="963"/>
      <c r="SIX61" s="963"/>
      <c r="SIY61" s="963"/>
      <c r="SIZ61" s="963"/>
      <c r="SJA61" s="963"/>
      <c r="SJB61" s="963"/>
      <c r="SJC61" s="963"/>
      <c r="SJD61" s="963"/>
      <c r="SJE61" s="963"/>
      <c r="SJF61" s="963"/>
      <c r="SJG61" s="963"/>
      <c r="SJH61" s="963"/>
      <c r="SJI61" s="963"/>
      <c r="SJJ61" s="963"/>
      <c r="SJK61" s="963"/>
      <c r="SJL61" s="963"/>
      <c r="SJM61" s="963"/>
      <c r="SJN61" s="963"/>
      <c r="SJO61" s="963"/>
      <c r="SJP61" s="963"/>
      <c r="SJQ61" s="963"/>
      <c r="SJR61" s="963"/>
      <c r="SJS61" s="963"/>
      <c r="SJT61" s="963"/>
      <c r="SJU61" s="963"/>
      <c r="SJV61" s="963"/>
      <c r="SJW61" s="963"/>
      <c r="SJX61" s="963"/>
      <c r="SJY61" s="963"/>
      <c r="SJZ61" s="963"/>
      <c r="SKA61" s="963"/>
      <c r="SKB61" s="963"/>
      <c r="SKC61" s="963"/>
      <c r="SKD61" s="963"/>
      <c r="SKE61" s="963"/>
      <c r="SKF61" s="963"/>
      <c r="SKG61" s="963"/>
      <c r="SKH61" s="963"/>
      <c r="SKI61" s="963"/>
      <c r="SKJ61" s="963"/>
      <c r="SKK61" s="963"/>
      <c r="SKL61" s="963"/>
      <c r="SKM61" s="963"/>
      <c r="SKN61" s="963"/>
      <c r="SKO61" s="963"/>
      <c r="SKP61" s="963"/>
      <c r="SKQ61" s="963"/>
      <c r="SKR61" s="963"/>
      <c r="SKS61" s="963"/>
      <c r="SKT61" s="963"/>
      <c r="SKU61" s="963"/>
      <c r="SKV61" s="963"/>
      <c r="SKW61" s="963"/>
      <c r="SKX61" s="963"/>
      <c r="SKY61" s="963"/>
      <c r="SKZ61" s="963"/>
      <c r="SLA61" s="963"/>
      <c r="SLB61" s="963"/>
      <c r="SLC61" s="963"/>
      <c r="SLD61" s="963"/>
      <c r="SLE61" s="963"/>
      <c r="SLF61" s="963"/>
      <c r="SLG61" s="963"/>
      <c r="SLH61" s="963"/>
      <c r="SLI61" s="963"/>
      <c r="SLJ61" s="963"/>
      <c r="SLK61" s="963"/>
      <c r="SLL61" s="963"/>
      <c r="SLM61" s="963"/>
      <c r="SLN61" s="963"/>
      <c r="SLO61" s="963"/>
      <c r="SLP61" s="963"/>
      <c r="SLQ61" s="963"/>
      <c r="SLR61" s="963"/>
      <c r="SLS61" s="963"/>
      <c r="SLT61" s="963"/>
      <c r="SLU61" s="963"/>
      <c r="SLV61" s="963"/>
      <c r="SLW61" s="963"/>
      <c r="SLX61" s="963"/>
      <c r="SLY61" s="963"/>
      <c r="SLZ61" s="963"/>
      <c r="SMA61" s="963"/>
      <c r="SMB61" s="963"/>
      <c r="SMC61" s="963"/>
      <c r="SMD61" s="963"/>
      <c r="SME61" s="963"/>
      <c r="SMF61" s="963"/>
      <c r="SMG61" s="963"/>
      <c r="SMH61" s="963"/>
      <c r="SMI61" s="963"/>
      <c r="SMJ61" s="963"/>
      <c r="SMK61" s="963"/>
      <c r="SML61" s="963"/>
      <c r="SMM61" s="963"/>
      <c r="SMN61" s="963"/>
      <c r="SMO61" s="963"/>
      <c r="SMP61" s="963"/>
      <c r="SMQ61" s="963"/>
      <c r="SMR61" s="963"/>
      <c r="SMS61" s="963"/>
      <c r="SMT61" s="963"/>
      <c r="SMU61" s="963"/>
      <c r="SMV61" s="963"/>
      <c r="SMW61" s="963"/>
      <c r="SMX61" s="963"/>
      <c r="SMY61" s="963"/>
      <c r="SMZ61" s="963"/>
      <c r="SNA61" s="963"/>
      <c r="SNB61" s="963"/>
      <c r="SNC61" s="963"/>
      <c r="SND61" s="963"/>
      <c r="SNE61" s="963"/>
      <c r="SNF61" s="963"/>
      <c r="SNG61" s="963"/>
      <c r="SNH61" s="963"/>
      <c r="SNI61" s="963"/>
      <c r="SNJ61" s="963"/>
      <c r="SNK61" s="963"/>
      <c r="SNL61" s="963"/>
      <c r="SNM61" s="963"/>
      <c r="SNN61" s="963"/>
      <c r="SNO61" s="963"/>
      <c r="SNP61" s="963"/>
      <c r="SNQ61" s="963"/>
      <c r="SNR61" s="963"/>
      <c r="SNS61" s="963"/>
      <c r="SNT61" s="963"/>
      <c r="SNU61" s="963"/>
      <c r="SNV61" s="963"/>
      <c r="SNW61" s="963"/>
      <c r="SNX61" s="963"/>
      <c r="SNY61" s="963"/>
      <c r="SNZ61" s="963"/>
      <c r="SOA61" s="963"/>
      <c r="SOB61" s="963"/>
      <c r="SOC61" s="963"/>
      <c r="SOD61" s="963"/>
      <c r="SOE61" s="963"/>
      <c r="SOF61" s="963"/>
      <c r="SOG61" s="963"/>
      <c r="SOH61" s="963"/>
      <c r="SOI61" s="963"/>
      <c r="SOJ61" s="963"/>
      <c r="SOK61" s="963"/>
      <c r="SOL61" s="963"/>
      <c r="SOM61" s="963"/>
      <c r="SON61" s="963"/>
      <c r="SOO61" s="963"/>
      <c r="SOP61" s="963"/>
      <c r="SOQ61" s="963"/>
      <c r="SOR61" s="963"/>
      <c r="SOS61" s="963"/>
      <c r="SOT61" s="963"/>
      <c r="SOU61" s="963"/>
      <c r="SOV61" s="963"/>
      <c r="SOW61" s="963"/>
      <c r="SOX61" s="963"/>
      <c r="SOY61" s="963"/>
      <c r="SOZ61" s="963"/>
      <c r="SPA61" s="963"/>
      <c r="SPB61" s="963"/>
      <c r="SPC61" s="963"/>
      <c r="SPD61" s="963"/>
      <c r="SPE61" s="963"/>
      <c r="SPF61" s="963"/>
      <c r="SPG61" s="963"/>
      <c r="SPH61" s="963"/>
      <c r="SPI61" s="963"/>
      <c r="SPJ61" s="963"/>
      <c r="SPK61" s="963"/>
      <c r="SPL61" s="963"/>
      <c r="SPM61" s="963"/>
      <c r="SPN61" s="963"/>
      <c r="SPO61" s="963"/>
      <c r="SPP61" s="963"/>
      <c r="SPQ61" s="963"/>
      <c r="SPR61" s="963"/>
      <c r="SPS61" s="963"/>
      <c r="SPT61" s="963"/>
      <c r="SPU61" s="963"/>
      <c r="SPV61" s="963"/>
      <c r="SPW61" s="963"/>
      <c r="SPX61" s="963"/>
      <c r="SPY61" s="963"/>
      <c r="SPZ61" s="963"/>
      <c r="SQA61" s="963"/>
      <c r="SQB61" s="963"/>
      <c r="SQC61" s="963"/>
      <c r="SQD61" s="963"/>
      <c r="SQE61" s="963"/>
      <c r="SQF61" s="963"/>
      <c r="SQG61" s="963"/>
      <c r="SQH61" s="963"/>
      <c r="SQI61" s="963"/>
      <c r="SQJ61" s="963"/>
      <c r="SQK61" s="963"/>
      <c r="SQL61" s="963"/>
      <c r="SQM61" s="963"/>
      <c r="SQN61" s="963"/>
      <c r="SQO61" s="963"/>
      <c r="SQP61" s="963"/>
      <c r="SQQ61" s="963"/>
      <c r="SQR61" s="963"/>
      <c r="SQS61" s="963"/>
      <c r="SQT61" s="963"/>
      <c r="SQU61" s="963"/>
      <c r="SQV61" s="963"/>
      <c r="SQW61" s="963"/>
      <c r="SQX61" s="963"/>
      <c r="SQY61" s="963"/>
      <c r="SQZ61" s="963"/>
      <c r="SRA61" s="963"/>
      <c r="SRB61" s="963"/>
      <c r="SRC61" s="963"/>
      <c r="SRD61" s="963"/>
      <c r="SRE61" s="963"/>
      <c r="SRF61" s="963"/>
      <c r="SRG61" s="963"/>
      <c r="SRH61" s="963"/>
      <c r="SRI61" s="963"/>
      <c r="SRJ61" s="963"/>
      <c r="SRK61" s="963"/>
      <c r="SRL61" s="963"/>
      <c r="SRM61" s="963"/>
      <c r="SRN61" s="963"/>
      <c r="SRO61" s="963"/>
      <c r="SRP61" s="963"/>
      <c r="SRQ61" s="963"/>
      <c r="SRR61" s="963"/>
      <c r="SRS61" s="963"/>
      <c r="SRT61" s="963"/>
      <c r="SRU61" s="963"/>
      <c r="SRV61" s="963"/>
      <c r="SRW61" s="963"/>
      <c r="SRX61" s="963"/>
      <c r="SRY61" s="963"/>
      <c r="SRZ61" s="963"/>
      <c r="SSA61" s="963"/>
      <c r="SSB61" s="963"/>
      <c r="SSC61" s="963"/>
      <c r="SSD61" s="963"/>
      <c r="SSE61" s="963"/>
      <c r="SSF61" s="963"/>
      <c r="SSG61" s="963"/>
      <c r="SSH61" s="963"/>
      <c r="SSI61" s="963"/>
      <c r="SSJ61" s="963"/>
      <c r="SSK61" s="963"/>
      <c r="SSL61" s="963"/>
      <c r="SSM61" s="963"/>
      <c r="SSN61" s="963"/>
      <c r="SSO61" s="963"/>
      <c r="SSP61" s="963"/>
      <c r="SSQ61" s="963"/>
      <c r="SSR61" s="963"/>
      <c r="SSS61" s="963"/>
      <c r="SST61" s="963"/>
      <c r="SSU61" s="963"/>
      <c r="SSV61" s="963"/>
      <c r="SSW61" s="963"/>
      <c r="SSX61" s="963"/>
      <c r="SSY61" s="963"/>
      <c r="SSZ61" s="963"/>
      <c r="STA61" s="963"/>
      <c r="STB61" s="963"/>
      <c r="STC61" s="963"/>
      <c r="STD61" s="963"/>
      <c r="STE61" s="963"/>
      <c r="STF61" s="963"/>
      <c r="STG61" s="963"/>
      <c r="STH61" s="963"/>
      <c r="STI61" s="963"/>
      <c r="STJ61" s="963"/>
      <c r="STK61" s="963"/>
      <c r="STL61" s="963"/>
      <c r="STM61" s="963"/>
      <c r="STN61" s="963"/>
      <c r="STO61" s="963"/>
      <c r="STP61" s="963"/>
      <c r="STQ61" s="963"/>
      <c r="STR61" s="963"/>
      <c r="STS61" s="963"/>
      <c r="STT61" s="963"/>
      <c r="STU61" s="963"/>
      <c r="STV61" s="963"/>
      <c r="STW61" s="963"/>
      <c r="STX61" s="963"/>
      <c r="STY61" s="963"/>
      <c r="STZ61" s="963"/>
      <c r="SUA61" s="963"/>
      <c r="SUB61" s="963"/>
      <c r="SUC61" s="963"/>
      <c r="SUD61" s="963"/>
      <c r="SUE61" s="963"/>
      <c r="SUF61" s="963"/>
      <c r="SUG61" s="963"/>
      <c r="SUH61" s="963"/>
      <c r="SUI61" s="963"/>
      <c r="SUJ61" s="963"/>
      <c r="SUK61" s="963"/>
      <c r="SUL61" s="963"/>
      <c r="SUM61" s="963"/>
      <c r="SUN61" s="963"/>
      <c r="SUO61" s="963"/>
      <c r="SUP61" s="963"/>
      <c r="SUQ61" s="963"/>
      <c r="SUR61" s="963"/>
      <c r="SUS61" s="963"/>
      <c r="SUT61" s="963"/>
      <c r="SUU61" s="963"/>
      <c r="SUV61" s="963"/>
      <c r="SUW61" s="963"/>
      <c r="SUX61" s="963"/>
      <c r="SUY61" s="963"/>
      <c r="SUZ61" s="963"/>
      <c r="SVA61" s="963"/>
      <c r="SVB61" s="963"/>
      <c r="SVC61" s="963"/>
      <c r="SVD61" s="963"/>
      <c r="SVE61" s="963"/>
      <c r="SVF61" s="963"/>
      <c r="SVG61" s="963"/>
      <c r="SVH61" s="963"/>
      <c r="SVI61" s="963"/>
      <c r="SVJ61" s="963"/>
      <c r="SVK61" s="963"/>
      <c r="SVL61" s="963"/>
      <c r="SVM61" s="963"/>
      <c r="SVN61" s="963"/>
      <c r="SVO61" s="963"/>
      <c r="SVP61" s="963"/>
      <c r="SVQ61" s="963"/>
      <c r="SVR61" s="963"/>
      <c r="SVS61" s="963"/>
      <c r="SVT61" s="963"/>
      <c r="SVU61" s="963"/>
      <c r="SVV61" s="963"/>
      <c r="SVW61" s="963"/>
      <c r="SVX61" s="963"/>
      <c r="SVY61" s="963"/>
      <c r="SVZ61" s="963"/>
      <c r="SWA61" s="963"/>
      <c r="SWB61" s="963"/>
      <c r="SWC61" s="963"/>
      <c r="SWD61" s="963"/>
      <c r="SWE61" s="963"/>
      <c r="SWF61" s="963"/>
      <c r="SWG61" s="963"/>
      <c r="SWH61" s="963"/>
      <c r="SWI61" s="963"/>
      <c r="SWJ61" s="963"/>
      <c r="SWK61" s="963"/>
      <c r="SWL61" s="963"/>
      <c r="SWM61" s="963"/>
      <c r="SWN61" s="963"/>
      <c r="SWO61" s="963"/>
      <c r="SWP61" s="963"/>
      <c r="SWQ61" s="963"/>
      <c r="SWR61" s="963"/>
      <c r="SWS61" s="963"/>
      <c r="SWT61" s="963"/>
      <c r="SWU61" s="963"/>
      <c r="SWV61" s="963"/>
      <c r="SWW61" s="963"/>
      <c r="SWX61" s="963"/>
      <c r="SWY61" s="963"/>
      <c r="SWZ61" s="963"/>
      <c r="SXA61" s="963"/>
      <c r="SXB61" s="963"/>
      <c r="SXC61" s="963"/>
      <c r="SXD61" s="963"/>
      <c r="SXE61" s="963"/>
      <c r="SXF61" s="963"/>
      <c r="SXG61" s="963"/>
      <c r="SXH61" s="963"/>
      <c r="SXI61" s="963"/>
      <c r="SXJ61" s="963"/>
      <c r="SXK61" s="963"/>
      <c r="SXL61" s="963"/>
      <c r="SXM61" s="963"/>
      <c r="SXN61" s="963"/>
      <c r="SXO61" s="963"/>
      <c r="SXP61" s="963"/>
      <c r="SXQ61" s="963"/>
      <c r="SXR61" s="963"/>
      <c r="SXS61" s="963"/>
      <c r="SXT61" s="963"/>
      <c r="SXU61" s="963"/>
      <c r="SXV61" s="963"/>
      <c r="SXW61" s="963"/>
      <c r="SXX61" s="963"/>
      <c r="SXY61" s="963"/>
      <c r="SXZ61" s="963"/>
      <c r="SYA61" s="963"/>
      <c r="SYB61" s="963"/>
      <c r="SYC61" s="963"/>
      <c r="SYD61" s="963"/>
      <c r="SYE61" s="963"/>
      <c r="SYF61" s="963"/>
      <c r="SYG61" s="963"/>
      <c r="SYH61" s="963"/>
      <c r="SYI61" s="963"/>
      <c r="SYJ61" s="963"/>
      <c r="SYK61" s="963"/>
      <c r="SYL61" s="963"/>
      <c r="SYM61" s="963"/>
      <c r="SYN61" s="963"/>
      <c r="SYO61" s="963"/>
      <c r="SYP61" s="963"/>
      <c r="SYQ61" s="963"/>
      <c r="SYR61" s="963"/>
      <c r="SYS61" s="963"/>
      <c r="SYT61" s="963"/>
      <c r="SYU61" s="963"/>
      <c r="SYV61" s="963"/>
      <c r="SYW61" s="963"/>
      <c r="SYX61" s="963"/>
      <c r="SYY61" s="963"/>
      <c r="SYZ61" s="963"/>
      <c r="SZA61" s="963"/>
      <c r="SZB61" s="963"/>
      <c r="SZC61" s="963"/>
      <c r="SZD61" s="963"/>
      <c r="SZE61" s="963"/>
      <c r="SZF61" s="963"/>
      <c r="SZG61" s="963"/>
      <c r="SZH61" s="963"/>
      <c r="SZI61" s="963"/>
      <c r="SZJ61" s="963"/>
      <c r="SZK61" s="963"/>
      <c r="SZL61" s="963"/>
      <c r="SZM61" s="963"/>
      <c r="SZN61" s="963"/>
      <c r="SZO61" s="963"/>
      <c r="SZP61" s="963"/>
      <c r="SZQ61" s="963"/>
      <c r="SZR61" s="963"/>
      <c r="SZS61" s="963"/>
      <c r="SZT61" s="963"/>
      <c r="SZU61" s="963"/>
      <c r="SZV61" s="963"/>
      <c r="SZW61" s="963"/>
      <c r="SZX61" s="963"/>
      <c r="SZY61" s="963"/>
      <c r="SZZ61" s="963"/>
      <c r="TAA61" s="963"/>
      <c r="TAB61" s="963"/>
      <c r="TAC61" s="963"/>
      <c r="TAD61" s="963"/>
      <c r="TAE61" s="963"/>
      <c r="TAF61" s="963"/>
      <c r="TAG61" s="963"/>
      <c r="TAH61" s="963"/>
      <c r="TAI61" s="963"/>
      <c r="TAJ61" s="963"/>
      <c r="TAK61" s="963"/>
      <c r="TAL61" s="963"/>
      <c r="TAM61" s="963"/>
      <c r="TAN61" s="963"/>
      <c r="TAO61" s="963"/>
      <c r="TAP61" s="963"/>
      <c r="TAQ61" s="963"/>
      <c r="TAR61" s="963"/>
      <c r="TAS61" s="963"/>
      <c r="TAT61" s="963"/>
      <c r="TAU61" s="963"/>
      <c r="TAV61" s="963"/>
      <c r="TAW61" s="963"/>
      <c r="TAX61" s="963"/>
      <c r="TAY61" s="963"/>
      <c r="TAZ61" s="963"/>
      <c r="TBA61" s="963"/>
      <c r="TBB61" s="963"/>
      <c r="TBC61" s="963"/>
      <c r="TBD61" s="963"/>
      <c r="TBE61" s="963"/>
      <c r="TBF61" s="963"/>
      <c r="TBG61" s="963"/>
      <c r="TBH61" s="963"/>
      <c r="TBI61" s="963"/>
      <c r="TBJ61" s="963"/>
      <c r="TBK61" s="963"/>
      <c r="TBL61" s="963"/>
      <c r="TBM61" s="963"/>
      <c r="TBN61" s="963"/>
      <c r="TBO61" s="963"/>
      <c r="TBP61" s="963"/>
      <c r="TBQ61" s="963"/>
      <c r="TBR61" s="963"/>
      <c r="TBS61" s="963"/>
      <c r="TBT61" s="963"/>
      <c r="TBU61" s="963"/>
      <c r="TBV61" s="963"/>
      <c r="TBW61" s="963"/>
      <c r="TBX61" s="963"/>
      <c r="TBY61" s="963"/>
      <c r="TBZ61" s="963"/>
      <c r="TCA61" s="963"/>
      <c r="TCB61" s="963"/>
      <c r="TCC61" s="963"/>
      <c r="TCD61" s="963"/>
      <c r="TCE61" s="963"/>
      <c r="TCF61" s="963"/>
      <c r="TCG61" s="963"/>
      <c r="TCH61" s="963"/>
      <c r="TCI61" s="963"/>
      <c r="TCJ61" s="963"/>
      <c r="TCK61" s="963"/>
      <c r="TCL61" s="963"/>
      <c r="TCM61" s="963"/>
      <c r="TCN61" s="963"/>
      <c r="TCO61" s="963"/>
      <c r="TCP61" s="963"/>
      <c r="TCQ61" s="963"/>
      <c r="TCR61" s="963"/>
      <c r="TCS61" s="963"/>
      <c r="TCT61" s="963"/>
      <c r="TCU61" s="963"/>
      <c r="TCV61" s="963"/>
      <c r="TCW61" s="963"/>
      <c r="TCX61" s="963"/>
      <c r="TCY61" s="963"/>
      <c r="TCZ61" s="963"/>
      <c r="TDA61" s="963"/>
      <c r="TDB61" s="963"/>
      <c r="TDC61" s="963"/>
      <c r="TDD61" s="963"/>
      <c r="TDE61" s="963"/>
      <c r="TDF61" s="963"/>
      <c r="TDG61" s="963"/>
      <c r="TDH61" s="963"/>
      <c r="TDI61" s="963"/>
      <c r="TDJ61" s="963"/>
      <c r="TDK61" s="963"/>
      <c r="TDL61" s="963"/>
      <c r="TDM61" s="963"/>
      <c r="TDN61" s="963"/>
      <c r="TDO61" s="963"/>
      <c r="TDP61" s="963"/>
      <c r="TDQ61" s="963"/>
      <c r="TDR61" s="963"/>
      <c r="TDS61" s="963"/>
      <c r="TDT61" s="963"/>
      <c r="TDU61" s="963"/>
      <c r="TDV61" s="963"/>
      <c r="TDW61" s="963"/>
      <c r="TDX61" s="963"/>
      <c r="TDY61" s="963"/>
      <c r="TDZ61" s="963"/>
      <c r="TEA61" s="963"/>
      <c r="TEB61" s="963"/>
      <c r="TEC61" s="963"/>
      <c r="TED61" s="963"/>
      <c r="TEE61" s="963"/>
      <c r="TEF61" s="963"/>
      <c r="TEG61" s="963"/>
      <c r="TEH61" s="963"/>
      <c r="TEI61" s="963"/>
      <c r="TEJ61" s="963"/>
      <c r="TEK61" s="963"/>
      <c r="TEL61" s="963"/>
      <c r="TEM61" s="963"/>
      <c r="TEN61" s="963"/>
      <c r="TEO61" s="963"/>
      <c r="TEP61" s="963"/>
      <c r="TEQ61" s="963"/>
      <c r="TER61" s="963"/>
      <c r="TES61" s="963"/>
      <c r="TET61" s="963"/>
      <c r="TEU61" s="963"/>
      <c r="TEV61" s="963"/>
      <c r="TEW61" s="963"/>
      <c r="TEX61" s="963"/>
      <c r="TEY61" s="963"/>
      <c r="TEZ61" s="963"/>
      <c r="TFA61" s="963"/>
      <c r="TFB61" s="963"/>
      <c r="TFC61" s="963"/>
      <c r="TFD61" s="963"/>
      <c r="TFE61" s="963"/>
      <c r="TFF61" s="963"/>
      <c r="TFG61" s="963"/>
      <c r="TFH61" s="963"/>
      <c r="TFI61" s="963"/>
      <c r="TFJ61" s="963"/>
      <c r="TFK61" s="963"/>
      <c r="TFL61" s="963"/>
      <c r="TFM61" s="963"/>
      <c r="TFN61" s="963"/>
      <c r="TFO61" s="963"/>
      <c r="TFP61" s="963"/>
      <c r="TFQ61" s="963"/>
      <c r="TFR61" s="963"/>
      <c r="TFS61" s="963"/>
      <c r="TFT61" s="963"/>
      <c r="TFU61" s="963"/>
      <c r="TFV61" s="963"/>
      <c r="TFW61" s="963"/>
      <c r="TFX61" s="963"/>
      <c r="TFY61" s="963"/>
      <c r="TFZ61" s="963"/>
      <c r="TGA61" s="963"/>
      <c r="TGB61" s="963"/>
      <c r="TGC61" s="963"/>
      <c r="TGD61" s="963"/>
      <c r="TGE61" s="963"/>
      <c r="TGF61" s="963"/>
      <c r="TGG61" s="963"/>
      <c r="TGH61" s="963"/>
      <c r="TGI61" s="963"/>
      <c r="TGJ61" s="963"/>
      <c r="TGK61" s="963"/>
      <c r="TGL61" s="963"/>
      <c r="TGM61" s="963"/>
      <c r="TGN61" s="963"/>
      <c r="TGO61" s="963"/>
      <c r="TGP61" s="963"/>
      <c r="TGQ61" s="963"/>
      <c r="TGR61" s="963"/>
      <c r="TGS61" s="963"/>
      <c r="TGT61" s="963"/>
      <c r="TGU61" s="963"/>
      <c r="TGV61" s="963"/>
      <c r="TGW61" s="963"/>
      <c r="TGX61" s="963"/>
      <c r="TGY61" s="963"/>
      <c r="TGZ61" s="963"/>
      <c r="THA61" s="963"/>
      <c r="THB61" s="963"/>
      <c r="THC61" s="963"/>
      <c r="THD61" s="963"/>
      <c r="THE61" s="963"/>
      <c r="THF61" s="963"/>
      <c r="THG61" s="963"/>
      <c r="THH61" s="963"/>
      <c r="THI61" s="963"/>
      <c r="THJ61" s="963"/>
      <c r="THK61" s="963"/>
      <c r="THL61" s="963"/>
      <c r="THM61" s="963"/>
      <c r="THN61" s="963"/>
      <c r="THO61" s="963"/>
      <c r="THP61" s="963"/>
      <c r="THQ61" s="963"/>
      <c r="THR61" s="963"/>
      <c r="THS61" s="963"/>
      <c r="THT61" s="963"/>
      <c r="THU61" s="963"/>
      <c r="THV61" s="963"/>
      <c r="THW61" s="963"/>
      <c r="THX61" s="963"/>
      <c r="THY61" s="963"/>
      <c r="THZ61" s="963"/>
      <c r="TIA61" s="963"/>
      <c r="TIB61" s="963"/>
      <c r="TIC61" s="963"/>
      <c r="TID61" s="963"/>
      <c r="TIE61" s="963"/>
      <c r="TIF61" s="963"/>
      <c r="TIG61" s="963"/>
      <c r="TIH61" s="963"/>
      <c r="TII61" s="963"/>
      <c r="TIJ61" s="963"/>
      <c r="TIK61" s="963"/>
      <c r="TIL61" s="963"/>
      <c r="TIM61" s="963"/>
      <c r="TIN61" s="963"/>
      <c r="TIO61" s="963"/>
      <c r="TIP61" s="963"/>
      <c r="TIQ61" s="963"/>
      <c r="TIR61" s="963"/>
      <c r="TIS61" s="963"/>
      <c r="TIT61" s="963"/>
      <c r="TIU61" s="963"/>
      <c r="TIV61" s="963"/>
      <c r="TIW61" s="963"/>
      <c r="TIX61" s="963"/>
      <c r="TIY61" s="963"/>
      <c r="TIZ61" s="963"/>
      <c r="TJA61" s="963"/>
      <c r="TJB61" s="963"/>
      <c r="TJC61" s="963"/>
      <c r="TJD61" s="963"/>
      <c r="TJE61" s="963"/>
      <c r="TJF61" s="963"/>
      <c r="TJG61" s="963"/>
      <c r="TJH61" s="963"/>
      <c r="TJI61" s="963"/>
      <c r="TJJ61" s="963"/>
      <c r="TJK61" s="963"/>
      <c r="TJL61" s="963"/>
      <c r="TJM61" s="963"/>
      <c r="TJN61" s="963"/>
      <c r="TJO61" s="963"/>
      <c r="TJP61" s="963"/>
      <c r="TJQ61" s="963"/>
      <c r="TJR61" s="963"/>
      <c r="TJS61" s="963"/>
      <c r="TJT61" s="963"/>
      <c r="TJU61" s="963"/>
      <c r="TJV61" s="963"/>
      <c r="TJW61" s="963"/>
      <c r="TJX61" s="963"/>
      <c r="TJY61" s="963"/>
      <c r="TJZ61" s="963"/>
      <c r="TKA61" s="963"/>
      <c r="TKB61" s="963"/>
      <c r="TKC61" s="963"/>
      <c r="TKD61" s="963"/>
      <c r="TKE61" s="963"/>
      <c r="TKF61" s="963"/>
      <c r="TKG61" s="963"/>
      <c r="TKH61" s="963"/>
      <c r="TKI61" s="963"/>
      <c r="TKJ61" s="963"/>
      <c r="TKK61" s="963"/>
      <c r="TKL61" s="963"/>
      <c r="TKM61" s="963"/>
      <c r="TKN61" s="963"/>
      <c r="TKO61" s="963"/>
      <c r="TKP61" s="963"/>
      <c r="TKQ61" s="963"/>
      <c r="TKR61" s="963"/>
      <c r="TKS61" s="963"/>
      <c r="TKT61" s="963"/>
      <c r="TKU61" s="963"/>
      <c r="TKV61" s="963"/>
      <c r="TKW61" s="963"/>
      <c r="TKX61" s="963"/>
      <c r="TKY61" s="963"/>
      <c r="TKZ61" s="963"/>
      <c r="TLA61" s="963"/>
      <c r="TLB61" s="963"/>
      <c r="TLC61" s="963"/>
      <c r="TLD61" s="963"/>
      <c r="TLE61" s="963"/>
      <c r="TLF61" s="963"/>
      <c r="TLG61" s="963"/>
      <c r="TLH61" s="963"/>
      <c r="TLI61" s="963"/>
      <c r="TLJ61" s="963"/>
      <c r="TLK61" s="963"/>
      <c r="TLL61" s="963"/>
      <c r="TLM61" s="963"/>
      <c r="TLN61" s="963"/>
      <c r="TLO61" s="963"/>
      <c r="TLP61" s="963"/>
      <c r="TLQ61" s="963"/>
      <c r="TLR61" s="963"/>
      <c r="TLS61" s="963"/>
      <c r="TLT61" s="963"/>
      <c r="TLU61" s="963"/>
      <c r="TLV61" s="963"/>
      <c r="TLW61" s="963"/>
      <c r="TLX61" s="963"/>
      <c r="TLY61" s="963"/>
      <c r="TLZ61" s="963"/>
      <c r="TMA61" s="963"/>
      <c r="TMB61" s="963"/>
      <c r="TMC61" s="963"/>
      <c r="TMD61" s="963"/>
      <c r="TME61" s="963"/>
      <c r="TMF61" s="963"/>
      <c r="TMG61" s="963"/>
      <c r="TMH61" s="963"/>
      <c r="TMI61" s="963"/>
      <c r="TMJ61" s="963"/>
      <c r="TMK61" s="963"/>
      <c r="TML61" s="963"/>
      <c r="TMM61" s="963"/>
      <c r="TMN61" s="963"/>
      <c r="TMO61" s="963"/>
      <c r="TMP61" s="963"/>
      <c r="TMQ61" s="963"/>
      <c r="TMR61" s="963"/>
      <c r="TMS61" s="963"/>
      <c r="TMT61" s="963"/>
      <c r="TMU61" s="963"/>
      <c r="TMV61" s="963"/>
      <c r="TMW61" s="963"/>
      <c r="TMX61" s="963"/>
      <c r="TMY61" s="963"/>
      <c r="TMZ61" s="963"/>
      <c r="TNA61" s="963"/>
      <c r="TNB61" s="963"/>
      <c r="TNC61" s="963"/>
      <c r="TND61" s="963"/>
      <c r="TNE61" s="963"/>
      <c r="TNF61" s="963"/>
      <c r="TNG61" s="963"/>
      <c r="TNH61" s="963"/>
      <c r="TNI61" s="963"/>
      <c r="TNJ61" s="963"/>
      <c r="TNK61" s="963"/>
      <c r="TNL61" s="963"/>
      <c r="TNM61" s="963"/>
      <c r="TNN61" s="963"/>
      <c r="TNO61" s="963"/>
      <c r="TNP61" s="963"/>
      <c r="TNQ61" s="963"/>
      <c r="TNR61" s="963"/>
      <c r="TNS61" s="963"/>
      <c r="TNT61" s="963"/>
      <c r="TNU61" s="963"/>
      <c r="TNV61" s="963"/>
      <c r="TNW61" s="963"/>
      <c r="TNX61" s="963"/>
      <c r="TNY61" s="963"/>
      <c r="TNZ61" s="963"/>
      <c r="TOA61" s="963"/>
      <c r="TOB61" s="963"/>
      <c r="TOC61" s="963"/>
      <c r="TOD61" s="963"/>
      <c r="TOE61" s="963"/>
      <c r="TOF61" s="963"/>
      <c r="TOG61" s="963"/>
      <c r="TOH61" s="963"/>
      <c r="TOI61" s="963"/>
      <c r="TOJ61" s="963"/>
      <c r="TOK61" s="963"/>
      <c r="TOL61" s="963"/>
      <c r="TOM61" s="963"/>
      <c r="TON61" s="963"/>
      <c r="TOO61" s="963"/>
      <c r="TOP61" s="963"/>
      <c r="TOQ61" s="963"/>
      <c r="TOR61" s="963"/>
      <c r="TOS61" s="963"/>
      <c r="TOT61" s="963"/>
      <c r="TOU61" s="963"/>
      <c r="TOV61" s="963"/>
      <c r="TOW61" s="963"/>
      <c r="TOX61" s="963"/>
      <c r="TOY61" s="963"/>
      <c r="TOZ61" s="963"/>
      <c r="TPA61" s="963"/>
      <c r="TPB61" s="963"/>
      <c r="TPC61" s="963"/>
      <c r="TPD61" s="963"/>
      <c r="TPE61" s="963"/>
      <c r="TPF61" s="963"/>
      <c r="TPG61" s="963"/>
      <c r="TPH61" s="963"/>
      <c r="TPI61" s="963"/>
      <c r="TPJ61" s="963"/>
      <c r="TPK61" s="963"/>
      <c r="TPL61" s="963"/>
      <c r="TPM61" s="963"/>
      <c r="TPN61" s="963"/>
      <c r="TPO61" s="963"/>
      <c r="TPP61" s="963"/>
      <c r="TPQ61" s="963"/>
      <c r="TPR61" s="963"/>
      <c r="TPS61" s="963"/>
      <c r="TPT61" s="963"/>
      <c r="TPU61" s="963"/>
      <c r="TPV61" s="963"/>
      <c r="TPW61" s="963"/>
      <c r="TPX61" s="963"/>
      <c r="TPY61" s="963"/>
      <c r="TPZ61" s="963"/>
      <c r="TQA61" s="963"/>
      <c r="TQB61" s="963"/>
      <c r="TQC61" s="963"/>
      <c r="TQD61" s="963"/>
      <c r="TQE61" s="963"/>
      <c r="TQF61" s="963"/>
      <c r="TQG61" s="963"/>
      <c r="TQH61" s="963"/>
      <c r="TQI61" s="963"/>
      <c r="TQJ61" s="963"/>
      <c r="TQK61" s="963"/>
      <c r="TQL61" s="963"/>
      <c r="TQM61" s="963"/>
      <c r="TQN61" s="963"/>
      <c r="TQO61" s="963"/>
      <c r="TQP61" s="963"/>
      <c r="TQQ61" s="963"/>
      <c r="TQR61" s="963"/>
      <c r="TQS61" s="963"/>
      <c r="TQT61" s="963"/>
      <c r="TQU61" s="963"/>
      <c r="TQV61" s="963"/>
      <c r="TQW61" s="963"/>
      <c r="TQX61" s="963"/>
      <c r="TQY61" s="963"/>
      <c r="TQZ61" s="963"/>
      <c r="TRA61" s="963"/>
      <c r="TRB61" s="963"/>
      <c r="TRC61" s="963"/>
      <c r="TRD61" s="963"/>
      <c r="TRE61" s="963"/>
      <c r="TRF61" s="963"/>
      <c r="TRG61" s="963"/>
      <c r="TRH61" s="963"/>
      <c r="TRI61" s="963"/>
      <c r="TRJ61" s="963"/>
      <c r="TRK61" s="963"/>
      <c r="TRL61" s="963"/>
      <c r="TRM61" s="963"/>
      <c r="TRN61" s="963"/>
      <c r="TRO61" s="963"/>
      <c r="TRP61" s="963"/>
      <c r="TRQ61" s="963"/>
      <c r="TRR61" s="963"/>
      <c r="TRS61" s="963"/>
      <c r="TRT61" s="963"/>
      <c r="TRU61" s="963"/>
      <c r="TRV61" s="963"/>
      <c r="TRW61" s="963"/>
      <c r="TRX61" s="963"/>
      <c r="TRY61" s="963"/>
      <c r="TRZ61" s="963"/>
      <c r="TSA61" s="963"/>
      <c r="TSB61" s="963"/>
      <c r="TSC61" s="963"/>
      <c r="TSD61" s="963"/>
      <c r="TSE61" s="963"/>
      <c r="TSF61" s="963"/>
      <c r="TSG61" s="963"/>
      <c r="TSH61" s="963"/>
      <c r="TSI61" s="963"/>
      <c r="TSJ61" s="963"/>
      <c r="TSK61" s="963"/>
      <c r="TSL61" s="963"/>
      <c r="TSM61" s="963"/>
      <c r="TSN61" s="963"/>
      <c r="TSO61" s="963"/>
      <c r="TSP61" s="963"/>
      <c r="TSQ61" s="963"/>
      <c r="TSR61" s="963"/>
      <c r="TSS61" s="963"/>
      <c r="TST61" s="963"/>
      <c r="TSU61" s="963"/>
      <c r="TSV61" s="963"/>
      <c r="TSW61" s="963"/>
      <c r="TSX61" s="963"/>
      <c r="TSY61" s="963"/>
      <c r="TSZ61" s="963"/>
      <c r="TTA61" s="963"/>
      <c r="TTB61" s="963"/>
      <c r="TTC61" s="963"/>
      <c r="TTD61" s="963"/>
      <c r="TTE61" s="963"/>
      <c r="TTF61" s="963"/>
      <c r="TTG61" s="963"/>
      <c r="TTH61" s="963"/>
      <c r="TTI61" s="963"/>
      <c r="TTJ61" s="963"/>
      <c r="TTK61" s="963"/>
      <c r="TTL61" s="963"/>
      <c r="TTM61" s="963"/>
      <c r="TTN61" s="963"/>
      <c r="TTO61" s="963"/>
      <c r="TTP61" s="963"/>
      <c r="TTQ61" s="963"/>
      <c r="TTR61" s="963"/>
      <c r="TTS61" s="963"/>
      <c r="TTT61" s="963"/>
      <c r="TTU61" s="963"/>
      <c r="TTV61" s="963"/>
      <c r="TTW61" s="963"/>
      <c r="TTX61" s="963"/>
      <c r="TTY61" s="963"/>
      <c r="TTZ61" s="963"/>
      <c r="TUA61" s="963"/>
      <c r="TUB61" s="963"/>
      <c r="TUC61" s="963"/>
      <c r="TUD61" s="963"/>
      <c r="TUE61" s="963"/>
      <c r="TUF61" s="963"/>
      <c r="TUG61" s="963"/>
      <c r="TUH61" s="963"/>
      <c r="TUI61" s="963"/>
      <c r="TUJ61" s="963"/>
      <c r="TUK61" s="963"/>
      <c r="TUL61" s="963"/>
      <c r="TUM61" s="963"/>
      <c r="TUN61" s="963"/>
      <c r="TUO61" s="963"/>
      <c r="TUP61" s="963"/>
      <c r="TUQ61" s="963"/>
      <c r="TUR61" s="963"/>
      <c r="TUS61" s="963"/>
      <c r="TUT61" s="963"/>
      <c r="TUU61" s="963"/>
      <c r="TUV61" s="963"/>
      <c r="TUW61" s="963"/>
      <c r="TUX61" s="963"/>
      <c r="TUY61" s="963"/>
      <c r="TUZ61" s="963"/>
      <c r="TVA61" s="963"/>
      <c r="TVB61" s="963"/>
      <c r="TVC61" s="963"/>
      <c r="TVD61" s="963"/>
      <c r="TVE61" s="963"/>
      <c r="TVF61" s="963"/>
      <c r="TVG61" s="963"/>
      <c r="TVH61" s="963"/>
      <c r="TVI61" s="963"/>
      <c r="TVJ61" s="963"/>
      <c r="TVK61" s="963"/>
      <c r="TVL61" s="963"/>
      <c r="TVM61" s="963"/>
      <c r="TVN61" s="963"/>
      <c r="TVO61" s="963"/>
      <c r="TVP61" s="963"/>
      <c r="TVQ61" s="963"/>
      <c r="TVR61" s="963"/>
      <c r="TVS61" s="963"/>
      <c r="TVT61" s="963"/>
      <c r="TVU61" s="963"/>
      <c r="TVV61" s="963"/>
      <c r="TVW61" s="963"/>
      <c r="TVX61" s="963"/>
      <c r="TVY61" s="963"/>
      <c r="TVZ61" s="963"/>
      <c r="TWA61" s="963"/>
      <c r="TWB61" s="963"/>
      <c r="TWC61" s="963"/>
      <c r="TWD61" s="963"/>
      <c r="TWE61" s="963"/>
      <c r="TWF61" s="963"/>
      <c r="TWG61" s="963"/>
      <c r="TWH61" s="963"/>
      <c r="TWI61" s="963"/>
      <c r="TWJ61" s="963"/>
      <c r="TWK61" s="963"/>
      <c r="TWL61" s="963"/>
      <c r="TWM61" s="963"/>
      <c r="TWN61" s="963"/>
      <c r="TWO61" s="963"/>
      <c r="TWP61" s="963"/>
      <c r="TWQ61" s="963"/>
      <c r="TWR61" s="963"/>
      <c r="TWS61" s="963"/>
      <c r="TWT61" s="963"/>
      <c r="TWU61" s="963"/>
      <c r="TWV61" s="963"/>
      <c r="TWW61" s="963"/>
      <c r="TWX61" s="963"/>
      <c r="TWY61" s="963"/>
      <c r="TWZ61" s="963"/>
      <c r="TXA61" s="963"/>
      <c r="TXB61" s="963"/>
      <c r="TXC61" s="963"/>
      <c r="TXD61" s="963"/>
      <c r="TXE61" s="963"/>
      <c r="TXF61" s="963"/>
      <c r="TXG61" s="963"/>
      <c r="TXH61" s="963"/>
      <c r="TXI61" s="963"/>
      <c r="TXJ61" s="963"/>
      <c r="TXK61" s="963"/>
      <c r="TXL61" s="963"/>
      <c r="TXM61" s="963"/>
      <c r="TXN61" s="963"/>
      <c r="TXO61" s="963"/>
      <c r="TXP61" s="963"/>
      <c r="TXQ61" s="963"/>
      <c r="TXR61" s="963"/>
      <c r="TXS61" s="963"/>
      <c r="TXT61" s="963"/>
      <c r="TXU61" s="963"/>
      <c r="TXV61" s="963"/>
      <c r="TXW61" s="963"/>
      <c r="TXX61" s="963"/>
      <c r="TXY61" s="963"/>
      <c r="TXZ61" s="963"/>
      <c r="TYA61" s="963"/>
      <c r="TYB61" s="963"/>
      <c r="TYC61" s="963"/>
      <c r="TYD61" s="963"/>
      <c r="TYE61" s="963"/>
      <c r="TYF61" s="963"/>
      <c r="TYG61" s="963"/>
      <c r="TYH61" s="963"/>
      <c r="TYI61" s="963"/>
      <c r="TYJ61" s="963"/>
      <c r="TYK61" s="963"/>
      <c r="TYL61" s="963"/>
      <c r="TYM61" s="963"/>
      <c r="TYN61" s="963"/>
      <c r="TYO61" s="963"/>
      <c r="TYP61" s="963"/>
      <c r="TYQ61" s="963"/>
      <c r="TYR61" s="963"/>
      <c r="TYS61" s="963"/>
      <c r="TYT61" s="963"/>
      <c r="TYU61" s="963"/>
      <c r="TYV61" s="963"/>
      <c r="TYW61" s="963"/>
      <c r="TYX61" s="963"/>
      <c r="TYY61" s="963"/>
      <c r="TYZ61" s="963"/>
      <c r="TZA61" s="963"/>
      <c r="TZB61" s="963"/>
      <c r="TZC61" s="963"/>
      <c r="TZD61" s="963"/>
      <c r="TZE61" s="963"/>
      <c r="TZF61" s="963"/>
      <c r="TZG61" s="963"/>
      <c r="TZH61" s="963"/>
      <c r="TZI61" s="963"/>
      <c r="TZJ61" s="963"/>
      <c r="TZK61" s="963"/>
      <c r="TZL61" s="963"/>
      <c r="TZM61" s="963"/>
      <c r="TZN61" s="963"/>
      <c r="TZO61" s="963"/>
      <c r="TZP61" s="963"/>
      <c r="TZQ61" s="963"/>
      <c r="TZR61" s="963"/>
      <c r="TZS61" s="963"/>
      <c r="TZT61" s="963"/>
      <c r="TZU61" s="963"/>
      <c r="TZV61" s="963"/>
      <c r="TZW61" s="963"/>
      <c r="TZX61" s="963"/>
      <c r="TZY61" s="963"/>
      <c r="TZZ61" s="963"/>
      <c r="UAA61" s="963"/>
      <c r="UAB61" s="963"/>
      <c r="UAC61" s="963"/>
      <c r="UAD61" s="963"/>
      <c r="UAE61" s="963"/>
      <c r="UAF61" s="963"/>
      <c r="UAG61" s="963"/>
      <c r="UAH61" s="963"/>
      <c r="UAI61" s="963"/>
      <c r="UAJ61" s="963"/>
      <c r="UAK61" s="963"/>
      <c r="UAL61" s="963"/>
      <c r="UAM61" s="963"/>
      <c r="UAN61" s="963"/>
      <c r="UAO61" s="963"/>
      <c r="UAP61" s="963"/>
      <c r="UAQ61" s="963"/>
      <c r="UAR61" s="963"/>
      <c r="UAS61" s="963"/>
      <c r="UAT61" s="963"/>
      <c r="UAU61" s="963"/>
      <c r="UAV61" s="963"/>
      <c r="UAW61" s="963"/>
      <c r="UAX61" s="963"/>
      <c r="UAY61" s="963"/>
      <c r="UAZ61" s="963"/>
      <c r="UBA61" s="963"/>
      <c r="UBB61" s="963"/>
      <c r="UBC61" s="963"/>
      <c r="UBD61" s="963"/>
      <c r="UBE61" s="963"/>
      <c r="UBF61" s="963"/>
      <c r="UBG61" s="963"/>
      <c r="UBH61" s="963"/>
      <c r="UBI61" s="963"/>
      <c r="UBJ61" s="963"/>
      <c r="UBK61" s="963"/>
      <c r="UBL61" s="963"/>
      <c r="UBM61" s="963"/>
      <c r="UBN61" s="963"/>
      <c r="UBO61" s="963"/>
      <c r="UBP61" s="963"/>
      <c r="UBQ61" s="963"/>
      <c r="UBR61" s="963"/>
      <c r="UBS61" s="963"/>
      <c r="UBT61" s="963"/>
      <c r="UBU61" s="963"/>
      <c r="UBV61" s="963"/>
      <c r="UBW61" s="963"/>
      <c r="UBX61" s="963"/>
      <c r="UBY61" s="963"/>
      <c r="UBZ61" s="963"/>
      <c r="UCA61" s="963"/>
      <c r="UCB61" s="963"/>
      <c r="UCC61" s="963"/>
      <c r="UCD61" s="963"/>
      <c r="UCE61" s="963"/>
      <c r="UCF61" s="963"/>
      <c r="UCG61" s="963"/>
      <c r="UCH61" s="963"/>
      <c r="UCI61" s="963"/>
      <c r="UCJ61" s="963"/>
      <c r="UCK61" s="963"/>
      <c r="UCL61" s="963"/>
      <c r="UCM61" s="963"/>
      <c r="UCN61" s="963"/>
      <c r="UCO61" s="963"/>
      <c r="UCP61" s="963"/>
      <c r="UCQ61" s="963"/>
      <c r="UCR61" s="963"/>
      <c r="UCS61" s="963"/>
      <c r="UCT61" s="963"/>
      <c r="UCU61" s="963"/>
      <c r="UCV61" s="963"/>
      <c r="UCW61" s="963"/>
      <c r="UCX61" s="963"/>
      <c r="UCY61" s="963"/>
      <c r="UCZ61" s="963"/>
      <c r="UDA61" s="963"/>
      <c r="UDB61" s="963"/>
      <c r="UDC61" s="963"/>
      <c r="UDD61" s="963"/>
      <c r="UDE61" s="963"/>
      <c r="UDF61" s="963"/>
      <c r="UDG61" s="963"/>
      <c r="UDH61" s="963"/>
      <c r="UDI61" s="963"/>
      <c r="UDJ61" s="963"/>
      <c r="UDK61" s="963"/>
      <c r="UDL61" s="963"/>
      <c r="UDM61" s="963"/>
      <c r="UDN61" s="963"/>
      <c r="UDO61" s="963"/>
      <c r="UDP61" s="963"/>
      <c r="UDQ61" s="963"/>
      <c r="UDR61" s="963"/>
      <c r="UDS61" s="963"/>
      <c r="UDT61" s="963"/>
      <c r="UDU61" s="963"/>
      <c r="UDV61" s="963"/>
      <c r="UDW61" s="963"/>
      <c r="UDX61" s="963"/>
      <c r="UDY61" s="963"/>
      <c r="UDZ61" s="963"/>
      <c r="UEA61" s="963"/>
      <c r="UEB61" s="963"/>
      <c r="UEC61" s="963"/>
      <c r="UED61" s="963"/>
      <c r="UEE61" s="963"/>
      <c r="UEF61" s="963"/>
      <c r="UEG61" s="963"/>
      <c r="UEH61" s="963"/>
      <c r="UEI61" s="963"/>
      <c r="UEJ61" s="963"/>
      <c r="UEK61" s="963"/>
      <c r="UEL61" s="963"/>
      <c r="UEM61" s="963"/>
      <c r="UEN61" s="963"/>
      <c r="UEO61" s="963"/>
      <c r="UEP61" s="963"/>
      <c r="UEQ61" s="963"/>
      <c r="UER61" s="963"/>
      <c r="UES61" s="963"/>
      <c r="UET61" s="963"/>
      <c r="UEU61" s="963"/>
      <c r="UEV61" s="963"/>
      <c r="UEW61" s="963"/>
      <c r="UEX61" s="963"/>
      <c r="UEY61" s="963"/>
      <c r="UEZ61" s="963"/>
      <c r="UFA61" s="963"/>
      <c r="UFB61" s="963"/>
      <c r="UFC61" s="963"/>
      <c r="UFD61" s="963"/>
      <c r="UFE61" s="963"/>
      <c r="UFF61" s="963"/>
      <c r="UFG61" s="963"/>
      <c r="UFH61" s="963"/>
      <c r="UFI61" s="963"/>
      <c r="UFJ61" s="963"/>
      <c r="UFK61" s="963"/>
      <c r="UFL61" s="963"/>
      <c r="UFM61" s="963"/>
      <c r="UFN61" s="963"/>
      <c r="UFO61" s="963"/>
      <c r="UFP61" s="963"/>
      <c r="UFQ61" s="963"/>
      <c r="UFR61" s="963"/>
      <c r="UFS61" s="963"/>
      <c r="UFT61" s="963"/>
      <c r="UFU61" s="963"/>
      <c r="UFV61" s="963"/>
      <c r="UFW61" s="963"/>
      <c r="UFX61" s="963"/>
      <c r="UFY61" s="963"/>
      <c r="UFZ61" s="963"/>
      <c r="UGA61" s="963"/>
      <c r="UGB61" s="963"/>
      <c r="UGC61" s="963"/>
      <c r="UGD61" s="963"/>
      <c r="UGE61" s="963"/>
      <c r="UGF61" s="963"/>
      <c r="UGG61" s="963"/>
      <c r="UGH61" s="963"/>
      <c r="UGI61" s="963"/>
      <c r="UGJ61" s="963"/>
      <c r="UGK61" s="963"/>
      <c r="UGL61" s="963"/>
      <c r="UGM61" s="963"/>
      <c r="UGN61" s="963"/>
      <c r="UGO61" s="963"/>
      <c r="UGP61" s="963"/>
      <c r="UGQ61" s="963"/>
      <c r="UGR61" s="963"/>
      <c r="UGS61" s="963"/>
      <c r="UGT61" s="963"/>
      <c r="UGU61" s="963"/>
      <c r="UGV61" s="963"/>
      <c r="UGW61" s="963"/>
      <c r="UGX61" s="963"/>
      <c r="UGY61" s="963"/>
      <c r="UGZ61" s="963"/>
      <c r="UHA61" s="963"/>
      <c r="UHB61" s="963"/>
      <c r="UHC61" s="963"/>
      <c r="UHD61" s="963"/>
      <c r="UHE61" s="963"/>
      <c r="UHF61" s="963"/>
      <c r="UHG61" s="963"/>
      <c r="UHH61" s="963"/>
      <c r="UHI61" s="963"/>
      <c r="UHJ61" s="963"/>
      <c r="UHK61" s="963"/>
      <c r="UHL61" s="963"/>
      <c r="UHM61" s="963"/>
      <c r="UHN61" s="963"/>
      <c r="UHO61" s="963"/>
      <c r="UHP61" s="963"/>
      <c r="UHQ61" s="963"/>
      <c r="UHR61" s="963"/>
      <c r="UHS61" s="963"/>
      <c r="UHT61" s="963"/>
      <c r="UHU61" s="963"/>
      <c r="UHV61" s="963"/>
      <c r="UHW61" s="963"/>
      <c r="UHX61" s="963"/>
      <c r="UHY61" s="963"/>
      <c r="UHZ61" s="963"/>
      <c r="UIA61" s="963"/>
      <c r="UIB61" s="963"/>
      <c r="UIC61" s="963"/>
      <c r="UID61" s="963"/>
      <c r="UIE61" s="963"/>
      <c r="UIF61" s="963"/>
      <c r="UIG61" s="963"/>
      <c r="UIH61" s="963"/>
      <c r="UII61" s="963"/>
      <c r="UIJ61" s="963"/>
      <c r="UIK61" s="963"/>
      <c r="UIL61" s="963"/>
      <c r="UIM61" s="963"/>
      <c r="UIN61" s="963"/>
      <c r="UIO61" s="963"/>
      <c r="UIP61" s="963"/>
      <c r="UIQ61" s="963"/>
      <c r="UIR61" s="963"/>
      <c r="UIS61" s="963"/>
      <c r="UIT61" s="963"/>
      <c r="UIU61" s="963"/>
      <c r="UIV61" s="963"/>
      <c r="UIW61" s="963"/>
      <c r="UIX61" s="963"/>
      <c r="UIY61" s="963"/>
      <c r="UIZ61" s="963"/>
      <c r="UJA61" s="963"/>
      <c r="UJB61" s="963"/>
      <c r="UJC61" s="963"/>
      <c r="UJD61" s="963"/>
      <c r="UJE61" s="963"/>
      <c r="UJF61" s="963"/>
      <c r="UJG61" s="963"/>
      <c r="UJH61" s="963"/>
      <c r="UJI61" s="963"/>
      <c r="UJJ61" s="963"/>
      <c r="UJK61" s="963"/>
      <c r="UJL61" s="963"/>
      <c r="UJM61" s="963"/>
      <c r="UJN61" s="963"/>
      <c r="UJO61" s="963"/>
      <c r="UJP61" s="963"/>
      <c r="UJQ61" s="963"/>
      <c r="UJR61" s="963"/>
      <c r="UJS61" s="963"/>
      <c r="UJT61" s="963"/>
      <c r="UJU61" s="963"/>
      <c r="UJV61" s="963"/>
      <c r="UJW61" s="963"/>
      <c r="UJX61" s="963"/>
      <c r="UJY61" s="963"/>
      <c r="UJZ61" s="963"/>
      <c r="UKA61" s="963"/>
      <c r="UKB61" s="963"/>
      <c r="UKC61" s="963"/>
      <c r="UKD61" s="963"/>
      <c r="UKE61" s="963"/>
      <c r="UKF61" s="963"/>
      <c r="UKG61" s="963"/>
      <c r="UKH61" s="963"/>
      <c r="UKI61" s="963"/>
      <c r="UKJ61" s="963"/>
      <c r="UKK61" s="963"/>
      <c r="UKL61" s="963"/>
      <c r="UKM61" s="963"/>
      <c r="UKN61" s="963"/>
      <c r="UKO61" s="963"/>
      <c r="UKP61" s="963"/>
      <c r="UKQ61" s="963"/>
      <c r="UKR61" s="963"/>
      <c r="UKS61" s="963"/>
      <c r="UKT61" s="963"/>
      <c r="UKU61" s="963"/>
      <c r="UKV61" s="963"/>
      <c r="UKW61" s="963"/>
      <c r="UKX61" s="963"/>
      <c r="UKY61" s="963"/>
      <c r="UKZ61" s="963"/>
      <c r="ULA61" s="963"/>
      <c r="ULB61" s="963"/>
      <c r="ULC61" s="963"/>
      <c r="ULD61" s="963"/>
      <c r="ULE61" s="963"/>
      <c r="ULF61" s="963"/>
      <c r="ULG61" s="963"/>
      <c r="ULH61" s="963"/>
      <c r="ULI61" s="963"/>
      <c r="ULJ61" s="963"/>
      <c r="ULK61" s="963"/>
      <c r="ULL61" s="963"/>
      <c r="ULM61" s="963"/>
      <c r="ULN61" s="963"/>
      <c r="ULO61" s="963"/>
      <c r="ULP61" s="963"/>
      <c r="ULQ61" s="963"/>
      <c r="ULR61" s="963"/>
      <c r="ULS61" s="963"/>
      <c r="ULT61" s="963"/>
      <c r="ULU61" s="963"/>
      <c r="ULV61" s="963"/>
      <c r="ULW61" s="963"/>
      <c r="ULX61" s="963"/>
      <c r="ULY61" s="963"/>
      <c r="ULZ61" s="963"/>
      <c r="UMA61" s="963"/>
      <c r="UMB61" s="963"/>
      <c r="UMC61" s="963"/>
      <c r="UMD61" s="963"/>
      <c r="UME61" s="963"/>
      <c r="UMF61" s="963"/>
      <c r="UMG61" s="963"/>
      <c r="UMH61" s="963"/>
      <c r="UMI61" s="963"/>
      <c r="UMJ61" s="963"/>
      <c r="UMK61" s="963"/>
      <c r="UML61" s="963"/>
      <c r="UMM61" s="963"/>
      <c r="UMN61" s="963"/>
      <c r="UMO61" s="963"/>
      <c r="UMP61" s="963"/>
      <c r="UMQ61" s="963"/>
      <c r="UMR61" s="963"/>
      <c r="UMS61" s="963"/>
      <c r="UMT61" s="963"/>
      <c r="UMU61" s="963"/>
      <c r="UMV61" s="963"/>
      <c r="UMW61" s="963"/>
      <c r="UMX61" s="963"/>
      <c r="UMY61" s="963"/>
      <c r="UMZ61" s="963"/>
      <c r="UNA61" s="963"/>
      <c r="UNB61" s="963"/>
      <c r="UNC61" s="963"/>
      <c r="UND61" s="963"/>
      <c r="UNE61" s="963"/>
      <c r="UNF61" s="963"/>
      <c r="UNG61" s="963"/>
      <c r="UNH61" s="963"/>
      <c r="UNI61" s="963"/>
      <c r="UNJ61" s="963"/>
      <c r="UNK61" s="963"/>
      <c r="UNL61" s="963"/>
      <c r="UNM61" s="963"/>
      <c r="UNN61" s="963"/>
      <c r="UNO61" s="963"/>
      <c r="UNP61" s="963"/>
      <c r="UNQ61" s="963"/>
      <c r="UNR61" s="963"/>
      <c r="UNS61" s="963"/>
      <c r="UNT61" s="963"/>
      <c r="UNU61" s="963"/>
      <c r="UNV61" s="963"/>
      <c r="UNW61" s="963"/>
      <c r="UNX61" s="963"/>
      <c r="UNY61" s="963"/>
      <c r="UNZ61" s="963"/>
      <c r="UOA61" s="963"/>
      <c r="UOB61" s="963"/>
      <c r="UOC61" s="963"/>
      <c r="UOD61" s="963"/>
      <c r="UOE61" s="963"/>
      <c r="UOF61" s="963"/>
      <c r="UOG61" s="963"/>
      <c r="UOH61" s="963"/>
      <c r="UOI61" s="963"/>
      <c r="UOJ61" s="963"/>
      <c r="UOK61" s="963"/>
      <c r="UOL61" s="963"/>
      <c r="UOM61" s="963"/>
      <c r="UON61" s="963"/>
      <c r="UOO61" s="963"/>
      <c r="UOP61" s="963"/>
      <c r="UOQ61" s="963"/>
      <c r="UOR61" s="963"/>
      <c r="UOS61" s="963"/>
      <c r="UOT61" s="963"/>
      <c r="UOU61" s="963"/>
      <c r="UOV61" s="963"/>
      <c r="UOW61" s="963"/>
      <c r="UOX61" s="963"/>
      <c r="UOY61" s="963"/>
      <c r="UOZ61" s="963"/>
      <c r="UPA61" s="963"/>
      <c r="UPB61" s="963"/>
      <c r="UPC61" s="963"/>
      <c r="UPD61" s="963"/>
      <c r="UPE61" s="963"/>
      <c r="UPF61" s="963"/>
      <c r="UPG61" s="963"/>
      <c r="UPH61" s="963"/>
      <c r="UPI61" s="963"/>
      <c r="UPJ61" s="963"/>
      <c r="UPK61" s="963"/>
      <c r="UPL61" s="963"/>
      <c r="UPM61" s="963"/>
      <c r="UPN61" s="963"/>
      <c r="UPO61" s="963"/>
      <c r="UPP61" s="963"/>
      <c r="UPQ61" s="963"/>
      <c r="UPR61" s="963"/>
      <c r="UPS61" s="963"/>
      <c r="UPT61" s="963"/>
      <c r="UPU61" s="963"/>
      <c r="UPV61" s="963"/>
      <c r="UPW61" s="963"/>
      <c r="UPX61" s="963"/>
      <c r="UPY61" s="963"/>
      <c r="UPZ61" s="963"/>
      <c r="UQA61" s="963"/>
      <c r="UQB61" s="963"/>
      <c r="UQC61" s="963"/>
      <c r="UQD61" s="963"/>
      <c r="UQE61" s="963"/>
      <c r="UQF61" s="963"/>
      <c r="UQG61" s="963"/>
      <c r="UQH61" s="963"/>
      <c r="UQI61" s="963"/>
      <c r="UQJ61" s="963"/>
      <c r="UQK61" s="963"/>
      <c r="UQL61" s="963"/>
      <c r="UQM61" s="963"/>
      <c r="UQN61" s="963"/>
      <c r="UQO61" s="963"/>
      <c r="UQP61" s="963"/>
      <c r="UQQ61" s="963"/>
      <c r="UQR61" s="963"/>
      <c r="UQS61" s="963"/>
      <c r="UQT61" s="963"/>
      <c r="UQU61" s="963"/>
      <c r="UQV61" s="963"/>
      <c r="UQW61" s="963"/>
      <c r="UQX61" s="963"/>
      <c r="UQY61" s="963"/>
      <c r="UQZ61" s="963"/>
      <c r="URA61" s="963"/>
      <c r="URB61" s="963"/>
      <c r="URC61" s="963"/>
      <c r="URD61" s="963"/>
      <c r="URE61" s="963"/>
      <c r="URF61" s="963"/>
      <c r="URG61" s="963"/>
      <c r="URH61" s="963"/>
      <c r="URI61" s="963"/>
      <c r="URJ61" s="963"/>
      <c r="URK61" s="963"/>
      <c r="URL61" s="963"/>
      <c r="URM61" s="963"/>
      <c r="URN61" s="963"/>
      <c r="URO61" s="963"/>
      <c r="URP61" s="963"/>
      <c r="URQ61" s="963"/>
      <c r="URR61" s="963"/>
      <c r="URS61" s="963"/>
      <c r="URT61" s="963"/>
      <c r="URU61" s="963"/>
      <c r="URV61" s="963"/>
      <c r="URW61" s="963"/>
      <c r="URX61" s="963"/>
      <c r="URY61" s="963"/>
      <c r="URZ61" s="963"/>
      <c r="USA61" s="963"/>
      <c r="USB61" s="963"/>
      <c r="USC61" s="963"/>
      <c r="USD61" s="963"/>
      <c r="USE61" s="963"/>
      <c r="USF61" s="963"/>
      <c r="USG61" s="963"/>
      <c r="USH61" s="963"/>
      <c r="USI61" s="963"/>
      <c r="USJ61" s="963"/>
      <c r="USK61" s="963"/>
      <c r="USL61" s="963"/>
      <c r="USM61" s="963"/>
      <c r="USN61" s="963"/>
      <c r="USO61" s="963"/>
      <c r="USP61" s="963"/>
      <c r="USQ61" s="963"/>
      <c r="USR61" s="963"/>
      <c r="USS61" s="963"/>
      <c r="UST61" s="963"/>
      <c r="USU61" s="963"/>
      <c r="USV61" s="963"/>
      <c r="USW61" s="963"/>
      <c r="USX61" s="963"/>
      <c r="USY61" s="963"/>
      <c r="USZ61" s="963"/>
      <c r="UTA61" s="963"/>
      <c r="UTB61" s="963"/>
      <c r="UTC61" s="963"/>
      <c r="UTD61" s="963"/>
      <c r="UTE61" s="963"/>
      <c r="UTF61" s="963"/>
      <c r="UTG61" s="963"/>
      <c r="UTH61" s="963"/>
      <c r="UTI61" s="963"/>
      <c r="UTJ61" s="963"/>
      <c r="UTK61" s="963"/>
      <c r="UTL61" s="963"/>
      <c r="UTM61" s="963"/>
      <c r="UTN61" s="963"/>
      <c r="UTO61" s="963"/>
      <c r="UTP61" s="963"/>
      <c r="UTQ61" s="963"/>
      <c r="UTR61" s="963"/>
      <c r="UTS61" s="963"/>
      <c r="UTT61" s="963"/>
      <c r="UTU61" s="963"/>
      <c r="UTV61" s="963"/>
      <c r="UTW61" s="963"/>
      <c r="UTX61" s="963"/>
      <c r="UTY61" s="963"/>
      <c r="UTZ61" s="963"/>
      <c r="UUA61" s="963"/>
      <c r="UUB61" s="963"/>
      <c r="UUC61" s="963"/>
      <c r="UUD61" s="963"/>
      <c r="UUE61" s="963"/>
      <c r="UUF61" s="963"/>
      <c r="UUG61" s="963"/>
      <c r="UUH61" s="963"/>
      <c r="UUI61" s="963"/>
      <c r="UUJ61" s="963"/>
      <c r="UUK61" s="963"/>
      <c r="UUL61" s="963"/>
      <c r="UUM61" s="963"/>
      <c r="UUN61" s="963"/>
      <c r="UUO61" s="963"/>
      <c r="UUP61" s="963"/>
      <c r="UUQ61" s="963"/>
      <c r="UUR61" s="963"/>
      <c r="UUS61" s="963"/>
      <c r="UUT61" s="963"/>
      <c r="UUU61" s="963"/>
      <c r="UUV61" s="963"/>
      <c r="UUW61" s="963"/>
      <c r="UUX61" s="963"/>
      <c r="UUY61" s="963"/>
      <c r="UUZ61" s="963"/>
      <c r="UVA61" s="963"/>
      <c r="UVB61" s="963"/>
      <c r="UVC61" s="963"/>
      <c r="UVD61" s="963"/>
      <c r="UVE61" s="963"/>
      <c r="UVF61" s="963"/>
      <c r="UVG61" s="963"/>
      <c r="UVH61" s="963"/>
      <c r="UVI61" s="963"/>
      <c r="UVJ61" s="963"/>
      <c r="UVK61" s="963"/>
      <c r="UVL61" s="963"/>
      <c r="UVM61" s="963"/>
      <c r="UVN61" s="963"/>
      <c r="UVO61" s="963"/>
      <c r="UVP61" s="963"/>
      <c r="UVQ61" s="963"/>
      <c r="UVR61" s="963"/>
      <c r="UVS61" s="963"/>
      <c r="UVT61" s="963"/>
      <c r="UVU61" s="963"/>
      <c r="UVV61" s="963"/>
      <c r="UVW61" s="963"/>
      <c r="UVX61" s="963"/>
      <c r="UVY61" s="963"/>
      <c r="UVZ61" s="963"/>
      <c r="UWA61" s="963"/>
      <c r="UWB61" s="963"/>
      <c r="UWC61" s="963"/>
      <c r="UWD61" s="963"/>
      <c r="UWE61" s="963"/>
      <c r="UWF61" s="963"/>
      <c r="UWG61" s="963"/>
      <c r="UWH61" s="963"/>
      <c r="UWI61" s="963"/>
      <c r="UWJ61" s="963"/>
      <c r="UWK61" s="963"/>
      <c r="UWL61" s="963"/>
      <c r="UWM61" s="963"/>
      <c r="UWN61" s="963"/>
      <c r="UWO61" s="963"/>
      <c r="UWP61" s="963"/>
      <c r="UWQ61" s="963"/>
      <c r="UWR61" s="963"/>
      <c r="UWS61" s="963"/>
      <c r="UWT61" s="963"/>
      <c r="UWU61" s="963"/>
      <c r="UWV61" s="963"/>
      <c r="UWW61" s="963"/>
      <c r="UWX61" s="963"/>
      <c r="UWY61" s="963"/>
      <c r="UWZ61" s="963"/>
      <c r="UXA61" s="963"/>
      <c r="UXB61" s="963"/>
      <c r="UXC61" s="963"/>
      <c r="UXD61" s="963"/>
      <c r="UXE61" s="963"/>
      <c r="UXF61" s="963"/>
      <c r="UXG61" s="963"/>
      <c r="UXH61" s="963"/>
      <c r="UXI61" s="963"/>
      <c r="UXJ61" s="963"/>
      <c r="UXK61" s="963"/>
      <c r="UXL61" s="963"/>
      <c r="UXM61" s="963"/>
      <c r="UXN61" s="963"/>
      <c r="UXO61" s="963"/>
      <c r="UXP61" s="963"/>
      <c r="UXQ61" s="963"/>
      <c r="UXR61" s="963"/>
      <c r="UXS61" s="963"/>
      <c r="UXT61" s="963"/>
      <c r="UXU61" s="963"/>
      <c r="UXV61" s="963"/>
      <c r="UXW61" s="963"/>
      <c r="UXX61" s="963"/>
      <c r="UXY61" s="963"/>
      <c r="UXZ61" s="963"/>
      <c r="UYA61" s="963"/>
      <c r="UYB61" s="963"/>
      <c r="UYC61" s="963"/>
      <c r="UYD61" s="963"/>
      <c r="UYE61" s="963"/>
      <c r="UYF61" s="963"/>
      <c r="UYG61" s="963"/>
      <c r="UYH61" s="963"/>
      <c r="UYI61" s="963"/>
      <c r="UYJ61" s="963"/>
      <c r="UYK61" s="963"/>
      <c r="UYL61" s="963"/>
      <c r="UYM61" s="963"/>
      <c r="UYN61" s="963"/>
      <c r="UYO61" s="963"/>
      <c r="UYP61" s="963"/>
      <c r="UYQ61" s="963"/>
      <c r="UYR61" s="963"/>
      <c r="UYS61" s="963"/>
      <c r="UYT61" s="963"/>
      <c r="UYU61" s="963"/>
      <c r="UYV61" s="963"/>
      <c r="UYW61" s="963"/>
      <c r="UYX61" s="963"/>
      <c r="UYY61" s="963"/>
      <c r="UYZ61" s="963"/>
      <c r="UZA61" s="963"/>
      <c r="UZB61" s="963"/>
      <c r="UZC61" s="963"/>
      <c r="UZD61" s="963"/>
      <c r="UZE61" s="963"/>
      <c r="UZF61" s="963"/>
      <c r="UZG61" s="963"/>
      <c r="UZH61" s="963"/>
      <c r="UZI61" s="963"/>
      <c r="UZJ61" s="963"/>
      <c r="UZK61" s="963"/>
      <c r="UZL61" s="963"/>
      <c r="UZM61" s="963"/>
      <c r="UZN61" s="963"/>
      <c r="UZO61" s="963"/>
      <c r="UZP61" s="963"/>
      <c r="UZQ61" s="963"/>
      <c r="UZR61" s="963"/>
      <c r="UZS61" s="963"/>
      <c r="UZT61" s="963"/>
      <c r="UZU61" s="963"/>
      <c r="UZV61" s="963"/>
      <c r="UZW61" s="963"/>
      <c r="UZX61" s="963"/>
      <c r="UZY61" s="963"/>
      <c r="UZZ61" s="963"/>
      <c r="VAA61" s="963"/>
      <c r="VAB61" s="963"/>
      <c r="VAC61" s="963"/>
      <c r="VAD61" s="963"/>
      <c r="VAE61" s="963"/>
      <c r="VAF61" s="963"/>
      <c r="VAG61" s="963"/>
      <c r="VAH61" s="963"/>
      <c r="VAI61" s="963"/>
      <c r="VAJ61" s="963"/>
      <c r="VAK61" s="963"/>
      <c r="VAL61" s="963"/>
      <c r="VAM61" s="963"/>
      <c r="VAN61" s="963"/>
      <c r="VAO61" s="963"/>
      <c r="VAP61" s="963"/>
      <c r="VAQ61" s="963"/>
      <c r="VAR61" s="963"/>
      <c r="VAS61" s="963"/>
      <c r="VAT61" s="963"/>
      <c r="VAU61" s="963"/>
      <c r="VAV61" s="963"/>
      <c r="VAW61" s="963"/>
      <c r="VAX61" s="963"/>
      <c r="VAY61" s="963"/>
      <c r="VAZ61" s="963"/>
      <c r="VBA61" s="963"/>
      <c r="VBB61" s="963"/>
      <c r="VBC61" s="963"/>
      <c r="VBD61" s="963"/>
      <c r="VBE61" s="963"/>
      <c r="VBF61" s="963"/>
      <c r="VBG61" s="963"/>
      <c r="VBH61" s="963"/>
      <c r="VBI61" s="963"/>
      <c r="VBJ61" s="963"/>
      <c r="VBK61" s="963"/>
      <c r="VBL61" s="963"/>
      <c r="VBM61" s="963"/>
      <c r="VBN61" s="963"/>
      <c r="VBO61" s="963"/>
      <c r="VBP61" s="963"/>
      <c r="VBQ61" s="963"/>
      <c r="VBR61" s="963"/>
      <c r="VBS61" s="963"/>
      <c r="VBT61" s="963"/>
      <c r="VBU61" s="963"/>
      <c r="VBV61" s="963"/>
      <c r="VBW61" s="963"/>
      <c r="VBX61" s="963"/>
      <c r="VBY61" s="963"/>
      <c r="VBZ61" s="963"/>
      <c r="VCA61" s="963"/>
      <c r="VCB61" s="963"/>
      <c r="VCC61" s="963"/>
      <c r="VCD61" s="963"/>
      <c r="VCE61" s="963"/>
      <c r="VCF61" s="963"/>
      <c r="VCG61" s="963"/>
      <c r="VCH61" s="963"/>
      <c r="VCI61" s="963"/>
      <c r="VCJ61" s="963"/>
      <c r="VCK61" s="963"/>
      <c r="VCL61" s="963"/>
      <c r="VCM61" s="963"/>
      <c r="VCN61" s="963"/>
      <c r="VCO61" s="963"/>
      <c r="VCP61" s="963"/>
      <c r="VCQ61" s="963"/>
      <c r="VCR61" s="963"/>
      <c r="VCS61" s="963"/>
      <c r="VCT61" s="963"/>
      <c r="VCU61" s="963"/>
      <c r="VCV61" s="963"/>
      <c r="VCW61" s="963"/>
      <c r="VCX61" s="963"/>
      <c r="VCY61" s="963"/>
      <c r="VCZ61" s="963"/>
      <c r="VDA61" s="963"/>
      <c r="VDB61" s="963"/>
      <c r="VDC61" s="963"/>
      <c r="VDD61" s="963"/>
      <c r="VDE61" s="963"/>
      <c r="VDF61" s="963"/>
      <c r="VDG61" s="963"/>
      <c r="VDH61" s="963"/>
      <c r="VDI61" s="963"/>
      <c r="VDJ61" s="963"/>
      <c r="VDK61" s="963"/>
      <c r="VDL61" s="963"/>
      <c r="VDM61" s="963"/>
      <c r="VDN61" s="963"/>
      <c r="VDO61" s="963"/>
      <c r="VDP61" s="963"/>
      <c r="VDQ61" s="963"/>
      <c r="VDR61" s="963"/>
      <c r="VDS61" s="963"/>
      <c r="VDT61" s="963"/>
      <c r="VDU61" s="963"/>
      <c r="VDV61" s="963"/>
      <c r="VDW61" s="963"/>
      <c r="VDX61" s="963"/>
      <c r="VDY61" s="963"/>
      <c r="VDZ61" s="963"/>
      <c r="VEA61" s="963"/>
      <c r="VEB61" s="963"/>
      <c r="VEC61" s="963"/>
      <c r="VED61" s="963"/>
      <c r="VEE61" s="963"/>
      <c r="VEF61" s="963"/>
      <c r="VEG61" s="963"/>
      <c r="VEH61" s="963"/>
      <c r="VEI61" s="963"/>
      <c r="VEJ61" s="963"/>
      <c r="VEK61" s="963"/>
      <c r="VEL61" s="963"/>
      <c r="VEM61" s="963"/>
      <c r="VEN61" s="963"/>
      <c r="VEO61" s="963"/>
      <c r="VEP61" s="963"/>
      <c r="VEQ61" s="963"/>
      <c r="VER61" s="963"/>
      <c r="VES61" s="963"/>
      <c r="VET61" s="963"/>
      <c r="VEU61" s="963"/>
      <c r="VEV61" s="963"/>
      <c r="VEW61" s="963"/>
      <c r="VEX61" s="963"/>
      <c r="VEY61" s="963"/>
      <c r="VEZ61" s="963"/>
      <c r="VFA61" s="963"/>
      <c r="VFB61" s="963"/>
      <c r="VFC61" s="963"/>
      <c r="VFD61" s="963"/>
      <c r="VFE61" s="963"/>
      <c r="VFF61" s="963"/>
      <c r="VFG61" s="963"/>
      <c r="VFH61" s="963"/>
      <c r="VFI61" s="963"/>
      <c r="VFJ61" s="963"/>
      <c r="VFK61" s="963"/>
      <c r="VFL61" s="963"/>
      <c r="VFM61" s="963"/>
      <c r="VFN61" s="963"/>
      <c r="VFO61" s="963"/>
      <c r="VFP61" s="963"/>
      <c r="VFQ61" s="963"/>
      <c r="VFR61" s="963"/>
      <c r="VFS61" s="963"/>
      <c r="VFT61" s="963"/>
      <c r="VFU61" s="963"/>
      <c r="VFV61" s="963"/>
      <c r="VFW61" s="963"/>
      <c r="VFX61" s="963"/>
      <c r="VFY61" s="963"/>
      <c r="VFZ61" s="963"/>
      <c r="VGA61" s="963"/>
      <c r="VGB61" s="963"/>
      <c r="VGC61" s="963"/>
      <c r="VGD61" s="963"/>
      <c r="VGE61" s="963"/>
      <c r="VGF61" s="963"/>
      <c r="VGG61" s="963"/>
      <c r="VGH61" s="963"/>
      <c r="VGI61" s="963"/>
      <c r="VGJ61" s="963"/>
      <c r="VGK61" s="963"/>
      <c r="VGL61" s="963"/>
      <c r="VGM61" s="963"/>
      <c r="VGN61" s="963"/>
      <c r="VGO61" s="963"/>
      <c r="VGP61" s="963"/>
      <c r="VGQ61" s="963"/>
      <c r="VGR61" s="963"/>
      <c r="VGS61" s="963"/>
      <c r="VGT61" s="963"/>
      <c r="VGU61" s="963"/>
      <c r="VGV61" s="963"/>
      <c r="VGW61" s="963"/>
      <c r="VGX61" s="963"/>
      <c r="VGY61" s="963"/>
      <c r="VGZ61" s="963"/>
      <c r="VHA61" s="963"/>
      <c r="VHB61" s="963"/>
      <c r="VHC61" s="963"/>
      <c r="VHD61" s="963"/>
      <c r="VHE61" s="963"/>
      <c r="VHF61" s="963"/>
      <c r="VHG61" s="963"/>
      <c r="VHH61" s="963"/>
      <c r="VHI61" s="963"/>
      <c r="VHJ61" s="963"/>
      <c r="VHK61" s="963"/>
      <c r="VHL61" s="963"/>
      <c r="VHM61" s="963"/>
      <c r="VHN61" s="963"/>
      <c r="VHO61" s="963"/>
      <c r="VHP61" s="963"/>
      <c r="VHQ61" s="963"/>
      <c r="VHR61" s="963"/>
      <c r="VHS61" s="963"/>
      <c r="VHT61" s="963"/>
      <c r="VHU61" s="963"/>
      <c r="VHV61" s="963"/>
      <c r="VHW61" s="963"/>
      <c r="VHX61" s="963"/>
      <c r="VHY61" s="963"/>
      <c r="VHZ61" s="963"/>
      <c r="VIA61" s="963"/>
      <c r="VIB61" s="963"/>
      <c r="VIC61" s="963"/>
      <c r="VID61" s="963"/>
      <c r="VIE61" s="963"/>
      <c r="VIF61" s="963"/>
      <c r="VIG61" s="963"/>
      <c r="VIH61" s="963"/>
      <c r="VII61" s="963"/>
      <c r="VIJ61" s="963"/>
      <c r="VIK61" s="963"/>
      <c r="VIL61" s="963"/>
      <c r="VIM61" s="963"/>
      <c r="VIN61" s="963"/>
      <c r="VIO61" s="963"/>
      <c r="VIP61" s="963"/>
      <c r="VIQ61" s="963"/>
      <c r="VIR61" s="963"/>
      <c r="VIS61" s="963"/>
      <c r="VIT61" s="963"/>
      <c r="VIU61" s="963"/>
      <c r="VIV61" s="963"/>
      <c r="VIW61" s="963"/>
      <c r="VIX61" s="963"/>
      <c r="VIY61" s="963"/>
      <c r="VIZ61" s="963"/>
      <c r="VJA61" s="963"/>
      <c r="VJB61" s="963"/>
      <c r="VJC61" s="963"/>
      <c r="VJD61" s="963"/>
      <c r="VJE61" s="963"/>
      <c r="VJF61" s="963"/>
      <c r="VJG61" s="963"/>
      <c r="VJH61" s="963"/>
      <c r="VJI61" s="963"/>
      <c r="VJJ61" s="963"/>
      <c r="VJK61" s="963"/>
      <c r="VJL61" s="963"/>
      <c r="VJM61" s="963"/>
      <c r="VJN61" s="963"/>
      <c r="VJO61" s="963"/>
      <c r="VJP61" s="963"/>
      <c r="VJQ61" s="963"/>
      <c r="VJR61" s="963"/>
      <c r="VJS61" s="963"/>
      <c r="VJT61" s="963"/>
      <c r="VJU61" s="963"/>
      <c r="VJV61" s="963"/>
      <c r="VJW61" s="963"/>
      <c r="VJX61" s="963"/>
      <c r="VJY61" s="963"/>
      <c r="VJZ61" s="963"/>
      <c r="VKA61" s="963"/>
      <c r="VKB61" s="963"/>
      <c r="VKC61" s="963"/>
      <c r="VKD61" s="963"/>
      <c r="VKE61" s="963"/>
      <c r="VKF61" s="963"/>
      <c r="VKG61" s="963"/>
      <c r="VKH61" s="963"/>
      <c r="VKI61" s="963"/>
      <c r="VKJ61" s="963"/>
      <c r="VKK61" s="963"/>
      <c r="VKL61" s="963"/>
      <c r="VKM61" s="963"/>
      <c r="VKN61" s="963"/>
      <c r="VKO61" s="963"/>
      <c r="VKP61" s="963"/>
      <c r="VKQ61" s="963"/>
      <c r="VKR61" s="963"/>
      <c r="VKS61" s="963"/>
      <c r="VKT61" s="963"/>
      <c r="VKU61" s="963"/>
      <c r="VKV61" s="963"/>
      <c r="VKW61" s="963"/>
      <c r="VKX61" s="963"/>
      <c r="VKY61" s="963"/>
      <c r="VKZ61" s="963"/>
      <c r="VLA61" s="963"/>
      <c r="VLB61" s="963"/>
      <c r="VLC61" s="963"/>
      <c r="VLD61" s="963"/>
      <c r="VLE61" s="963"/>
      <c r="VLF61" s="963"/>
      <c r="VLG61" s="963"/>
      <c r="VLH61" s="963"/>
      <c r="VLI61" s="963"/>
      <c r="VLJ61" s="963"/>
      <c r="VLK61" s="963"/>
      <c r="VLL61" s="963"/>
      <c r="VLM61" s="963"/>
      <c r="VLN61" s="963"/>
      <c r="VLO61" s="963"/>
      <c r="VLP61" s="963"/>
      <c r="VLQ61" s="963"/>
      <c r="VLR61" s="963"/>
      <c r="VLS61" s="963"/>
      <c r="VLT61" s="963"/>
      <c r="VLU61" s="963"/>
      <c r="VLV61" s="963"/>
      <c r="VLW61" s="963"/>
      <c r="VLX61" s="963"/>
      <c r="VLY61" s="963"/>
      <c r="VLZ61" s="963"/>
      <c r="VMA61" s="963"/>
      <c r="VMB61" s="963"/>
      <c r="VMC61" s="963"/>
      <c r="VMD61" s="963"/>
      <c r="VME61" s="963"/>
      <c r="VMF61" s="963"/>
      <c r="VMG61" s="963"/>
      <c r="VMH61" s="963"/>
      <c r="VMI61" s="963"/>
      <c r="VMJ61" s="963"/>
      <c r="VMK61" s="963"/>
      <c r="VML61" s="963"/>
      <c r="VMM61" s="963"/>
      <c r="VMN61" s="963"/>
      <c r="VMO61" s="963"/>
      <c r="VMP61" s="963"/>
      <c r="VMQ61" s="963"/>
      <c r="VMR61" s="963"/>
      <c r="VMS61" s="963"/>
      <c r="VMT61" s="963"/>
      <c r="VMU61" s="963"/>
      <c r="VMV61" s="963"/>
      <c r="VMW61" s="963"/>
      <c r="VMX61" s="963"/>
      <c r="VMY61" s="963"/>
      <c r="VMZ61" s="963"/>
      <c r="VNA61" s="963"/>
      <c r="VNB61" s="963"/>
      <c r="VNC61" s="963"/>
      <c r="VND61" s="963"/>
      <c r="VNE61" s="963"/>
      <c r="VNF61" s="963"/>
      <c r="VNG61" s="963"/>
      <c r="VNH61" s="963"/>
      <c r="VNI61" s="963"/>
      <c r="VNJ61" s="963"/>
      <c r="VNK61" s="963"/>
      <c r="VNL61" s="963"/>
      <c r="VNM61" s="963"/>
      <c r="VNN61" s="963"/>
      <c r="VNO61" s="963"/>
      <c r="VNP61" s="963"/>
      <c r="VNQ61" s="963"/>
      <c r="VNR61" s="963"/>
      <c r="VNS61" s="963"/>
      <c r="VNT61" s="963"/>
      <c r="VNU61" s="963"/>
      <c r="VNV61" s="963"/>
      <c r="VNW61" s="963"/>
      <c r="VNX61" s="963"/>
      <c r="VNY61" s="963"/>
      <c r="VNZ61" s="963"/>
      <c r="VOA61" s="963"/>
      <c r="VOB61" s="963"/>
      <c r="VOC61" s="963"/>
      <c r="VOD61" s="963"/>
      <c r="VOE61" s="963"/>
      <c r="VOF61" s="963"/>
      <c r="VOG61" s="963"/>
      <c r="VOH61" s="963"/>
      <c r="VOI61" s="963"/>
      <c r="VOJ61" s="963"/>
      <c r="VOK61" s="963"/>
      <c r="VOL61" s="963"/>
      <c r="VOM61" s="963"/>
      <c r="VON61" s="963"/>
      <c r="VOO61" s="963"/>
      <c r="VOP61" s="963"/>
      <c r="VOQ61" s="963"/>
      <c r="VOR61" s="963"/>
      <c r="VOS61" s="963"/>
      <c r="VOT61" s="963"/>
      <c r="VOU61" s="963"/>
      <c r="VOV61" s="963"/>
      <c r="VOW61" s="963"/>
      <c r="VOX61" s="963"/>
      <c r="VOY61" s="963"/>
      <c r="VOZ61" s="963"/>
      <c r="VPA61" s="963"/>
      <c r="VPB61" s="963"/>
      <c r="VPC61" s="963"/>
      <c r="VPD61" s="963"/>
      <c r="VPE61" s="963"/>
      <c r="VPF61" s="963"/>
      <c r="VPG61" s="963"/>
      <c r="VPH61" s="963"/>
      <c r="VPI61" s="963"/>
      <c r="VPJ61" s="963"/>
      <c r="VPK61" s="963"/>
      <c r="VPL61" s="963"/>
      <c r="VPM61" s="963"/>
      <c r="VPN61" s="963"/>
      <c r="VPO61" s="963"/>
      <c r="VPP61" s="963"/>
      <c r="VPQ61" s="963"/>
      <c r="VPR61" s="963"/>
      <c r="VPS61" s="963"/>
      <c r="VPT61" s="963"/>
      <c r="VPU61" s="963"/>
      <c r="VPV61" s="963"/>
      <c r="VPW61" s="963"/>
      <c r="VPX61" s="963"/>
      <c r="VPY61" s="963"/>
      <c r="VPZ61" s="963"/>
      <c r="VQA61" s="963"/>
      <c r="VQB61" s="963"/>
      <c r="VQC61" s="963"/>
      <c r="VQD61" s="963"/>
      <c r="VQE61" s="963"/>
      <c r="VQF61" s="963"/>
      <c r="VQG61" s="963"/>
      <c r="VQH61" s="963"/>
      <c r="VQI61" s="963"/>
      <c r="VQJ61" s="963"/>
      <c r="VQK61" s="963"/>
      <c r="VQL61" s="963"/>
      <c r="VQM61" s="963"/>
      <c r="VQN61" s="963"/>
      <c r="VQO61" s="963"/>
      <c r="VQP61" s="963"/>
      <c r="VQQ61" s="963"/>
      <c r="VQR61" s="963"/>
      <c r="VQS61" s="963"/>
      <c r="VQT61" s="963"/>
      <c r="VQU61" s="963"/>
      <c r="VQV61" s="963"/>
      <c r="VQW61" s="963"/>
      <c r="VQX61" s="963"/>
      <c r="VQY61" s="963"/>
      <c r="VQZ61" s="963"/>
      <c r="VRA61" s="963"/>
      <c r="VRB61" s="963"/>
      <c r="VRC61" s="963"/>
      <c r="VRD61" s="963"/>
      <c r="VRE61" s="963"/>
      <c r="VRF61" s="963"/>
      <c r="VRG61" s="963"/>
      <c r="VRH61" s="963"/>
      <c r="VRI61" s="963"/>
      <c r="VRJ61" s="963"/>
      <c r="VRK61" s="963"/>
      <c r="VRL61" s="963"/>
      <c r="VRM61" s="963"/>
      <c r="VRN61" s="963"/>
      <c r="VRO61" s="963"/>
      <c r="VRP61" s="963"/>
      <c r="VRQ61" s="963"/>
      <c r="VRR61" s="963"/>
      <c r="VRS61" s="963"/>
      <c r="VRT61" s="963"/>
      <c r="VRU61" s="963"/>
      <c r="VRV61" s="963"/>
      <c r="VRW61" s="963"/>
      <c r="VRX61" s="963"/>
      <c r="VRY61" s="963"/>
      <c r="VRZ61" s="963"/>
      <c r="VSA61" s="963"/>
      <c r="VSB61" s="963"/>
      <c r="VSC61" s="963"/>
      <c r="VSD61" s="963"/>
      <c r="VSE61" s="963"/>
      <c r="VSF61" s="963"/>
      <c r="VSG61" s="963"/>
      <c r="VSH61" s="963"/>
      <c r="VSI61" s="963"/>
      <c r="VSJ61" s="963"/>
      <c r="VSK61" s="963"/>
      <c r="VSL61" s="963"/>
      <c r="VSM61" s="963"/>
      <c r="VSN61" s="963"/>
      <c r="VSO61" s="963"/>
      <c r="VSP61" s="963"/>
      <c r="VSQ61" s="963"/>
      <c r="VSR61" s="963"/>
      <c r="VSS61" s="963"/>
      <c r="VST61" s="963"/>
      <c r="VSU61" s="963"/>
      <c r="VSV61" s="963"/>
      <c r="VSW61" s="963"/>
      <c r="VSX61" s="963"/>
      <c r="VSY61" s="963"/>
      <c r="VSZ61" s="963"/>
      <c r="VTA61" s="963"/>
      <c r="VTB61" s="963"/>
      <c r="VTC61" s="963"/>
      <c r="VTD61" s="963"/>
      <c r="VTE61" s="963"/>
      <c r="VTF61" s="963"/>
      <c r="VTG61" s="963"/>
      <c r="VTH61" s="963"/>
      <c r="VTI61" s="963"/>
      <c r="VTJ61" s="963"/>
      <c r="VTK61" s="963"/>
      <c r="VTL61" s="963"/>
      <c r="VTM61" s="963"/>
      <c r="VTN61" s="963"/>
      <c r="VTO61" s="963"/>
      <c r="VTP61" s="963"/>
      <c r="VTQ61" s="963"/>
      <c r="VTR61" s="963"/>
      <c r="VTS61" s="963"/>
      <c r="VTT61" s="963"/>
      <c r="VTU61" s="963"/>
      <c r="VTV61" s="963"/>
      <c r="VTW61" s="963"/>
      <c r="VTX61" s="963"/>
      <c r="VTY61" s="963"/>
      <c r="VTZ61" s="963"/>
      <c r="VUA61" s="963"/>
      <c r="VUB61" s="963"/>
      <c r="VUC61" s="963"/>
      <c r="VUD61" s="963"/>
      <c r="VUE61" s="963"/>
      <c r="VUF61" s="963"/>
      <c r="VUG61" s="963"/>
      <c r="VUH61" s="963"/>
      <c r="VUI61" s="963"/>
      <c r="VUJ61" s="963"/>
      <c r="VUK61" s="963"/>
      <c r="VUL61" s="963"/>
      <c r="VUM61" s="963"/>
      <c r="VUN61" s="963"/>
      <c r="VUO61" s="963"/>
      <c r="VUP61" s="963"/>
      <c r="VUQ61" s="963"/>
      <c r="VUR61" s="963"/>
      <c r="VUS61" s="963"/>
      <c r="VUT61" s="963"/>
      <c r="VUU61" s="963"/>
      <c r="VUV61" s="963"/>
      <c r="VUW61" s="963"/>
      <c r="VUX61" s="963"/>
      <c r="VUY61" s="963"/>
      <c r="VUZ61" s="963"/>
      <c r="VVA61" s="963"/>
      <c r="VVB61" s="963"/>
      <c r="VVC61" s="963"/>
      <c r="VVD61" s="963"/>
      <c r="VVE61" s="963"/>
      <c r="VVF61" s="963"/>
      <c r="VVG61" s="963"/>
      <c r="VVH61" s="963"/>
      <c r="VVI61" s="963"/>
      <c r="VVJ61" s="963"/>
      <c r="VVK61" s="963"/>
      <c r="VVL61" s="963"/>
      <c r="VVM61" s="963"/>
      <c r="VVN61" s="963"/>
      <c r="VVO61" s="963"/>
      <c r="VVP61" s="963"/>
      <c r="VVQ61" s="963"/>
      <c r="VVR61" s="963"/>
      <c r="VVS61" s="963"/>
      <c r="VVT61" s="963"/>
      <c r="VVU61" s="963"/>
      <c r="VVV61" s="963"/>
      <c r="VVW61" s="963"/>
      <c r="VVX61" s="963"/>
      <c r="VVY61" s="963"/>
      <c r="VVZ61" s="963"/>
      <c r="VWA61" s="963"/>
      <c r="VWB61" s="963"/>
      <c r="VWC61" s="963"/>
      <c r="VWD61" s="963"/>
      <c r="VWE61" s="963"/>
      <c r="VWF61" s="963"/>
      <c r="VWG61" s="963"/>
      <c r="VWH61" s="963"/>
      <c r="VWI61" s="963"/>
      <c r="VWJ61" s="963"/>
      <c r="VWK61" s="963"/>
      <c r="VWL61" s="963"/>
      <c r="VWM61" s="963"/>
      <c r="VWN61" s="963"/>
      <c r="VWO61" s="963"/>
      <c r="VWP61" s="963"/>
      <c r="VWQ61" s="963"/>
      <c r="VWR61" s="963"/>
      <c r="VWS61" s="963"/>
      <c r="VWT61" s="963"/>
      <c r="VWU61" s="963"/>
      <c r="VWV61" s="963"/>
      <c r="VWW61" s="963"/>
      <c r="VWX61" s="963"/>
      <c r="VWY61" s="963"/>
      <c r="VWZ61" s="963"/>
      <c r="VXA61" s="963"/>
      <c r="VXB61" s="963"/>
      <c r="VXC61" s="963"/>
      <c r="VXD61" s="963"/>
      <c r="VXE61" s="963"/>
      <c r="VXF61" s="963"/>
      <c r="VXG61" s="963"/>
      <c r="VXH61" s="963"/>
      <c r="VXI61" s="963"/>
      <c r="VXJ61" s="963"/>
      <c r="VXK61" s="963"/>
      <c r="VXL61" s="963"/>
      <c r="VXM61" s="963"/>
      <c r="VXN61" s="963"/>
      <c r="VXO61" s="963"/>
      <c r="VXP61" s="963"/>
      <c r="VXQ61" s="963"/>
      <c r="VXR61" s="963"/>
      <c r="VXS61" s="963"/>
      <c r="VXT61" s="963"/>
      <c r="VXU61" s="963"/>
      <c r="VXV61" s="963"/>
      <c r="VXW61" s="963"/>
      <c r="VXX61" s="963"/>
      <c r="VXY61" s="963"/>
      <c r="VXZ61" s="963"/>
      <c r="VYA61" s="963"/>
      <c r="VYB61" s="963"/>
      <c r="VYC61" s="963"/>
      <c r="VYD61" s="963"/>
      <c r="VYE61" s="963"/>
      <c r="VYF61" s="963"/>
      <c r="VYG61" s="963"/>
      <c r="VYH61" s="963"/>
      <c r="VYI61" s="963"/>
      <c r="VYJ61" s="963"/>
      <c r="VYK61" s="963"/>
      <c r="VYL61" s="963"/>
      <c r="VYM61" s="963"/>
      <c r="VYN61" s="963"/>
      <c r="VYO61" s="963"/>
      <c r="VYP61" s="963"/>
      <c r="VYQ61" s="963"/>
      <c r="VYR61" s="963"/>
      <c r="VYS61" s="963"/>
      <c r="VYT61" s="963"/>
      <c r="VYU61" s="963"/>
      <c r="VYV61" s="963"/>
      <c r="VYW61" s="963"/>
      <c r="VYX61" s="963"/>
      <c r="VYY61" s="963"/>
      <c r="VYZ61" s="963"/>
      <c r="VZA61" s="963"/>
      <c r="VZB61" s="963"/>
      <c r="VZC61" s="963"/>
      <c r="VZD61" s="963"/>
      <c r="VZE61" s="963"/>
      <c r="VZF61" s="963"/>
      <c r="VZG61" s="963"/>
      <c r="VZH61" s="963"/>
      <c r="VZI61" s="963"/>
      <c r="VZJ61" s="963"/>
      <c r="VZK61" s="963"/>
      <c r="VZL61" s="963"/>
      <c r="VZM61" s="963"/>
      <c r="VZN61" s="963"/>
      <c r="VZO61" s="963"/>
      <c r="VZP61" s="963"/>
      <c r="VZQ61" s="963"/>
      <c r="VZR61" s="963"/>
      <c r="VZS61" s="963"/>
      <c r="VZT61" s="963"/>
      <c r="VZU61" s="963"/>
      <c r="VZV61" s="963"/>
      <c r="VZW61" s="963"/>
      <c r="VZX61" s="963"/>
      <c r="VZY61" s="963"/>
      <c r="VZZ61" s="963"/>
      <c r="WAA61" s="963"/>
      <c r="WAB61" s="963"/>
      <c r="WAC61" s="963"/>
      <c r="WAD61" s="963"/>
      <c r="WAE61" s="963"/>
      <c r="WAF61" s="963"/>
      <c r="WAG61" s="963"/>
      <c r="WAH61" s="963"/>
      <c r="WAI61" s="963"/>
      <c r="WAJ61" s="963"/>
      <c r="WAK61" s="963"/>
      <c r="WAL61" s="963"/>
      <c r="WAM61" s="963"/>
      <c r="WAN61" s="963"/>
      <c r="WAO61" s="963"/>
      <c r="WAP61" s="963"/>
      <c r="WAQ61" s="963"/>
      <c r="WAR61" s="963"/>
      <c r="WAS61" s="963"/>
      <c r="WAT61" s="963"/>
      <c r="WAU61" s="963"/>
      <c r="WAV61" s="963"/>
      <c r="WAW61" s="963"/>
      <c r="WAX61" s="963"/>
      <c r="WAY61" s="963"/>
      <c r="WAZ61" s="963"/>
      <c r="WBA61" s="963"/>
      <c r="WBB61" s="963"/>
      <c r="WBC61" s="963"/>
      <c r="WBD61" s="963"/>
      <c r="WBE61" s="963"/>
      <c r="WBF61" s="963"/>
      <c r="WBG61" s="963"/>
      <c r="WBH61" s="963"/>
      <c r="WBI61" s="963"/>
      <c r="WBJ61" s="963"/>
      <c r="WBK61" s="963"/>
      <c r="WBL61" s="963"/>
      <c r="WBM61" s="963"/>
      <c r="WBN61" s="963"/>
      <c r="WBO61" s="963"/>
      <c r="WBP61" s="963"/>
      <c r="WBQ61" s="963"/>
      <c r="WBR61" s="963"/>
      <c r="WBS61" s="963"/>
      <c r="WBT61" s="963"/>
      <c r="WBU61" s="963"/>
      <c r="WBV61" s="963"/>
      <c r="WBW61" s="963"/>
      <c r="WBX61" s="963"/>
      <c r="WBY61" s="963"/>
      <c r="WBZ61" s="963"/>
      <c r="WCA61" s="963"/>
      <c r="WCB61" s="963"/>
      <c r="WCC61" s="963"/>
      <c r="WCD61" s="963"/>
      <c r="WCE61" s="963"/>
      <c r="WCF61" s="963"/>
      <c r="WCG61" s="963"/>
      <c r="WCH61" s="963"/>
      <c r="WCI61" s="963"/>
      <c r="WCJ61" s="963"/>
      <c r="WCK61" s="963"/>
      <c r="WCL61" s="963"/>
      <c r="WCM61" s="963"/>
      <c r="WCN61" s="963"/>
      <c r="WCO61" s="963"/>
      <c r="WCP61" s="963"/>
      <c r="WCQ61" s="963"/>
      <c r="WCR61" s="963"/>
      <c r="WCS61" s="963"/>
      <c r="WCT61" s="963"/>
      <c r="WCU61" s="963"/>
      <c r="WCV61" s="963"/>
      <c r="WCW61" s="963"/>
      <c r="WCX61" s="963"/>
      <c r="WCY61" s="963"/>
      <c r="WCZ61" s="963"/>
      <c r="WDA61" s="963"/>
      <c r="WDB61" s="963"/>
      <c r="WDC61" s="963"/>
      <c r="WDD61" s="963"/>
      <c r="WDE61" s="963"/>
      <c r="WDF61" s="963"/>
      <c r="WDG61" s="963"/>
      <c r="WDH61" s="963"/>
      <c r="WDI61" s="963"/>
      <c r="WDJ61" s="963"/>
      <c r="WDK61" s="963"/>
      <c r="WDL61" s="963"/>
      <c r="WDM61" s="963"/>
      <c r="WDN61" s="963"/>
      <c r="WDO61" s="963"/>
      <c r="WDP61" s="963"/>
      <c r="WDQ61" s="963"/>
      <c r="WDR61" s="963"/>
      <c r="WDS61" s="963"/>
      <c r="WDT61" s="963"/>
      <c r="WDU61" s="963"/>
      <c r="WDV61" s="963"/>
      <c r="WDW61" s="963"/>
      <c r="WDX61" s="963"/>
      <c r="WDY61" s="963"/>
      <c r="WDZ61" s="963"/>
      <c r="WEA61" s="963"/>
      <c r="WEB61" s="963"/>
      <c r="WEC61" s="963"/>
      <c r="WED61" s="963"/>
      <c r="WEE61" s="963"/>
      <c r="WEF61" s="963"/>
      <c r="WEG61" s="963"/>
      <c r="WEH61" s="963"/>
      <c r="WEI61" s="963"/>
      <c r="WEJ61" s="963"/>
      <c r="WEK61" s="963"/>
      <c r="WEL61" s="963"/>
      <c r="WEM61" s="963"/>
      <c r="WEN61" s="963"/>
      <c r="WEO61" s="963"/>
      <c r="WEP61" s="963"/>
      <c r="WEQ61" s="963"/>
      <c r="WER61" s="963"/>
      <c r="WES61" s="963"/>
      <c r="WET61" s="963"/>
      <c r="WEU61" s="963"/>
      <c r="WEV61" s="963"/>
      <c r="WEW61" s="963"/>
      <c r="WEX61" s="963"/>
      <c r="WEY61" s="963"/>
      <c r="WEZ61" s="963"/>
      <c r="WFA61" s="963"/>
      <c r="WFB61" s="963"/>
      <c r="WFC61" s="963"/>
      <c r="WFD61" s="963"/>
      <c r="WFE61" s="963"/>
      <c r="WFF61" s="963"/>
      <c r="WFG61" s="963"/>
      <c r="WFH61" s="963"/>
      <c r="WFI61" s="963"/>
      <c r="WFJ61" s="963"/>
      <c r="WFK61" s="963"/>
      <c r="WFL61" s="963"/>
      <c r="WFM61" s="963"/>
      <c r="WFN61" s="963"/>
      <c r="WFO61" s="963"/>
      <c r="WFP61" s="963"/>
      <c r="WFQ61" s="963"/>
      <c r="WFR61" s="963"/>
      <c r="WFS61" s="963"/>
      <c r="WFT61" s="963"/>
      <c r="WFU61" s="963"/>
      <c r="WFV61" s="963"/>
      <c r="WFW61" s="963"/>
      <c r="WFX61" s="963"/>
      <c r="WFY61" s="963"/>
      <c r="WFZ61" s="963"/>
      <c r="WGA61" s="963"/>
      <c r="WGB61" s="963"/>
      <c r="WGC61" s="963"/>
      <c r="WGD61" s="963"/>
      <c r="WGE61" s="963"/>
      <c r="WGF61" s="963"/>
      <c r="WGG61" s="963"/>
      <c r="WGH61" s="963"/>
      <c r="WGI61" s="963"/>
      <c r="WGJ61" s="963"/>
      <c r="WGK61" s="963"/>
      <c r="WGL61" s="963"/>
      <c r="WGM61" s="963"/>
      <c r="WGN61" s="963"/>
      <c r="WGO61" s="963"/>
      <c r="WGP61" s="963"/>
      <c r="WGQ61" s="963"/>
      <c r="WGR61" s="963"/>
      <c r="WGS61" s="963"/>
      <c r="WGT61" s="963"/>
      <c r="WGU61" s="963"/>
      <c r="WGV61" s="963"/>
      <c r="WGW61" s="963"/>
      <c r="WGX61" s="963"/>
      <c r="WGY61" s="963"/>
      <c r="WGZ61" s="963"/>
      <c r="WHA61" s="963"/>
      <c r="WHB61" s="963"/>
      <c r="WHC61" s="963"/>
      <c r="WHD61" s="963"/>
      <c r="WHE61" s="963"/>
      <c r="WHF61" s="963"/>
      <c r="WHG61" s="963"/>
      <c r="WHH61" s="963"/>
      <c r="WHI61" s="963"/>
      <c r="WHJ61" s="963"/>
      <c r="WHK61" s="963"/>
      <c r="WHL61" s="963"/>
      <c r="WHM61" s="963"/>
      <c r="WHN61" s="963"/>
      <c r="WHO61" s="963"/>
      <c r="WHP61" s="963"/>
      <c r="WHQ61" s="963"/>
      <c r="WHR61" s="963"/>
      <c r="WHS61" s="963"/>
      <c r="WHT61" s="963"/>
      <c r="WHU61" s="963"/>
      <c r="WHV61" s="963"/>
      <c r="WHW61" s="963"/>
      <c r="WHX61" s="963"/>
      <c r="WHY61" s="963"/>
      <c r="WHZ61" s="963"/>
      <c r="WIA61" s="963"/>
      <c r="WIB61" s="963"/>
      <c r="WIC61" s="963"/>
      <c r="WID61" s="963"/>
      <c r="WIE61" s="963"/>
      <c r="WIF61" s="963"/>
      <c r="WIG61" s="963"/>
      <c r="WIH61" s="963"/>
      <c r="WII61" s="963"/>
      <c r="WIJ61" s="963"/>
      <c r="WIK61" s="963"/>
      <c r="WIL61" s="963"/>
      <c r="WIM61" s="963"/>
      <c r="WIN61" s="963"/>
      <c r="WIO61" s="963"/>
      <c r="WIP61" s="963"/>
      <c r="WIQ61" s="963"/>
      <c r="WIR61" s="963"/>
      <c r="WIS61" s="963"/>
      <c r="WIT61" s="963"/>
      <c r="WIU61" s="963"/>
      <c r="WIV61" s="963"/>
      <c r="WIW61" s="963"/>
      <c r="WIX61" s="963"/>
      <c r="WIY61" s="963"/>
      <c r="WIZ61" s="963"/>
      <c r="WJA61" s="963"/>
      <c r="WJB61" s="963"/>
      <c r="WJC61" s="963"/>
      <c r="WJD61" s="963"/>
      <c r="WJE61" s="963"/>
      <c r="WJF61" s="963"/>
      <c r="WJG61" s="963"/>
      <c r="WJH61" s="963"/>
      <c r="WJI61" s="963"/>
      <c r="WJJ61" s="963"/>
      <c r="WJK61" s="963"/>
      <c r="WJL61" s="963"/>
      <c r="WJM61" s="963"/>
      <c r="WJN61" s="963"/>
      <c r="WJO61" s="963"/>
      <c r="WJP61" s="963"/>
      <c r="WJQ61" s="963"/>
      <c r="WJR61" s="963"/>
      <c r="WJS61" s="963"/>
      <c r="WJT61" s="963"/>
      <c r="WJU61" s="963"/>
      <c r="WJV61" s="963"/>
      <c r="WJW61" s="963"/>
      <c r="WJX61" s="963"/>
      <c r="WJY61" s="963"/>
      <c r="WJZ61" s="963"/>
      <c r="WKA61" s="963"/>
      <c r="WKB61" s="963"/>
      <c r="WKC61" s="963"/>
      <c r="WKD61" s="963"/>
      <c r="WKE61" s="963"/>
      <c r="WKF61" s="963"/>
      <c r="WKG61" s="963"/>
      <c r="WKH61" s="963"/>
      <c r="WKI61" s="963"/>
      <c r="WKJ61" s="963"/>
      <c r="WKK61" s="963"/>
      <c r="WKL61" s="963"/>
      <c r="WKM61" s="963"/>
      <c r="WKN61" s="963"/>
      <c r="WKO61" s="963"/>
      <c r="WKP61" s="963"/>
      <c r="WKQ61" s="963"/>
      <c r="WKR61" s="963"/>
      <c r="WKS61" s="963"/>
      <c r="WKT61" s="963"/>
      <c r="WKU61" s="963"/>
      <c r="WKV61" s="963"/>
      <c r="WKW61" s="963"/>
      <c r="WKX61" s="963"/>
      <c r="WKY61" s="963"/>
      <c r="WKZ61" s="963"/>
      <c r="WLA61" s="963"/>
      <c r="WLB61" s="963"/>
      <c r="WLC61" s="963"/>
      <c r="WLD61" s="963"/>
      <c r="WLE61" s="963"/>
      <c r="WLF61" s="963"/>
      <c r="WLG61" s="963"/>
      <c r="WLH61" s="963"/>
      <c r="WLI61" s="963"/>
      <c r="WLJ61" s="963"/>
      <c r="WLK61" s="963"/>
      <c r="WLL61" s="963"/>
      <c r="WLM61" s="963"/>
      <c r="WLN61" s="963"/>
      <c r="WLO61" s="963"/>
      <c r="WLP61" s="963"/>
      <c r="WLQ61" s="963"/>
      <c r="WLR61" s="963"/>
      <c r="WLS61" s="963"/>
      <c r="WLT61" s="963"/>
      <c r="WLU61" s="963"/>
      <c r="WLV61" s="963"/>
      <c r="WLW61" s="963"/>
      <c r="WLX61" s="963"/>
      <c r="WLY61" s="963"/>
      <c r="WLZ61" s="963"/>
      <c r="WMA61" s="963"/>
      <c r="WMB61" s="963"/>
      <c r="WMC61" s="963"/>
      <c r="WMD61" s="963"/>
      <c r="WME61" s="963"/>
      <c r="WMF61" s="963"/>
      <c r="WMG61" s="963"/>
      <c r="WMH61" s="963"/>
      <c r="WMI61" s="963"/>
      <c r="WMJ61" s="963"/>
      <c r="WMK61" s="963"/>
      <c r="WML61" s="963"/>
      <c r="WMM61" s="963"/>
      <c r="WMN61" s="963"/>
      <c r="WMO61" s="963"/>
      <c r="WMP61" s="963"/>
      <c r="WMQ61" s="963"/>
      <c r="WMR61" s="963"/>
      <c r="WMS61" s="963"/>
      <c r="WMT61" s="963"/>
      <c r="WMU61" s="963"/>
      <c r="WMV61" s="963"/>
      <c r="WMW61" s="963"/>
      <c r="WMX61" s="963"/>
      <c r="WMY61" s="963"/>
      <c r="WMZ61" s="963"/>
      <c r="WNA61" s="963"/>
      <c r="WNB61" s="963"/>
      <c r="WNC61" s="963"/>
      <c r="WND61" s="963"/>
      <c r="WNE61" s="963"/>
      <c r="WNF61" s="963"/>
      <c r="WNG61" s="963"/>
      <c r="WNH61" s="963"/>
      <c r="WNI61" s="963"/>
      <c r="WNJ61" s="963"/>
      <c r="WNK61" s="963"/>
      <c r="WNL61" s="963"/>
      <c r="WNM61" s="963"/>
      <c r="WNN61" s="963"/>
      <c r="WNO61" s="963"/>
      <c r="WNP61" s="963"/>
      <c r="WNQ61" s="963"/>
      <c r="WNR61" s="963"/>
      <c r="WNS61" s="963"/>
      <c r="WNT61" s="963"/>
      <c r="WNU61" s="963"/>
      <c r="WNV61" s="963"/>
      <c r="WNW61" s="963"/>
      <c r="WNX61" s="963"/>
      <c r="WNY61" s="963"/>
      <c r="WNZ61" s="963"/>
      <c r="WOA61" s="963"/>
      <c r="WOB61" s="963"/>
      <c r="WOC61" s="963"/>
      <c r="WOD61" s="963"/>
      <c r="WOE61" s="963"/>
      <c r="WOF61" s="963"/>
      <c r="WOG61" s="963"/>
      <c r="WOH61" s="963"/>
      <c r="WOI61" s="963"/>
      <c r="WOJ61" s="963"/>
      <c r="WOK61" s="963"/>
      <c r="WOL61" s="963"/>
      <c r="WOM61" s="963"/>
      <c r="WON61" s="963"/>
      <c r="WOO61" s="963"/>
      <c r="WOP61" s="963"/>
      <c r="WOQ61" s="963"/>
      <c r="WOR61" s="963"/>
      <c r="WOS61" s="963"/>
      <c r="WOT61" s="963"/>
      <c r="WOU61" s="963"/>
      <c r="WOV61" s="963"/>
      <c r="WOW61" s="963"/>
      <c r="WOX61" s="963"/>
      <c r="WOY61" s="963"/>
      <c r="WOZ61" s="963"/>
      <c r="WPA61" s="963"/>
      <c r="WPB61" s="963"/>
      <c r="WPC61" s="963"/>
      <c r="WPD61" s="963"/>
      <c r="WPE61" s="963"/>
      <c r="WPF61" s="963"/>
      <c r="WPG61" s="963"/>
      <c r="WPH61" s="963"/>
      <c r="WPI61" s="963"/>
      <c r="WPJ61" s="963"/>
      <c r="WPK61" s="963"/>
      <c r="WPL61" s="963"/>
      <c r="WPM61" s="963"/>
      <c r="WPN61" s="963"/>
      <c r="WPO61" s="963"/>
      <c r="WPP61" s="963"/>
      <c r="WPQ61" s="963"/>
      <c r="WPR61" s="963"/>
      <c r="WPS61" s="963"/>
      <c r="WPT61" s="963"/>
      <c r="WPU61" s="963"/>
      <c r="WPV61" s="963"/>
      <c r="WPW61" s="963"/>
      <c r="WPX61" s="963"/>
      <c r="WPY61" s="963"/>
      <c r="WPZ61" s="963"/>
      <c r="WQA61" s="963"/>
      <c r="WQB61" s="963"/>
      <c r="WQC61" s="963"/>
      <c r="WQD61" s="963"/>
      <c r="WQE61" s="963"/>
      <c r="WQF61" s="963"/>
      <c r="WQG61" s="963"/>
      <c r="WQH61" s="963"/>
      <c r="WQI61" s="963"/>
      <c r="WQJ61" s="963"/>
      <c r="WQK61" s="963"/>
      <c r="WQL61" s="963"/>
      <c r="WQM61" s="963"/>
      <c r="WQN61" s="963"/>
      <c r="WQO61" s="963"/>
      <c r="WQP61" s="963"/>
      <c r="WQQ61" s="963"/>
      <c r="WQR61" s="963"/>
      <c r="WQS61" s="963"/>
      <c r="WQT61" s="963"/>
      <c r="WQU61" s="963"/>
      <c r="WQV61" s="963"/>
      <c r="WQW61" s="963"/>
      <c r="WQX61" s="963"/>
      <c r="WQY61" s="963"/>
      <c r="WQZ61" s="963"/>
      <c r="WRA61" s="963"/>
      <c r="WRB61" s="963"/>
      <c r="WRC61" s="963"/>
      <c r="WRD61" s="963"/>
      <c r="WRE61" s="963"/>
      <c r="WRF61" s="963"/>
      <c r="WRG61" s="963"/>
      <c r="WRH61" s="963"/>
      <c r="WRI61" s="963"/>
      <c r="WRJ61" s="963"/>
      <c r="WRK61" s="963"/>
      <c r="WRL61" s="963"/>
      <c r="WRM61" s="963"/>
      <c r="WRN61" s="963"/>
      <c r="WRO61" s="963"/>
      <c r="WRP61" s="963"/>
      <c r="WRQ61" s="963"/>
      <c r="WRR61" s="963"/>
      <c r="WRS61" s="963"/>
      <c r="WRT61" s="963"/>
      <c r="WRU61" s="963"/>
      <c r="WRV61" s="963"/>
      <c r="WRW61" s="963"/>
      <c r="WRX61" s="963"/>
      <c r="WRY61" s="963"/>
      <c r="WRZ61" s="963"/>
      <c r="WSA61" s="963"/>
      <c r="WSB61" s="963"/>
      <c r="WSC61" s="963"/>
      <c r="WSD61" s="963"/>
      <c r="WSE61" s="963"/>
      <c r="WSF61" s="963"/>
      <c r="WSG61" s="963"/>
      <c r="WSH61" s="963"/>
      <c r="WSI61" s="963"/>
      <c r="WSJ61" s="963"/>
      <c r="WSK61" s="963"/>
      <c r="WSL61" s="963"/>
      <c r="WSM61" s="963"/>
      <c r="WSN61" s="963"/>
      <c r="WSO61" s="963"/>
      <c r="WSP61" s="963"/>
      <c r="WSQ61" s="963"/>
      <c r="WSR61" s="963"/>
      <c r="WSS61" s="963"/>
      <c r="WST61" s="963"/>
      <c r="WSU61" s="963"/>
      <c r="WSV61" s="963"/>
      <c r="WSW61" s="963"/>
      <c r="WSX61" s="963"/>
      <c r="WSY61" s="963"/>
      <c r="WSZ61" s="963"/>
      <c r="WTA61" s="963"/>
      <c r="WTB61" s="963"/>
      <c r="WTC61" s="963"/>
      <c r="WTD61" s="963"/>
      <c r="WTE61" s="963"/>
      <c r="WTF61" s="963"/>
      <c r="WTG61" s="963"/>
      <c r="WTH61" s="963"/>
      <c r="WTI61" s="963"/>
      <c r="WTJ61" s="963"/>
      <c r="WTK61" s="963"/>
      <c r="WTL61" s="963"/>
      <c r="WTM61" s="963"/>
      <c r="WTN61" s="963"/>
      <c r="WTO61" s="963"/>
      <c r="WTP61" s="963"/>
      <c r="WTQ61" s="963"/>
      <c r="WTR61" s="963"/>
      <c r="WTS61" s="963"/>
      <c r="WTT61" s="963"/>
      <c r="WTU61" s="963"/>
      <c r="WTV61" s="963"/>
      <c r="WTW61" s="963"/>
      <c r="WTX61" s="963"/>
      <c r="WTY61" s="963"/>
      <c r="WTZ61" s="963"/>
      <c r="WUA61" s="963"/>
      <c r="WUB61" s="963"/>
      <c r="WUC61" s="963"/>
      <c r="WUD61" s="963"/>
      <c r="WUE61" s="963"/>
      <c r="WUF61" s="963"/>
      <c r="WUG61" s="963"/>
      <c r="WUH61" s="963"/>
      <c r="WUI61" s="963"/>
      <c r="WUJ61" s="963"/>
      <c r="WUK61" s="963"/>
      <c r="WUL61" s="963"/>
      <c r="WUM61" s="963"/>
      <c r="WUN61" s="963"/>
      <c r="WUO61" s="963"/>
      <c r="WUP61" s="963"/>
      <c r="WUQ61" s="963"/>
      <c r="WUR61" s="963"/>
      <c r="WUS61" s="963"/>
      <c r="WUT61" s="963"/>
      <c r="WUU61" s="963"/>
      <c r="WUV61" s="963"/>
      <c r="WUW61" s="963"/>
      <c r="WUX61" s="963"/>
      <c r="WUY61" s="963"/>
      <c r="WUZ61" s="963"/>
      <c r="WVA61" s="963"/>
      <c r="WVB61" s="963"/>
      <c r="WVC61" s="963"/>
      <c r="WVD61" s="963"/>
      <c r="WVE61" s="963"/>
      <c r="WVF61" s="963"/>
      <c r="WVG61" s="963"/>
      <c r="WVH61" s="963"/>
      <c r="WVI61" s="963"/>
      <c r="WVJ61" s="963"/>
      <c r="WVK61" s="963"/>
      <c r="WVL61" s="963"/>
      <c r="WVM61" s="963"/>
      <c r="WVN61" s="963"/>
      <c r="WVO61" s="963"/>
      <c r="WVP61" s="963"/>
      <c r="WVQ61" s="963"/>
      <c r="WVR61" s="963"/>
      <c r="WVS61" s="963"/>
      <c r="WVT61" s="963"/>
      <c r="WVU61" s="963"/>
      <c r="WVV61" s="963"/>
      <c r="WVW61" s="963"/>
      <c r="WVX61" s="963"/>
      <c r="WVY61" s="963"/>
      <c r="WVZ61" s="963"/>
      <c r="WWA61" s="963"/>
      <c r="WWB61" s="963"/>
      <c r="WWC61" s="963"/>
      <c r="WWD61" s="963"/>
      <c r="WWE61" s="963"/>
      <c r="WWF61" s="963"/>
      <c r="WWG61" s="963"/>
      <c r="WWH61" s="963"/>
      <c r="WWI61" s="963"/>
      <c r="WWJ61" s="963"/>
      <c r="WWK61" s="963"/>
      <c r="WWL61" s="963"/>
      <c r="WWM61" s="963"/>
      <c r="WWN61" s="963"/>
      <c r="WWO61" s="963"/>
      <c r="WWP61" s="963"/>
      <c r="WWQ61" s="963"/>
      <c r="WWR61" s="963"/>
      <c r="WWS61" s="963"/>
      <c r="WWT61" s="963"/>
      <c r="WWU61" s="963"/>
      <c r="WWV61" s="963"/>
      <c r="WWW61" s="963"/>
      <c r="WWX61" s="963"/>
      <c r="WWY61" s="963"/>
      <c r="WWZ61" s="963"/>
      <c r="WXA61" s="963"/>
      <c r="WXB61" s="963"/>
      <c r="WXC61" s="963"/>
      <c r="WXD61" s="963"/>
      <c r="WXE61" s="963"/>
      <c r="WXF61" s="963"/>
      <c r="WXG61" s="963"/>
      <c r="WXH61" s="963"/>
      <c r="WXI61" s="963"/>
      <c r="WXJ61" s="963"/>
      <c r="WXK61" s="963"/>
      <c r="WXL61" s="963"/>
      <c r="WXM61" s="963"/>
      <c r="WXN61" s="963"/>
      <c r="WXO61" s="963"/>
      <c r="WXP61" s="963"/>
      <c r="WXQ61" s="963"/>
      <c r="WXR61" s="963"/>
      <c r="WXS61" s="963"/>
      <c r="WXT61" s="963"/>
      <c r="WXU61" s="963"/>
      <c r="WXV61" s="963"/>
      <c r="WXW61" s="963"/>
      <c r="WXX61" s="963"/>
      <c r="WXY61" s="963"/>
      <c r="WXZ61" s="963"/>
      <c r="WYA61" s="963"/>
      <c r="WYB61" s="963"/>
      <c r="WYC61" s="963"/>
      <c r="WYD61" s="963"/>
      <c r="WYE61" s="963"/>
      <c r="WYF61" s="963"/>
      <c r="WYG61" s="963"/>
      <c r="WYH61" s="963"/>
      <c r="WYI61" s="963"/>
      <c r="WYJ61" s="963"/>
      <c r="WYK61" s="963"/>
      <c r="WYL61" s="963"/>
      <c r="WYM61" s="963"/>
      <c r="WYN61" s="963"/>
      <c r="WYO61" s="963"/>
      <c r="WYP61" s="963"/>
      <c r="WYQ61" s="963"/>
      <c r="WYR61" s="963"/>
      <c r="WYS61" s="963"/>
      <c r="WYT61" s="963"/>
      <c r="WYU61" s="963"/>
      <c r="WYV61" s="963"/>
      <c r="WYW61" s="963"/>
      <c r="WYX61" s="963"/>
      <c r="WYY61" s="963"/>
      <c r="WYZ61" s="963"/>
      <c r="WZA61" s="963"/>
      <c r="WZB61" s="963"/>
      <c r="WZC61" s="963"/>
      <c r="WZD61" s="963"/>
      <c r="WZE61" s="963"/>
      <c r="WZF61" s="963"/>
      <c r="WZG61" s="963"/>
      <c r="WZH61" s="963"/>
      <c r="WZI61" s="963"/>
      <c r="WZJ61" s="963"/>
      <c r="WZK61" s="963"/>
      <c r="WZL61" s="963"/>
      <c r="WZM61" s="963"/>
      <c r="WZN61" s="963"/>
      <c r="WZO61" s="963"/>
      <c r="WZP61" s="963"/>
      <c r="WZQ61" s="963"/>
      <c r="WZR61" s="963"/>
      <c r="WZS61" s="963"/>
      <c r="WZT61" s="963"/>
      <c r="WZU61" s="963"/>
      <c r="WZV61" s="963"/>
      <c r="WZW61" s="963"/>
      <c r="WZX61" s="963"/>
      <c r="WZY61" s="963"/>
      <c r="WZZ61" s="963"/>
      <c r="XAA61" s="963"/>
      <c r="XAB61" s="963"/>
      <c r="XAC61" s="963"/>
      <c r="XAD61" s="963"/>
      <c r="XAE61" s="963"/>
      <c r="XAF61" s="963"/>
      <c r="XAG61" s="963"/>
      <c r="XAH61" s="963"/>
      <c r="XAI61" s="963"/>
      <c r="XAJ61" s="963"/>
      <c r="XAK61" s="963"/>
      <c r="XAL61" s="963"/>
      <c r="XAM61" s="963"/>
      <c r="XAN61" s="963"/>
      <c r="XAO61" s="963"/>
      <c r="XAP61" s="963"/>
      <c r="XAQ61" s="963"/>
      <c r="XAR61" s="963"/>
      <c r="XAS61" s="963"/>
      <c r="XAT61" s="963"/>
      <c r="XAU61" s="963"/>
      <c r="XAV61" s="963"/>
      <c r="XAW61" s="963"/>
      <c r="XAX61" s="963"/>
      <c r="XAY61" s="963"/>
      <c r="XAZ61" s="963"/>
      <c r="XBA61" s="963"/>
      <c r="XBB61" s="963"/>
      <c r="XBC61" s="963"/>
      <c r="XBD61" s="963"/>
      <c r="XBE61" s="963"/>
      <c r="XBF61" s="963"/>
      <c r="XBG61" s="963"/>
      <c r="XBH61" s="963"/>
      <c r="XBI61" s="963"/>
      <c r="XBJ61" s="963"/>
      <c r="XBK61" s="963"/>
      <c r="XBL61" s="963"/>
      <c r="XBM61" s="963"/>
      <c r="XBN61" s="963"/>
      <c r="XBO61" s="963"/>
      <c r="XBP61" s="963"/>
      <c r="XBQ61" s="963"/>
      <c r="XBR61" s="963"/>
      <c r="XBS61" s="963"/>
      <c r="XBT61" s="963"/>
      <c r="XBU61" s="963"/>
      <c r="XBV61" s="963"/>
      <c r="XBW61" s="963"/>
      <c r="XBX61" s="963"/>
      <c r="XBY61" s="963"/>
      <c r="XBZ61" s="963"/>
      <c r="XCA61" s="963"/>
      <c r="XCB61" s="963"/>
      <c r="XCC61" s="963"/>
      <c r="XCD61" s="963"/>
      <c r="XCE61" s="963"/>
      <c r="XCF61" s="963"/>
      <c r="XCG61" s="963"/>
      <c r="XCH61" s="963"/>
      <c r="XCI61" s="963"/>
      <c r="XCJ61" s="963"/>
      <c r="XCK61" s="963"/>
      <c r="XCL61" s="963"/>
      <c r="XCM61" s="963"/>
      <c r="XCN61" s="963"/>
      <c r="XCO61" s="963"/>
      <c r="XCP61" s="963"/>
      <c r="XCQ61" s="963"/>
      <c r="XCR61" s="963"/>
      <c r="XCS61" s="963"/>
      <c r="XCT61" s="963"/>
      <c r="XCU61" s="963"/>
      <c r="XCV61" s="963"/>
      <c r="XCW61" s="963"/>
      <c r="XCX61" s="963"/>
      <c r="XCY61" s="963"/>
      <c r="XCZ61" s="963"/>
      <c r="XDA61" s="963"/>
      <c r="XDB61" s="963"/>
      <c r="XDC61" s="963"/>
      <c r="XDD61" s="963"/>
      <c r="XDE61" s="963"/>
      <c r="XDF61" s="963"/>
      <c r="XDG61" s="963"/>
      <c r="XDH61" s="963"/>
      <c r="XDI61" s="963"/>
      <c r="XDJ61" s="963"/>
      <c r="XDK61" s="963"/>
      <c r="XDL61" s="963"/>
      <c r="XDM61" s="963"/>
      <c r="XDN61" s="963"/>
      <c r="XDO61" s="963"/>
      <c r="XDP61" s="963"/>
      <c r="XDQ61" s="963"/>
      <c r="XDR61" s="963"/>
      <c r="XDS61" s="963"/>
      <c r="XDT61" s="963"/>
      <c r="XDU61" s="963"/>
      <c r="XDV61" s="963"/>
      <c r="XDW61" s="963"/>
      <c r="XDX61" s="963"/>
      <c r="XDY61" s="963"/>
      <c r="XDZ61" s="963"/>
      <c r="XEA61" s="963"/>
      <c r="XEB61" s="963"/>
      <c r="XEC61" s="963"/>
      <c r="XED61" s="963"/>
      <c r="XEE61" s="963"/>
      <c r="XEF61" s="963"/>
      <c r="XEG61" s="963"/>
      <c r="XEH61" s="963"/>
      <c r="XEI61" s="963"/>
      <c r="XEJ61" s="963"/>
      <c r="XEK61" s="963"/>
      <c r="XEL61" s="963"/>
      <c r="XEM61" s="963"/>
      <c r="XEN61" s="963"/>
      <c r="XEO61" s="963"/>
      <c r="XEP61" s="963"/>
      <c r="XEQ61" s="963"/>
      <c r="XER61" s="963"/>
      <c r="XES61" s="963"/>
      <c r="XET61" s="963"/>
      <c r="XEU61" s="963"/>
      <c r="XEV61" s="963"/>
      <c r="XEW61" s="963"/>
      <c r="XEX61" s="963"/>
      <c r="XEY61" s="963"/>
      <c r="XEZ61" s="963"/>
      <c r="XFA61" s="963"/>
      <c r="XFB61" s="963"/>
      <c r="XFC61" s="963"/>
      <c r="XFD61" s="963"/>
    </row>
    <row r="62" spans="1:16384" s="363" customFormat="1">
      <c r="C62" s="364"/>
    </row>
    <row r="63" spans="1:16384" s="363" customFormat="1">
      <c r="C63" s="364"/>
    </row>
    <row r="64" spans="1:16384" s="363" customFormat="1">
      <c r="A64" s="363" t="s">
        <v>945</v>
      </c>
      <c r="C64" s="364"/>
    </row>
    <row r="65" spans="1:33" s="363" customFormat="1">
      <c r="C65" s="364"/>
    </row>
    <row r="66" spans="1:33" s="385" customFormat="1" ht="30" customHeight="1">
      <c r="A66" s="1732" t="s">
        <v>950</v>
      </c>
      <c r="B66" s="1732"/>
      <c r="C66" s="1732"/>
      <c r="D66" s="1732"/>
      <c r="E66" s="1732"/>
      <c r="F66" s="1732"/>
      <c r="G66" s="1732"/>
      <c r="H66" s="1732"/>
      <c r="I66" s="1732"/>
      <c r="J66" s="1732"/>
      <c r="K66" s="1732"/>
      <c r="L66" s="1732"/>
      <c r="M66" s="1732"/>
      <c r="N66" s="1732"/>
      <c r="O66" s="1732"/>
      <c r="P66" s="1732"/>
      <c r="Q66" s="1732"/>
      <c r="R66" s="1732"/>
      <c r="S66" s="1732"/>
      <c r="T66" s="1732"/>
      <c r="U66" s="1732"/>
      <c r="V66" s="1732"/>
      <c r="W66" s="1732"/>
      <c r="X66" s="1732"/>
      <c r="Y66" s="1732"/>
      <c r="Z66" s="1732"/>
      <c r="AA66" s="1732"/>
      <c r="AB66" s="1732"/>
      <c r="AC66" s="1732"/>
      <c r="AD66" s="1732"/>
      <c r="AE66" s="1732"/>
      <c r="AF66" s="1732"/>
      <c r="AG66" s="173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2019-12-27T22:34:09Z</cp:lastPrinted>
  <dcterms:created xsi:type="dcterms:W3CDTF">2007-12-27T18:26:28Z</dcterms:created>
  <dcterms:modified xsi:type="dcterms:W3CDTF">2020-06-05T16:33:02Z</dcterms:modified>
</cp:coreProperties>
</file>