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730"/>
  <workbookPr showInkAnnotation="0" codeName="ThisWorkbook" defaultThemeVersion="124226"/>
  <mc:AlternateContent xmlns:mc="http://schemas.openxmlformats.org/markup-compatibility/2006">
    <mc:Choice Requires="x15">
      <x15ac:absPath xmlns:x15ac="http://schemas.microsoft.com/office/spreadsheetml/2010/11/ac" url="L:\PROJECTS\2. Current\San Diego Diocese\2.  FINANCE\2.1 Cathedral\2.5  Funding Sources\2.5.3  Construction\1. CDLAC-TCAC 2020\Application\Final\Sect. 40 - TCAC Excel Application\"/>
    </mc:Choice>
  </mc:AlternateContent>
  <xr:revisionPtr revIDLastSave="0" documentId="8_{484A8D51-564E-49D5-A701-6283DB32ABD6}" xr6:coauthVersionLast="45" xr6:coauthVersionMax="45" xr10:uidLastSave="{00000000-0000-0000-0000-000000000000}"/>
  <workbookProtection workbookAlgorithmName="SHA-512" workbookHashValue="xay29cbxVBvizMtTH3nayQ6qSADVhFf5JinhoUNcwV0I7am5QyH0FHZJtl0zrj4dKiU0oREFw4uO4rBi91aXvQ==" workbookSaltValue="bW0X1Jq9UNXwJbhuSzeqfw==" workbookSpinCount="100000" lockStructure="1"/>
  <bookViews>
    <workbookView xWindow="2400" yWindow="410" windowWidth="14750" windowHeight="8910" tabRatio="905" firstSheet="4" activeTab="5"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calcMode="manual"/>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W849" i="3" l="1"/>
  <c r="I50" i="7" l="1"/>
  <c r="K50" i="7"/>
  <c r="M50" i="7"/>
  <c r="O50" i="7"/>
  <c r="Q50" i="7"/>
  <c r="S50" i="7"/>
  <c r="U50" i="7"/>
  <c r="W50" i="7"/>
  <c r="Y50" i="7"/>
  <c r="AA50" i="7"/>
  <c r="AC50" i="7"/>
  <c r="AE50" i="7"/>
  <c r="AG50" i="7"/>
  <c r="I47" i="7"/>
  <c r="K47" i="7"/>
  <c r="M47" i="7"/>
  <c r="O47" i="7"/>
  <c r="Q47" i="7"/>
  <c r="S47" i="7"/>
  <c r="U47" i="7"/>
  <c r="W47" i="7"/>
  <c r="Y47" i="7"/>
  <c r="AA47" i="7"/>
  <c r="AC47" i="7"/>
  <c r="AE47" i="7"/>
  <c r="AG47" i="7"/>
  <c r="AG52" i="7"/>
  <c r="AE52" i="7"/>
  <c r="AC52" i="7"/>
  <c r="AA52" i="7"/>
  <c r="Y52" i="7"/>
  <c r="W52" i="7"/>
  <c r="U52" i="7"/>
  <c r="S52" i="7"/>
  <c r="Q52" i="7"/>
  <c r="O52" i="7"/>
  <c r="M52" i="7"/>
  <c r="K52" i="7"/>
  <c r="I52" i="7"/>
  <c r="G50" i="7"/>
  <c r="G47" i="7"/>
  <c r="I98" i="13"/>
  <c r="I9" i="13"/>
  <c r="F103" i="13"/>
  <c r="F102" i="13"/>
  <c r="F101" i="13"/>
  <c r="F100" i="13"/>
  <c r="F99" i="13"/>
  <c r="F98" i="13"/>
  <c r="F94" i="13"/>
  <c r="F93" i="13"/>
  <c r="F92" i="13"/>
  <c r="F91" i="13"/>
  <c r="F90" i="13"/>
  <c r="F89" i="13"/>
  <c r="F88" i="13"/>
  <c r="F87" i="13"/>
  <c r="F86" i="13"/>
  <c r="F84" i="13"/>
  <c r="F83" i="13"/>
  <c r="F82" i="13"/>
  <c r="F81" i="13"/>
  <c r="F77" i="13"/>
  <c r="F76" i="13"/>
  <c r="F66" i="13"/>
  <c r="F65" i="13"/>
  <c r="F52" i="13"/>
  <c r="F51" i="13"/>
  <c r="F50" i="13"/>
  <c r="F49" i="13"/>
  <c r="F48" i="13"/>
  <c r="F47" i="13"/>
  <c r="F46" i="13"/>
  <c r="F45" i="13"/>
  <c r="F44" i="13"/>
  <c r="F43" i="13"/>
  <c r="F41" i="13"/>
  <c r="F39" i="13"/>
  <c r="F38" i="13"/>
  <c r="F26" i="13"/>
  <c r="F18" i="13"/>
  <c r="F19" i="13"/>
  <c r="F20" i="13"/>
  <c r="F21" i="13"/>
  <c r="F22" i="13"/>
  <c r="F23" i="13"/>
  <c r="F17" i="13"/>
  <c r="S92" i="4"/>
  <c r="S66" i="4"/>
  <c r="E66" i="4"/>
  <c r="E43" i="4"/>
  <c r="E6" i="4"/>
  <c r="F9" i="4"/>
  <c r="F18" i="4"/>
  <c r="E98" i="4"/>
  <c r="C47" i="4"/>
  <c r="C18" i="4"/>
  <c r="M937" i="3"/>
  <c r="AA893" i="3"/>
  <c r="W857" i="3"/>
  <c r="W839" i="3"/>
  <c r="W824" i="3"/>
  <c r="AG621" i="3"/>
  <c r="AG619" i="3"/>
  <c r="AE550" i="3"/>
  <c r="M923" i="3"/>
  <c r="R100" i="4"/>
  <c r="S100" i="4"/>
  <c r="E52" i="4"/>
  <c r="R52" i="4"/>
  <c r="C99" i="13"/>
  <c r="C100" i="13"/>
  <c r="C101" i="13"/>
  <c r="C102" i="13"/>
  <c r="C103" i="13"/>
  <c r="C98" i="13"/>
  <c r="C81" i="13"/>
  <c r="C82" i="13"/>
  <c r="C83" i="13"/>
  <c r="C84" i="13"/>
  <c r="C85" i="13"/>
  <c r="C86" i="13"/>
  <c r="C87" i="13"/>
  <c r="C88" i="13"/>
  <c r="C89" i="13"/>
  <c r="C90" i="13"/>
  <c r="C91" i="13"/>
  <c r="C92" i="13"/>
  <c r="C93" i="13"/>
  <c r="C94" i="13"/>
  <c r="C80" i="13"/>
  <c r="C77" i="13"/>
  <c r="C76" i="13"/>
  <c r="C70" i="13"/>
  <c r="C71" i="13"/>
  <c r="C72" i="13"/>
  <c r="C73" i="13"/>
  <c r="C69" i="13"/>
  <c r="C66" i="13"/>
  <c r="C65" i="13"/>
  <c r="C56" i="13"/>
  <c r="C57" i="13"/>
  <c r="C58" i="13"/>
  <c r="C59" i="13"/>
  <c r="C60" i="13"/>
  <c r="C61" i="13"/>
  <c r="C55" i="13"/>
  <c r="C44" i="13"/>
  <c r="C45" i="13"/>
  <c r="C46" i="13"/>
  <c r="C47" i="13"/>
  <c r="C48" i="13"/>
  <c r="C49" i="13"/>
  <c r="C50" i="13"/>
  <c r="C51" i="13"/>
  <c r="C52" i="13"/>
  <c r="C43" i="13"/>
  <c r="C41" i="13"/>
  <c r="C38" i="13"/>
  <c r="C26" i="13"/>
  <c r="C18" i="13"/>
  <c r="C19" i="13"/>
  <c r="C20" i="13"/>
  <c r="C21" i="13"/>
  <c r="C22" i="13"/>
  <c r="C23" i="13"/>
  <c r="C24" i="13"/>
  <c r="C17" i="13"/>
  <c r="C9" i="13"/>
  <c r="C6" i="13"/>
  <c r="E60" i="4"/>
  <c r="S26" i="4"/>
  <c r="E94" i="4"/>
  <c r="E93" i="4"/>
  <c r="S89" i="4"/>
  <c r="S87" i="4"/>
  <c r="S90" i="4"/>
  <c r="S91" i="4"/>
  <c r="S86" i="4"/>
  <c r="S83" i="4"/>
  <c r="S77" i="4"/>
  <c r="S76" i="4"/>
  <c r="S44" i="4"/>
  <c r="S46" i="4"/>
  <c r="S50" i="4"/>
  <c r="S41" i="4"/>
  <c r="S38" i="4"/>
  <c r="S19" i="4"/>
  <c r="S20" i="4"/>
  <c r="S21" i="4"/>
  <c r="S22" i="4"/>
  <c r="S23" i="4"/>
  <c r="E24" i="4"/>
  <c r="R24" i="4"/>
  <c r="S24" i="4" s="1"/>
  <c r="E24" i="13" s="1"/>
  <c r="F24" i="13" s="1"/>
  <c r="F25" i="13" s="1"/>
  <c r="F63" i="13" s="1"/>
  <c r="F96" i="13" s="1"/>
  <c r="F105" i="13" s="1"/>
  <c r="F107" i="13" s="1"/>
  <c r="E99" i="4"/>
  <c r="E92" i="4"/>
  <c r="E91" i="4"/>
  <c r="E90" i="4"/>
  <c r="E89" i="4"/>
  <c r="E88" i="4"/>
  <c r="E87" i="4"/>
  <c r="E86" i="4"/>
  <c r="E85" i="4"/>
  <c r="E84" i="4"/>
  <c r="E83" i="4"/>
  <c r="E82" i="4"/>
  <c r="E81" i="4"/>
  <c r="E80" i="4"/>
  <c r="E77" i="4"/>
  <c r="E76" i="4"/>
  <c r="E72" i="4"/>
  <c r="E71" i="4"/>
  <c r="E70" i="4"/>
  <c r="E65" i="4"/>
  <c r="E57" i="4"/>
  <c r="E56" i="4"/>
  <c r="E51" i="4"/>
  <c r="E50" i="4"/>
  <c r="E49" i="4"/>
  <c r="E48" i="4"/>
  <c r="E47" i="4"/>
  <c r="E46" i="4"/>
  <c r="E45" i="4"/>
  <c r="E44" i="4"/>
  <c r="E41" i="4"/>
  <c r="E38" i="4"/>
  <c r="E26" i="4"/>
  <c r="E18" i="4"/>
  <c r="E23" i="4"/>
  <c r="E21" i="4"/>
  <c r="E20" i="4"/>
  <c r="E19" i="4"/>
  <c r="E17" i="4"/>
  <c r="A3" i="15"/>
  <c r="AN929" i="3"/>
  <c r="AD64" i="15"/>
  <c r="AD68" i="15" s="1"/>
  <c r="A61" i="15"/>
  <c r="AD67" i="15"/>
  <c r="Y67" i="15"/>
  <c r="Y64" i="15"/>
  <c r="Y68" i="15" s="1"/>
  <c r="R10" i="4"/>
  <c r="R88" i="4"/>
  <c r="R81" i="4"/>
  <c r="S81" i="4"/>
  <c r="E81" i="13"/>
  <c r="T25" i="15"/>
  <c r="AI7" i="15"/>
  <c r="AG428" i="3"/>
  <c r="AG431" i="3"/>
  <c r="B58" i="4"/>
  <c r="C77" i="11"/>
  <c r="C78" i="11"/>
  <c r="C79" i="11"/>
  <c r="B77" i="11"/>
  <c r="B78" i="11"/>
  <c r="I95" i="13"/>
  <c r="J95" i="13"/>
  <c r="J78" i="13"/>
  <c r="I78" i="13"/>
  <c r="G78" i="13"/>
  <c r="F78" i="13"/>
  <c r="D78" i="13"/>
  <c r="C78" i="13"/>
  <c r="H77" i="13"/>
  <c r="E77" i="13"/>
  <c r="B77" i="13"/>
  <c r="R77" i="4"/>
  <c r="R76" i="4"/>
  <c r="D78" i="4"/>
  <c r="E78" i="4"/>
  <c r="F78" i="4"/>
  <c r="G78" i="4"/>
  <c r="H78" i="4"/>
  <c r="I78" i="4"/>
  <c r="J78" i="4"/>
  <c r="K78" i="4"/>
  <c r="L78" i="4"/>
  <c r="M78" i="4"/>
  <c r="N78" i="4"/>
  <c r="O78" i="4"/>
  <c r="P78" i="4"/>
  <c r="Q78" i="4"/>
  <c r="S78" i="4"/>
  <c r="T78" i="4"/>
  <c r="H78" i="13"/>
  <c r="C78" i="4"/>
  <c r="B78" i="13"/>
  <c r="B77" i="4"/>
  <c r="C9" i="7"/>
  <c r="C7" i="7"/>
  <c r="C5" i="7"/>
  <c r="A73" i="13"/>
  <c r="A66" i="13"/>
  <c r="A61" i="13"/>
  <c r="A60" i="13"/>
  <c r="A52" i="13"/>
  <c r="A51" i="13"/>
  <c r="A35" i="13"/>
  <c r="A24" i="13"/>
  <c r="A103" i="13"/>
  <c r="A94" i="13"/>
  <c r="A93" i="13"/>
  <c r="A92" i="13"/>
  <c r="A91" i="13"/>
  <c r="A90" i="13"/>
  <c r="B5" i="8"/>
  <c r="F5" i="8"/>
  <c r="B6" i="8"/>
  <c r="F6" i="8"/>
  <c r="B7" i="8"/>
  <c r="F7" i="8"/>
  <c r="B8" i="8"/>
  <c r="F8" i="8"/>
  <c r="B9" i="8"/>
  <c r="F9" i="8"/>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E106" i="13"/>
  <c r="E103" i="13"/>
  <c r="E102" i="13"/>
  <c r="E101" i="13"/>
  <c r="E100" i="13"/>
  <c r="E99" i="13"/>
  <c r="E94" i="13"/>
  <c r="E93" i="13"/>
  <c r="E92" i="13"/>
  <c r="E91" i="13"/>
  <c r="E90" i="13"/>
  <c r="E89" i="13"/>
  <c r="E88" i="13"/>
  <c r="E87" i="13"/>
  <c r="E86" i="13"/>
  <c r="E84" i="13"/>
  <c r="E83" i="13"/>
  <c r="E82" i="13"/>
  <c r="E78" i="13"/>
  <c r="E76" i="13"/>
  <c r="E66" i="13"/>
  <c r="E50" i="13"/>
  <c r="E49" i="13"/>
  <c r="E47" i="13"/>
  <c r="E46" i="13"/>
  <c r="E44" i="13"/>
  <c r="E41" i="13"/>
  <c r="E39" i="13"/>
  <c r="E38" i="13"/>
  <c r="E35" i="13"/>
  <c r="E34" i="13"/>
  <c r="E33" i="13"/>
  <c r="E32" i="13"/>
  <c r="E31" i="13"/>
  <c r="E30" i="13"/>
  <c r="E29" i="13"/>
  <c r="E28" i="13"/>
  <c r="E26" i="13"/>
  <c r="E23" i="13"/>
  <c r="E22" i="13"/>
  <c r="E21" i="13"/>
  <c r="E20" i="13"/>
  <c r="E19"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7" i="13"/>
  <c r="B66" i="13"/>
  <c r="B65" i="13"/>
  <c r="B61" i="13"/>
  <c r="B60" i="13"/>
  <c r="B59" i="13"/>
  <c r="B58" i="13"/>
  <c r="B57" i="13"/>
  <c r="B56" i="13"/>
  <c r="B55" i="13"/>
  <c r="B52" i="13"/>
  <c r="B51" i="13"/>
  <c r="B50" i="13"/>
  <c r="B49" i="13"/>
  <c r="B48" i="13"/>
  <c r="B47" i="13"/>
  <c r="B46" i="13"/>
  <c r="B45" i="13"/>
  <c r="B44" i="13"/>
  <c r="B43" i="13"/>
  <c r="B41" i="13"/>
  <c r="C40" i="4"/>
  <c r="B40" i="13"/>
  <c r="B39" i="13"/>
  <c r="B38" i="13"/>
  <c r="B35" i="13"/>
  <c r="B34" i="13"/>
  <c r="B33" i="13"/>
  <c r="B32" i="13"/>
  <c r="B31" i="13"/>
  <c r="B30" i="13"/>
  <c r="B29" i="13"/>
  <c r="B28" i="13"/>
  <c r="B26" i="13"/>
  <c r="B24" i="13"/>
  <c r="B23" i="13"/>
  <c r="B22" i="13"/>
  <c r="B21" i="13"/>
  <c r="B20" i="13"/>
  <c r="B19" i="13"/>
  <c r="B18" i="13"/>
  <c r="B17" i="13"/>
  <c r="B5" i="13"/>
  <c r="B6" i="13"/>
  <c r="B7" i="13"/>
  <c r="C8" i="4"/>
  <c r="B8" i="13"/>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36" i="13"/>
  <c r="D40" i="13"/>
  <c r="C40" i="13"/>
  <c r="J36" i="13"/>
  <c r="I36" i="13"/>
  <c r="G36" i="13"/>
  <c r="D36" i="13"/>
  <c r="C36" i="13"/>
  <c r="J25" i="13"/>
  <c r="I25" i="13"/>
  <c r="I11" i="13"/>
  <c r="I63" i="13"/>
  <c r="I96" i="13"/>
  <c r="G25" i="13"/>
  <c r="G63" i="13"/>
  <c r="G96" i="13"/>
  <c r="G105" i="13"/>
  <c r="G107" i="13"/>
  <c r="D25" i="13"/>
  <c r="C25" i="13"/>
  <c r="J11" i="13"/>
  <c r="J63" i="13"/>
  <c r="J96" i="13"/>
  <c r="J105" i="13"/>
  <c r="J107" i="13"/>
  <c r="D11" i="13"/>
  <c r="C11" i="13"/>
  <c r="C8" i="13"/>
  <c r="D8" i="13"/>
  <c r="D63" i="13"/>
  <c r="D96" i="13"/>
  <c r="D105" i="13"/>
  <c r="T104" i="4"/>
  <c r="H104" i="13"/>
  <c r="R103" i="4"/>
  <c r="R102" i="4"/>
  <c r="R101" i="4"/>
  <c r="R99" i="4"/>
  <c r="S99" i="4"/>
  <c r="R98" i="4"/>
  <c r="E98" i="13"/>
  <c r="R94" i="4"/>
  <c r="R93" i="4"/>
  <c r="R92" i="4"/>
  <c r="R91" i="4"/>
  <c r="R90" i="4"/>
  <c r="R89" i="4"/>
  <c r="R87" i="4"/>
  <c r="R86" i="4"/>
  <c r="R85" i="4"/>
  <c r="R84" i="4"/>
  <c r="R83" i="4"/>
  <c r="R82" i="4"/>
  <c r="R80" i="4"/>
  <c r="R73" i="4"/>
  <c r="R72" i="4"/>
  <c r="R69" i="4"/>
  <c r="R70" i="4"/>
  <c r="R71" i="4"/>
  <c r="R66" i="4"/>
  <c r="R65" i="4"/>
  <c r="R61" i="4"/>
  <c r="R60" i="4"/>
  <c r="R59" i="4"/>
  <c r="R58" i="4"/>
  <c r="R57" i="4"/>
  <c r="R56" i="4"/>
  <c r="R55" i="4"/>
  <c r="E52" i="13"/>
  <c r="R51" i="4"/>
  <c r="S51" i="4"/>
  <c r="E51" i="13"/>
  <c r="R50" i="4"/>
  <c r="R49" i="4"/>
  <c r="R48" i="4"/>
  <c r="S48" i="4"/>
  <c r="E48" i="13"/>
  <c r="R47" i="4"/>
  <c r="R46" i="4"/>
  <c r="R45" i="4"/>
  <c r="E45" i="13"/>
  <c r="R44" i="4"/>
  <c r="R43" i="4"/>
  <c r="E43" i="13"/>
  <c r="R41" i="4"/>
  <c r="R39" i="4"/>
  <c r="R40" i="4"/>
  <c r="R38" i="4"/>
  <c r="R35" i="4"/>
  <c r="R34" i="4"/>
  <c r="R33" i="4"/>
  <c r="R32" i="4"/>
  <c r="R31" i="4"/>
  <c r="R30" i="4"/>
  <c r="R29" i="4"/>
  <c r="R36" i="4"/>
  <c r="R28" i="4"/>
  <c r="R26" i="4"/>
  <c r="R23" i="4"/>
  <c r="R22" i="4"/>
  <c r="R21" i="4"/>
  <c r="R20" i="4"/>
  <c r="R19" i="4"/>
  <c r="R18" i="4"/>
  <c r="S18" i="4"/>
  <c r="E18" i="13"/>
  <c r="R17" i="4"/>
  <c r="S17" i="4"/>
  <c r="E17" i="13"/>
  <c r="R15" i="4"/>
  <c r="R14" i="4"/>
  <c r="R13" i="4"/>
  <c r="R9" i="4"/>
  <c r="T9" i="4"/>
  <c r="T11" i="4"/>
  <c r="H11" i="13"/>
  <c r="R7" i="4"/>
  <c r="R6" i="4"/>
  <c r="R5" i="4"/>
  <c r="R4" i="4"/>
  <c r="AD991" i="3"/>
  <c r="B5" i="11"/>
  <c r="C5" i="11"/>
  <c r="B6" i="11"/>
  <c r="C6" i="11"/>
  <c r="B7" i="11"/>
  <c r="C7" i="11"/>
  <c r="D7" i="11"/>
  <c r="C8" i="11"/>
  <c r="B8" i="11"/>
  <c r="B10" i="11"/>
  <c r="B11" i="11"/>
  <c r="B12" i="11"/>
  <c r="C10" i="11"/>
  <c r="D10" i="11"/>
  <c r="C11" i="11"/>
  <c r="B14" i="11"/>
  <c r="C14" i="11"/>
  <c r="B15" i="11"/>
  <c r="C15" i="11"/>
  <c r="B16" i="11"/>
  <c r="C16" i="11"/>
  <c r="D16" i="11"/>
  <c r="B18" i="11"/>
  <c r="C18" i="11"/>
  <c r="B19" i="11"/>
  <c r="C19" i="11"/>
  <c r="B20" i="11"/>
  <c r="C20" i="11"/>
  <c r="D20" i="11"/>
  <c r="B21" i="11"/>
  <c r="C21" i="11"/>
  <c r="D21" i="11"/>
  <c r="B22" i="11"/>
  <c r="C22" i="11"/>
  <c r="D22" i="11"/>
  <c r="B23" i="11"/>
  <c r="C23" i="11"/>
  <c r="B24" i="11"/>
  <c r="C24" i="11"/>
  <c r="D24" i="11"/>
  <c r="B25" i="11"/>
  <c r="C25" i="11"/>
  <c r="D25" i="11"/>
  <c r="B27" i="11"/>
  <c r="C27" i="11"/>
  <c r="B29" i="11"/>
  <c r="B30" i="11"/>
  <c r="B37" i="11"/>
  <c r="B31" i="11"/>
  <c r="B32" i="11"/>
  <c r="B33" i="11"/>
  <c r="B34" i="11"/>
  <c r="B35" i="11"/>
  <c r="B36" i="11"/>
  <c r="C29" i="11"/>
  <c r="D29" i="11"/>
  <c r="C30" i="11"/>
  <c r="C31" i="11"/>
  <c r="C32" i="11"/>
  <c r="C33" i="11"/>
  <c r="D33" i="11"/>
  <c r="C34" i="11"/>
  <c r="D34" i="11"/>
  <c r="C35" i="11"/>
  <c r="D35" i="11"/>
  <c r="C36" i="11"/>
  <c r="D36" i="11"/>
  <c r="B39" i="11"/>
  <c r="C39" i="11"/>
  <c r="C41" i="11"/>
  <c r="D41" i="11"/>
  <c r="C40" i="11"/>
  <c r="B40" i="11"/>
  <c r="B41" i="11"/>
  <c r="D40" i="11"/>
  <c r="B42" i="11"/>
  <c r="C42" i="11"/>
  <c r="D42" i="11"/>
  <c r="B44" i="11"/>
  <c r="C44" i="11"/>
  <c r="B45" i="11"/>
  <c r="C45" i="11"/>
  <c r="D45" i="11"/>
  <c r="B46" i="11"/>
  <c r="B47" i="11"/>
  <c r="B48" i="11"/>
  <c r="B49" i="11"/>
  <c r="B50" i="11"/>
  <c r="B51" i="11"/>
  <c r="B52" i="11"/>
  <c r="B53" i="11"/>
  <c r="C46" i="11"/>
  <c r="D46" i="11"/>
  <c r="C47" i="11"/>
  <c r="C48" i="11"/>
  <c r="D48" i="11"/>
  <c r="C49" i="11"/>
  <c r="C50" i="11"/>
  <c r="D50" i="11"/>
  <c r="C51" i="11"/>
  <c r="D51" i="11"/>
  <c r="C52" i="11"/>
  <c r="D52" i="11"/>
  <c r="C53" i="11"/>
  <c r="D47" i="11"/>
  <c r="B56" i="11"/>
  <c r="C56" i="11"/>
  <c r="B57" i="11"/>
  <c r="C57" i="11"/>
  <c r="B58" i="11"/>
  <c r="C58" i="11"/>
  <c r="B59" i="11"/>
  <c r="C59" i="11"/>
  <c r="D59" i="11"/>
  <c r="B60" i="11"/>
  <c r="C60" i="11"/>
  <c r="B61" i="11"/>
  <c r="C61" i="11"/>
  <c r="B62" i="11"/>
  <c r="C62" i="11"/>
  <c r="D62" i="11"/>
  <c r="B66" i="11"/>
  <c r="B67" i="11"/>
  <c r="B68" i="11"/>
  <c r="C66" i="11"/>
  <c r="C67" i="11"/>
  <c r="C68" i="11"/>
  <c r="B70" i="11"/>
  <c r="C70" i="11"/>
  <c r="B71" i="11"/>
  <c r="C71" i="11"/>
  <c r="B72" i="11"/>
  <c r="C72" i="11"/>
  <c r="C73" i="11"/>
  <c r="C75" i="11"/>
  <c r="B73" i="11"/>
  <c r="B74" i="11"/>
  <c r="C74" i="11"/>
  <c r="D74" i="11"/>
  <c r="B81" i="11"/>
  <c r="C81" i="11"/>
  <c r="D81" i="11"/>
  <c r="B82" i="11"/>
  <c r="C82" i="11"/>
  <c r="C83" i="11"/>
  <c r="C84" i="11"/>
  <c r="D84" i="11"/>
  <c r="C85" i="11"/>
  <c r="D85" i="11"/>
  <c r="C86" i="11"/>
  <c r="C87" i="11"/>
  <c r="D87" i="11"/>
  <c r="C88" i="11"/>
  <c r="C89" i="11"/>
  <c r="C90" i="11"/>
  <c r="C91" i="11"/>
  <c r="C92" i="11"/>
  <c r="C93" i="11"/>
  <c r="C94" i="11"/>
  <c r="B94" i="11"/>
  <c r="D94" i="11"/>
  <c r="C95" i="11"/>
  <c r="B83" i="11"/>
  <c r="B84" i="11"/>
  <c r="B85" i="11"/>
  <c r="B86" i="11"/>
  <c r="D86" i="11"/>
  <c r="B87" i="11"/>
  <c r="B88" i="11"/>
  <c r="D88" i="11"/>
  <c r="B89" i="11"/>
  <c r="B90" i="11"/>
  <c r="B91" i="11"/>
  <c r="D91" i="11"/>
  <c r="B92" i="11"/>
  <c r="B93" i="11"/>
  <c r="B95" i="11"/>
  <c r="B99" i="11"/>
  <c r="C99" i="11"/>
  <c r="D99" i="11"/>
  <c r="B100" i="11"/>
  <c r="B101" i="11"/>
  <c r="B102" i="11"/>
  <c r="B103" i="11"/>
  <c r="D103" i="11"/>
  <c r="B104" i="11"/>
  <c r="C100" i="11"/>
  <c r="C101" i="11"/>
  <c r="C105" i="11"/>
  <c r="C102" i="11"/>
  <c r="C103" i="11"/>
  <c r="C104" i="11"/>
  <c r="A4" i="8"/>
  <c r="B4" i="8"/>
  <c r="F4" i="8"/>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c r="G8" i="7"/>
  <c r="W827" i="3"/>
  <c r="E14" i="7"/>
  <c r="G14" i="7"/>
  <c r="I14" i="7"/>
  <c r="E15" i="7"/>
  <c r="G15" i="7"/>
  <c r="I15" i="7"/>
  <c r="K15" i="7"/>
  <c r="M15" i="7"/>
  <c r="O15" i="7"/>
  <c r="Q15" i="7"/>
  <c r="S15" i="7"/>
  <c r="U15" i="7"/>
  <c r="W15" i="7"/>
  <c r="Y15" i="7"/>
  <c r="AA15" i="7"/>
  <c r="AC15" i="7"/>
  <c r="AE15" i="7"/>
  <c r="AG15" i="7"/>
  <c r="W835" i="3"/>
  <c r="E16" i="7"/>
  <c r="G16" i="7"/>
  <c r="W840" i="3"/>
  <c r="E17" i="7"/>
  <c r="G17" i="7"/>
  <c r="I17" i="7"/>
  <c r="K17" i="7"/>
  <c r="M17" i="7"/>
  <c r="O17" i="7"/>
  <c r="Q17" i="7"/>
  <c r="S17" i="7"/>
  <c r="U17" i="7"/>
  <c r="W17" i="7"/>
  <c r="Y17" i="7"/>
  <c r="AA17" i="7"/>
  <c r="AC17" i="7"/>
  <c r="AE17" i="7"/>
  <c r="AG17" i="7"/>
  <c r="E18" i="7"/>
  <c r="G18" i="7"/>
  <c r="I18" i="7"/>
  <c r="K18" i="7"/>
  <c r="M18" i="7"/>
  <c r="O18" i="7"/>
  <c r="Q18" i="7"/>
  <c r="S18" i="7"/>
  <c r="U18" i="7"/>
  <c r="W18" i="7"/>
  <c r="Y18" i="7"/>
  <c r="AA18" i="7"/>
  <c r="AC18" i="7"/>
  <c r="AE18" i="7"/>
  <c r="AG18" i="7"/>
  <c r="W850" i="3"/>
  <c r="AC861" i="3" s="1"/>
  <c r="E20" i="7"/>
  <c r="G20" i="7"/>
  <c r="I20" i="7"/>
  <c r="K20" i="7"/>
  <c r="M20" i="7"/>
  <c r="O20" i="7"/>
  <c r="Q20" i="7"/>
  <c r="S20" i="7"/>
  <c r="U20" i="7"/>
  <c r="W20" i="7"/>
  <c r="Y20" i="7"/>
  <c r="AA20" i="7"/>
  <c r="AC20" i="7"/>
  <c r="AE20" i="7"/>
  <c r="AG20" i="7"/>
  <c r="E23" i="7"/>
  <c r="G23" i="7"/>
  <c r="I23" i="7"/>
  <c r="K23" i="7"/>
  <c r="M23" i="7"/>
  <c r="O23" i="7"/>
  <c r="Q23" i="7"/>
  <c r="S23" i="7"/>
  <c r="U23" i="7"/>
  <c r="W23" i="7"/>
  <c r="Y23" i="7"/>
  <c r="AA23" i="7"/>
  <c r="AC23" i="7"/>
  <c r="AE23" i="7"/>
  <c r="AG23" i="7"/>
  <c r="E24" i="7"/>
  <c r="G24" i="7" s="1"/>
  <c r="E25" i="7"/>
  <c r="AE25" i="7" s="1"/>
  <c r="E26" i="7"/>
  <c r="G26" i="7"/>
  <c r="I26" i="7"/>
  <c r="K26" i="7"/>
  <c r="M26" i="7"/>
  <c r="O26" i="7"/>
  <c r="Q26" i="7"/>
  <c r="S26" i="7"/>
  <c r="U26" i="7"/>
  <c r="W26" i="7"/>
  <c r="Y26" i="7"/>
  <c r="AA26" i="7"/>
  <c r="AC26" i="7"/>
  <c r="AE26" i="7"/>
  <c r="AG26" i="7"/>
  <c r="A27" i="7"/>
  <c r="E27" i="7"/>
  <c r="G27" i="7"/>
  <c r="I27" i="7"/>
  <c r="K27" i="7"/>
  <c r="M27" i="7"/>
  <c r="O27" i="7"/>
  <c r="Q27" i="7"/>
  <c r="S27" i="7"/>
  <c r="U27" i="7"/>
  <c r="W27" i="7"/>
  <c r="Y27" i="7"/>
  <c r="AA27" i="7"/>
  <c r="AC27" i="7"/>
  <c r="AE27" i="7"/>
  <c r="AG27" i="7"/>
  <c r="A28" i="7"/>
  <c r="E28" i="7"/>
  <c r="G28" i="7" s="1"/>
  <c r="I28" i="7" s="1"/>
  <c r="K28" i="7" s="1"/>
  <c r="M28" i="7" s="1"/>
  <c r="O28" i="7" s="1"/>
  <c r="Q28" i="7" s="1"/>
  <c r="S28" i="7" s="1"/>
  <c r="U28" i="7" s="1"/>
  <c r="W28" i="7" s="1"/>
  <c r="Y28" i="7" s="1"/>
  <c r="AA28" i="7" s="1"/>
  <c r="AC28" i="7" s="1"/>
  <c r="AE28" i="7" s="1"/>
  <c r="AG28" i="7" s="1"/>
  <c r="A35" i="7"/>
  <c r="E35" i="7"/>
  <c r="M35" i="7"/>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T25" i="4"/>
  <c r="H25" i="13"/>
  <c r="T36" i="4"/>
  <c r="H36" i="13"/>
  <c r="T40" i="4"/>
  <c r="H40" i="13"/>
  <c r="T53" i="4"/>
  <c r="H53" i="13"/>
  <c r="T67" i="4"/>
  <c r="H67" i="13"/>
  <c r="T95" i="4"/>
  <c r="H95" i="13"/>
  <c r="BO779" i="3"/>
  <c r="L94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D1004" i="3" s="1"/>
  <c r="T24" i="15" s="1"/>
  <c r="AQ877" i="3"/>
  <c r="AQ888" i="3" s="1"/>
  <c r="B1012" i="3" s="1"/>
  <c r="AD958" i="3"/>
  <c r="AQ878" i="3"/>
  <c r="AD965" i="3"/>
  <c r="AQ879" i="3"/>
  <c r="AD969" i="3"/>
  <c r="AQ880" i="3"/>
  <c r="AD971" i="3"/>
  <c r="AQ881" i="3"/>
  <c r="AD974" i="3"/>
  <c r="AD988" i="3"/>
  <c r="AM826" i="3"/>
  <c r="AR589" i="3"/>
  <c r="AT589" i="3"/>
  <c r="AR590" i="3"/>
  <c r="AT590" i="3"/>
  <c r="AR591" i="3"/>
  <c r="AT591" i="3"/>
  <c r="AR592" i="3"/>
  <c r="AT592" i="3"/>
  <c r="AR593" i="3"/>
  <c r="AT593" i="3"/>
  <c r="AR594" i="3"/>
  <c r="AT594" i="3"/>
  <c r="AR595" i="3"/>
  <c r="AT595" i="3"/>
  <c r="AR596" i="3"/>
  <c r="AT596" i="3"/>
  <c r="AR597" i="3"/>
  <c r="AT597" i="3"/>
  <c r="AR598" i="3"/>
  <c r="AT598" i="3"/>
  <c r="AR599" i="3"/>
  <c r="AT599" i="3"/>
  <c r="AR600" i="3"/>
  <c r="AT600" i="3"/>
  <c r="AR601" i="3"/>
  <c r="AT601" i="3"/>
  <c r="AR602" i="3"/>
  <c r="AT602" i="3"/>
  <c r="AR603" i="3"/>
  <c r="AT603" i="3"/>
  <c r="AR604" i="3"/>
  <c r="AT604" i="3"/>
  <c r="AR605" i="3"/>
  <c r="AT605" i="3"/>
  <c r="AR606" i="3"/>
  <c r="AT606" i="3"/>
  <c r="AR607" i="3"/>
  <c r="AT607" i="3"/>
  <c r="AR608" i="3"/>
  <c r="AT608" i="3"/>
  <c r="AR609" i="3"/>
  <c r="AT609" i="3"/>
  <c r="AR610" i="3"/>
  <c r="AT610" i="3"/>
  <c r="AR611" i="3"/>
  <c r="AT611" i="3"/>
  <c r="AR612" i="3"/>
  <c r="AT612" i="3"/>
  <c r="AR613" i="3"/>
  <c r="AT613" i="3"/>
  <c r="AV589" i="3"/>
  <c r="AX589" i="3"/>
  <c r="AV590" i="3"/>
  <c r="AX590" i="3"/>
  <c r="AV591" i="3"/>
  <c r="AX591" i="3"/>
  <c r="AV592" i="3"/>
  <c r="AX592" i="3"/>
  <c r="AV593" i="3"/>
  <c r="AX593" i="3"/>
  <c r="AV594" i="3"/>
  <c r="AX594" i="3"/>
  <c r="AV595" i="3"/>
  <c r="AX595" i="3"/>
  <c r="AV596" i="3"/>
  <c r="AX596" i="3"/>
  <c r="AV597" i="3"/>
  <c r="AX597" i="3"/>
  <c r="AV598" i="3"/>
  <c r="AX598" i="3"/>
  <c r="AV599" i="3"/>
  <c r="AX599" i="3"/>
  <c r="AV600" i="3"/>
  <c r="AX600" i="3"/>
  <c r="AV601" i="3"/>
  <c r="AX601" i="3"/>
  <c r="AV602" i="3"/>
  <c r="AX602" i="3"/>
  <c r="AV603" i="3"/>
  <c r="AX603" i="3"/>
  <c r="AV604" i="3"/>
  <c r="AX604" i="3"/>
  <c r="AV605" i="3"/>
  <c r="AX605" i="3"/>
  <c r="AV606" i="3"/>
  <c r="AX606" i="3"/>
  <c r="AV607" i="3"/>
  <c r="AX607" i="3"/>
  <c r="AV608" i="3"/>
  <c r="AX608" i="3"/>
  <c r="AV609" i="3"/>
  <c r="AX609" i="3"/>
  <c r="AV610" i="3"/>
  <c r="AX610" i="3"/>
  <c r="AV611" i="3"/>
  <c r="AX611" i="3"/>
  <c r="AV612" i="3"/>
  <c r="AX612" i="3"/>
  <c r="AV613" i="3"/>
  <c r="AX613" i="3"/>
  <c r="C11" i="4"/>
  <c r="B11" i="4"/>
  <c r="C25" i="4"/>
  <c r="B25" i="13"/>
  <c r="C36" i="4"/>
  <c r="C53" i="4"/>
  <c r="B53" i="13"/>
  <c r="C62" i="4"/>
  <c r="B62" i="13"/>
  <c r="C74" i="4"/>
  <c r="C95" i="4"/>
  <c r="B95" i="13"/>
  <c r="C104" i="4"/>
  <c r="B104" i="13"/>
  <c r="B36" i="13"/>
  <c r="B74" i="13"/>
  <c r="D8" i="4"/>
  <c r="D12" i="4"/>
  <c r="D11" i="4"/>
  <c r="D25" i="4"/>
  <c r="D36" i="4"/>
  <c r="B36" i="4"/>
  <c r="D40" i="4"/>
  <c r="B40" i="4"/>
  <c r="D53" i="4"/>
  <c r="D63" i="4"/>
  <c r="D96" i="4" s="1"/>
  <c r="D105" i="4" s="1"/>
  <c r="B105" i="4" s="1"/>
  <c r="D62" i="4"/>
  <c r="D67" i="4"/>
  <c r="B67" i="4"/>
  <c r="D74" i="4"/>
  <c r="D95" i="4"/>
  <c r="D104" i="4"/>
  <c r="AG630" i="3"/>
  <c r="AG632" i="3"/>
  <c r="S36" i="4"/>
  <c r="E36" i="13"/>
  <c r="S40" i="4"/>
  <c r="E40" i="13"/>
  <c r="S53" i="4"/>
  <c r="E53" i="13"/>
  <c r="S104" i="4"/>
  <c r="E104" i="13"/>
  <c r="F2" i="4"/>
  <c r="G2" i="4"/>
  <c r="H2" i="4"/>
  <c r="I2" i="4"/>
  <c r="J2" i="4"/>
  <c r="K2" i="4"/>
  <c r="L2" i="4"/>
  <c r="M2" i="4"/>
  <c r="N2" i="4"/>
  <c r="O2" i="4"/>
  <c r="P2" i="4"/>
  <c r="Q2" i="4"/>
  <c r="B4" i="4"/>
  <c r="B5" i="4"/>
  <c r="B6" i="4"/>
  <c r="B7" i="4"/>
  <c r="E8" i="4"/>
  <c r="F8" i="4"/>
  <c r="G8" i="4"/>
  <c r="G11" i="4"/>
  <c r="H8" i="4"/>
  <c r="H11" i="4"/>
  <c r="H25" i="4"/>
  <c r="H63" i="4" s="1"/>
  <c r="H96" i="4" s="1"/>
  <c r="H105" i="4" s="1"/>
  <c r="H53" i="4"/>
  <c r="I8" i="4"/>
  <c r="I11" i="4"/>
  <c r="I12" i="4"/>
  <c r="J8" i="4"/>
  <c r="J11" i="4"/>
  <c r="J12" i="4"/>
  <c r="J25" i="4"/>
  <c r="J36" i="4"/>
  <c r="J40" i="4"/>
  <c r="J53" i="4"/>
  <c r="J62" i="4"/>
  <c r="J67" i="4"/>
  <c r="J74" i="4"/>
  <c r="J95" i="4"/>
  <c r="J104" i="4"/>
  <c r="K8" i="4"/>
  <c r="K12" i="4"/>
  <c r="K11" i="4"/>
  <c r="L8" i="4"/>
  <c r="L11" i="4"/>
  <c r="L12" i="4"/>
  <c r="M8" i="4"/>
  <c r="M11" i="4"/>
  <c r="M12" i="4"/>
  <c r="N8" i="4"/>
  <c r="N12" i="4"/>
  <c r="O8" i="4"/>
  <c r="Q8" i="4"/>
  <c r="Q11" i="4"/>
  <c r="Q12" i="4"/>
  <c r="B9" i="4"/>
  <c r="B10" i="4"/>
  <c r="E11" i="4"/>
  <c r="F11" i="4"/>
  <c r="F12" i="4"/>
  <c r="F25" i="4"/>
  <c r="F36" i="4"/>
  <c r="F40" i="4"/>
  <c r="F53" i="4"/>
  <c r="F62" i="4"/>
  <c r="N11" i="4"/>
  <c r="O11" i="4"/>
  <c r="O12" i="4"/>
  <c r="B13" i="4"/>
  <c r="B14" i="4"/>
  <c r="B15" i="4"/>
  <c r="B17" i="4"/>
  <c r="B18" i="4"/>
  <c r="B19" i="4"/>
  <c r="B20" i="4"/>
  <c r="B21" i="4"/>
  <c r="B22" i="4"/>
  <c r="B23" i="4"/>
  <c r="B24" i="4"/>
  <c r="E25" i="4"/>
  <c r="G25" i="4"/>
  <c r="I25" i="4"/>
  <c r="I36" i="4"/>
  <c r="I40" i="4"/>
  <c r="I53" i="4"/>
  <c r="I62" i="4"/>
  <c r="K25" i="4"/>
  <c r="K63" i="4"/>
  <c r="K96" i="4"/>
  <c r="K105" i="4"/>
  <c r="L25" i="4"/>
  <c r="L63" i="4"/>
  <c r="L96" i="4"/>
  <c r="L105" i="4"/>
  <c r="M25" i="4"/>
  <c r="M36" i="4"/>
  <c r="M40" i="4"/>
  <c r="M53" i="4"/>
  <c r="M62" i="4"/>
  <c r="M63" i="4"/>
  <c r="M67" i="4"/>
  <c r="M74" i="4"/>
  <c r="M95" i="4"/>
  <c r="M96" i="4"/>
  <c r="M105" i="4"/>
  <c r="M104" i="4"/>
  <c r="N25" i="4"/>
  <c r="N36" i="4"/>
  <c r="N40" i="4"/>
  <c r="N53" i="4"/>
  <c r="N62" i="4"/>
  <c r="N63" i="4"/>
  <c r="N67" i="4"/>
  <c r="N74" i="4"/>
  <c r="N95" i="4"/>
  <c r="N96" i="4"/>
  <c r="N105" i="4"/>
  <c r="N104" i="4"/>
  <c r="O25" i="4"/>
  <c r="P25" i="4"/>
  <c r="P63" i="4"/>
  <c r="P96" i="4"/>
  <c r="P105" i="4"/>
  <c r="Q25" i="4"/>
  <c r="B26" i="4"/>
  <c r="B28" i="4"/>
  <c r="B29" i="4"/>
  <c r="B30" i="4"/>
  <c r="B31" i="4"/>
  <c r="B32" i="4"/>
  <c r="B33" i="4"/>
  <c r="B34" i="4"/>
  <c r="B35" i="4"/>
  <c r="E36" i="4"/>
  <c r="G36" i="4"/>
  <c r="H36" i="4"/>
  <c r="K36" i="4"/>
  <c r="L36" i="4"/>
  <c r="O36" i="4"/>
  <c r="P36" i="4"/>
  <c r="P40" i="4"/>
  <c r="P53" i="4"/>
  <c r="P62" i="4"/>
  <c r="P67" i="4"/>
  <c r="P74" i="4"/>
  <c r="P95" i="4"/>
  <c r="P104" i="4"/>
  <c r="Q36" i="4"/>
  <c r="B38" i="4"/>
  <c r="B39" i="4"/>
  <c r="E40" i="4"/>
  <c r="G40" i="4"/>
  <c r="H40" i="4"/>
  <c r="K40" i="4"/>
  <c r="L40" i="4"/>
  <c r="O40" i="4"/>
  <c r="Q40" i="4"/>
  <c r="B41" i="4"/>
  <c r="B43" i="4"/>
  <c r="B44" i="4"/>
  <c r="B45" i="4"/>
  <c r="B46" i="4"/>
  <c r="B47" i="4"/>
  <c r="B48" i="4"/>
  <c r="B49" i="4"/>
  <c r="B50" i="4"/>
  <c r="B51" i="4"/>
  <c r="B52" i="4"/>
  <c r="E53" i="4"/>
  <c r="G53" i="4"/>
  <c r="K53" i="4"/>
  <c r="L53" i="4"/>
  <c r="O53" i="4"/>
  <c r="Q53" i="4"/>
  <c r="B55" i="4"/>
  <c r="B56" i="4"/>
  <c r="B57" i="4"/>
  <c r="B59" i="4"/>
  <c r="B60" i="4"/>
  <c r="B61" i="4"/>
  <c r="E62" i="4"/>
  <c r="G62" i="4"/>
  <c r="H62" i="4"/>
  <c r="K62" i="4"/>
  <c r="L62" i="4"/>
  <c r="O62" i="4"/>
  <c r="O63" i="4"/>
  <c r="O67" i="4"/>
  <c r="O74" i="4"/>
  <c r="O95" i="4"/>
  <c r="O96" i="4"/>
  <c r="O105" i="4"/>
  <c r="O104" i="4"/>
  <c r="Q62" i="4"/>
  <c r="B65" i="4"/>
  <c r="B66" i="4"/>
  <c r="E67" i="4"/>
  <c r="F67" i="4"/>
  <c r="G67" i="4"/>
  <c r="H67" i="4"/>
  <c r="I67" i="4"/>
  <c r="K67" i="4"/>
  <c r="L67" i="4"/>
  <c r="Q67" i="4"/>
  <c r="B69" i="4"/>
  <c r="B70" i="4"/>
  <c r="B71" i="4"/>
  <c r="B72" i="4"/>
  <c r="B73" i="4"/>
  <c r="E74" i="4"/>
  <c r="F74" i="4"/>
  <c r="G74" i="4"/>
  <c r="H74" i="4"/>
  <c r="I74" i="4"/>
  <c r="K74" i="4"/>
  <c r="L74" i="4"/>
  <c r="Q74" i="4"/>
  <c r="B76" i="4"/>
  <c r="B78"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c r="Y710" i="3"/>
  <c r="AI710" i="3"/>
  <c r="Y711" i="3"/>
  <c r="AI711" i="3"/>
  <c r="Y712" i="3"/>
  <c r="AI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Q63" i="4"/>
  <c r="Q96" i="4"/>
  <c r="Q105" i="4"/>
  <c r="D58" i="11"/>
  <c r="D49" i="11"/>
  <c r="D39" i="11"/>
  <c r="D23" i="11"/>
  <c r="D92" i="11"/>
  <c r="D67" i="11"/>
  <c r="D31" i="11"/>
  <c r="D6" i="11"/>
  <c r="D32" i="11"/>
  <c r="D15" i="11"/>
  <c r="D71" i="11"/>
  <c r="D18" i="11"/>
  <c r="D102" i="11"/>
  <c r="D60" i="11"/>
  <c r="D8" i="11"/>
  <c r="D56" i="11"/>
  <c r="D61" i="11"/>
  <c r="D53" i="11"/>
  <c r="D101" i="11"/>
  <c r="D90" i="11"/>
  <c r="B75" i="11"/>
  <c r="D70" i="11"/>
  <c r="AG432" i="3"/>
  <c r="AI27" i="15" s="1"/>
  <c r="AI28" i="15" s="1"/>
  <c r="D12" i="13"/>
  <c r="D77" i="11"/>
  <c r="C37" i="11"/>
  <c r="D37" i="11"/>
  <c r="B9" i="11"/>
  <c r="D5" i="11"/>
  <c r="D14" i="11"/>
  <c r="I105" i="13"/>
  <c r="I107" i="13"/>
  <c r="B63" i="11"/>
  <c r="I63" i="4"/>
  <c r="I96" i="4"/>
  <c r="I105" i="4"/>
  <c r="H12" i="4"/>
  <c r="H9" i="13"/>
  <c r="J63" i="4"/>
  <c r="J96" i="4"/>
  <c r="J105" i="4"/>
  <c r="R11" i="4"/>
  <c r="D57" i="11"/>
  <c r="D68" i="11"/>
  <c r="R67" i="4"/>
  <c r="D100" i="11"/>
  <c r="B104" i="4"/>
  <c r="D93" i="11"/>
  <c r="B53" i="4"/>
  <c r="R8" i="4"/>
  <c r="C9" i="11"/>
  <c r="D9" i="11"/>
  <c r="B8" i="4"/>
  <c r="B12" i="4"/>
  <c r="S95" i="4"/>
  <c r="E95" i="13"/>
  <c r="D82" i="11"/>
  <c r="D73" i="11"/>
  <c r="R74" i="4"/>
  <c r="D75" i="11"/>
  <c r="C54" i="11"/>
  <c r="D44" i="11"/>
  <c r="B25" i="4"/>
  <c r="B63" i="4" s="1"/>
  <c r="D19" i="11"/>
  <c r="AB48" i="15"/>
  <c r="C63" i="13"/>
  <c r="C96" i="13"/>
  <c r="C105" i="13"/>
  <c r="C12" i="13"/>
  <c r="D83" i="11"/>
  <c r="D89" i="11"/>
  <c r="R78" i="4"/>
  <c r="B79" i="11"/>
  <c r="D79" i="11"/>
  <c r="D72" i="11"/>
  <c r="B74" i="4"/>
  <c r="D66" i="11"/>
  <c r="R62" i="4"/>
  <c r="C63" i="11"/>
  <c r="D63" i="11"/>
  <c r="R53" i="4"/>
  <c r="B54" i="11"/>
  <c r="D54" i="11"/>
  <c r="D27" i="11"/>
  <c r="G63" i="4"/>
  <c r="G96" i="4"/>
  <c r="G105" i="4"/>
  <c r="G12" i="4"/>
  <c r="F63" i="4"/>
  <c r="F96" i="4"/>
  <c r="F105" i="4"/>
  <c r="B11" i="13"/>
  <c r="C12" i="11"/>
  <c r="C13" i="11"/>
  <c r="R104" i="4"/>
  <c r="B62" i="4"/>
  <c r="C96" i="11"/>
  <c r="D30" i="11"/>
  <c r="R25" i="4"/>
  <c r="R63" i="4" s="1"/>
  <c r="R96" i="4" s="1"/>
  <c r="R105" i="4" s="1"/>
  <c r="D78" i="11"/>
  <c r="B26" i="11"/>
  <c r="R95" i="4"/>
  <c r="M38" i="7"/>
  <c r="B105" i="11"/>
  <c r="D105" i="11"/>
  <c r="D95" i="11"/>
  <c r="U35" i="7"/>
  <c r="U38" i="7"/>
  <c r="S35" i="7"/>
  <c r="S38" i="7"/>
  <c r="E38" i="7"/>
  <c r="I35" i="7"/>
  <c r="I38" i="7"/>
  <c r="K35" i="7"/>
  <c r="K38" i="7"/>
  <c r="W35" i="7"/>
  <c r="W38" i="7"/>
  <c r="Y35" i="7"/>
  <c r="Y38" i="7"/>
  <c r="AD7" i="15"/>
  <c r="C63" i="4"/>
  <c r="C96" i="4"/>
  <c r="E63" i="4"/>
  <c r="E96" i="4"/>
  <c r="E105" i="4"/>
  <c r="C26" i="11"/>
  <c r="D26" i="11"/>
  <c r="G35" i="7"/>
  <c r="G38" i="7"/>
  <c r="O35" i="7"/>
  <c r="O38" i="7"/>
  <c r="BA621" i="3"/>
  <c r="BZ621" i="3"/>
  <c r="AQ885" i="3"/>
  <c r="AE35" i="7"/>
  <c r="AE38" i="7"/>
  <c r="AA35" i="7"/>
  <c r="AA38" i="7"/>
  <c r="BU621" i="3"/>
  <c r="BF621" i="3"/>
  <c r="AM829" i="3"/>
  <c r="AM834" i="3"/>
  <c r="AG35" i="7"/>
  <c r="AG38" i="7"/>
  <c r="Q35" i="7"/>
  <c r="Q38" i="7"/>
  <c r="AC35" i="7"/>
  <c r="AC38" i="7"/>
  <c r="CT614" i="3"/>
  <c r="BK621" i="3"/>
  <c r="L951" i="3"/>
  <c r="L950" i="3"/>
  <c r="L949" i="3"/>
  <c r="L947" i="3"/>
  <c r="Y7" i="15"/>
  <c r="T7" i="15"/>
  <c r="K25" i="7"/>
  <c r="BP614" i="3"/>
  <c r="BZ614" i="3"/>
  <c r="BK633" i="3"/>
  <c r="BK614" i="3"/>
  <c r="I30" i="8"/>
  <c r="Z789" i="3"/>
  <c r="E6" i="7"/>
  <c r="AC862" i="3"/>
  <c r="Y758" i="3"/>
  <c r="AM905" i="3"/>
  <c r="I999" i="3"/>
  <c r="DD614" i="3"/>
  <c r="CJ614" i="3"/>
  <c r="AN891" i="3"/>
  <c r="AQ882" i="3"/>
  <c r="CE614" i="3"/>
  <c r="Y778" i="3"/>
  <c r="BF614" i="3"/>
  <c r="BA633" i="3"/>
  <c r="BA614" i="3"/>
  <c r="BP621" i="3"/>
  <c r="BU633" i="3"/>
  <c r="BZ633" i="3"/>
  <c r="BP633" i="3"/>
  <c r="AT675" i="3"/>
  <c r="AU654" i="3"/>
  <c r="AV654" i="3"/>
  <c r="CO614" i="3"/>
  <c r="CY614" i="3"/>
  <c r="AT237" i="3"/>
  <c r="BB239" i="3"/>
  <c r="T262" i="3"/>
  <c r="BF633" i="3"/>
  <c r="BU614" i="3"/>
  <c r="P734" i="3"/>
  <c r="AX614" i="3"/>
  <c r="X1003" i="3"/>
  <c r="AT614" i="3"/>
  <c r="X999" i="3"/>
  <c r="E9" i="7"/>
  <c r="F30" i="8"/>
  <c r="K14" i="7"/>
  <c r="G9" i="7"/>
  <c r="I8" i="7"/>
  <c r="I16" i="7"/>
  <c r="K16" i="7"/>
  <c r="M16" i="7"/>
  <c r="O16" i="7"/>
  <c r="Q16" i="7"/>
  <c r="S16" i="7"/>
  <c r="U16" i="7"/>
  <c r="W16" i="7"/>
  <c r="Y16" i="7"/>
  <c r="AA16" i="7"/>
  <c r="AC16" i="7"/>
  <c r="AE16" i="7"/>
  <c r="AG16" i="7"/>
  <c r="D104" i="11"/>
  <c r="E12" i="4"/>
  <c r="B96" i="11"/>
  <c r="B95" i="4"/>
  <c r="T63" i="4"/>
  <c r="T96" i="4"/>
  <c r="D11" i="11"/>
  <c r="B13" i="11"/>
  <c r="D13" i="11"/>
  <c r="D12" i="11"/>
  <c r="C12" i="4"/>
  <c r="B12" i="13"/>
  <c r="R12" i="4"/>
  <c r="S67" i="4"/>
  <c r="E67" i="13"/>
  <c r="E65" i="13"/>
  <c r="B64" i="11"/>
  <c r="B97" i="11"/>
  <c r="B106" i="11"/>
  <c r="D96" i="11"/>
  <c r="BK635" i="3"/>
  <c r="V949" i="3"/>
  <c r="AD949" i="3"/>
  <c r="Y780" i="3"/>
  <c r="B63" i="13"/>
  <c r="C64" i="11"/>
  <c r="BA635" i="3"/>
  <c r="V947" i="3"/>
  <c r="AD947" i="3"/>
  <c r="BP635" i="3"/>
  <c r="V950" i="3"/>
  <c r="AD950" i="3"/>
  <c r="BF635" i="3"/>
  <c r="V948" i="3"/>
  <c r="AD948" i="3"/>
  <c r="AU673" i="3"/>
  <c r="AV673" i="3"/>
  <c r="BZ635" i="3"/>
  <c r="I1003" i="3"/>
  <c r="AO907" i="3"/>
  <c r="Y781" i="3"/>
  <c r="E4" i="7"/>
  <c r="E5" i="7"/>
  <c r="C30" i="8"/>
  <c r="AU652" i="3"/>
  <c r="AV652" i="3"/>
  <c r="AU653" i="3"/>
  <c r="AV653" i="3"/>
  <c r="AU669" i="3"/>
  <c r="AV669" i="3"/>
  <c r="AU667" i="3"/>
  <c r="AV667" i="3"/>
  <c r="AU662" i="3"/>
  <c r="AV662" i="3"/>
  <c r="AU663" i="3"/>
  <c r="AV663" i="3"/>
  <c r="AU665" i="3"/>
  <c r="AV665" i="3"/>
  <c r="AU661" i="3"/>
  <c r="AV661" i="3"/>
  <c r="AU657" i="3"/>
  <c r="AV657" i="3"/>
  <c r="AU664" i="3"/>
  <c r="AV664" i="3"/>
  <c r="BU635" i="3"/>
  <c r="AU659" i="3"/>
  <c r="AV659" i="3"/>
  <c r="AU668" i="3"/>
  <c r="AV668" i="3"/>
  <c r="AU666" i="3"/>
  <c r="AV666" i="3"/>
  <c r="AU670" i="3"/>
  <c r="AV670" i="3"/>
  <c r="AU672" i="3"/>
  <c r="AV672" i="3"/>
  <c r="AU650" i="3"/>
  <c r="AU651" i="3"/>
  <c r="AV651" i="3"/>
  <c r="AU655" i="3"/>
  <c r="AV655" i="3"/>
  <c r="AU671" i="3"/>
  <c r="AV671" i="3"/>
  <c r="AU674" i="3"/>
  <c r="AV674" i="3"/>
  <c r="AU658" i="3"/>
  <c r="AV658" i="3"/>
  <c r="AU660" i="3"/>
  <c r="AV660" i="3"/>
  <c r="AU656" i="3"/>
  <c r="AV656" i="3"/>
  <c r="AO906" i="3"/>
  <c r="AA996" i="3"/>
  <c r="AD1000" i="3"/>
  <c r="AA1000" i="3"/>
  <c r="E7" i="7"/>
  <c r="G6" i="7"/>
  <c r="K8" i="7"/>
  <c r="I9" i="7"/>
  <c r="M14" i="7"/>
  <c r="H63" i="13"/>
  <c r="T105" i="4"/>
  <c r="H96" i="13"/>
  <c r="B96" i="13"/>
  <c r="C105" i="4"/>
  <c r="D64" i="11"/>
  <c r="AU675" i="3"/>
  <c r="C97" i="11"/>
  <c r="D97" i="11"/>
  <c r="Z798" i="3"/>
  <c r="V951" i="3"/>
  <c r="AD951" i="3"/>
  <c r="AD953" i="3"/>
  <c r="AD996" i="3"/>
  <c r="E10" i="7"/>
  <c r="G4" i="7"/>
  <c r="G5" i="7"/>
  <c r="AV650" i="3"/>
  <c r="AV675" i="3"/>
  <c r="AD734" i="3"/>
  <c r="O14" i="7"/>
  <c r="M8" i="7"/>
  <c r="K9" i="7"/>
  <c r="G7" i="7"/>
  <c r="I6" i="7"/>
  <c r="T107" i="4"/>
  <c r="H107" i="13"/>
  <c r="H105" i="13"/>
  <c r="AC442" i="3"/>
  <c r="B105" i="13"/>
  <c r="AD11" i="15"/>
  <c r="AD23" i="15"/>
  <c r="AD26" i="15"/>
  <c r="AI11" i="15"/>
  <c r="AI23" i="15"/>
  <c r="AI26" i="15"/>
  <c r="C106" i="11"/>
  <c r="D106" i="11"/>
  <c r="B1014" i="3"/>
  <c r="V952" i="3"/>
  <c r="G10" i="7"/>
  <c r="I4" i="7"/>
  <c r="I5" i="7"/>
  <c r="I7" i="7"/>
  <c r="K6" i="7"/>
  <c r="M9" i="7"/>
  <c r="O8" i="7"/>
  <c r="Q14" i="7"/>
  <c r="K4" i="7"/>
  <c r="M4" i="7"/>
  <c r="M5" i="7"/>
  <c r="I10" i="7"/>
  <c r="S14" i="7"/>
  <c r="M6" i="7"/>
  <c r="K7" i="7"/>
  <c r="O9" i="7"/>
  <c r="Q8" i="7"/>
  <c r="O4" i="7"/>
  <c r="O5" i="7"/>
  <c r="K5" i="7"/>
  <c r="K10" i="7"/>
  <c r="U14" i="7"/>
  <c r="Q9" i="7"/>
  <c r="S8" i="7"/>
  <c r="O6" i="7"/>
  <c r="M7" i="7"/>
  <c r="M10" i="7"/>
  <c r="Q4" i="7"/>
  <c r="S4" i="7"/>
  <c r="S9" i="7"/>
  <c r="U8" i="7"/>
  <c r="W14" i="7"/>
  <c r="O7" i="7"/>
  <c r="O10" i="7"/>
  <c r="Q6" i="7"/>
  <c r="Q5" i="7"/>
  <c r="Y14" i="7"/>
  <c r="W8" i="7"/>
  <c r="U9" i="7"/>
  <c r="U4" i="7"/>
  <c r="S5" i="7"/>
  <c r="Q7" i="7"/>
  <c r="S6" i="7"/>
  <c r="Q10" i="7"/>
  <c r="W4" i="7"/>
  <c r="U5" i="7"/>
  <c r="Y8" i="7"/>
  <c r="W9" i="7"/>
  <c r="AA14" i="7"/>
  <c r="S7" i="7"/>
  <c r="S10" i="7"/>
  <c r="U6" i="7"/>
  <c r="W6" i="7"/>
  <c r="U7" i="7"/>
  <c r="U10" i="7"/>
  <c r="Y4" i="7"/>
  <c r="W5" i="7"/>
  <c r="AC14" i="7"/>
  <c r="Y9" i="7"/>
  <c r="AA8" i="7"/>
  <c r="AE14" i="7"/>
  <c r="W7" i="7"/>
  <c r="W10" i="7"/>
  <c r="Y6" i="7"/>
  <c r="AA4" i="7"/>
  <c r="Y5" i="7"/>
  <c r="AA9" i="7"/>
  <c r="AC8" i="7"/>
  <c r="AA6" i="7"/>
  <c r="Y7" i="7"/>
  <c r="Y10" i="7"/>
  <c r="AE8" i="7"/>
  <c r="AC9" i="7"/>
  <c r="AC4" i="7"/>
  <c r="AA5" i="7"/>
  <c r="AG14" i="7"/>
  <c r="AE4" i="7"/>
  <c r="AC5" i="7"/>
  <c r="AE9" i="7"/>
  <c r="AG8" i="7"/>
  <c r="AG9" i="7"/>
  <c r="AA7" i="7"/>
  <c r="AA10" i="7"/>
  <c r="AC6" i="7"/>
  <c r="AE5" i="7"/>
  <c r="AG4" i="7"/>
  <c r="AC7" i="7"/>
  <c r="AC10" i="7"/>
  <c r="AE6" i="7"/>
  <c r="AE7" i="7"/>
  <c r="AE10" i="7"/>
  <c r="AG6" i="7"/>
  <c r="AG7" i="7"/>
  <c r="AG5" i="7"/>
  <c r="AG10" i="7"/>
  <c r="T11" i="15" l="1"/>
  <c r="T23" i="15" s="1"/>
  <c r="T26" i="15" s="1"/>
  <c r="S25" i="4"/>
  <c r="B96" i="4"/>
  <c r="AC441" i="3"/>
  <c r="AB47" i="15"/>
  <c r="AB49" i="15" s="1"/>
  <c r="T27" i="15"/>
  <c r="AD27" i="15"/>
  <c r="AD28" i="15" s="1"/>
  <c r="Y27" i="15"/>
  <c r="AQ886" i="3"/>
  <c r="U25" i="7"/>
  <c r="M25" i="7"/>
  <c r="S25" i="7"/>
  <c r="Q25" i="7"/>
  <c r="AG25" i="7"/>
  <c r="W25" i="7"/>
  <c r="AA25" i="7"/>
  <c r="AC25" i="7"/>
  <c r="I25" i="7"/>
  <c r="G25" i="7"/>
  <c r="Y25" i="7"/>
  <c r="O25" i="7"/>
  <c r="AC863" i="3"/>
  <c r="AC864" i="3"/>
  <c r="E19" i="7"/>
  <c r="I24" i="7"/>
  <c r="T28" i="15" l="1"/>
  <c r="S63" i="4"/>
  <c r="E25" i="13"/>
  <c r="E21" i="7"/>
  <c r="E30" i="7" s="1"/>
  <c r="E32" i="7" s="1"/>
  <c r="E40" i="7" s="1"/>
  <c r="G19" i="7"/>
  <c r="K24" i="7"/>
  <c r="E63" i="13" l="1"/>
  <c r="S96" i="4"/>
  <c r="E44" i="7"/>
  <c r="I19" i="7"/>
  <c r="G21" i="7"/>
  <c r="G30" i="7" s="1"/>
  <c r="G32" i="7" s="1"/>
  <c r="M24" i="7"/>
  <c r="E43" i="7"/>
  <c r="E54" i="7"/>
  <c r="E42" i="7"/>
  <c r="E96" i="13" l="1"/>
  <c r="S105" i="4"/>
  <c r="G40" i="7"/>
  <c r="G44" i="7"/>
  <c r="K19" i="7"/>
  <c r="I21" i="7"/>
  <c r="I30" i="7" s="1"/>
  <c r="I32" i="7" s="1"/>
  <c r="O24" i="7"/>
  <c r="E59" i="7"/>
  <c r="E56" i="7"/>
  <c r="E105" i="13" l="1"/>
  <c r="S107" i="4"/>
  <c r="K21" i="7"/>
  <c r="K30" i="7" s="1"/>
  <c r="K32" i="7" s="1"/>
  <c r="M19" i="7"/>
  <c r="I40" i="7"/>
  <c r="I44" i="7"/>
  <c r="G43" i="7"/>
  <c r="G42" i="7"/>
  <c r="G54" i="7"/>
  <c r="Q24" i="7"/>
  <c r="E107" i="13" l="1"/>
  <c r="Y11" i="15" s="1"/>
  <c r="Y23" i="15" s="1"/>
  <c r="AC443" i="3"/>
  <c r="G56" i="7"/>
  <c r="G59" i="7"/>
  <c r="I42" i="7"/>
  <c r="I54" i="7"/>
  <c r="I43" i="7"/>
  <c r="O19" i="7"/>
  <c r="M21" i="7"/>
  <c r="M30" i="7" s="1"/>
  <c r="M32" i="7" s="1"/>
  <c r="K40" i="7"/>
  <c r="K44" i="7"/>
  <c r="S24" i="7"/>
  <c r="Y26" i="15" l="1"/>
  <c r="Y28" i="15" s="1"/>
  <c r="T29" i="15" s="1"/>
  <c r="Y38" i="15"/>
  <c r="Y40" i="15" s="1"/>
  <c r="AD38" i="15"/>
  <c r="AD40" i="15" s="1"/>
  <c r="M40" i="7"/>
  <c r="M44" i="7"/>
  <c r="K54" i="7"/>
  <c r="K42" i="7"/>
  <c r="K43" i="7"/>
  <c r="I56" i="7"/>
  <c r="I59" i="7"/>
  <c r="Q19" i="7"/>
  <c r="O21" i="7"/>
  <c r="O30" i="7" s="1"/>
  <c r="O32" i="7" s="1"/>
  <c r="U24" i="7"/>
  <c r="Y41" i="15" l="1"/>
  <c r="AB50" i="15" s="1"/>
  <c r="AB54" i="15" s="1"/>
  <c r="AB55" i="15" s="1"/>
  <c r="AB56" i="15" s="1"/>
  <c r="S19" i="7"/>
  <c r="Q21" i="7"/>
  <c r="Q30" i="7" s="1"/>
  <c r="Q32" i="7" s="1"/>
  <c r="K59" i="7"/>
  <c r="K56" i="7"/>
  <c r="O40" i="7"/>
  <c r="O44" i="7"/>
  <c r="M54" i="7"/>
  <c r="M43" i="7"/>
  <c r="M42" i="7"/>
  <c r="W24" i="7"/>
  <c r="M26" i="3" l="1"/>
  <c r="P203" i="3" s="1"/>
  <c r="AB57" i="15"/>
  <c r="AB59" i="15" s="1"/>
  <c r="AB76" i="15" s="1"/>
  <c r="AB77" i="15" s="1"/>
  <c r="M59" i="7"/>
  <c r="M56" i="7"/>
  <c r="Q44" i="7"/>
  <c r="Q40" i="7"/>
  <c r="O42" i="7"/>
  <c r="O54" i="7"/>
  <c r="O43" i="7"/>
  <c r="U19" i="7"/>
  <c r="S21" i="7"/>
  <c r="S30" i="7" s="1"/>
  <c r="S32" i="7" s="1"/>
  <c r="Y24" i="7"/>
  <c r="M27" i="3" l="1"/>
  <c r="P204" i="3" s="1"/>
  <c r="AB87" i="15"/>
  <c r="AB78" i="15"/>
  <c r="AB80" i="15" s="1"/>
  <c r="J81" i="15" s="1"/>
  <c r="AB86" i="15"/>
  <c r="U21" i="7"/>
  <c r="U30" i="7" s="1"/>
  <c r="U32" i="7" s="1"/>
  <c r="W19" i="7"/>
  <c r="Q42" i="7"/>
  <c r="Q54" i="7"/>
  <c r="Q43" i="7"/>
  <c r="O59" i="7"/>
  <c r="O56" i="7"/>
  <c r="S44" i="7"/>
  <c r="S40" i="7"/>
  <c r="AA24" i="7"/>
  <c r="Y19" i="7" l="1"/>
  <c r="W21" i="7"/>
  <c r="W30" i="7" s="1"/>
  <c r="W32" i="7" s="1"/>
  <c r="Q59" i="7"/>
  <c r="Q56" i="7"/>
  <c r="S43" i="7"/>
  <c r="S42" i="7"/>
  <c r="S54" i="7"/>
  <c r="U40" i="7"/>
  <c r="U44" i="7"/>
  <c r="AC24" i="7"/>
  <c r="U43" i="7" l="1"/>
  <c r="U54" i="7"/>
  <c r="U42" i="7"/>
  <c r="W44" i="7"/>
  <c r="W40" i="7"/>
  <c r="S59" i="7"/>
  <c r="S56" i="7"/>
  <c r="AA19" i="7"/>
  <c r="Y21" i="7"/>
  <c r="Y30" i="7" s="1"/>
  <c r="Y32" i="7" s="1"/>
  <c r="AE24" i="7"/>
  <c r="AA21" i="7" l="1"/>
  <c r="AA30" i="7" s="1"/>
  <c r="AA32" i="7" s="1"/>
  <c r="AC19" i="7"/>
  <c r="U56" i="7"/>
  <c r="U59" i="7"/>
  <c r="Y44" i="7"/>
  <c r="Y40" i="7"/>
  <c r="W54" i="7"/>
  <c r="W42" i="7"/>
  <c r="W43" i="7"/>
  <c r="AG24" i="7"/>
  <c r="W56" i="7" l="1"/>
  <c r="W59" i="7"/>
  <c r="Y42" i="7"/>
  <c r="Y43" i="7"/>
  <c r="Y54" i="7"/>
  <c r="AC21" i="7"/>
  <c r="AC30" i="7" s="1"/>
  <c r="AC32" i="7" s="1"/>
  <c r="AE19" i="7"/>
  <c r="AA44" i="7"/>
  <c r="AA40" i="7"/>
  <c r="AG19" i="7" l="1"/>
  <c r="AG21" i="7" s="1"/>
  <c r="AG30" i="7" s="1"/>
  <c r="AG32" i="7" s="1"/>
  <c r="AE21" i="7"/>
  <c r="AE30" i="7" s="1"/>
  <c r="AE32" i="7" s="1"/>
  <c r="AC44" i="7"/>
  <c r="AC40" i="7"/>
  <c r="AA42" i="7"/>
  <c r="AA54" i="7"/>
  <c r="AA43" i="7"/>
  <c r="Y59" i="7"/>
  <c r="Y56" i="7"/>
  <c r="AC43" i="7" l="1"/>
  <c r="AC54" i="7"/>
  <c r="AC42" i="7"/>
  <c r="AA59" i="7"/>
  <c r="AA56" i="7"/>
  <c r="AE40" i="7"/>
  <c r="AE44" i="7"/>
  <c r="AG44" i="7"/>
  <c r="AG40" i="7"/>
  <c r="AE43" i="7" l="1"/>
  <c r="AE42" i="7"/>
  <c r="AE54" i="7"/>
  <c r="AC56" i="7"/>
  <c r="AC59" i="7"/>
  <c r="AG54" i="7"/>
  <c r="AG43" i="7"/>
  <c r="AG42" i="7"/>
  <c r="AE56" i="7" l="1"/>
  <c r="AE59" i="7"/>
  <c r="AG59" i="7"/>
  <c r="AG56"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789" authorId="0" shapeId="0" xr:uid="{00000000-0006-0000-0400-000001000000}">
      <text>
        <r>
          <rPr>
            <sz val="9"/>
            <color rgb="FF000000"/>
            <rFont val="Tahoma"/>
            <family val="2"/>
          </rPr>
          <t xml:space="preserve">Complete the Subsidy Contract Calculation tab, the annual rental subsidy overhang amount will automatically populate
</t>
        </r>
      </text>
    </comment>
    <comment ref="L947" authorId="1"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indexed="81"/>
            <rFont val="Tahoma"/>
            <family val="2"/>
          </rPr>
          <t>minimum $15,000 in hard construction costs per unit.</t>
        </r>
      </text>
    </comment>
    <comment ref="B26" authorId="0" shapeId="0" xr:uid="{00000000-0006-0000-0500-000004000000}">
      <text>
        <r>
          <rPr>
            <sz val="9"/>
            <color indexed="81"/>
            <rFont val="Tahoma"/>
            <family val="2"/>
          </rPr>
          <t xml:space="preserve">Relocation costs should correlate to the costs approved by either the local agency or federal agency. 
</t>
        </r>
      </text>
    </comment>
    <comment ref="A71" authorId="2" shapeId="0" xr:uid="{00000000-0006-0000-0500-000005000000}">
      <text>
        <r>
          <rPr>
            <sz val="9"/>
            <color indexed="81"/>
            <rFont val="Tahoma"/>
            <family val="2"/>
          </rPr>
          <t>For projects subject to a TCAC Capital Needs Covenant</t>
        </r>
      </text>
    </comment>
    <comment ref="A72" authorId="2" shapeId="0" xr:uid="{00000000-0006-0000-0500-000006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7000000}">
      <text>
        <r>
          <rPr>
            <sz val="9"/>
            <color indexed="81"/>
            <rFont val="Tahoma"/>
            <family val="2"/>
          </rPr>
          <t xml:space="preserve">Any project fees paid as brokerage to a related party are part of developer fee.
</t>
        </r>
      </text>
    </comment>
    <comment ref="B102" authorId="0" shapeId="0" xr:uid="{00000000-0006-0000-0500-000008000000}">
      <text>
        <r>
          <rPr>
            <sz val="9"/>
            <color indexed="81"/>
            <rFont val="Tahoma"/>
            <family val="2"/>
          </rPr>
          <t xml:space="preserve">Any construction management oversight paid to developer or related party are part of developer fees.
</t>
        </r>
      </text>
    </comment>
    <comment ref="S104" authorId="0" shapeId="0" xr:uid="{00000000-0006-0000-0500-000009000000}">
      <text>
        <r>
          <rPr>
            <sz val="10"/>
            <color rgb="FF000000"/>
            <rFont val="Arial"/>
            <family val="2"/>
          </rPr>
          <t>Cannot exceed 15% of cell S96.  See TCAC Reg. Section 10327(c)(2)(B) for deferral/equity contribution requirements.</t>
        </r>
      </text>
    </comment>
    <comment ref="T104" authorId="0" shapeId="0" xr:uid="{00000000-0006-0000-0500-00000A000000}">
      <text>
        <r>
          <rPr>
            <sz val="10"/>
            <color rgb="FF000000"/>
            <rFont val="Arial"/>
            <family val="2"/>
          </rPr>
          <t>Acquisition Credits cannot exceed 5% of cell T96 (or 15% if regulatory requirements are met). See TCAC Reg. Section 10327(c)(2)(B) for deferral/equity contribution requirements.</t>
        </r>
        <r>
          <rPr>
            <sz val="9"/>
            <color rgb="FF000000"/>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700-000002000000}">
      <text>
        <r>
          <rPr>
            <sz val="9"/>
            <color indexed="81"/>
            <rFont val="Tahoma"/>
            <family val="2"/>
          </rPr>
          <t xml:space="preserve">The Total Requested Unadjusted Eligible Basis must not exceed the Total Adjusted Threshold Basis Limit.
</t>
        </r>
      </text>
    </comment>
    <comment ref="B24" authorId="1" shapeId="0" xr:uid="{00000000-0006-0000-0700-000003000000}">
      <text>
        <r>
          <rPr>
            <sz val="9"/>
            <color indexed="81"/>
            <rFont val="Tahoma"/>
            <family val="2"/>
          </rPr>
          <t>The Total Requested Unadjusted Eligible Basis must not exceed the Total Adjusted Threshold Basis Limit.</t>
        </r>
      </text>
    </comment>
    <comment ref="T25" authorId="2" shapeId="0" xr:uid="{00000000-0006-0000-0700-000004000000}">
      <text>
        <r>
          <rPr>
            <sz val="10"/>
            <rFont val="Arial"/>
            <family val="2"/>
          </rPr>
          <t>130% adjustment only for sites located in a DDA/QCT.</t>
        </r>
      </text>
    </comment>
    <comment ref="Y25" authorId="2" shapeId="0" xr:uid="{00000000-0006-0000-0700-000005000000}">
      <text>
        <r>
          <rPr>
            <sz val="10"/>
            <rFont val="Arial"/>
            <family val="2"/>
          </rPr>
          <t>No 130% adjustment for sites not located in DDA or QCT</t>
        </r>
      </text>
    </comment>
  </commentList>
</comments>
</file>

<file path=xl/sharedStrings.xml><?xml version="1.0" encoding="utf-8"?>
<sst xmlns="http://schemas.openxmlformats.org/spreadsheetml/2006/main" count="3689" uniqueCount="1800">
  <si>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</si>
  <si>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</si>
  <si>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</si>
  <si>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</si>
  <si>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</si>
  <si>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</si>
  <si>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</si>
  <si>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</si>
  <si>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</si>
  <si>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</si>
  <si>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</si>
  <si>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</si>
  <si>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</si>
  <si>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</si>
  <si>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</si>
  <si>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</si>
  <si>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</si>
  <si>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</si>
  <si>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</si>
  <si>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</si>
  <si>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</si>
  <si>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</si>
  <si>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</si>
  <si>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</si>
  <si>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</si>
  <si>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</si>
  <si>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</si>
  <si>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</si>
  <si>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</si>
  <si>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</si>
  <si>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</si>
  <si>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</si>
  <si>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</si>
  <si>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</si>
  <si>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</si>
  <si>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</si>
  <si>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</si>
  <si>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</si>
  <si>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</si>
  <si>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</si>
  <si>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</si>
  <si>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</si>
  <si>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</si>
  <si>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</si>
  <si>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</si>
  <si>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</si>
  <si>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</si>
  <si>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</si>
  <si>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</si>
  <si>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</si>
  <si>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</si>
  <si>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</si>
  <si>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</si>
  <si>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</si>
  <si>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</si>
  <si>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</si>
  <si>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</si>
  <si>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</si>
  <si>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</si>
  <si>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</si>
  <si>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</si>
  <si>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</si>
  <si>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</si>
  <si>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</si>
  <si>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</si>
  <si>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</si>
  <si>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</si>
  <si>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</si>
  <si>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</si>
  <si>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</si>
  <si>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</si>
  <si>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</si>
  <si>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</si>
  <si>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</si>
  <si>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</si>
  <si>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</si>
  <si>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</si>
  <si>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</si>
  <si>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</si>
  <si>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</si>
  <si>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</si>
  <si>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</si>
  <si>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</si>
  <si>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</si>
  <si>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</si>
  <si>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</si>
  <si>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</si>
  <si>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</si>
  <si>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</si>
  <si>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</si>
  <si>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</si>
  <si>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</si>
  <si>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</si>
  <si>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</si>
  <si>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</si>
  <si>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</si>
  <si>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</si>
  <si>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</si>
  <si>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</si>
  <si>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</si>
  <si>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</si>
  <si>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</si>
  <si>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</si>
  <si>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</si>
  <si>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</si>
  <si>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</si>
  <si>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</si>
  <si>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</si>
  <si>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</si>
  <si>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</si>
  <si>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</si>
  <si>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</si>
  <si>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</si>
  <si>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</si>
  <si>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</si>
  <si>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</si>
  <si>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</si>
  <si>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</si>
  <si>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</si>
  <si>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</si>
  <si>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</si>
  <si>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</si>
  <si>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</si>
  <si>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</si>
  <si>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</si>
  <si>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</si>
  <si>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</si>
  <si>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</si>
  <si>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</si>
  <si>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</si>
  <si>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</si>
  <si>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</si>
  <si>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</si>
  <si>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</si>
  <si>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</si>
  <si>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</si>
  <si>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</si>
  <si>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</si>
  <si>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</si>
  <si>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</si>
  <si>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</si>
  <si>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</si>
  <si>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</si>
  <si>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</si>
  <si>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</si>
  <si>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</si>
  <si>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</si>
  <si>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</si>
  <si>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</si>
  <si>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</si>
  <si>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</si>
  <si>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</si>
  <si>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</si>
  <si>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</si>
  <si>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</si>
  <si>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</si>
  <si>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</si>
  <si>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</si>
  <si>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</si>
  <si>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</si>
  <si>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</si>
  <si>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</si>
  <si>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</si>
  <si>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</si>
  <si>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</si>
  <si>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</si>
  <si>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</si>
  <si>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</si>
  <si>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</si>
  <si>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</si>
  <si>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</si>
  <si>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</si>
  <si>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</si>
  <si>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</si>
  <si>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</si>
  <si>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</si>
  <si>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</si>
  <si>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</si>
  <si>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</si>
  <si>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</si>
  <si>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</si>
  <si>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</si>
  <si>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</si>
  <si>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</si>
  <si>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</si>
  <si>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</si>
  <si>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</si>
  <si>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</si>
  <si>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</si>
  <si>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</si>
  <si>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</si>
  <si>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</si>
  <si>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</si>
  <si>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</si>
  <si>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</si>
  <si>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</si>
  <si>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</si>
  <si>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</si>
  <si>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</si>
  <si>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</si>
  <si>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</si>
  <si>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</si>
  <si>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</si>
  <si>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</si>
  <si>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</si>
  <si>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</si>
  <si>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</si>
  <si>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</si>
  <si>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</si>
  <si>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</si>
  <si>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</si>
  <si>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</si>
  <si>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</si>
  <si>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</si>
  <si>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</si>
  <si>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</si>
  <si>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</si>
  <si>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</si>
  <si>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</si>
  <si>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</si>
  <si>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</si>
  <si>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</si>
  <si>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</si>
  <si>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</si>
  <si>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</si>
  <si>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</si>
  <si>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</si>
  <si>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</si>
  <si>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</si>
  <si>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</si>
  <si>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</si>
  <si>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</si>
  <si>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</si>
  <si>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</si>
  <si>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</si>
  <si>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</si>
  <si>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</si>
  <si>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</si>
  <si>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</si>
  <si>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</si>
  <si>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</si>
  <si>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</si>
  <si>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</si>
  <si>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</si>
  <si>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</si>
  <si>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</si>
  <si>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</si>
  <si>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</si>
  <si>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</si>
  <si>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</si>
  <si>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</si>
  <si>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</si>
  <si>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</si>
  <si>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</si>
  <si>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</si>
  <si>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</si>
  <si>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</si>
  <si>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</si>
  <si>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</si>
  <si>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</si>
  <si>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</si>
  <si>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</si>
  <si>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</si>
  <si>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</si>
  <si>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</si>
  <si>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</si>
  <si>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</si>
  <si>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</si>
  <si>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</si>
  <si>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</si>
  <si>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</si>
  <si>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</si>
  <si>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</si>
  <si>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</si>
  <si>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</si>
  <si>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</si>
  <si>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</si>
  <si>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</si>
  <si>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</si>
  <si>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</si>
  <si>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</si>
  <si>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</si>
  <si>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</si>
  <si>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</si>
  <si>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</si>
  <si>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</si>
  <si>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</si>
  <si>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</si>
  <si>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</si>
  <si>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</si>
  <si>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</si>
  <si>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</si>
  <si>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</si>
  <si>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</si>
  <si>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</si>
  <si>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</si>
  <si>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</si>
  <si>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</si>
  <si>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</si>
  <si>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</si>
  <si>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</si>
  <si>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</si>
  <si>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</si>
  <si>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</si>
  <si>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</si>
  <si>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</si>
  <si>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</si>
  <si>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</si>
  <si>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</si>
  <si>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</si>
  <si>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</si>
  <si>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</si>
  <si>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</si>
  <si>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</si>
  <si>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</si>
  <si>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</si>
  <si>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</si>
  <si>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</si>
  <si>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</si>
  <si>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</si>
  <si>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</si>
  <si>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</si>
  <si>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</si>
  <si>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</si>
  <si>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</si>
  <si>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</si>
  <si>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</si>
  <si>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</si>
  <si>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</si>
  <si>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</si>
  <si>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</si>
  <si>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</si>
  <si>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</si>
  <si>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</si>
  <si>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</si>
  <si>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</si>
  <si>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</si>
  <si>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</si>
  <si>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</si>
  <si>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</si>
  <si>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</si>
  <si>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</si>
  <si>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</si>
  <si>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</si>
  <si>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</si>
  <si>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</si>
  <si>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</si>
  <si>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</si>
  <si>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</si>
  <si>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</si>
  <si>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</si>
  <si>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</si>
  <si>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</si>
  <si>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</si>
  <si>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</si>
  <si>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</si>
  <si>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</si>
  <si>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</si>
  <si>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</si>
  <si>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</si>
  <si>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</si>
  <si>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</si>
  <si>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</si>
  <si>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</si>
  <si>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</si>
  <si>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</si>
  <si>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</si>
  <si>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</si>
  <si>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</si>
  <si>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</si>
  <si>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</si>
  <si>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</si>
  <si>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</si>
  <si>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</si>
  <si>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</si>
  <si>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</si>
  <si>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</si>
  <si>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</si>
  <si>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</si>
  <si>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</si>
  <si>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</si>
  <si>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</si>
  <si>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</si>
  <si>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</si>
  <si>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</si>
  <si>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</si>
  <si>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</si>
  <si>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</si>
  <si>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</si>
  <si>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</si>
  <si>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</si>
  <si>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</si>
  <si>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</si>
  <si>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</si>
  <si>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</si>
  <si>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</si>
  <si>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</si>
  <si>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</si>
  <si>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</si>
  <si>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</si>
  <si>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</si>
  <si>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</si>
  <si>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</si>
  <si>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</si>
  <si>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</si>
  <si>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</si>
  <si>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</si>
  <si>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</si>
  <si>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</si>
  <si>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</si>
  <si>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</si>
  <si>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</si>
  <si>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</si>
  <si>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</si>
  <si>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</si>
  <si>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</si>
  <si>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</si>
  <si>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</si>
  <si>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</si>
  <si>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</si>
  <si>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</si>
  <si>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</si>
  <si>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</si>
  <si>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</si>
  <si>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</si>
  <si>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</si>
  <si>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</si>
  <si>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</si>
  <si>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</si>
  <si>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</si>
  <si>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</si>
  <si>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</si>
  <si>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</si>
  <si>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</si>
  <si>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</si>
  <si>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</si>
  <si>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</si>
  <si>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</si>
  <si>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</si>
  <si>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</si>
  <si>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</si>
  <si>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</si>
  <si>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</si>
  <si>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</si>
  <si>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</si>
  <si>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</si>
  <si>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</si>
  <si>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</si>
  <si>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</si>
  <si>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</si>
  <si>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</si>
  <si>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</si>
  <si>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</si>
  <si>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</si>
  <si>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</si>
  <si>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</si>
  <si>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</si>
  <si>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</si>
  <si>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</si>
  <si>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</si>
  <si>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</si>
  <si>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</si>
  <si>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</si>
  <si>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</si>
  <si>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</si>
  <si>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</si>
  <si>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</si>
  <si>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</si>
  <si>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</si>
  <si>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</si>
  <si>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</si>
  <si>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</si>
  <si>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</si>
  <si>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</si>
  <si>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</si>
  <si>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</si>
  <si>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</si>
  <si>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</si>
  <si>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</si>
  <si>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</si>
  <si>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</si>
  <si>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</si>
  <si>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</si>
  <si>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</si>
  <si>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</si>
  <si>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</si>
  <si>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</si>
  <si>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</si>
  <si>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</si>
  <si>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</si>
  <si>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</si>
  <si>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</si>
  <si>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</si>
  <si>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</si>
  <si>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</si>
  <si>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</si>
  <si>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</si>
  <si>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</si>
  <si>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</si>
  <si>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</si>
  <si>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</si>
  <si>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</si>
  <si>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</si>
  <si>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</si>
  <si>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</si>
  <si>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</si>
  <si>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</si>
  <si>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</si>
  <si>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</si>
  <si>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</si>
  <si>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</si>
  <si>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</si>
  <si>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</si>
  <si>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</si>
  <si>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</si>
  <si>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</si>
  <si>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</si>
  <si>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</si>
  <si>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</si>
  <si>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</si>
  <si>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</si>
  <si>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</si>
  <si>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</si>
  <si>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</si>
  <si>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</si>
  <si>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</si>
  <si>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</si>
  <si>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</si>
  <si>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</si>
  <si>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</si>
  <si>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</si>
  <si>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</si>
  <si>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</si>
  <si>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</si>
  <si>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</si>
  <si>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</si>
  <si>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</si>
  <si>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</si>
  <si>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</si>
  <si>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</si>
  <si>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</si>
  <si>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</si>
  <si>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</si>
  <si>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</si>
  <si>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</si>
  <si>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</si>
  <si>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</si>
  <si>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</si>
  <si>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</si>
  <si>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</si>
  <si>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</si>
  <si>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</si>
  <si>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</si>
  <si>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</si>
  <si>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</si>
  <si>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</si>
  <si>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</si>
  <si>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</si>
  <si>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</si>
  <si>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</si>
  <si>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</si>
  <si>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</si>
  <si>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</si>
  <si>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</si>
  <si>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</si>
  <si>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</si>
  <si>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</si>
  <si>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</si>
  <si>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</si>
  <si>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</si>
  <si>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</si>
  <si>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</si>
  <si>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</si>
  <si>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</si>
  <si>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</si>
  <si>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</si>
  <si>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</si>
  <si>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</si>
  <si>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</si>
  <si>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</si>
  <si>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</si>
  <si>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</si>
  <si>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</si>
  <si>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</si>
  <si>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</si>
  <si>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</si>
  <si>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</si>
  <si>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</si>
  <si>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</si>
  <si>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</si>
  <si>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</si>
  <si>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</si>
  <si>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</si>
  <si>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</si>
  <si>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</si>
  <si>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</si>
  <si>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</si>
  <si>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</si>
  <si>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</si>
  <si>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</si>
  <si>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</si>
  <si>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</si>
  <si>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</si>
  <si>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</si>
  <si>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</si>
  <si>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</si>
  <si>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</si>
  <si>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</si>
  <si>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</si>
  <si>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</si>
  <si>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</si>
  <si>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</si>
  <si>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</si>
  <si>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</si>
  <si>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</si>
  <si>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</si>
  <si>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</si>
  <si>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</si>
  <si>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</si>
  <si>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</si>
  <si>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</si>
  <si>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</si>
  <si>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</si>
  <si>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</si>
  <si>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</si>
  <si>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</si>
  <si>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</si>
  <si>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</si>
  <si>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</si>
  <si>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</si>
  <si>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</si>
  <si>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</si>
  <si>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</si>
  <si>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</si>
  <si>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</si>
  <si>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</si>
  <si>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</si>
  <si>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</si>
  <si>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</si>
  <si>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</si>
  <si>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</si>
  <si>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</si>
  <si>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</si>
  <si>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</si>
  <si>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</si>
  <si>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</si>
  <si>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</si>
  <si>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</si>
  <si>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</si>
  <si>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</si>
  <si>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</si>
  <si>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</si>
  <si>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</si>
  <si>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</si>
  <si>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</si>
  <si>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</si>
  <si>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</si>
  <si>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</si>
  <si>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</si>
  <si>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</si>
  <si>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</si>
  <si>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</si>
  <si>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</si>
  <si>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</si>
  <si>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</si>
  <si>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</si>
  <si>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</si>
  <si>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</si>
  <si>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</si>
  <si>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</si>
  <si>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</si>
  <si>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</si>
  <si>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</si>
  <si>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</si>
  <si>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</si>
  <si>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</si>
  <si>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</si>
  <si>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</si>
  <si>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</si>
  <si>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</si>
  <si>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</si>
  <si>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</si>
  <si>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</si>
  <si>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</si>
  <si>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</si>
  <si>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</si>
  <si>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</si>
  <si>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</si>
  <si>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</si>
  <si>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</si>
  <si>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</si>
  <si>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</si>
  <si>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</si>
  <si>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</si>
  <si>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</si>
  <si>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</si>
  <si>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</si>
  <si>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</si>
  <si>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</si>
  <si>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</si>
  <si>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</si>
  <si>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</si>
  <si>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</si>
  <si>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</si>
  <si>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</si>
  <si>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</si>
  <si>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</si>
  <si>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</si>
  <si>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</si>
  <si>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</si>
  <si>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</si>
  <si>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</si>
  <si>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</si>
  <si>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</si>
  <si>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</si>
  <si>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</si>
  <si>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</si>
  <si>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</si>
  <si>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</si>
  <si>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</si>
  <si>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</si>
  <si>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</si>
  <si>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</si>
  <si>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</si>
  <si>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</si>
  <si>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</si>
  <si>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</si>
  <si>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</si>
  <si>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</si>
  <si>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</si>
  <si>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</si>
  <si>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</si>
  <si>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</si>
  <si>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</si>
  <si>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</si>
  <si>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</si>
  <si>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</si>
  <si>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</si>
  <si>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</si>
  <si>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</si>
  <si>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</si>
  <si>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</si>
  <si>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</si>
  <si>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</si>
  <si>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</si>
  <si>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</si>
  <si>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</si>
  <si>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</si>
  <si>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</si>
  <si>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</si>
  <si>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</si>
  <si>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</si>
  <si>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</si>
  <si>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</si>
  <si>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</si>
  <si>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</si>
  <si>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</si>
  <si>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</si>
  <si>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</si>
  <si>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</si>
  <si>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</si>
  <si>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</si>
  <si>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</si>
  <si>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</si>
  <si>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</si>
  <si>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</si>
  <si>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</si>
  <si>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</si>
  <si>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</si>
  <si>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</si>
  <si>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</si>
  <si>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</si>
  <si>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</si>
  <si>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</si>
  <si>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</si>
  <si>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</si>
  <si>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</si>
  <si>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</si>
  <si>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</si>
  <si>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</si>
  <si>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</si>
  <si>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</si>
  <si>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</si>
  <si>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</si>
  <si>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</si>
  <si>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</si>
  <si>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</si>
  <si>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</si>
  <si>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</si>
  <si>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</si>
  <si>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</si>
  <si>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</si>
  <si>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</si>
  <si>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</si>
  <si>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</si>
  <si>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</si>
  <si>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</si>
  <si>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</si>
  <si>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</si>
  <si>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</si>
  <si>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</si>
  <si>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</si>
  <si>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</si>
  <si>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</si>
  <si>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</si>
  <si>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</si>
  <si>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</si>
  <si>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</si>
  <si>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</si>
  <si>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</si>
  <si>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</si>
  <si>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</si>
  <si>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</si>
  <si>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</si>
  <si>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</si>
  <si>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</si>
  <si>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</si>
  <si>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</si>
  <si>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</si>
  <si>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</si>
  <si>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</si>
  <si>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</si>
  <si>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</si>
  <si>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</si>
  <si>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</si>
  <si>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</si>
  <si>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</si>
  <si>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</si>
  <si>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</si>
  <si>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</si>
  <si>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</si>
  <si>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</si>
  <si>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</si>
  <si>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</si>
  <si>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</si>
  <si>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</si>
  <si>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</si>
  <si>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</si>
  <si>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</si>
  <si>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</si>
  <si>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</si>
  <si>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</si>
  <si>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</si>
  <si>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</si>
  <si>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</si>
  <si>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</si>
  <si>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</si>
  <si>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</si>
  <si>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</si>
  <si>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</si>
  <si>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</si>
  <si>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</si>
  <si>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</si>
  <si>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</si>
  <si>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</si>
  <si>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</si>
  <si>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</si>
  <si>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</si>
  <si>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</si>
  <si>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</si>
  <si>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</si>
  <si>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</si>
  <si>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</si>
  <si>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</si>
  <si>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</si>
  <si>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</si>
  <si>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</si>
  <si>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</si>
  <si>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</si>
  <si>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</si>
  <si>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</si>
  <si>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</si>
  <si>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</si>
  <si>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</si>
  <si>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</si>
  <si>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</si>
  <si>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</si>
  <si>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</si>
  <si>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</si>
  <si>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</si>
  <si>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</si>
  <si>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</si>
  <si>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</si>
  <si>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</si>
  <si>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</si>
  <si>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</si>
  <si>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</si>
  <si>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</si>
  <si>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</si>
  <si>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</si>
  <si>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</si>
  <si>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</si>
  <si>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</si>
  <si>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</si>
  <si>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</si>
  <si>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</si>
  <si>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</si>
  <si>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</si>
  <si>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</si>
  <si>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</si>
  <si>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</si>
  <si>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</si>
  <si>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</si>
  <si>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</si>
  <si>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</si>
  <si>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</si>
  <si>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</si>
  <si>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</si>
  <si>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</si>
  <si>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</si>
  <si>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</si>
  <si>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</si>
  <si>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</si>
  <si>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</si>
  <si>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</si>
  <si>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</si>
  <si>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</si>
  <si>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</si>
  <si>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</si>
  <si>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</si>
  <si>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</si>
  <si>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</si>
  <si>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</si>
  <si>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</si>
  <si>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</si>
  <si>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</si>
  <si>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</si>
  <si>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</si>
  <si>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</si>
  <si>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</si>
  <si>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</si>
  <si>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</si>
  <si>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</si>
  <si>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</si>
  <si>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</si>
  <si>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</si>
  <si>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</si>
  <si>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</si>
  <si>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</si>
  <si>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</si>
  <si>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</si>
  <si>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</si>
  <si>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</si>
  <si>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</si>
  <si>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</si>
  <si>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</si>
  <si>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</si>
  <si>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</si>
  <si>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</si>
  <si>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</si>
  <si>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</si>
  <si>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</si>
  <si>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</si>
  <si>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</si>
  <si>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</si>
  <si>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</si>
  <si>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</si>
  <si>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</si>
  <si>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</si>
  <si>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</si>
  <si>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</si>
  <si>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</si>
  <si>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</si>
  <si>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</si>
  <si>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</si>
  <si>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</si>
  <si>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</si>
  <si>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</si>
  <si>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</si>
  <si>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</si>
  <si>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</si>
  <si>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</si>
  <si>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</si>
  <si>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</si>
  <si>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</si>
  <si>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</si>
  <si>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</si>
  <si>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</si>
  <si>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</si>
  <si>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</si>
  <si>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</si>
  <si>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</si>
  <si>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</si>
  <si>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</si>
  <si>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</si>
  <si>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</si>
  <si>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</si>
  <si>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</si>
  <si>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</si>
  <si>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</si>
  <si>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</si>
  <si>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</si>
  <si>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</si>
  <si>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</si>
  <si>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</si>
  <si>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</si>
  <si>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</si>
  <si>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</si>
  <si>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</si>
  <si>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</si>
  <si>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</si>
  <si>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</si>
  <si>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</si>
  <si>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</si>
  <si>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</si>
  <si>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</si>
  <si>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</si>
  <si>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</si>
  <si>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</si>
  <si>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</si>
  <si>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</si>
  <si>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</si>
  <si>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</si>
  <si>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</si>
  <si>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</si>
  <si>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</si>
  <si>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</si>
  <si>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</si>
  <si>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</si>
  <si>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</si>
  <si>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</si>
  <si>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</si>
  <si>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</si>
  <si>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</si>
  <si>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</si>
  <si>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</si>
  <si>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</si>
  <si>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</si>
  <si>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</si>
  <si>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</si>
  <si>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</si>
  <si>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</si>
  <si>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</si>
  <si>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</si>
  <si>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</si>
  <si>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</si>
  <si>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</si>
  <si>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</si>
  <si>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</si>
  <si>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</si>
  <si>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</si>
  <si>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</si>
  <si>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</si>
  <si>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</si>
  <si>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</si>
  <si>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</si>
  <si>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</si>
  <si>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</si>
  <si>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</si>
  <si>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</si>
  <si>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</si>
  <si>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</si>
  <si>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</si>
  <si>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</si>
  <si>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</si>
  <si>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</si>
  <si>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</si>
  <si>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</si>
  <si>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</si>
  <si>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</si>
  <si>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</si>
  <si>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</si>
  <si>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</si>
  <si>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</si>
  <si>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</si>
  <si>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</si>
  <si>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</si>
  <si>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</si>
  <si>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</si>
  <si>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</si>
  <si>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</si>
  <si>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</si>
  <si>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</si>
  <si>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</si>
  <si>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</si>
  <si>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</si>
  <si>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</si>
  <si>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</si>
  <si>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</si>
  <si>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</si>
  <si>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</si>
  <si>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</si>
  <si>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</si>
  <si>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</si>
  <si>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</si>
  <si>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</si>
  <si>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</si>
  <si>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</si>
  <si>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</si>
  <si>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</si>
  <si>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</si>
  <si>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</si>
  <si>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</si>
  <si>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</si>
  <si>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</si>
  <si>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</si>
  <si>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</si>
  <si>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</si>
  <si>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</si>
  <si>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</si>
  <si>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</si>
  <si>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</si>
  <si>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</si>
  <si>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</si>
  <si>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</si>
  <si>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</si>
  <si>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</si>
  <si>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</si>
  <si>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</si>
  <si>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</si>
  <si>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</si>
  <si>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</si>
  <si>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</si>
  <si>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</si>
  <si>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</si>
  <si>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</si>
  <si>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</si>
  <si>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</si>
  <si>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</si>
  <si>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</si>
  <si>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</si>
  <si>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</si>
  <si>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</si>
  <si>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</si>
  <si>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</si>
  <si>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</si>
  <si>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</si>
  <si>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</si>
  <si>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</si>
  <si>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</si>
  <si>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</si>
  <si>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</si>
  <si>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</si>
  <si>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</si>
  <si>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</si>
  <si>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</si>
  <si>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</si>
  <si>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</si>
  <si>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</si>
  <si>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</si>
  <si>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</si>
  <si>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</si>
  <si>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</si>
  <si>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</si>
  <si>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</si>
  <si>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</si>
  <si>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</si>
  <si>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</si>
  <si>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</si>
  <si>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</si>
  <si>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</si>
  <si>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</si>
  <si>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</si>
  <si>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</si>
  <si>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</si>
  <si>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</si>
  <si>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</si>
  <si>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</si>
  <si>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</si>
  <si>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</si>
  <si>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</si>
  <si>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</si>
  <si>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</si>
  <si>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</si>
  <si>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</si>
  <si>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</si>
  <si>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</si>
  <si>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</si>
  <si>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</si>
  <si>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</si>
  <si>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</si>
  <si>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</si>
  <si>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</si>
  <si>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</si>
  <si>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</si>
  <si>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</si>
  <si>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</si>
  <si>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</si>
  <si>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</si>
  <si>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</si>
  <si>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</si>
  <si>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</si>
  <si>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</si>
  <si>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</si>
  <si>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</si>
  <si>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</si>
  <si>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</si>
  <si>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</si>
  <si>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</si>
  <si>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</si>
  <si>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</si>
  <si>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</si>
  <si>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</si>
  <si>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</si>
  <si>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</si>
  <si>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</si>
  <si>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</si>
  <si>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</si>
  <si>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</si>
  <si>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</si>
  <si>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</si>
  <si>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</si>
  <si>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</si>
  <si>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</si>
  <si>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</si>
  <si>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</si>
  <si>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</si>
  <si>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</si>
  <si>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</si>
  <si>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</si>
  <si>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</si>
  <si>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</si>
  <si>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</si>
  <si>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</si>
  <si>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</si>
  <si>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</si>
  <si>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</si>
  <si>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</si>
  <si>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</si>
  <si>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</si>
  <si>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</si>
  <si>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</si>
  <si>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</si>
  <si>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</si>
  <si>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</si>
  <si>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</si>
  <si>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</si>
  <si>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</si>
  <si>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</si>
  <si>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</si>
  <si>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</si>
  <si>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</si>
  <si>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</si>
  <si>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</si>
  <si>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</si>
  <si>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</si>
  <si>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</si>
  <si>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</si>
  <si>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</si>
  <si>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</si>
  <si>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</si>
  <si>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</si>
  <si>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</si>
  <si>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</si>
  <si>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</si>
  <si>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</si>
  <si>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</si>
  <si>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</si>
  <si>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</si>
  <si>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</si>
  <si>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</si>
  <si>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</si>
  <si>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</si>
  <si>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</si>
  <si>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</si>
  <si>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</si>
  <si>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</si>
  <si>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</si>
  <si>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</si>
  <si>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</si>
  <si>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</si>
  <si>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</si>
  <si>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</si>
  <si>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</si>
  <si>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</si>
  <si>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</si>
  <si>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</si>
  <si>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</si>
  <si>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</si>
  <si>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</si>
  <si>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</si>
  <si>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</si>
  <si>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</si>
  <si>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</si>
  <si>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</si>
  <si>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</si>
  <si>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</si>
  <si>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</si>
  <si>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</si>
  <si>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</si>
  <si>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</si>
  <si>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</si>
  <si>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</si>
  <si>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</si>
  <si>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</si>
  <si>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</si>
  <si>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</si>
  <si>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</si>
  <si>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</si>
  <si>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</si>
  <si>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</si>
  <si>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</si>
  <si>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</si>
  <si>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</si>
  <si>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</si>
  <si>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</si>
  <si>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</si>
  <si>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</si>
  <si>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</si>
  <si>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</si>
  <si>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</si>
  <si>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</si>
  <si>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</si>
  <si>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</si>
  <si>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</si>
  <si>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</si>
  <si>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</si>
  <si>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</si>
  <si>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</si>
  <si>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</si>
  <si>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</si>
  <si>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</si>
  <si>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</si>
  <si>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</si>
  <si>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</si>
  <si>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</si>
  <si>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</si>
  <si>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</si>
  <si>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</si>
  <si>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</si>
  <si>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</si>
  <si>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</si>
  <si>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</si>
  <si>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</si>
  <si>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</si>
  <si>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</si>
  <si>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</si>
  <si>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</si>
  <si>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</si>
  <si>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</si>
  <si>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</si>
  <si>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</si>
  <si>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</si>
  <si>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</si>
  <si>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</si>
  <si>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</si>
  <si>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</si>
  <si>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</si>
  <si>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</si>
  <si>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</si>
  <si>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</si>
  <si>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</si>
  <si>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</si>
  <si>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</si>
  <si>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</si>
  <si>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</si>
  <si>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</si>
  <si>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</si>
  <si>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</si>
  <si>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</si>
  <si>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</si>
  <si>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</si>
  <si>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</si>
  <si>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</si>
  <si>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</si>
  <si>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</si>
  <si>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</si>
  <si>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</si>
  <si>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</si>
  <si>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</si>
  <si>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</si>
  <si>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</si>
  <si>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</si>
  <si>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</si>
  <si>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</si>
  <si>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</si>
  <si>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</si>
  <si>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</si>
  <si>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</si>
  <si>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</si>
  <si>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</si>
  <si>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</si>
  <si>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</si>
  <si>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</si>
  <si>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</si>
  <si>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</si>
  <si>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</si>
  <si>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</si>
  <si>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</si>
  <si>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</si>
  <si>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</si>
  <si>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</si>
  <si>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</si>
  <si>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</si>
  <si>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</si>
  <si>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</si>
  <si>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</si>
  <si>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</si>
  <si>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</si>
  <si>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</si>
  <si>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</si>
  <si>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</si>
  <si>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</si>
  <si>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</si>
  <si>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</si>
  <si>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</si>
  <si>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</si>
  <si>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</si>
  <si>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</si>
  <si>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</si>
  <si>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</si>
  <si>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</si>
  <si>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</si>
  <si>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</si>
  <si>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</si>
  <si>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</si>
  <si>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</si>
  <si>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</si>
  <si>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</si>
  <si>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</si>
  <si>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</si>
  <si>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</si>
  <si>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</si>
  <si>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</si>
  <si>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</si>
  <si>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</si>
  <si>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</si>
  <si>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</si>
  <si>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</si>
  <si>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</si>
  <si>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</si>
  <si>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</si>
  <si>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</si>
  <si>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</si>
  <si>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</si>
  <si>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</si>
  <si>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</si>
  <si>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</si>
  <si>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</si>
  <si>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</si>
  <si>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</si>
  <si>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</si>
  <si>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</si>
  <si>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</si>
  <si>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</si>
  <si>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</si>
  <si>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</si>
  <si>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</si>
  <si>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</si>
  <si>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</si>
  <si>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</si>
  <si>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</si>
  <si>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</si>
  <si>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</si>
  <si>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</si>
  <si>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</si>
  <si>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</si>
  <si>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</si>
  <si>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</si>
  <si>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</si>
  <si>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</si>
  <si>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</si>
  <si>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</si>
  <si>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</si>
  <si>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</si>
  <si>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</si>
  <si>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</si>
  <si>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</si>
  <si>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</si>
  <si>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</si>
  <si>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</si>
  <si>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</si>
  <si>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</si>
  <si>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</si>
  <si>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</si>
  <si>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</si>
  <si>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</si>
  <si>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</si>
  <si>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</si>
  <si>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</si>
  <si>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</si>
  <si>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</si>
  <si>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</si>
  <si>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</si>
  <si>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</si>
  <si>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</si>
  <si>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</si>
  <si>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</si>
  <si>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</si>
  <si>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</si>
  <si>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</si>
  <si>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</si>
  <si>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</si>
  <si>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</si>
  <si>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</si>
  <si>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</si>
  <si>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</si>
  <si>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</si>
  <si>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</si>
  <si>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</si>
  <si>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</si>
  <si>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</si>
  <si>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</si>
  <si>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</si>
  <si>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</si>
  <si>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</si>
  <si>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</si>
  <si>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</si>
  <si>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</si>
  <si>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</si>
  <si>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</si>
  <si>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</si>
  <si>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</si>
  <si>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</si>
  <si>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</si>
  <si>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</si>
  <si>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</si>
  <si>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</si>
  <si>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</si>
  <si>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</si>
  <si>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</si>
  <si>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</si>
  <si>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</si>
  <si>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</si>
  <si>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</si>
  <si>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</si>
  <si>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</si>
  <si>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</si>
  <si>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</si>
  <si>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</si>
  <si>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</si>
  <si>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</si>
  <si>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</si>
  <si>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</si>
  <si>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</si>
  <si>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</si>
  <si>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</si>
  <si>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</si>
  <si>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</si>
  <si>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</si>
  <si>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</si>
  <si>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</si>
  <si>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</si>
  <si>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</si>
  <si>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</si>
  <si>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</si>
  <si>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</si>
  <si>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</si>
  <si>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</si>
  <si>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</si>
  <si>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</si>
  <si>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</si>
  <si>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</si>
  <si>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</si>
  <si>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</si>
  <si>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</si>
  <si>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</si>
  <si>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</si>
  <si>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</si>
  <si>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</si>
  <si>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</si>
  <si>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</si>
  <si>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</si>
  <si>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</si>
  <si>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</si>
  <si>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</si>
  <si>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</si>
  <si>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</si>
  <si>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</si>
  <si>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</si>
  <si>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</si>
  <si>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</si>
  <si>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</si>
  <si>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</si>
  <si>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</si>
  <si>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</si>
  <si>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</si>
  <si>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</si>
  <si>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</si>
  <si>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</si>
  <si>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</si>
  <si>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</si>
  <si>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</si>
  <si>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</si>
  <si>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</si>
  <si>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</si>
  <si>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</si>
  <si>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</si>
  <si>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</si>
  <si>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</si>
  <si>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</si>
  <si>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</si>
  <si>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</si>
  <si>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</si>
  <si>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</si>
  <si>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</si>
  <si>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</si>
  <si>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</si>
  <si>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</si>
  <si>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</si>
  <si>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</si>
  <si>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</si>
  <si>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</si>
  <si>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</si>
  <si>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</si>
  <si>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</si>
  <si>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</si>
  <si>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</si>
  <si>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</si>
  <si>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</si>
  <si>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</si>
  <si>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</si>
  <si>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</si>
  <si>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</si>
  <si>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</si>
  <si>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</si>
  <si>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</si>
  <si>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</si>
  <si>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</si>
  <si>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</si>
  <si>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</si>
  <si>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</si>
  <si>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</si>
  <si>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</si>
  <si>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</si>
  <si>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</si>
  <si>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</si>
  <si>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</si>
  <si>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</si>
  <si>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</si>
  <si>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</si>
  <si>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</si>
  <si>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</si>
  <si>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</si>
  <si>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</si>
  <si>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</si>
  <si>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</si>
  <si>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</si>
  <si>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</si>
  <si>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</si>
  <si>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</si>
  <si>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</si>
  <si>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</si>
  <si>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</si>
  <si>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</si>
  <si>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</si>
  <si>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</si>
  <si>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</si>
  <si>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</si>
  <si>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</si>
  <si>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</si>
  <si>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</si>
  <si>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</si>
  <si>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</si>
  <si>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</si>
  <si>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Cathedral Plaza</t>
  </si>
  <si>
    <t>Erika Villablanca</t>
  </si>
  <si>
    <t>Vice President</t>
  </si>
  <si>
    <t>CDLAC-TCAC Joint Application (submitting concurrently)</t>
  </si>
  <si>
    <t>1551 Third Avenue</t>
  </si>
  <si>
    <t xml:space="preserve">San Diego </t>
  </si>
  <si>
    <t>533-3737-10-00</t>
  </si>
  <si>
    <t>40%/60% Average Income</t>
  </si>
  <si>
    <t>Mercy Housing California 88 LLC</t>
  </si>
  <si>
    <t>Managing GP</t>
  </si>
  <si>
    <t>1500 S. Grand Avenue Suite 100</t>
  </si>
  <si>
    <t>CA</t>
  </si>
  <si>
    <t>213-743-5826</t>
  </si>
  <si>
    <t>evillablanca@meryhousing.org</t>
  </si>
  <si>
    <t>Mercy Housing California</t>
  </si>
  <si>
    <t>Mercy Housing Calwest</t>
  </si>
  <si>
    <t>1500 S. Grand Avenue, Suite 100</t>
  </si>
  <si>
    <t>Michael Raley</t>
  </si>
  <si>
    <t>213-743-5833</t>
  </si>
  <si>
    <t>michael.raley@mercyhousing.org</t>
  </si>
  <si>
    <t>Developer</t>
  </si>
  <si>
    <t>Los Angeles, CA 90015</t>
  </si>
  <si>
    <t>Brooks + Scarpa</t>
  </si>
  <si>
    <t>3929 W. 139th Street</t>
  </si>
  <si>
    <t>Hawthorne, CA 90250</t>
  </si>
  <si>
    <t>Jennifer Doublet</t>
  </si>
  <si>
    <t>323-596-4707</t>
  </si>
  <si>
    <t>doublet@brooksscarpa.com</t>
  </si>
  <si>
    <t>Gubb &amp; Barshay LLP</t>
  </si>
  <si>
    <t>505 14th Street, Suite 450</t>
  </si>
  <si>
    <t>Oakland, CA 94612</t>
  </si>
  <si>
    <t>Evan Gross</t>
  </si>
  <si>
    <t>T. Morrissey Corporation (dba MCC)</t>
  </si>
  <si>
    <t>3740 Oceanic Way, Suite 301</t>
  </si>
  <si>
    <t>Oceanside, CA 92056</t>
  </si>
  <si>
    <t>Jimmer Lopez</t>
  </si>
  <si>
    <t>415-781-6600</t>
  </si>
  <si>
    <t>760-722-6800</t>
  </si>
  <si>
    <t>egross@gubbandbarshay.com</t>
  </si>
  <si>
    <t>jlopez@mccincusa.com</t>
  </si>
  <si>
    <t>Partner Energy</t>
  </si>
  <si>
    <t xml:space="preserve">680 Knox St., Suite 150 </t>
  </si>
  <si>
    <t>Los Angeles, CA 90502</t>
  </si>
  <si>
    <t>Jennifer Webb</t>
  </si>
  <si>
    <t>310-622-8869</t>
  </si>
  <si>
    <t>jwebb@ptrenergy.com</t>
  </si>
  <si>
    <t>Cohn Reznick</t>
  </si>
  <si>
    <t>525 North Tyron Street, Suite 1000</t>
  </si>
  <si>
    <t>Charlotte, NC 28202</t>
  </si>
  <si>
    <t>Nic Mathias</t>
  </si>
  <si>
    <t>704-900-2013</t>
  </si>
  <si>
    <t>704-900-2014</t>
  </si>
  <si>
    <t>nic.mathias@cohnreznick.com</t>
  </si>
  <si>
    <t>To be determined</t>
  </si>
  <si>
    <t>California Housing Partnership Corporation</t>
  </si>
  <si>
    <t>600 Wilshire Blvd, Suite 890</t>
  </si>
  <si>
    <t>Los Angeles, CA 90017</t>
  </si>
  <si>
    <t>Sherin Bennett</t>
  </si>
  <si>
    <t>Colliers International</t>
  </si>
  <si>
    <t>9820 Willow Creek Road, Suite 300</t>
  </si>
  <si>
    <t>San Diego, CA 92131</t>
  </si>
  <si>
    <t>W.L. "Sonny" Harris</t>
  </si>
  <si>
    <t>Joe Napollielo</t>
  </si>
  <si>
    <t>840 Olive Avenue, #3</t>
  </si>
  <si>
    <t>South San Francisco, CA 94080</t>
  </si>
  <si>
    <t>Partner Engineering and Science, Inc.</t>
  </si>
  <si>
    <t>361 Corporate Terrace</t>
  </si>
  <si>
    <t>Corona, CA 92879</t>
  </si>
  <si>
    <t>Brandon Vardell</t>
  </si>
  <si>
    <t>California Municipal Finance Authority</t>
  </si>
  <si>
    <t>Carlsbad, CA 92011</t>
  </si>
  <si>
    <t>Mercy Housing Management Group, Inc.</t>
  </si>
  <si>
    <t>1256 Market Street</t>
  </si>
  <si>
    <t>San Francisco, CA 94102</t>
  </si>
  <si>
    <t>Jacquie Hoffman</t>
  </si>
  <si>
    <t>858-860-3848</t>
  </si>
  <si>
    <t>sbennett@chpc.net</t>
  </si>
  <si>
    <t>sonny.harris@colliers.com</t>
  </si>
  <si>
    <t>415-309-6728</t>
  </si>
  <si>
    <t>951-329-9115</t>
  </si>
  <si>
    <t>310-615-4544</t>
  </si>
  <si>
    <t>joe@jnval.com</t>
  </si>
  <si>
    <t>bvarvell@partneresi.com</t>
  </si>
  <si>
    <t>760-683-3390</t>
  </si>
  <si>
    <t>Anthony Stubbs</t>
  </si>
  <si>
    <t>astubbs@cmfa-ca.com</t>
  </si>
  <si>
    <t>760-930-1333</t>
  </si>
  <si>
    <t>2111 Palomar Airport Road, Suite 320</t>
  </si>
  <si>
    <t>415-355-7124</t>
  </si>
  <si>
    <t>415-355-7101</t>
  </si>
  <si>
    <t>jhoffman@mercyhousing.org</t>
  </si>
  <si>
    <t>Senior Housing</t>
  </si>
  <si>
    <t>Cathedral Plaza Development Corporation</t>
  </si>
  <si>
    <t>Msr. Mark Campbell</t>
  </si>
  <si>
    <t>Monsignor</t>
  </si>
  <si>
    <t>1551 Third Avenue, San Diego, CA 92101</t>
  </si>
  <si>
    <t>858-490-8310</t>
  </si>
  <si>
    <t>Other (Specify below)</t>
  </si>
  <si>
    <t>Urban High Rise</t>
  </si>
  <si>
    <t>Multifamily Apartment</t>
  </si>
  <si>
    <t>CCPD-ER, Centre City Planned District -
Employment/Residential Mixed-Use</t>
  </si>
  <si>
    <t>85 ft minimum</t>
  </si>
  <si>
    <t>At 50% AMI 0.2 spaces per unit, at 40% AMI 0 space per unit.</t>
  </si>
  <si>
    <t>Seller Carryback Note</t>
  </si>
  <si>
    <t>Fixed</t>
  </si>
  <si>
    <t>Cost Deferred Until Completion</t>
  </si>
  <si>
    <t>General Partner Contribution</t>
  </si>
  <si>
    <t>Tax Credit Equity</t>
  </si>
  <si>
    <t>TBD</t>
  </si>
  <si>
    <t>Rodrigo Valdvia</t>
  </si>
  <si>
    <t xml:space="preserve">(858) 490-8310 </t>
  </si>
  <si>
    <t>Loan</t>
  </si>
  <si>
    <t>Deferred Costs</t>
  </si>
  <si>
    <t>Equity</t>
  </si>
  <si>
    <t>Income from Operations (during rehab)</t>
  </si>
  <si>
    <t>Rodrigo Valdivia</t>
  </si>
  <si>
    <t>Mortgage Loan</t>
  </si>
  <si>
    <t>Revenue</t>
  </si>
  <si>
    <t>Admin Misc. Expense</t>
  </si>
  <si>
    <t>Supplies and Contracts</t>
  </si>
  <si>
    <t>Ground Lease Rent</t>
  </si>
  <si>
    <t>Other: Physical Needs Assessment</t>
  </si>
  <si>
    <t>Other: ADA/CASp/etc</t>
  </si>
  <si>
    <t>Mercy Housing California 88, L.P.</t>
  </si>
  <si>
    <t>Deferred Developer Fee</t>
  </si>
  <si>
    <t>General Partner Equity</t>
  </si>
  <si>
    <t>Other:  Acquisition Title/Recording</t>
  </si>
  <si>
    <t>Other: Legal Fees</t>
  </si>
  <si>
    <t>evillablanca@mercyhousing.org</t>
  </si>
  <si>
    <t>SDHC Monitoring Fee</t>
  </si>
  <si>
    <t>HUD</t>
  </si>
  <si>
    <t>Project-based vouchers (PBVs)</t>
  </si>
  <si>
    <t>20 years</t>
  </si>
  <si>
    <t>LP Investor Services Fee</t>
  </si>
  <si>
    <t>Seller Note</t>
  </si>
  <si>
    <t>213.785.5731</t>
  </si>
  <si>
    <t>Benefits &amp; Taxes</t>
  </si>
  <si>
    <t>License/ermits</t>
  </si>
  <si>
    <t>Project-based contract</t>
  </si>
  <si>
    <t>Other: Lender Expenses</t>
  </si>
  <si>
    <t>Other: Third Party Construction Management</t>
  </si>
  <si>
    <t>Citi Community Capital</t>
  </si>
  <si>
    <t>One Sansome Street, 27th Floor</t>
  </si>
  <si>
    <t>Timothy Lohmann</t>
  </si>
  <si>
    <t>415-627-6325</t>
  </si>
  <si>
    <t>Construction Loan</t>
  </si>
  <si>
    <t>Los Angeles LOMOD Corporation</t>
  </si>
  <si>
    <t>San Diego Housing Commission</t>
  </si>
  <si>
    <t>Tina Kessler</t>
  </si>
  <si>
    <t>Housing Programs Manager</t>
  </si>
  <si>
    <t>1122 Broadway, Suite 300</t>
  </si>
  <si>
    <t>(619) 578-7569</t>
  </si>
  <si>
    <t>(619) 578-7356</t>
  </si>
  <si>
    <t>tinak@sdhc.org</t>
  </si>
  <si>
    <t>See legal description in Attachment 12-D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</si>
</sst>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10"/>
      <color rgb="FF000000"/>
      <name val="Arial"/>
      <family val="2"/>
    </font>
    <font>
      <sz val="9"/>
      <color rgb="FF000000"/>
      <name val="Tahoma"/>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8706">
    <xf numFmtId="0" fontId="0" fillId="0" borderId="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7" fillId="24"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7" fillId="35" borderId="0" applyNumberFormat="0" applyBorder="0" applyAlignment="0" applyProtection="0"/>
    <xf numFmtId="0" fontId="78" fillId="36" borderId="0" applyNumberFormat="0" applyBorder="0" applyAlignment="0" applyProtection="0"/>
    <xf numFmtId="0" fontId="78" fillId="36" borderId="0" applyNumberFormat="0" applyBorder="0" applyAlignment="0" applyProtection="0"/>
    <xf numFmtId="0" fontId="79" fillId="37" borderId="18" applyNumberFormat="0" applyAlignment="0" applyProtection="0"/>
    <xf numFmtId="0" fontId="79" fillId="37" borderId="18" applyNumberFormat="0" applyAlignment="0" applyProtection="0"/>
    <xf numFmtId="0" fontId="80" fillId="38" borderId="19" applyNumberFormat="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4" fontId="69"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xf numFmtId="44" fontId="69" fillId="0" borderId="0" applyFont="0" applyFill="0" applyBorder="0" applyAlignment="0" applyProtection="0"/>
    <xf numFmtId="44" fontId="16" fillId="0" borderId="0" applyFont="0" applyFill="0" applyBorder="0" applyAlignment="0" applyProtection="0"/>
    <xf numFmtId="44" fontId="71"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alignment vertical="top"/>
    </xf>
    <xf numFmtId="44" fontId="52" fillId="0" borderId="0" applyFont="0" applyFill="0" applyBorder="0" applyAlignment="0" applyProtection="0">
      <alignment vertical="top"/>
    </xf>
    <xf numFmtId="44" fontId="16" fillId="0" borderId="0" applyFont="0" applyFill="0" applyBorder="0" applyAlignment="0" applyProtection="0"/>
    <xf numFmtId="44" fontId="52" fillId="0" borderId="0" applyFont="0" applyFill="0" applyBorder="0" applyAlignment="0" applyProtection="0">
      <alignment vertical="top"/>
    </xf>
    <xf numFmtId="44" fontId="52"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2" fillId="0" borderId="0" applyFont="0" applyFill="0" applyBorder="0" applyAlignment="0" applyProtection="0"/>
    <xf numFmtId="44" fontId="6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xf numFmtId="44" fontId="16" fillId="0" borderId="0" applyFont="0" applyFill="0" applyBorder="0" applyAlignment="0" applyProtection="0"/>
    <xf numFmtId="44" fontId="62" fillId="0" borderId="0" applyFont="0" applyFill="0" applyBorder="0" applyAlignment="0" applyProtection="0"/>
    <xf numFmtId="44" fontId="1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xf numFmtId="44" fontId="16" fillId="0" borderId="0" applyFont="0" applyFill="0" applyBorder="0" applyAlignment="0" applyProtection="0"/>
    <xf numFmtId="44" fontId="6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7" fillId="0" borderId="0" applyFont="0" applyFill="0" applyBorder="0" applyAlignment="0" applyProtection="0"/>
    <xf numFmtId="44" fontId="16" fillId="0" borderId="0" applyFont="0" applyFill="0" applyBorder="0" applyAlignment="0" applyProtection="0"/>
    <xf numFmtId="0" fontId="81" fillId="0" borderId="0" applyNumberFormat="0" applyFill="0" applyBorder="0" applyAlignment="0" applyProtection="0"/>
    <xf numFmtId="0" fontId="82" fillId="39" borderId="0" applyNumberFormat="0" applyBorder="0" applyAlignment="0" applyProtection="0"/>
    <xf numFmtId="0" fontId="83" fillId="0" borderId="20" applyNumberFormat="0" applyFill="0" applyAlignment="0" applyProtection="0"/>
    <xf numFmtId="0" fontId="83" fillId="0" borderId="20" applyNumberFormat="0" applyFill="0" applyAlignment="0" applyProtection="0"/>
    <xf numFmtId="0" fontId="84" fillId="0" borderId="21" applyNumberFormat="0" applyFill="0" applyAlignment="0" applyProtection="0"/>
    <xf numFmtId="0" fontId="84" fillId="0" borderId="21" applyNumberFormat="0" applyFill="0" applyAlignment="0" applyProtection="0"/>
    <xf numFmtId="0" fontId="85" fillId="0" borderId="22" applyNumberFormat="0" applyFill="0" applyAlignment="0" applyProtection="0"/>
    <xf numFmtId="0" fontId="85" fillId="0" borderId="22"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3" fillId="0" borderId="0" applyNumberFormat="0" applyFill="0" applyBorder="0" applyAlignment="0" applyProtection="0">
      <alignment vertical="top"/>
      <protection locked="0"/>
    </xf>
    <xf numFmtId="0" fontId="86" fillId="40" borderId="18" applyNumberFormat="0" applyAlignment="0" applyProtection="0"/>
    <xf numFmtId="0" fontId="9" fillId="0" borderId="0" applyNumberFormat="0" applyBorder="0"/>
    <xf numFmtId="0" fontId="10" fillId="0" borderId="0" applyBorder="0" applyAlignment="0"/>
    <xf numFmtId="0" fontId="11" fillId="0" borderId="0" applyFill="0" applyBorder="0" applyAlignment="0"/>
    <xf numFmtId="0" fontId="87" fillId="0" borderId="23" applyNumberFormat="0" applyFill="0" applyAlignment="0" applyProtection="0"/>
    <xf numFmtId="0" fontId="88" fillId="41" borderId="0" applyNumberFormat="0" applyBorder="0" applyAlignment="0" applyProtection="0"/>
    <xf numFmtId="0" fontId="89" fillId="0" borderId="0"/>
    <xf numFmtId="0" fontId="52" fillId="0" borderId="0"/>
    <xf numFmtId="0" fontId="89" fillId="0" borderId="0"/>
    <xf numFmtId="0" fontId="52" fillId="0" borderId="0"/>
    <xf numFmtId="0" fontId="52"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2" fillId="0" borderId="0"/>
    <xf numFmtId="169" fontId="53" fillId="0" borderId="0"/>
    <xf numFmtId="0" fontId="76" fillId="0" borderId="0"/>
    <xf numFmtId="0" fontId="16" fillId="0" borderId="0"/>
    <xf numFmtId="0" fontId="16" fillId="0" borderId="0"/>
    <xf numFmtId="0" fontId="58" fillId="0" borderId="0"/>
    <xf numFmtId="0" fontId="52" fillId="0" borderId="0"/>
    <xf numFmtId="0" fontId="58" fillId="0" borderId="0"/>
    <xf numFmtId="0" fontId="52" fillId="0" borderId="0"/>
    <xf numFmtId="0" fontId="64" fillId="0" borderId="0"/>
    <xf numFmtId="0" fontId="52" fillId="0" borderId="0"/>
    <xf numFmtId="0" fontId="76" fillId="0" borderId="0"/>
    <xf numFmtId="0" fontId="52"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4" fillId="0" borderId="0"/>
    <xf numFmtId="0" fontId="76" fillId="0" borderId="0"/>
    <xf numFmtId="0" fontId="76" fillId="0" borderId="0"/>
    <xf numFmtId="0" fontId="76" fillId="0" borderId="0"/>
    <xf numFmtId="0" fontId="76" fillId="0" borderId="0"/>
    <xf numFmtId="0" fontId="52"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2" fillId="0" borderId="0"/>
    <xf numFmtId="0" fontId="76" fillId="0" borderId="0"/>
    <xf numFmtId="0" fontId="76" fillId="0" borderId="0"/>
    <xf numFmtId="0" fontId="76" fillId="0" borderId="0"/>
    <xf numFmtId="0" fontId="76" fillId="0" borderId="0"/>
    <xf numFmtId="0" fontId="64" fillId="0" borderId="0"/>
    <xf numFmtId="0" fontId="52" fillId="0" borderId="0">
      <alignment vertical="top"/>
    </xf>
    <xf numFmtId="0" fontId="76" fillId="0" borderId="0"/>
    <xf numFmtId="0" fontId="76" fillId="0" borderId="0"/>
    <xf numFmtId="0" fontId="76" fillId="0" borderId="0"/>
    <xf numFmtId="0" fontId="76" fillId="0" borderId="0"/>
    <xf numFmtId="0" fontId="64" fillId="0" borderId="0"/>
    <xf numFmtId="0" fontId="16" fillId="0" borderId="0"/>
    <xf numFmtId="0" fontId="76" fillId="0" borderId="0"/>
    <xf numFmtId="0" fontId="16" fillId="0" borderId="0"/>
    <xf numFmtId="0" fontId="76" fillId="0" borderId="0"/>
    <xf numFmtId="0" fontId="76" fillId="0" borderId="0"/>
    <xf numFmtId="0" fontId="76" fillId="0" borderId="0"/>
    <xf numFmtId="0" fontId="76" fillId="0" borderId="0"/>
    <xf numFmtId="0" fontId="58" fillId="0" borderId="0"/>
    <xf numFmtId="0" fontId="52" fillId="0" borderId="0">
      <alignment vertical="top"/>
    </xf>
    <xf numFmtId="0" fontId="58" fillId="0" borderId="0"/>
    <xf numFmtId="0" fontId="52" fillId="0" borderId="0">
      <alignment vertical="top"/>
    </xf>
    <xf numFmtId="0" fontId="52" fillId="0" borderId="0">
      <alignment vertical="top"/>
    </xf>
    <xf numFmtId="0" fontId="76" fillId="0" borderId="0"/>
    <xf numFmtId="0" fontId="58" fillId="0" borderId="0"/>
    <xf numFmtId="0" fontId="76" fillId="0" borderId="0"/>
    <xf numFmtId="0" fontId="52"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8"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52" fillId="0" borderId="0">
      <alignment vertical="top"/>
    </xf>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8"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2" fillId="0" borderId="0"/>
    <xf numFmtId="0" fontId="52" fillId="0" borderId="0">
      <alignment vertical="top"/>
    </xf>
    <xf numFmtId="0" fontId="52" fillId="0" borderId="0">
      <alignment vertical="top"/>
    </xf>
    <xf numFmtId="0" fontId="52" fillId="0" borderId="0"/>
    <xf numFmtId="0" fontId="52" fillId="0" borderId="0">
      <alignment vertical="top"/>
    </xf>
    <xf numFmtId="0" fontId="52" fillId="0" borderId="0"/>
    <xf numFmtId="0" fontId="5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 fillId="0" borderId="0" applyProtection="0">
      <protection locked="0"/>
    </xf>
    <xf numFmtId="0" fontId="16" fillId="0" borderId="0" applyProtection="0">
      <protection locked="0"/>
    </xf>
    <xf numFmtId="0" fontId="16" fillId="0" borderId="0" applyProtection="0">
      <protection locked="0"/>
    </xf>
    <xf numFmtId="0" fontId="53" fillId="0" borderId="0"/>
    <xf numFmtId="0" fontId="7" fillId="0" borderId="0"/>
    <xf numFmtId="0" fontId="16" fillId="0" borderId="0"/>
    <xf numFmtId="0" fontId="68"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68"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91" fillId="37" borderId="25" applyNumberFormat="0" applyAlignment="0" applyProtection="0"/>
    <xf numFmtId="0" fontId="91" fillId="37" borderId="25" applyNumberFormat="0" applyAlignment="0" applyProtection="0"/>
    <xf numFmtId="0" fontId="12" fillId="0" borderId="0" applyNumberFormat="0" applyFill="0" applyBorder="0">
      <alignment horizontal="left"/>
    </xf>
    <xf numFmtId="0" fontId="92" fillId="0" borderId="0" applyNumberFormat="0" applyFill="0" applyBorder="0" applyAlignment="0" applyProtection="0"/>
    <xf numFmtId="0" fontId="93" fillId="0" borderId="26" applyNumberFormat="0" applyFill="0" applyAlignment="0" applyProtection="0"/>
    <xf numFmtId="0" fontId="93" fillId="0" borderId="26" applyNumberFormat="0" applyFill="0" applyAlignment="0" applyProtection="0"/>
    <xf numFmtId="0" fontId="94" fillId="0" borderId="0" applyNumberFormat="0" applyFill="0" applyBorder="0" applyAlignment="0" applyProtection="0"/>
    <xf numFmtId="0" fontId="7" fillId="0" borderId="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9" fontId="7" fillId="0" borderId="0" applyFon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8"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4" fontId="100"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101" fillId="0" borderId="0" applyNumberForma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92" fillId="0" borderId="0" applyNumberFormat="0" applyFill="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4" fontId="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172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4" fillId="0" borderId="0" xfId="0" applyFont="1"/>
    <xf numFmtId="0" fontId="7" fillId="0" borderId="0" xfId="0" applyFont="1"/>
    <xf numFmtId="0" fontId="16" fillId="0" borderId="0" xfId="0" applyFont="1" applyProtection="1"/>
    <xf numFmtId="0" fontId="0" fillId="0" borderId="4" xfId="0" applyBorder="1"/>
    <xf numFmtId="0" fontId="0" fillId="0" borderId="0" xfId="0" applyAlignment="1"/>
    <xf numFmtId="0" fontId="16" fillId="0" borderId="0" xfId="0" applyFont="1" applyAlignment="1">
      <alignment horizontal="center"/>
    </xf>
    <xf numFmtId="0" fontId="7"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4" fillId="0" borderId="4" xfId="0" applyFont="1" applyBorder="1"/>
    <xf numFmtId="164" fontId="0" fillId="0" borderId="0" xfId="0" applyNumberFormat="1" applyFill="1" applyBorder="1" applyAlignment="1" applyProtection="1">
      <alignment horizontal="right"/>
    </xf>
    <xf numFmtId="0" fontId="16" fillId="0" borderId="0" xfId="0" applyFont="1" applyFill="1" applyBorder="1" applyAlignment="1" applyProtection="1">
      <alignment horizontal="center"/>
    </xf>
    <xf numFmtId="0" fontId="14" fillId="0" borderId="0" xfId="0" applyFont="1" applyFill="1" applyBorder="1" applyAlignment="1" applyProtection="1">
      <alignment horizontal="center"/>
    </xf>
    <xf numFmtId="0" fontId="7" fillId="0" borderId="0" xfId="543" applyFont="1" applyAlignment="1" applyProtection="1"/>
    <xf numFmtId="0" fontId="7" fillId="0" borderId="0" xfId="0" applyFont="1" applyFill="1"/>
    <xf numFmtId="0" fontId="14" fillId="0" borderId="0" xfId="0" applyFont="1" applyAlignment="1" applyProtection="1">
      <alignment horizontal="center"/>
    </xf>
    <xf numFmtId="0" fontId="16" fillId="0" borderId="0" xfId="0" applyFont="1" applyAlignment="1" applyProtection="1">
      <alignment horizontal="left" vertical="top" wrapText="1"/>
    </xf>
    <xf numFmtId="0" fontId="0" fillId="0" borderId="0" xfId="0" applyBorder="1" applyProtection="1"/>
    <xf numFmtId="0" fontId="22" fillId="0" borderId="0" xfId="0" applyFo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6" fillId="0" borderId="0" xfId="0" applyFont="1" applyAlignment="1" applyProtection="1">
      <alignment horizontal="left" indent="4"/>
    </xf>
    <xf numFmtId="0" fontId="16" fillId="0" borderId="0" xfId="0" applyFont="1" applyAlignment="1" applyProtection="1"/>
    <xf numFmtId="0" fontId="15" fillId="0" borderId="0" xfId="0" applyFont="1" applyAlignment="1" applyProtection="1">
      <alignment horizontal="left" vertical="top"/>
    </xf>
    <xf numFmtId="0" fontId="0" fillId="0" borderId="0" xfId="0" applyAlignment="1" applyProtection="1"/>
    <xf numFmtId="0" fontId="15" fillId="0" borderId="0" xfId="0" applyFont="1" applyAlignment="1" applyProtection="1">
      <alignment horizontal="left"/>
    </xf>
    <xf numFmtId="0" fontId="15" fillId="0" borderId="0" xfId="0" applyFont="1" applyAlignment="1" applyProtection="1"/>
    <xf numFmtId="0" fontId="15" fillId="0" borderId="0" xfId="0" applyFont="1" applyProtection="1"/>
    <xf numFmtId="0" fontId="27" fillId="0" borderId="0" xfId="543" applyFont="1" applyFill="1" applyProtection="1"/>
    <xf numFmtId="0" fontId="14" fillId="0" borderId="0" xfId="0" applyFont="1" applyFill="1" applyBorder="1" applyProtection="1"/>
    <xf numFmtId="1" fontId="15" fillId="0" borderId="0" xfId="0" applyNumberFormat="1" applyFont="1" applyBorder="1" applyAlignment="1" applyProtection="1">
      <alignment horizontal="left"/>
    </xf>
    <xf numFmtId="0" fontId="0" fillId="0" borderId="0" xfId="0" applyFill="1" applyProtection="1"/>
    <xf numFmtId="0" fontId="17" fillId="0" borderId="0" xfId="0" applyFont="1" applyProtection="1"/>
    <xf numFmtId="1" fontId="15" fillId="0" borderId="0" xfId="0" applyNumberFormat="1" applyFont="1" applyBorder="1" applyAlignment="1" applyProtection="1">
      <alignment horizontal="right"/>
    </xf>
    <xf numFmtId="0" fontId="0" fillId="0" borderId="0" xfId="0" applyBorder="1" applyAlignment="1" applyProtection="1">
      <alignment horizontal="right"/>
    </xf>
    <xf numFmtId="1" fontId="15" fillId="0" borderId="0" xfId="0" applyNumberFormat="1" applyFont="1" applyFill="1" applyBorder="1" applyAlignment="1" applyProtection="1">
      <alignment horizontal="left"/>
    </xf>
    <xf numFmtId="0" fontId="0" fillId="0" borderId="0" xfId="0" applyBorder="1" applyAlignment="1" applyProtection="1">
      <alignment horizontal="left"/>
    </xf>
    <xf numFmtId="0" fontId="15" fillId="0" borderId="0" xfId="0" applyFont="1" applyBorder="1" applyAlignment="1" applyProtection="1">
      <alignment horizontal="left"/>
    </xf>
    <xf numFmtId="0" fontId="15" fillId="0" borderId="0" xfId="0" applyFont="1" applyFill="1" applyBorder="1" applyAlignment="1" applyProtection="1">
      <alignment horizontal="left"/>
    </xf>
    <xf numFmtId="0" fontId="26" fillId="0" borderId="0" xfId="0" applyFont="1" applyBorder="1" applyProtection="1"/>
    <xf numFmtId="0" fontId="19" fillId="0" borderId="0" xfId="0" applyFont="1" applyBorder="1" applyProtection="1"/>
    <xf numFmtId="0" fontId="14" fillId="0" borderId="0" xfId="0" applyFont="1" applyBorder="1" applyProtection="1"/>
    <xf numFmtId="0" fontId="14" fillId="0" borderId="0" xfId="0" applyFont="1" applyProtection="1"/>
    <xf numFmtId="0" fontId="7" fillId="0" borderId="0" xfId="543" applyFont="1" applyProtection="1"/>
    <xf numFmtId="172" fontId="7" fillId="0" borderId="0" xfId="543" applyNumberFormat="1" applyFont="1" applyAlignment="1" applyProtection="1"/>
    <xf numFmtId="9" fontId="7" fillId="0" borderId="0" xfId="543" applyNumberFormat="1" applyFont="1" applyAlignment="1" applyProtection="1">
      <alignment horizontal="left"/>
    </xf>
    <xf numFmtId="168" fontId="7" fillId="0" borderId="0" xfId="543" applyNumberFormat="1" applyFont="1" applyProtection="1"/>
    <xf numFmtId="168" fontId="7" fillId="0" borderId="0" xfId="543" applyNumberFormat="1" applyFont="1" applyFill="1" applyProtection="1"/>
    <xf numFmtId="0" fontId="7" fillId="0" borderId="0" xfId="543" applyFont="1" applyFill="1" applyProtection="1"/>
    <xf numFmtId="0" fontId="16" fillId="0" borderId="0" xfId="0" applyFont="1" applyBorder="1" applyProtection="1"/>
    <xf numFmtId="0" fontId="7" fillId="0" borderId="0" xfId="0" applyFont="1" applyProtection="1"/>
    <xf numFmtId="0" fontId="16" fillId="0" borderId="0" xfId="0" applyFont="1" applyBorder="1" applyAlignment="1" applyProtection="1">
      <alignment horizontal="right"/>
    </xf>
    <xf numFmtId="0" fontId="16" fillId="0" borderId="0" xfId="0" applyFont="1" applyFill="1" applyBorder="1" applyProtection="1"/>
    <xf numFmtId="0" fontId="30" fillId="0" borderId="0" xfId="0" applyFont="1" applyProtection="1"/>
    <xf numFmtId="0" fontId="16" fillId="0" borderId="0" xfId="0" applyFont="1" applyFill="1" applyBorder="1" applyAlignment="1" applyProtection="1">
      <alignment horizontal="left"/>
    </xf>
    <xf numFmtId="0" fontId="18" fillId="0" borderId="0" xfId="0" applyFont="1" applyFill="1" applyBorder="1" applyProtection="1"/>
    <xf numFmtId="0" fontId="20" fillId="0" borderId="0" xfId="0" applyFont="1" applyProtection="1"/>
    <xf numFmtId="0" fontId="14" fillId="0" borderId="6" xfId="0" applyFont="1" applyBorder="1" applyAlignment="1" applyProtection="1">
      <alignment horizontal="center"/>
    </xf>
    <xf numFmtId="0" fontId="17" fillId="0" borderId="0" xfId="0" applyFont="1" applyFill="1" applyBorder="1" applyProtection="1"/>
    <xf numFmtId="0" fontId="26"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4" fillId="0" borderId="1" xfId="0" applyFont="1" applyBorder="1" applyAlignment="1" applyProtection="1">
      <alignment horizontal="center" wrapText="1"/>
    </xf>
    <xf numFmtId="0" fontId="14" fillId="0" borderId="8" xfId="0" applyFont="1" applyBorder="1" applyAlignment="1" applyProtection="1">
      <alignment horizontal="center" wrapText="1"/>
    </xf>
    <xf numFmtId="0" fontId="14"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4" fillId="0" borderId="4" xfId="0" applyFont="1" applyBorder="1" applyAlignment="1" applyProtection="1">
      <alignment horizontal="center"/>
    </xf>
    <xf numFmtId="0" fontId="23" fillId="0" borderId="3" xfId="0" applyFont="1" applyFill="1" applyBorder="1" applyAlignment="1" applyProtection="1">
      <alignment horizontal="left"/>
    </xf>
    <xf numFmtId="0" fontId="23" fillId="0" borderId="9" xfId="0" applyFont="1" applyFill="1" applyBorder="1" applyAlignment="1" applyProtection="1">
      <alignment horizontal="left"/>
    </xf>
    <xf numFmtId="0" fontId="14" fillId="0" borderId="4" xfId="0" applyFont="1" applyBorder="1" applyAlignment="1" applyProtection="1">
      <alignment horizontal="right"/>
    </xf>
    <xf numFmtId="0" fontId="14" fillId="0" borderId="5" xfId="0" applyFont="1" applyBorder="1" applyAlignment="1" applyProtection="1">
      <alignment horizontal="right"/>
    </xf>
    <xf numFmtId="0" fontId="23" fillId="0" borderId="0" xfId="0" applyFont="1" applyFill="1" applyBorder="1" applyAlignment="1" applyProtection="1">
      <alignment horizontal="left"/>
    </xf>
    <xf numFmtId="0" fontId="0" fillId="0" borderId="0" xfId="0" applyFill="1" applyBorder="1" applyAlignment="1" applyProtection="1"/>
    <xf numFmtId="0" fontId="14" fillId="0" borderId="0" xfId="0" applyFont="1" applyBorder="1" applyAlignment="1" applyProtection="1">
      <alignment horizontal="right"/>
    </xf>
    <xf numFmtId="0" fontId="0" fillId="0" borderId="0" xfId="0" applyFill="1" applyBorder="1" applyAlignment="1" applyProtection="1">
      <alignment horizontal="right"/>
    </xf>
    <xf numFmtId="0" fontId="14" fillId="0" borderId="0" xfId="0" applyFont="1" applyFill="1" applyBorder="1" applyAlignment="1" applyProtection="1">
      <alignment horizontal="right"/>
    </xf>
    <xf numFmtId="0" fontId="14" fillId="0" borderId="0" xfId="0" applyFont="1" applyFill="1" applyBorder="1" applyAlignment="1" applyProtection="1">
      <alignment horizontal="left"/>
    </xf>
    <xf numFmtId="0" fontId="14"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6" fillId="0" borderId="11" xfId="0" applyFont="1" applyBorder="1" applyAlignment="1" applyProtection="1">
      <alignment horizontal="left"/>
    </xf>
    <xf numFmtId="0" fontId="14"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4" fillId="0" borderId="0" xfId="0" applyFont="1" applyAlignment="1" applyProtection="1"/>
    <xf numFmtId="0" fontId="16" fillId="0" borderId="3" xfId="0" applyFont="1" applyBorder="1" applyProtection="1"/>
    <xf numFmtId="0" fontId="16" fillId="0" borderId="0" xfId="543" applyFont="1" applyProtection="1"/>
    <xf numFmtId="0" fontId="32" fillId="0" borderId="0" xfId="543" applyFont="1" applyAlignment="1" applyProtection="1"/>
    <xf numFmtId="49" fontId="7" fillId="0" borderId="0" xfId="543" applyNumberFormat="1" applyFont="1" applyProtection="1"/>
    <xf numFmtId="0" fontId="30" fillId="0" borderId="0" xfId="543" applyFont="1" applyProtection="1"/>
    <xf numFmtId="168" fontId="27" fillId="0" borderId="6" xfId="543" applyNumberFormat="1" applyFont="1" applyFill="1" applyBorder="1" applyAlignment="1" applyProtection="1">
      <alignment horizontal="left"/>
    </xf>
    <xf numFmtId="168" fontId="27" fillId="0" borderId="6" xfId="543" applyNumberFormat="1" applyFont="1" applyFill="1" applyBorder="1" applyAlignment="1" applyProtection="1">
      <alignment horizontal="center"/>
    </xf>
    <xf numFmtId="0" fontId="7" fillId="2" borderId="3" xfId="543" applyFont="1" applyFill="1" applyBorder="1" applyProtection="1"/>
    <xf numFmtId="0" fontId="7" fillId="2" borderId="4" xfId="543" applyFont="1" applyFill="1" applyBorder="1" applyProtection="1"/>
    <xf numFmtId="0" fontId="7" fillId="2" borderId="5" xfId="543" applyFont="1" applyFill="1" applyBorder="1" applyProtection="1"/>
    <xf numFmtId="0" fontId="7" fillId="0" borderId="8" xfId="543" applyFont="1" applyBorder="1" applyProtection="1"/>
    <xf numFmtId="0" fontId="27" fillId="0" borderId="0" xfId="543" applyFont="1" applyBorder="1" applyAlignment="1" applyProtection="1">
      <alignment horizontal="center"/>
    </xf>
    <xf numFmtId="0" fontId="7" fillId="0" borderId="0" xfId="543" applyFont="1" applyBorder="1" applyProtection="1"/>
    <xf numFmtId="0" fontId="26" fillId="0" borderId="9" xfId="543" applyFont="1" applyBorder="1" applyAlignment="1" applyProtection="1">
      <alignment horizontal="left" vertical="top" wrapText="1"/>
    </xf>
    <xf numFmtId="0" fontId="26" fillId="0" borderId="6" xfId="543" applyFont="1" applyBorder="1" applyAlignment="1" applyProtection="1">
      <alignment horizontal="center" vertical="top" wrapText="1"/>
    </xf>
    <xf numFmtId="0" fontId="7" fillId="0" borderId="9" xfId="543" applyFont="1" applyBorder="1" applyProtection="1"/>
    <xf numFmtId="0" fontId="7" fillId="0" borderId="10" xfId="543" applyFont="1" applyBorder="1" applyProtection="1"/>
    <xf numFmtId="0" fontId="7" fillId="0" borderId="1" xfId="543" applyFont="1" applyBorder="1" applyProtection="1"/>
    <xf numFmtId="0" fontId="27" fillId="0" borderId="2" xfId="543" applyFont="1" applyBorder="1" applyAlignment="1" applyProtection="1">
      <alignment horizontal="center"/>
    </xf>
    <xf numFmtId="0" fontId="29" fillId="0" borderId="8" xfId="543" applyFont="1" applyBorder="1" applyAlignment="1" applyProtection="1">
      <alignment horizontal="left" vertical="top" wrapText="1"/>
    </xf>
    <xf numFmtId="0" fontId="26" fillId="0" borderId="0" xfId="543" applyFont="1" applyBorder="1" applyAlignment="1" applyProtection="1">
      <alignment horizontal="center" vertical="top" wrapText="1"/>
    </xf>
    <xf numFmtId="0" fontId="7" fillId="0" borderId="12" xfId="543" applyFont="1" applyBorder="1" applyProtection="1"/>
    <xf numFmtId="0" fontId="29" fillId="0" borderId="0" xfId="543" applyFont="1" applyBorder="1" applyAlignment="1" applyProtection="1">
      <alignment horizontal="center" vertical="top" wrapText="1"/>
    </xf>
    <xf numFmtId="0" fontId="29" fillId="0" borderId="9" xfId="543" applyFont="1" applyBorder="1" applyAlignment="1" applyProtection="1">
      <alignment horizontal="left" vertical="top" wrapText="1"/>
    </xf>
    <xf numFmtId="0" fontId="7" fillId="0" borderId="2" xfId="543" applyFont="1" applyBorder="1" applyProtection="1"/>
    <xf numFmtId="0" fontId="7" fillId="0" borderId="7" xfId="543" applyFont="1" applyBorder="1" applyProtection="1"/>
    <xf numFmtId="172" fontId="7" fillId="0" borderId="0" xfId="543" applyNumberFormat="1" applyFont="1" applyProtection="1"/>
    <xf numFmtId="172" fontId="7" fillId="0" borderId="0" xfId="543" applyNumberFormat="1" applyFont="1" applyBorder="1" applyAlignment="1" applyProtection="1"/>
    <xf numFmtId="0" fontId="26" fillId="0" borderId="0" xfId="543" applyFont="1" applyAlignment="1" applyProtection="1"/>
    <xf numFmtId="0" fontId="7" fillId="0" borderId="0" xfId="543" applyFont="1" applyFill="1" applyAlignment="1" applyProtection="1">
      <alignment horizontal="center"/>
    </xf>
    <xf numFmtId="0" fontId="16" fillId="0" borderId="0" xfId="0" applyFont="1" applyFill="1" applyProtection="1"/>
    <xf numFmtId="0" fontId="32" fillId="0" borderId="0" xfId="543" applyFont="1" applyProtection="1"/>
    <xf numFmtId="0" fontId="16" fillId="0" borderId="0" xfId="0" applyFont="1" applyAlignment="1" applyProtection="1">
      <alignment horizontal="center"/>
    </xf>
    <xf numFmtId="0" fontId="15" fillId="0" borderId="6" xfId="543" applyFont="1" applyBorder="1" applyAlignment="1" applyProtection="1">
      <alignment vertical="top" wrapText="1"/>
    </xf>
    <xf numFmtId="0" fontId="14" fillId="0" borderId="0" xfId="0" applyFont="1" applyAlignment="1" applyProtection="1">
      <alignment horizontal="left"/>
    </xf>
    <xf numFmtId="0" fontId="16" fillId="0" borderId="0" xfId="0" applyFont="1" applyAlignment="1" applyProtection="1">
      <alignment horizontal="left"/>
    </xf>
    <xf numFmtId="0" fontId="14" fillId="0" borderId="0" xfId="0" applyFont="1" applyAlignment="1" applyProtection="1">
      <alignment horizontal="right"/>
    </xf>
    <xf numFmtId="0" fontId="16" fillId="0" borderId="0" xfId="0" applyFont="1" applyAlignment="1" applyProtection="1">
      <alignment horizontal="right"/>
    </xf>
    <xf numFmtId="0" fontId="16"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6" fillId="0" borderId="0" xfId="0" applyNumberFormat="1" applyFont="1" applyAlignment="1" applyProtection="1"/>
    <xf numFmtId="0" fontId="14" fillId="0" borderId="6" xfId="0" applyFont="1" applyBorder="1" applyAlignment="1" applyProtection="1">
      <alignment horizontal="right"/>
    </xf>
    <xf numFmtId="0" fontId="13" fillId="0" borderId="0" xfId="0" applyFont="1" applyFill="1" applyBorder="1" applyAlignment="1" applyProtection="1">
      <alignment horizontal="center" vertical="center"/>
    </xf>
    <xf numFmtId="0" fontId="14" fillId="0" borderId="0" xfId="0" applyFont="1" applyAlignment="1" applyProtection="1">
      <alignment vertical="top"/>
    </xf>
    <xf numFmtId="166" fontId="0" fillId="0" borderId="0" xfId="0" applyNumberFormat="1" applyFill="1" applyBorder="1" applyAlignment="1" applyProtection="1">
      <alignment horizontal="right"/>
    </xf>
    <xf numFmtId="0" fontId="16" fillId="0" borderId="0" xfId="0" applyFont="1" applyBorder="1" applyAlignment="1" applyProtection="1">
      <alignment horizontal="left"/>
    </xf>
    <xf numFmtId="0" fontId="0" fillId="0" borderId="4" xfId="0" applyFill="1" applyBorder="1" applyProtection="1"/>
    <xf numFmtId="0" fontId="16" fillId="0" borderId="0" xfId="0" applyFont="1"/>
    <xf numFmtId="0" fontId="16" fillId="0" borderId="0" xfId="0" applyFont="1" applyBorder="1"/>
    <xf numFmtId="0" fontId="16" fillId="0" borderId="0" xfId="0" applyFont="1" applyAlignment="1">
      <alignment horizontal="left"/>
    </xf>
    <xf numFmtId="0" fontId="37" fillId="0" borderId="0" xfId="0" applyFont="1"/>
    <xf numFmtId="0" fontId="24" fillId="0" borderId="0" xfId="0" applyFont="1"/>
    <xf numFmtId="0" fontId="14" fillId="0" borderId="0" xfId="0" applyNumberFormat="1" applyFont="1"/>
    <xf numFmtId="0" fontId="7" fillId="0" borderId="0" xfId="0" applyFont="1" applyBorder="1"/>
    <xf numFmtId="0" fontId="8" fillId="0" borderId="0" xfId="244" applyBorder="1" applyProtection="1"/>
    <xf numFmtId="0" fontId="8" fillId="0" borderId="0" xfId="244" applyFill="1" applyBorder="1" applyAlignment="1">
      <alignment horizontal="center" vertical="center"/>
    </xf>
    <xf numFmtId="0" fontId="7" fillId="0" borderId="3" xfId="543" applyFont="1" applyBorder="1" applyProtection="1"/>
    <xf numFmtId="0" fontId="29" fillId="0" borderId="4" xfId="543" applyNumberFormat="1" applyFont="1" applyBorder="1" applyAlignment="1" applyProtection="1">
      <alignment horizontal="right" vertical="top" wrapText="1"/>
    </xf>
    <xf numFmtId="0" fontId="16" fillId="0" borderId="6" xfId="0" applyFont="1" applyBorder="1" applyProtection="1"/>
    <xf numFmtId="168" fontId="15" fillId="0" borderId="6" xfId="0" applyNumberFormat="1" applyFont="1" applyBorder="1" applyAlignment="1" applyProtection="1"/>
    <xf numFmtId="0" fontId="16" fillId="0" borderId="2" xfId="0" applyFont="1" applyBorder="1" applyProtection="1"/>
    <xf numFmtId="0" fontId="16" fillId="0" borderId="7" xfId="0" applyFont="1" applyBorder="1" applyProtection="1"/>
    <xf numFmtId="0" fontId="16" fillId="0" borderId="12" xfId="0" applyFont="1" applyBorder="1" applyProtection="1"/>
    <xf numFmtId="0" fontId="16" fillId="0" borderId="9" xfId="0" applyFont="1" applyBorder="1" applyProtection="1"/>
    <xf numFmtId="0" fontId="16" fillId="0" borderId="10" xfId="0" applyFont="1" applyBorder="1" applyProtection="1"/>
    <xf numFmtId="0" fontId="21" fillId="0" borderId="6" xfId="0" applyFont="1" applyBorder="1" applyAlignment="1" applyProtection="1">
      <alignment vertical="top" wrapText="1"/>
    </xf>
    <xf numFmtId="0" fontId="21" fillId="0" borderId="5" xfId="0" applyFont="1" applyBorder="1" applyAlignment="1" applyProtection="1">
      <alignment vertical="top" wrapText="1"/>
    </xf>
    <xf numFmtId="0" fontId="21" fillId="0" borderId="4" xfId="0" applyFont="1" applyBorder="1" applyAlignment="1" applyProtection="1">
      <alignment vertical="top" wrapText="1"/>
    </xf>
    <xf numFmtId="0" fontId="21"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4" fillId="0" borderId="2" xfId="0" applyFont="1" applyBorder="1" applyProtection="1"/>
    <xf numFmtId="1" fontId="7" fillId="0" borderId="0" xfId="543" applyNumberFormat="1" applyFont="1" applyAlignment="1" applyProtection="1"/>
    <xf numFmtId="0" fontId="16" fillId="0" borderId="0" xfId="0" applyFont="1" applyAlignment="1" applyProtection="1">
      <alignment vertical="top"/>
    </xf>
    <xf numFmtId="0" fontId="16" fillId="0" borderId="0" xfId="0" applyFont="1" applyAlignment="1" applyProtection="1">
      <alignment vertical="top" wrapText="1"/>
    </xf>
    <xf numFmtId="0" fontId="16" fillId="0" borderId="0" xfId="0" applyNumberFormat="1" applyFont="1" applyAlignment="1" applyProtection="1">
      <alignment horizontal="left" vertical="top"/>
    </xf>
    <xf numFmtId="0" fontId="16" fillId="0" borderId="0" xfId="0" applyNumberFormat="1" applyFont="1" applyProtection="1"/>
    <xf numFmtId="0" fontId="7" fillId="0" borderId="0" xfId="0" applyFont="1" applyBorder="1" applyProtection="1"/>
    <xf numFmtId="0" fontId="7" fillId="0" borderId="0" xfId="0" applyFont="1" applyBorder="1" applyAlignment="1" applyProtection="1"/>
    <xf numFmtId="0" fontId="7" fillId="0" borderId="0" xfId="0" applyFont="1" applyBorder="1" applyAlignment="1" applyProtection="1">
      <alignment horizontal="left"/>
    </xf>
    <xf numFmtId="0" fontId="7" fillId="0" borderId="0" xfId="0" applyFont="1" applyAlignment="1" applyProtection="1">
      <alignment vertical="top"/>
    </xf>
    <xf numFmtId="0" fontId="7" fillId="0" borderId="0" xfId="0" applyFont="1" applyAlignment="1" applyProtection="1"/>
    <xf numFmtId="0" fontId="16" fillId="0" borderId="0" xfId="0" applyFont="1" applyFill="1"/>
    <xf numFmtId="0" fontId="14"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6" fillId="0" borderId="0" xfId="0" applyFont="1"/>
    <xf numFmtId="0" fontId="7" fillId="0" borderId="3" xfId="0" applyFont="1" applyBorder="1" applyProtection="1"/>
    <xf numFmtId="0" fontId="7"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1" fillId="3" borderId="4" xfId="0" applyFont="1" applyFill="1" applyBorder="1" applyAlignment="1" applyProtection="1">
      <alignment vertical="top" wrapText="1"/>
    </xf>
    <xf numFmtId="0" fontId="21" fillId="3" borderId="5" xfId="0" applyFont="1" applyFill="1" applyBorder="1" applyAlignment="1" applyProtection="1">
      <alignment vertical="top" wrapText="1"/>
    </xf>
    <xf numFmtId="0" fontId="39" fillId="0" borderId="0" xfId="0" applyFont="1"/>
    <xf numFmtId="0" fontId="16" fillId="0" borderId="4" xfId="0" applyFont="1" applyBorder="1"/>
    <xf numFmtId="0" fontId="14" fillId="0" borderId="4" xfId="0" applyFont="1" applyFill="1" applyBorder="1"/>
    <xf numFmtId="0" fontId="14" fillId="0" borderId="0" xfId="0" applyFont="1" applyBorder="1"/>
    <xf numFmtId="0" fontId="14" fillId="0" borderId="0" xfId="0" applyFont="1" applyFill="1" applyBorder="1"/>
    <xf numFmtId="0" fontId="14" fillId="0" borderId="2" xfId="0" applyFont="1" applyBorder="1" applyAlignment="1" applyProtection="1">
      <alignment horizontal="center"/>
    </xf>
    <xf numFmtId="0" fontId="14" fillId="0" borderId="0" xfId="0" applyFont="1" applyBorder="1" applyAlignment="1" applyProtection="1">
      <alignment horizontal="center" vertical="center" wrapText="1"/>
    </xf>
    <xf numFmtId="0" fontId="14" fillId="0" borderId="7" xfId="543" applyFont="1" applyBorder="1" applyAlignment="1" applyProtection="1">
      <alignment horizontal="right"/>
    </xf>
    <xf numFmtId="0" fontId="15" fillId="0" borderId="9" xfId="543" applyFont="1" applyBorder="1" applyProtection="1"/>
    <xf numFmtId="0" fontId="16" fillId="0" borderId="6" xfId="543" applyFont="1" applyBorder="1" applyProtection="1"/>
    <xf numFmtId="0" fontId="15" fillId="0" borderId="6" xfId="543" applyFont="1" applyBorder="1" applyAlignment="1" applyProtection="1">
      <alignment horizontal="right"/>
    </xf>
    <xf numFmtId="0" fontId="14" fillId="0" borderId="0" xfId="0" applyFont="1" applyBorder="1" applyAlignment="1" applyProtection="1">
      <alignment horizontal="center" vertical="center"/>
    </xf>
    <xf numFmtId="0" fontId="16" fillId="0" borderId="0" xfId="0" applyFont="1" applyBorder="1" applyAlignment="1" applyProtection="1">
      <alignment horizontal="left" vertical="center"/>
    </xf>
    <xf numFmtId="0" fontId="0" fillId="0" borderId="0" xfId="0" applyBorder="1" applyAlignment="1" applyProtection="1"/>
    <xf numFmtId="0" fontId="16" fillId="0" borderId="0" xfId="0" applyFont="1" applyFill="1" applyBorder="1" applyAlignment="1" applyProtection="1">
      <alignment horizontal="left" vertical="center"/>
    </xf>
    <xf numFmtId="0" fontId="16" fillId="0" borderId="0" xfId="0" applyNumberFormat="1" applyFont="1" applyAlignment="1" applyProtection="1">
      <alignment vertical="top"/>
    </xf>
    <xf numFmtId="0" fontId="45" fillId="0" borderId="3" xfId="0" applyFont="1" applyBorder="1" applyAlignment="1" applyProtection="1">
      <alignment horizontal="left" vertical="top"/>
    </xf>
    <xf numFmtId="0" fontId="45" fillId="0" borderId="13" xfId="0" applyFont="1" applyBorder="1" applyAlignment="1" applyProtection="1">
      <alignment horizontal="center" wrapText="1"/>
    </xf>
    <xf numFmtId="0" fontId="45" fillId="0" borderId="13" xfId="0" applyFont="1" applyFill="1" applyBorder="1" applyAlignment="1" applyProtection="1">
      <alignment horizontal="center" vertical="top" wrapText="1"/>
    </xf>
    <xf numFmtId="0" fontId="45" fillId="2" borderId="13" xfId="0" applyFont="1" applyFill="1" applyBorder="1" applyAlignment="1" applyProtection="1">
      <alignment horizontal="center" wrapText="1"/>
    </xf>
    <xf numFmtId="0" fontId="46" fillId="2" borderId="11" xfId="0" applyFont="1" applyFill="1" applyBorder="1" applyAlignment="1" applyProtection="1">
      <alignment horizontal="left" vertical="top" wrapText="1"/>
    </xf>
    <xf numFmtId="0" fontId="47" fillId="4" borderId="11" xfId="0" applyFont="1" applyFill="1" applyBorder="1" applyAlignment="1" applyProtection="1">
      <alignment vertical="top" wrapText="1"/>
    </xf>
    <xf numFmtId="0" fontId="47" fillId="2" borderId="11" xfId="0" applyFont="1" applyFill="1" applyBorder="1" applyAlignment="1" applyProtection="1">
      <alignment vertical="top" wrapText="1"/>
    </xf>
    <xf numFmtId="0" fontId="47" fillId="0" borderId="11" xfId="0" applyFont="1" applyBorder="1" applyAlignment="1" applyProtection="1">
      <alignment vertical="top" wrapText="1"/>
    </xf>
    <xf numFmtId="0" fontId="47" fillId="0" borderId="11" xfId="0" applyFont="1" applyBorder="1" applyAlignment="1" applyProtection="1">
      <alignment horizontal="right" vertical="top" wrapText="1"/>
    </xf>
    <xf numFmtId="168" fontId="47" fillId="0" borderId="11" xfId="0" applyNumberFormat="1" applyFont="1" applyFill="1" applyBorder="1" applyAlignment="1" applyProtection="1">
      <alignment vertical="top" wrapText="1"/>
    </xf>
    <xf numFmtId="168" fontId="47" fillId="5" borderId="11" xfId="0" applyNumberFormat="1" applyFont="1" applyFill="1" applyBorder="1" applyAlignment="1" applyProtection="1">
      <alignment vertical="top" wrapText="1"/>
      <protection locked="0"/>
    </xf>
    <xf numFmtId="168" fontId="47" fillId="6" borderId="11" xfId="0" applyNumberFormat="1" applyFont="1" applyFill="1" applyBorder="1" applyAlignment="1" applyProtection="1">
      <alignment horizontal="center" vertical="top" wrapText="1"/>
    </xf>
    <xf numFmtId="0" fontId="45" fillId="0" borderId="11" xfId="0" applyFont="1" applyBorder="1" applyAlignment="1" applyProtection="1">
      <alignment horizontal="right" vertical="top" wrapText="1"/>
    </xf>
    <xf numFmtId="168" fontId="45"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47" fillId="5" borderId="11" xfId="0" applyFont="1" applyFill="1" applyBorder="1" applyAlignment="1" applyProtection="1">
      <alignment horizontal="right" vertical="top" wrapText="1"/>
      <protection locked="0"/>
    </xf>
    <xf numFmtId="0" fontId="45" fillId="2" borderId="11" xfId="0" applyFont="1" applyFill="1" applyBorder="1" applyAlignment="1" applyProtection="1">
      <alignment vertical="top" wrapText="1"/>
    </xf>
    <xf numFmtId="0" fontId="45" fillId="0" borderId="11" xfId="0" applyFont="1" applyBorder="1" applyAlignment="1" applyProtection="1">
      <alignment vertical="top" wrapText="1"/>
    </xf>
    <xf numFmtId="0" fontId="10" fillId="0" borderId="11" xfId="0" applyFont="1" applyBorder="1" applyAlignment="1" applyProtection="1">
      <alignment horizontal="right" vertical="top" wrapText="1"/>
    </xf>
    <xf numFmtId="0" fontId="47" fillId="0" borderId="11" xfId="0" applyFont="1" applyFill="1" applyBorder="1" applyAlignment="1" applyProtection="1">
      <alignment horizontal="right" vertical="top" wrapText="1"/>
      <protection locked="0"/>
    </xf>
    <xf numFmtId="0" fontId="45" fillId="0" borderId="0" xfId="0" applyFont="1" applyBorder="1" applyAlignment="1" applyProtection="1">
      <alignment horizontal="left" vertical="top"/>
    </xf>
    <xf numFmtId="0" fontId="47" fillId="0" borderId="0" xfId="0" applyFont="1" applyBorder="1" applyAlignment="1" applyProtection="1">
      <alignment horizontal="left" vertical="top"/>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5" fillId="0" borderId="0" xfId="0" applyFont="1" applyBorder="1" applyAlignment="1" applyProtection="1">
      <alignment horizontal="right" vertical="top"/>
    </xf>
    <xf numFmtId="0" fontId="47" fillId="2" borderId="0" xfId="0" applyFont="1" applyFill="1" applyBorder="1" applyAlignment="1" applyProtection="1">
      <alignment vertical="top" wrapText="1"/>
    </xf>
    <xf numFmtId="0" fontId="45" fillId="0" borderId="0" xfId="0" applyFont="1" applyBorder="1" applyAlignment="1" applyProtection="1">
      <alignment vertical="top"/>
    </xf>
    <xf numFmtId="168" fontId="45"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7" fillId="0" borderId="0" xfId="0" applyFont="1" applyFill="1" applyBorder="1" applyAlignment="1" applyProtection="1"/>
    <xf numFmtId="166" fontId="16" fillId="0" borderId="0" xfId="0" applyNumberFormat="1" applyFont="1" applyFill="1" applyBorder="1" applyAlignment="1" applyProtection="1">
      <alignment horizontal="left"/>
    </xf>
    <xf numFmtId="0" fontId="7" fillId="0" borderId="0" xfId="0" applyFont="1" applyFill="1" applyProtection="1"/>
    <xf numFmtId="0" fontId="7" fillId="0" borderId="0" xfId="0" applyFont="1" applyFill="1" applyBorder="1" applyProtection="1"/>
    <xf numFmtId="0" fontId="48" fillId="0" borderId="0" xfId="0" applyFont="1" applyFill="1" applyBorder="1" applyProtection="1"/>
    <xf numFmtId="0" fontId="7" fillId="0" borderId="0" xfId="244" applyFont="1" applyFill="1" applyBorder="1" applyAlignment="1" applyProtection="1">
      <alignment horizontal="left"/>
    </xf>
    <xf numFmtId="0" fontId="38" fillId="0" borderId="0" xfId="0" applyFont="1" applyFill="1" applyAlignment="1" applyProtection="1"/>
    <xf numFmtId="0" fontId="38" fillId="0" borderId="0" xfId="0" applyFont="1" applyFill="1" applyProtection="1"/>
    <xf numFmtId="0" fontId="38" fillId="0" borderId="0" xfId="244" applyFont="1" applyFill="1" applyBorder="1" applyAlignment="1" applyProtection="1">
      <alignment horizontal="left"/>
    </xf>
    <xf numFmtId="0" fontId="13" fillId="3" borderId="11" xfId="0" applyFont="1" applyFill="1" applyBorder="1" applyAlignment="1" applyProtection="1">
      <alignment vertical="top"/>
    </xf>
    <xf numFmtId="168" fontId="16" fillId="0" borderId="0" xfId="0" applyNumberFormat="1" applyFont="1"/>
    <xf numFmtId="0" fontId="0" fillId="7" borderId="0" xfId="0" applyFill="1"/>
    <xf numFmtId="0" fontId="36" fillId="0" borderId="0" xfId="0" applyFont="1" applyFill="1"/>
    <xf numFmtId="0" fontId="0" fillId="0" borderId="0" xfId="0" applyAlignment="1">
      <alignment horizontal="left"/>
    </xf>
    <xf numFmtId="0" fontId="36" fillId="0" borderId="0" xfId="0" applyNumberFormat="1" applyFont="1"/>
    <xf numFmtId="0" fontId="0" fillId="0" borderId="0" xfId="0" applyBorder="1" applyAlignment="1"/>
    <xf numFmtId="0" fontId="27" fillId="0" borderId="0" xfId="0" applyFont="1" applyFill="1"/>
    <xf numFmtId="0" fontId="50" fillId="0" borderId="0" xfId="0" applyFont="1"/>
    <xf numFmtId="0" fontId="7" fillId="0" borderId="0" xfId="0" applyFont="1" applyFill="1" applyBorder="1" applyAlignment="1" applyProtection="1">
      <alignment horizontal="left"/>
    </xf>
    <xf numFmtId="0" fontId="25" fillId="0" borderId="0" xfId="0" applyFont="1" applyAlignment="1" applyProtection="1">
      <alignment horizontal="center"/>
    </xf>
    <xf numFmtId="0" fontId="25" fillId="0" borderId="0" xfId="0" applyFont="1" applyAlignment="1" applyProtection="1"/>
    <xf numFmtId="0" fontId="25" fillId="0" borderId="0" xfId="0" applyFont="1" applyFill="1" applyAlignment="1" applyProtection="1">
      <alignment horizontal="center"/>
    </xf>
    <xf numFmtId="0" fontId="25" fillId="0" borderId="0" xfId="0" applyFont="1" applyAlignment="1" applyProtection="1">
      <alignment horizontal="left"/>
    </xf>
    <xf numFmtId="0" fontId="25" fillId="0" borderId="0" xfId="0" applyFont="1" applyProtection="1"/>
    <xf numFmtId="49" fontId="14" fillId="0" borderId="0" xfId="0" applyNumberFormat="1" applyFont="1" applyAlignment="1" applyProtection="1">
      <alignment horizontal="center"/>
    </xf>
    <xf numFmtId="0" fontId="42" fillId="0" borderId="0" xfId="0" applyFont="1" applyAlignment="1" applyProtection="1">
      <alignment horizontal="center"/>
    </xf>
    <xf numFmtId="0" fontId="41" fillId="0" borderId="0" xfId="244" applyFont="1" applyAlignment="1" applyProtection="1">
      <alignment horizontal="center"/>
    </xf>
    <xf numFmtId="0" fontId="16" fillId="0" borderId="0" xfId="0" quotePrefix="1" applyFont="1" applyAlignment="1" applyProtection="1">
      <alignment horizontal="left"/>
    </xf>
    <xf numFmtId="0" fontId="14" fillId="0" borderId="0" xfId="0" applyFont="1" applyBorder="1" applyAlignment="1" applyProtection="1"/>
    <xf numFmtId="0" fontId="16" fillId="0" borderId="0" xfId="0" applyFont="1" applyBorder="1" applyAlignment="1" applyProtection="1">
      <alignment horizontal="center"/>
    </xf>
    <xf numFmtId="49" fontId="16" fillId="0" borderId="0" xfId="0" applyNumberFormat="1" applyFont="1" applyAlignment="1" applyProtection="1">
      <alignment horizontal="center"/>
    </xf>
    <xf numFmtId="0" fontId="25" fillId="0" borderId="0" xfId="0" applyFont="1" applyBorder="1" applyAlignment="1" applyProtection="1">
      <alignment horizontal="center"/>
    </xf>
    <xf numFmtId="0" fontId="14" fillId="0" borderId="0" xfId="0" quotePrefix="1" applyFont="1" applyAlignment="1" applyProtection="1">
      <alignment horizontal="center"/>
    </xf>
    <xf numFmtId="49" fontId="0" fillId="0" borderId="0" xfId="0" applyNumberFormat="1" applyProtection="1"/>
    <xf numFmtId="0" fontId="39" fillId="0" borderId="0" xfId="0" applyFont="1" applyAlignment="1" applyProtection="1">
      <alignment horizontal="left"/>
    </xf>
    <xf numFmtId="49" fontId="16" fillId="0" borderId="0" xfId="0" applyNumberFormat="1" applyFont="1" applyProtection="1"/>
    <xf numFmtId="49" fontId="0" fillId="0" borderId="0" xfId="0" applyNumberFormat="1" applyFill="1" applyProtection="1"/>
    <xf numFmtId="0" fontId="16" fillId="0" borderId="0" xfId="0" applyFont="1" applyFill="1" applyAlignment="1" applyProtection="1">
      <alignment horizontal="center"/>
    </xf>
    <xf numFmtId="0" fontId="16" fillId="0" borderId="0" xfId="0" applyFont="1" applyFill="1" applyAlignment="1" applyProtection="1">
      <alignment horizontal="left"/>
    </xf>
    <xf numFmtId="49" fontId="16" fillId="0" borderId="0" xfId="0" applyNumberFormat="1" applyFont="1" applyFill="1" applyProtection="1"/>
    <xf numFmtId="49" fontId="14" fillId="0" borderId="0" xfId="0" applyNumberFormat="1" applyFont="1" applyAlignment="1" applyProtection="1">
      <alignment horizontal="left"/>
    </xf>
    <xf numFmtId="0" fontId="25" fillId="0" borderId="0" xfId="0" applyFont="1" applyBorder="1" applyAlignment="1" applyProtection="1">
      <alignment horizontal="left"/>
    </xf>
    <xf numFmtId="0" fontId="16" fillId="0" borderId="0" xfId="0" applyFont="1" applyFill="1" applyAlignment="1" applyProtection="1">
      <alignment horizontal="left" vertical="top"/>
    </xf>
    <xf numFmtId="0" fontId="15" fillId="0" borderId="0" xfId="0" applyFont="1" applyFill="1" applyAlignment="1" applyProtection="1">
      <alignment horizontal="left" vertical="top"/>
    </xf>
    <xf numFmtId="0" fontId="16" fillId="0" borderId="0" xfId="0" applyFont="1" applyFill="1" applyAlignment="1" applyProtection="1"/>
    <xf numFmtId="168" fontId="16"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6" fillId="0" borderId="0" xfId="0" applyNumberFormat="1" applyFont="1" applyFill="1" applyBorder="1" applyAlignment="1" applyProtection="1">
      <alignment horizontal="left" vertical="top" wrapText="1"/>
    </xf>
    <xf numFmtId="0" fontId="44" fillId="0" borderId="3" xfId="0" applyFont="1" applyBorder="1" applyProtection="1"/>
    <xf numFmtId="168" fontId="0" fillId="0" borderId="0" xfId="0" applyNumberFormat="1" applyFill="1" applyBorder="1" applyAlignment="1" applyProtection="1">
      <alignment horizontal="center"/>
    </xf>
    <xf numFmtId="0" fontId="27" fillId="0" borderId="0" xfId="0" applyFont="1" applyFill="1" applyAlignment="1">
      <alignment vertical="top" wrapText="1"/>
    </xf>
    <xf numFmtId="0" fontId="45" fillId="0" borderId="4" xfId="0" applyFont="1" applyBorder="1" applyAlignment="1" applyProtection="1">
      <alignment horizontal="right"/>
    </xf>
    <xf numFmtId="0" fontId="52" fillId="0" borderId="0" xfId="0" applyFont="1"/>
    <xf numFmtId="3" fontId="16" fillId="0" borderId="0" xfId="0" applyNumberFormat="1" applyFont="1" applyFill="1" applyBorder="1" applyAlignment="1" applyProtection="1">
      <alignment horizontal="center"/>
    </xf>
    <xf numFmtId="168" fontId="7" fillId="0" borderId="0" xfId="0" applyNumberFormat="1" applyFont="1" applyFill="1" applyBorder="1" applyAlignment="1" applyProtection="1">
      <alignment horizontal="left" vertical="top"/>
    </xf>
    <xf numFmtId="168" fontId="14" fillId="0" borderId="0" xfId="0" applyNumberFormat="1" applyFont="1" applyFill="1" applyBorder="1" applyAlignment="1" applyProtection="1">
      <alignment horizontal="left" vertical="top"/>
    </xf>
    <xf numFmtId="168" fontId="16" fillId="0" borderId="0" xfId="0" applyNumberFormat="1" applyFont="1" applyFill="1" applyBorder="1" applyAlignment="1" applyProtection="1">
      <alignment horizontal="left" vertical="top"/>
    </xf>
    <xf numFmtId="0" fontId="16" fillId="0" borderId="0" xfId="0" applyFont="1" applyAlignment="1" applyProtection="1">
      <alignment horizontal="center" vertical="center"/>
    </xf>
    <xf numFmtId="0" fontId="16" fillId="0" borderId="0" xfId="0" applyFont="1" applyAlignment="1">
      <alignment horizontal="center" vertical="center"/>
    </xf>
    <xf numFmtId="0" fontId="16" fillId="0" borderId="0" xfId="0" applyFont="1" applyAlignment="1">
      <alignment vertical="center"/>
    </xf>
    <xf numFmtId="0" fontId="0" fillId="0" borderId="0" xfId="0" applyAlignment="1">
      <alignment vertical="center"/>
    </xf>
    <xf numFmtId="0" fontId="47" fillId="0" borderId="11" xfId="0" applyFont="1" applyBorder="1" applyAlignment="1" applyProtection="1">
      <alignment horizontal="right" vertical="top"/>
    </xf>
    <xf numFmtId="0" fontId="47" fillId="0" borderId="0" xfId="0" applyFont="1" applyBorder="1" applyAlignment="1" applyProtection="1">
      <alignment horizontal="right" vertical="top" wrapText="1"/>
    </xf>
    <xf numFmtId="0" fontId="47" fillId="2" borderId="12" xfId="0" applyFont="1" applyFill="1" applyBorder="1" applyAlignment="1" applyProtection="1">
      <alignment vertical="top" wrapText="1"/>
    </xf>
    <xf numFmtId="0" fontId="47" fillId="0" borderId="14" xfId="0" applyFont="1" applyBorder="1" applyAlignment="1" applyProtection="1">
      <alignment vertical="top" wrapText="1"/>
    </xf>
    <xf numFmtId="168" fontId="47" fillId="5" borderId="11" xfId="0" applyNumberFormat="1" applyFont="1" applyFill="1" applyBorder="1" applyAlignment="1" applyProtection="1">
      <alignment vertical="top"/>
      <protection locked="0"/>
    </xf>
    <xf numFmtId="0" fontId="47" fillId="2" borderId="11" xfId="0" applyFont="1" applyFill="1" applyBorder="1" applyAlignment="1" applyProtection="1">
      <alignment vertical="top"/>
      <protection locked="0"/>
    </xf>
    <xf numFmtId="0" fontId="47" fillId="0" borderId="11" xfId="0" applyFont="1" applyBorder="1" applyAlignment="1" applyProtection="1">
      <alignment vertical="top"/>
      <protection locked="0"/>
    </xf>
    <xf numFmtId="168" fontId="47" fillId="0" borderId="11" xfId="0" applyNumberFormat="1" applyFont="1" applyFill="1" applyBorder="1" applyAlignment="1" applyProtection="1">
      <alignment vertical="top"/>
    </xf>
    <xf numFmtId="168" fontId="47" fillId="6" borderId="11" xfId="0" applyNumberFormat="1" applyFont="1" applyFill="1" applyBorder="1" applyAlignment="1" applyProtection="1">
      <alignment horizontal="center" vertical="top"/>
    </xf>
    <xf numFmtId="0" fontId="14" fillId="0" borderId="0" xfId="542" applyFont="1" applyAlignment="1" applyProtection="1">
      <protection locked="0"/>
    </xf>
    <xf numFmtId="0" fontId="7" fillId="0" borderId="0" xfId="539" applyAlignment="1" applyProtection="1"/>
    <xf numFmtId="0" fontId="27" fillId="8" borderId="0" xfId="539" applyFont="1" applyFill="1" applyAlignment="1" applyProtection="1">
      <alignment horizontal="centerContinuous"/>
    </xf>
    <xf numFmtId="0" fontId="7" fillId="0" borderId="0" xfId="539" applyProtection="1"/>
    <xf numFmtId="0" fontId="38" fillId="0" borderId="0" xfId="0" applyFont="1" applyProtection="1"/>
    <xf numFmtId="4" fontId="16" fillId="0" borderId="0" xfId="0" applyNumberFormat="1" applyFont="1" applyProtection="1"/>
    <xf numFmtId="0" fontId="25" fillId="0" borderId="0" xfId="0" applyFont="1" applyFill="1" applyAlignment="1">
      <alignment horizontal="center"/>
    </xf>
    <xf numFmtId="49" fontId="14" fillId="0" borderId="0" xfId="0" applyNumberFormat="1" applyFont="1" applyAlignment="1">
      <alignment horizontal="center"/>
    </xf>
    <xf numFmtId="0" fontId="14" fillId="0" borderId="0" xfId="0" applyFont="1" applyAlignment="1">
      <alignment horizontal="left"/>
    </xf>
    <xf numFmtId="49" fontId="16" fillId="0" borderId="0" xfId="0" applyNumberFormat="1" applyFont="1" applyAlignment="1">
      <alignment horizontal="center"/>
    </xf>
    <xf numFmtId="0" fontId="14" fillId="0" borderId="0" xfId="543" applyFont="1" applyProtection="1"/>
    <xf numFmtId="0" fontId="17" fillId="0" borderId="0" xfId="0" applyFont="1" applyFill="1" applyBorder="1" applyAlignment="1" applyProtection="1"/>
    <xf numFmtId="0" fontId="16" fillId="0" borderId="0" xfId="543" applyFont="1" applyAlignment="1" applyProtection="1">
      <alignment horizontal="left"/>
    </xf>
    <xf numFmtId="0" fontId="16" fillId="0" borderId="0" xfId="543" applyFont="1" applyFill="1" applyAlignment="1" applyProtection="1">
      <alignment horizontal="left"/>
    </xf>
    <xf numFmtId="0" fontId="16" fillId="0" borderId="15" xfId="0" applyFont="1" applyBorder="1" applyProtection="1"/>
    <xf numFmtId="0" fontId="16" fillId="0" borderId="11" xfId="0" applyFont="1" applyBorder="1" applyProtection="1"/>
    <xf numFmtId="2" fontId="30" fillId="0" borderId="11" xfId="0" applyNumberFormat="1" applyFont="1" applyBorder="1" applyProtection="1"/>
    <xf numFmtId="0" fontId="7" fillId="0" borderId="0" xfId="0" applyFont="1" applyProtection="1">
      <protection locked="0"/>
    </xf>
    <xf numFmtId="0" fontId="55" fillId="0" borderId="0" xfId="0" applyFont="1" applyAlignment="1">
      <alignment horizontal="center"/>
    </xf>
    <xf numFmtId="0" fontId="16" fillId="0" borderId="0" xfId="271"/>
    <xf numFmtId="0" fontId="14" fillId="0" borderId="0" xfId="271" applyFont="1"/>
    <xf numFmtId="0" fontId="16" fillId="0" borderId="0" xfId="271" applyFont="1"/>
    <xf numFmtId="0" fontId="16" fillId="0" borderId="0" xfId="271" applyFill="1"/>
    <xf numFmtId="0" fontId="16" fillId="0" borderId="0" xfId="271" applyFont="1" applyFill="1"/>
    <xf numFmtId="0" fontId="14" fillId="0" borderId="0" xfId="271" applyFont="1" applyFill="1"/>
    <xf numFmtId="0" fontId="16" fillId="0" borderId="0" xfId="271" applyAlignment="1">
      <alignment horizontal="left"/>
    </xf>
    <xf numFmtId="0" fontId="16" fillId="0" borderId="0" xfId="271" applyFill="1" applyAlignment="1">
      <alignment horizontal="left"/>
    </xf>
    <xf numFmtId="0" fontId="8" fillId="0" borderId="0" xfId="244" applyFill="1" applyBorder="1" applyProtection="1">
      <protection locked="0"/>
    </xf>
    <xf numFmtId="0" fontId="14" fillId="0" borderId="0" xfId="271" applyFont="1" applyProtection="1"/>
    <xf numFmtId="168" fontId="14" fillId="0" borderId="0" xfId="543" applyNumberFormat="1" applyFont="1" applyFill="1" applyBorder="1" applyAlignment="1" applyProtection="1">
      <alignment horizontal="center" vertical="center"/>
    </xf>
    <xf numFmtId="168" fontId="14" fillId="0" borderId="2" xfId="543" applyNumberFormat="1" applyFont="1" applyFill="1" applyBorder="1" applyAlignment="1" applyProtection="1">
      <alignment horizontal="center" vertical="center"/>
    </xf>
    <xf numFmtId="0" fontId="0" fillId="0" borderId="5" xfId="0" applyFill="1" applyBorder="1" applyProtection="1"/>
    <xf numFmtId="0" fontId="29" fillId="0" borderId="0" xfId="543" applyNumberFormat="1" applyFont="1" applyBorder="1" applyAlignment="1" applyProtection="1">
      <alignment horizontal="right" vertical="top" wrapText="1"/>
    </xf>
    <xf numFmtId="0" fontId="27" fillId="0" borderId="2" xfId="543" applyNumberFormat="1" applyFont="1" applyBorder="1" applyAlignment="1" applyProtection="1">
      <alignment horizontal="right" vertical="top" wrapText="1"/>
    </xf>
    <xf numFmtId="0" fontId="12" fillId="0" borderId="0" xfId="0" applyFont="1"/>
    <xf numFmtId="0" fontId="57" fillId="0" borderId="0" xfId="0" applyFont="1"/>
    <xf numFmtId="0" fontId="55" fillId="0" borderId="0" xfId="0" applyFont="1"/>
    <xf numFmtId="0" fontId="27" fillId="0" borderId="0" xfId="543" applyNumberFormat="1" applyFont="1" applyBorder="1" applyAlignment="1" applyProtection="1">
      <alignment horizontal="right" vertical="top" wrapText="1"/>
    </xf>
    <xf numFmtId="0" fontId="14" fillId="0" borderId="0" xfId="544" applyNumberFormat="1" applyFont="1" applyBorder="1" applyAlignment="1" applyProtection="1">
      <alignment horizontal="right" vertical="top" wrapText="1"/>
    </xf>
    <xf numFmtId="0" fontId="25" fillId="0" borderId="0" xfId="544" applyNumberFormat="1" applyFont="1" applyBorder="1" applyAlignment="1" applyProtection="1">
      <alignment horizontal="left" vertical="center"/>
    </xf>
    <xf numFmtId="0" fontId="16" fillId="0" borderId="0" xfId="544" applyNumberFormat="1" applyFont="1" applyBorder="1" applyAlignment="1" applyProtection="1">
      <alignment horizontal="left" vertical="center"/>
    </xf>
    <xf numFmtId="0" fontId="16" fillId="0" borderId="0" xfId="544" applyNumberFormat="1" applyFont="1" applyBorder="1" applyAlignment="1" applyProtection="1">
      <alignment horizontal="right" vertical="top" wrapText="1"/>
    </xf>
    <xf numFmtId="0" fontId="14" fillId="0" borderId="0" xfId="0" applyFont="1" applyAlignment="1">
      <alignment horizontal="center"/>
    </xf>
    <xf numFmtId="10" fontId="0" fillId="0" borderId="0" xfId="0" applyNumberFormat="1" applyAlignment="1">
      <alignment horizontal="center"/>
    </xf>
    <xf numFmtId="3" fontId="0" fillId="0" borderId="0" xfId="0" applyNumberFormat="1"/>
    <xf numFmtId="168" fontId="14" fillId="0" borderId="0" xfId="0" applyNumberFormat="1" applyFont="1" applyAlignment="1">
      <alignment horizontal="center"/>
    </xf>
    <xf numFmtId="3" fontId="0" fillId="0" borderId="0" xfId="0" applyNumberFormat="1" applyAlignment="1">
      <alignment horizontal="center"/>
    </xf>
    <xf numFmtId="3" fontId="16" fillId="0" borderId="0" xfId="0" applyNumberFormat="1" applyFont="1"/>
    <xf numFmtId="3" fontId="16" fillId="0" borderId="0" xfId="0" applyNumberFormat="1" applyFont="1" applyAlignment="1">
      <alignment horizontal="center"/>
    </xf>
    <xf numFmtId="0" fontId="56" fillId="0" borderId="0" xfId="0" applyFont="1"/>
    <xf numFmtId="168" fontId="12" fillId="0" borderId="0" xfId="0" applyNumberFormat="1" applyFont="1"/>
    <xf numFmtId="10" fontId="12" fillId="0" borderId="0" xfId="0" applyNumberFormat="1" applyFont="1" applyAlignment="1">
      <alignment horizontal="center"/>
    </xf>
    <xf numFmtId="3" fontId="59" fillId="0" borderId="0" xfId="0" applyNumberFormat="1" applyFont="1"/>
    <xf numFmtId="3" fontId="12" fillId="0" borderId="0" xfId="0" applyNumberFormat="1" applyFont="1"/>
    <xf numFmtId="168" fontId="56" fillId="0" borderId="0" xfId="0" applyNumberFormat="1" applyFont="1"/>
    <xf numFmtId="168" fontId="56" fillId="0" borderId="0" xfId="0" applyNumberFormat="1" applyFont="1" applyAlignment="1">
      <alignment horizontal="center"/>
    </xf>
    <xf numFmtId="0" fontId="12" fillId="5" borderId="0" xfId="0" applyFont="1" applyFill="1" applyAlignment="1">
      <alignment horizontal="left"/>
    </xf>
    <xf numFmtId="0" fontId="12" fillId="5" borderId="0" xfId="0" applyFont="1" applyFill="1"/>
    <xf numFmtId="10" fontId="12" fillId="0" borderId="0" xfId="0" applyNumberFormat="1" applyFont="1"/>
    <xf numFmtId="172" fontId="12" fillId="0" borderId="0" xfId="0" applyNumberFormat="1" applyFont="1"/>
    <xf numFmtId="172" fontId="12" fillId="0" borderId="0" xfId="0" applyNumberFormat="1" applyFont="1" applyAlignment="1">
      <alignment horizontal="center"/>
    </xf>
    <xf numFmtId="0" fontId="12" fillId="0" borderId="6" xfId="0" applyFont="1" applyBorder="1"/>
    <xf numFmtId="10" fontId="12" fillId="0" borderId="6" xfId="0" applyNumberFormat="1" applyFont="1" applyBorder="1" applyAlignment="1">
      <alignment horizontal="center"/>
    </xf>
    <xf numFmtId="3" fontId="12" fillId="0" borderId="6" xfId="0" applyNumberFormat="1" applyFont="1" applyBorder="1"/>
    <xf numFmtId="10" fontId="16" fillId="0" borderId="0" xfId="0" applyNumberFormat="1" applyFont="1" applyAlignment="1">
      <alignment horizontal="center"/>
    </xf>
    <xf numFmtId="168" fontId="16" fillId="0" borderId="0" xfId="0" applyNumberFormat="1" applyFont="1" applyAlignment="1">
      <alignment horizontal="center"/>
    </xf>
    <xf numFmtId="0" fontId="16" fillId="5" borderId="0" xfId="0" applyFont="1" applyFill="1"/>
    <xf numFmtId="168" fontId="16" fillId="5" borderId="0" xfId="0" applyNumberFormat="1" applyFont="1" applyFill="1"/>
    <xf numFmtId="3" fontId="16" fillId="5" borderId="0" xfId="0" applyNumberFormat="1" applyFont="1" applyFill="1"/>
    <xf numFmtId="3" fontId="16" fillId="0" borderId="0" xfId="0" applyNumberFormat="1" applyFont="1" applyAlignment="1">
      <alignment vertical="top"/>
    </xf>
    <xf numFmtId="10" fontId="14" fillId="0" borderId="0" xfId="0" applyNumberFormat="1" applyFont="1" applyFill="1" applyAlignment="1">
      <alignment horizontal="center"/>
    </xf>
    <xf numFmtId="0" fontId="55" fillId="0" borderId="6" xfId="0" applyFont="1" applyBorder="1" applyAlignment="1">
      <alignment horizontal="center"/>
    </xf>
    <xf numFmtId="3" fontId="59" fillId="0" borderId="6" xfId="0" applyNumberFormat="1" applyFont="1" applyBorder="1"/>
    <xf numFmtId="3" fontId="16" fillId="5" borderId="6" xfId="0" applyNumberFormat="1" applyFont="1" applyFill="1" applyBorder="1"/>
    <xf numFmtId="172" fontId="16" fillId="0" borderId="0" xfId="0" applyNumberFormat="1" applyFont="1" applyAlignment="1">
      <alignment horizontal="center"/>
    </xf>
    <xf numFmtId="10" fontId="60" fillId="0" borderId="0" xfId="0" applyNumberFormat="1" applyFont="1" applyAlignment="1">
      <alignment horizontal="center"/>
    </xf>
    <xf numFmtId="172" fontId="16" fillId="0" borderId="0" xfId="0" applyNumberFormat="1" applyFont="1" applyFill="1" applyAlignment="1">
      <alignment horizontal="center"/>
    </xf>
    <xf numFmtId="4" fontId="16" fillId="0" borderId="0" xfId="271" applyNumberFormat="1" applyFont="1" applyAlignment="1" applyProtection="1">
      <alignment horizontal="left"/>
    </xf>
    <xf numFmtId="2" fontId="16" fillId="0" borderId="0" xfId="0" applyNumberFormat="1" applyFont="1" applyFill="1" applyAlignment="1">
      <alignment horizontal="center"/>
    </xf>
    <xf numFmtId="0" fontId="16" fillId="0" borderId="0" xfId="271" applyFont="1" applyAlignment="1" applyProtection="1">
      <alignment horizontal="center"/>
    </xf>
    <xf numFmtId="0" fontId="0" fillId="0" borderId="0" xfId="0" applyAlignment="1">
      <alignment horizontal="right"/>
    </xf>
    <xf numFmtId="0" fontId="16" fillId="0" borderId="0" xfId="0" applyFont="1" applyBorder="1" applyAlignment="1" applyProtection="1"/>
    <xf numFmtId="0" fontId="16" fillId="9" borderId="6" xfId="0" applyFont="1" applyFill="1" applyBorder="1" applyAlignment="1" applyProtection="1"/>
    <xf numFmtId="0" fontId="16" fillId="0" borderId="0" xfId="271" applyFont="1" applyProtection="1"/>
    <xf numFmtId="0" fontId="16" fillId="0" borderId="0" xfId="271" applyProtection="1"/>
    <xf numFmtId="0" fontId="16" fillId="0" borderId="0" xfId="271" applyBorder="1" applyProtection="1"/>
    <xf numFmtId="0" fontId="14" fillId="0" borderId="0" xfId="271" applyFont="1" applyBorder="1" applyProtection="1"/>
    <xf numFmtId="0" fontId="16" fillId="0" borderId="0" xfId="271" applyFont="1" applyBorder="1" applyProtection="1"/>
    <xf numFmtId="0" fontId="16" fillId="0" borderId="0" xfId="271" applyFont="1" applyFill="1" applyBorder="1" applyProtection="1"/>
    <xf numFmtId="0" fontId="16" fillId="0" borderId="4" xfId="271" applyFont="1" applyBorder="1" applyProtection="1"/>
    <xf numFmtId="0" fontId="16" fillId="0" borderId="6" xfId="271" applyFont="1" applyBorder="1" applyProtection="1"/>
    <xf numFmtId="0" fontId="30" fillId="0" borderId="0" xfId="0" applyFont="1" applyFill="1" applyBorder="1" applyProtection="1"/>
    <xf numFmtId="0" fontId="16" fillId="0" borderId="1" xfId="0" applyFont="1" applyBorder="1" applyProtection="1"/>
    <xf numFmtId="168" fontId="16" fillId="0" borderId="3" xfId="0" applyNumberFormat="1" applyFont="1" applyFill="1" applyBorder="1" applyAlignment="1" applyProtection="1">
      <alignment vertical="top"/>
    </xf>
    <xf numFmtId="168" fontId="16" fillId="0" borderId="4" xfId="0" applyNumberFormat="1" applyFont="1" applyFill="1" applyBorder="1" applyAlignment="1" applyProtection="1">
      <alignment vertical="top"/>
    </xf>
    <xf numFmtId="168" fontId="16" fillId="0" borderId="5" xfId="0" applyNumberFormat="1" applyFont="1" applyFill="1" applyBorder="1" applyAlignment="1" applyProtection="1">
      <alignment vertical="top"/>
    </xf>
    <xf numFmtId="168" fontId="16" fillId="0" borderId="8" xfId="0" applyNumberFormat="1" applyFont="1" applyFill="1" applyBorder="1" applyAlignment="1" applyProtection="1">
      <alignment vertical="top"/>
    </xf>
    <xf numFmtId="168" fontId="16" fillId="0" borderId="0" xfId="0" applyNumberFormat="1" applyFont="1" applyFill="1" applyBorder="1" applyAlignment="1" applyProtection="1">
      <alignment vertical="top"/>
    </xf>
    <xf numFmtId="0" fontId="16" fillId="0" borderId="0" xfId="0" applyNumberFormat="1" applyFont="1" applyFill="1" applyBorder="1" applyAlignment="1" applyProtection="1">
      <alignment horizontal="right" vertical="top"/>
    </xf>
    <xf numFmtId="0" fontId="16"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6" fillId="5" borderId="4" xfId="0" applyNumberFormat="1" applyFont="1" applyFill="1" applyBorder="1" applyAlignment="1" applyProtection="1">
      <alignment horizontal="left" vertical="top"/>
      <protection locked="0"/>
    </xf>
    <xf numFmtId="0" fontId="16" fillId="5" borderId="5" xfId="0" applyNumberFormat="1" applyFont="1" applyFill="1" applyBorder="1" applyAlignment="1" applyProtection="1">
      <alignment horizontal="left" vertical="top"/>
      <protection locked="0"/>
    </xf>
    <xf numFmtId="0" fontId="42" fillId="0" borderId="0" xfId="0" applyFont="1" applyFill="1" applyAlignment="1" applyProtection="1">
      <alignment horizontal="center"/>
    </xf>
    <xf numFmtId="0" fontId="16" fillId="0" borderId="0" xfId="271" applyFont="1" applyAlignment="1">
      <alignment horizontal="left"/>
    </xf>
    <xf numFmtId="0" fontId="16" fillId="0" borderId="0" xfId="271" applyFont="1" applyFill="1" applyAlignment="1" applyProtection="1"/>
    <xf numFmtId="0" fontId="16" fillId="0" borderId="0" xfId="0" applyFont="1" applyFill="1" applyBorder="1" applyAlignment="1" applyProtection="1"/>
    <xf numFmtId="4" fontId="42" fillId="0" borderId="0" xfId="0" applyNumberFormat="1" applyFont="1" applyAlignment="1" applyProtection="1">
      <alignment horizontal="center"/>
    </xf>
    <xf numFmtId="4" fontId="16" fillId="0" borderId="0" xfId="0" applyNumberFormat="1" applyFont="1" applyAlignment="1" applyProtection="1">
      <alignment horizontal="center"/>
    </xf>
    <xf numFmtId="4" fontId="0" fillId="0" borderId="0" xfId="0" applyNumberFormat="1" applyFill="1" applyProtection="1"/>
    <xf numFmtId="0" fontId="26" fillId="0" borderId="1" xfId="543" applyFont="1" applyBorder="1" applyAlignment="1" applyProtection="1">
      <alignment horizontal="left" vertical="top" wrapText="1"/>
    </xf>
    <xf numFmtId="0" fontId="26" fillId="0" borderId="12" xfId="543" applyFont="1" applyBorder="1" applyAlignment="1" applyProtection="1">
      <alignment horizontal="center" vertical="top" wrapText="1"/>
    </xf>
    <xf numFmtId="0" fontId="26" fillId="0" borderId="8" xfId="543" applyFont="1" applyBorder="1" applyAlignment="1" applyProtection="1">
      <alignment horizontal="left" vertical="top" wrapText="1"/>
    </xf>
    <xf numFmtId="0" fontId="21" fillId="3" borderId="4" xfId="271" applyFont="1" applyFill="1" applyBorder="1" applyAlignment="1" applyProtection="1">
      <alignment vertical="top" wrapText="1"/>
    </xf>
    <xf numFmtId="0" fontId="13" fillId="3" borderId="11" xfId="271" applyFont="1" applyFill="1" applyBorder="1" applyAlignment="1" applyProtection="1">
      <alignment vertical="top"/>
    </xf>
    <xf numFmtId="0" fontId="14" fillId="0" borderId="9" xfId="271" applyFont="1" applyBorder="1" applyAlignment="1" applyProtection="1">
      <alignment horizontal="center" wrapText="1"/>
    </xf>
    <xf numFmtId="0" fontId="21" fillId="3" borderId="4" xfId="271" applyFont="1" applyFill="1" applyBorder="1" applyAlignment="1" applyProtection="1">
      <alignment vertical="top" wrapText="1"/>
      <protection locked="0"/>
    </xf>
    <xf numFmtId="0" fontId="21" fillId="3" borderId="5" xfId="271" applyFont="1" applyFill="1" applyBorder="1" applyAlignment="1" applyProtection="1">
      <alignment vertical="top" wrapText="1"/>
      <protection locked="0"/>
    </xf>
    <xf numFmtId="0" fontId="14" fillId="0" borderId="13" xfId="271" applyFont="1" applyBorder="1" applyAlignment="1" applyProtection="1">
      <alignment horizontal="center" wrapText="1"/>
    </xf>
    <xf numFmtId="0" fontId="39" fillId="2" borderId="11" xfId="271" applyFont="1" applyFill="1" applyBorder="1" applyAlignment="1" applyProtection="1">
      <alignment horizontal="left" vertical="top" wrapText="1"/>
    </xf>
    <xf numFmtId="0" fontId="16" fillId="0" borderId="11" xfId="271" applyFont="1" applyBorder="1" applyAlignment="1" applyProtection="1">
      <alignment vertical="top" wrapText="1"/>
      <protection locked="0"/>
    </xf>
    <xf numFmtId="168" fontId="16" fillId="5" borderId="11" xfId="271" applyNumberFormat="1" applyFont="1" applyFill="1" applyBorder="1" applyAlignment="1" applyProtection="1">
      <alignment vertical="top" wrapText="1"/>
      <protection locked="0"/>
    </xf>
    <xf numFmtId="0" fontId="16" fillId="5" borderId="3" xfId="271" applyFont="1" applyFill="1" applyBorder="1" applyAlignment="1" applyProtection="1">
      <alignment vertical="top" wrapText="1"/>
      <protection locked="0"/>
    </xf>
    <xf numFmtId="0" fontId="16" fillId="5" borderId="11" xfId="271" applyFont="1" applyFill="1" applyBorder="1" applyAlignment="1" applyProtection="1">
      <alignment vertical="top" wrapText="1"/>
      <protection locked="0"/>
    </xf>
    <xf numFmtId="0" fontId="16" fillId="0" borderId="11" xfId="271" applyFont="1" applyBorder="1" applyAlignment="1" applyProtection="1">
      <alignment horizontal="right" vertical="top" wrapText="1"/>
    </xf>
    <xf numFmtId="168" fontId="16" fillId="0" borderId="11" xfId="271" applyNumberFormat="1" applyFont="1" applyFill="1" applyBorder="1" applyAlignment="1" applyProtection="1">
      <alignment vertical="top" wrapText="1"/>
    </xf>
    <xf numFmtId="0" fontId="14" fillId="0" borderId="11" xfId="271" applyFont="1" applyBorder="1" applyAlignment="1" applyProtection="1">
      <alignment horizontal="right" vertical="top" wrapText="1"/>
    </xf>
    <xf numFmtId="0" fontId="16" fillId="5" borderId="11" xfId="271" applyFont="1" applyFill="1" applyBorder="1" applyAlignment="1" applyProtection="1">
      <alignment horizontal="right" vertical="top" wrapText="1"/>
      <protection locked="0"/>
    </xf>
    <xf numFmtId="168" fontId="14" fillId="0" borderId="11" xfId="271" applyNumberFormat="1" applyFont="1" applyFill="1" applyBorder="1" applyAlignment="1" applyProtection="1">
      <alignment vertical="top" wrapText="1"/>
    </xf>
    <xf numFmtId="0" fontId="24" fillId="0" borderId="11" xfId="271" applyFont="1" applyBorder="1" applyAlignment="1" applyProtection="1">
      <alignment horizontal="right" vertical="top" wrapText="1"/>
    </xf>
    <xf numFmtId="0" fontId="16" fillId="0" borderId="11" xfId="271" applyFont="1" applyFill="1" applyBorder="1" applyAlignment="1" applyProtection="1">
      <alignment horizontal="right" vertical="top" wrapText="1"/>
    </xf>
    <xf numFmtId="0" fontId="21" fillId="0" borderId="0" xfId="271" applyFont="1" applyBorder="1" applyAlignment="1" applyProtection="1">
      <alignment horizontal="right" vertical="top" wrapText="1"/>
      <protection locked="0"/>
    </xf>
    <xf numFmtId="0" fontId="21" fillId="0" borderId="0" xfId="271" applyFont="1" applyBorder="1" applyAlignment="1" applyProtection="1">
      <alignment vertical="top" wrapText="1"/>
      <protection locked="0"/>
    </xf>
    <xf numFmtId="0" fontId="16" fillId="0" borderId="5" xfId="271" applyFont="1" applyBorder="1" applyAlignment="1" applyProtection="1">
      <alignment vertical="top" wrapText="1"/>
      <protection locked="0"/>
    </xf>
    <xf numFmtId="0" fontId="14" fillId="0" borderId="3" xfId="271" applyFont="1" applyBorder="1" applyAlignment="1" applyProtection="1">
      <alignment horizontal="left" vertical="top"/>
    </xf>
    <xf numFmtId="0" fontId="16" fillId="0" borderId="4" xfId="271" applyFont="1" applyBorder="1" applyAlignment="1" applyProtection="1">
      <alignment horizontal="left" vertical="top"/>
      <protection locked="0"/>
    </xf>
    <xf numFmtId="0" fontId="16" fillId="0" borderId="4" xfId="271" applyFont="1" applyBorder="1" applyAlignment="1" applyProtection="1">
      <alignment vertical="top" wrapText="1"/>
      <protection locked="0"/>
    </xf>
    <xf numFmtId="0" fontId="21" fillId="0" borderId="0" xfId="271" applyFont="1" applyBorder="1" applyAlignment="1" applyProtection="1">
      <alignment vertical="top" wrapText="1"/>
    </xf>
    <xf numFmtId="0" fontId="16" fillId="0" borderId="4" xfId="271" applyFont="1" applyBorder="1" applyAlignment="1" applyProtection="1">
      <alignment vertical="top" wrapText="1"/>
    </xf>
    <xf numFmtId="0" fontId="39" fillId="2" borderId="11" xfId="271" applyFont="1" applyFill="1" applyBorder="1" applyAlignment="1" applyProtection="1">
      <alignment horizontal="left" vertical="top" wrapText="1"/>
      <protection locked="0"/>
    </xf>
    <xf numFmtId="0" fontId="44" fillId="0" borderId="11" xfId="0" applyFont="1" applyBorder="1" applyAlignment="1" applyProtection="1">
      <alignment horizontal="right" vertical="top" wrapText="1"/>
    </xf>
    <xf numFmtId="0" fontId="53" fillId="0" borderId="0" xfId="542" applyProtection="1"/>
    <xf numFmtId="0" fontId="16" fillId="0" borderId="0" xfId="0" applyFont="1" applyFill="1" applyAlignment="1">
      <alignment horizontal="center"/>
    </xf>
    <xf numFmtId="0" fontId="16" fillId="0" borderId="0" xfId="271" applyFont="1" applyFill="1" applyAlignment="1">
      <alignment horizontal="left"/>
    </xf>
    <xf numFmtId="0" fontId="16" fillId="0" borderId="0" xfId="271" applyFont="1" applyBorder="1"/>
    <xf numFmtId="0" fontId="16" fillId="8" borderId="0" xfId="542" quotePrefix="1" applyFont="1" applyFill="1" applyAlignment="1" applyProtection="1">
      <alignment horizontal="left"/>
    </xf>
    <xf numFmtId="0" fontId="7" fillId="0" borderId="0" xfId="0" applyFont="1" applyAlignment="1" applyProtection="1">
      <alignment horizontal="left"/>
    </xf>
    <xf numFmtId="0" fontId="16" fillId="8" borderId="0" xfId="542" applyFont="1" applyFill="1" applyProtection="1"/>
    <xf numFmtId="0" fontId="24" fillId="8" borderId="0" xfId="542" applyFont="1" applyFill="1" applyAlignment="1" applyProtection="1"/>
    <xf numFmtId="0" fontId="44" fillId="0" borderId="11" xfId="271" applyFont="1" applyFill="1" applyBorder="1" applyAlignment="1" applyProtection="1">
      <alignment horizontal="right" vertical="top"/>
    </xf>
    <xf numFmtId="0" fontId="44" fillId="0" borderId="11" xfId="271" applyFont="1" applyFill="1" applyBorder="1" applyAlignment="1" applyProtection="1">
      <alignment horizontal="right" vertical="top" wrapText="1"/>
    </xf>
    <xf numFmtId="0" fontId="16" fillId="0" borderId="0" xfId="271" applyFont="1" applyFill="1" applyAlignment="1" applyProtection="1">
      <alignment horizontal="left" vertical="top"/>
    </xf>
    <xf numFmtId="0" fontId="16" fillId="0" borderId="0" xfId="271" applyNumberFormat="1" applyFont="1" applyFill="1" applyAlignment="1" applyProtection="1">
      <alignment horizontal="left" vertical="top"/>
    </xf>
    <xf numFmtId="0" fontId="14" fillId="0" borderId="0" xfId="271" applyFont="1" applyAlignment="1" applyProtection="1">
      <alignment horizontal="right"/>
    </xf>
    <xf numFmtId="0" fontId="15" fillId="0" borderId="0" xfId="271" applyFont="1" applyFill="1" applyBorder="1" applyAlignment="1" applyProtection="1">
      <alignment horizontal="center"/>
    </xf>
    <xf numFmtId="5" fontId="16" fillId="0" borderId="0" xfId="542" applyNumberFormat="1" applyFont="1" applyProtection="1"/>
    <xf numFmtId="1" fontId="16" fillId="0" borderId="15" xfId="271" applyNumberFormat="1" applyFont="1" applyBorder="1" applyProtection="1"/>
    <xf numFmtId="1" fontId="16" fillId="0" borderId="14" xfId="271" applyNumberFormat="1" applyFont="1" applyBorder="1" applyProtection="1"/>
    <xf numFmtId="0" fontId="15" fillId="0" borderId="6" xfId="271" applyFont="1" applyFill="1" applyBorder="1" applyAlignment="1" applyProtection="1">
      <alignment horizontal="left"/>
    </xf>
    <xf numFmtId="0" fontId="15" fillId="0" borderId="6" xfId="271" applyFont="1" applyFill="1" applyBorder="1" applyAlignment="1" applyProtection="1">
      <alignment horizontal="right"/>
    </xf>
    <xf numFmtId="165" fontId="16" fillId="0" borderId="0" xfId="271" applyNumberFormat="1" applyFont="1" applyProtection="1"/>
    <xf numFmtId="170" fontId="16" fillId="0" borderId="14" xfId="271" applyNumberFormat="1" applyFont="1" applyBorder="1" applyProtection="1"/>
    <xf numFmtId="1" fontId="14" fillId="0" borderId="11" xfId="271" applyNumberFormat="1" applyFont="1" applyBorder="1" applyProtection="1"/>
    <xf numFmtId="165" fontId="14" fillId="0" borderId="11" xfId="271" applyNumberFormat="1" applyFont="1" applyBorder="1" applyProtection="1"/>
    <xf numFmtId="3" fontId="47" fillId="0" borderId="11" xfId="0" applyNumberFormat="1" applyFont="1" applyBorder="1" applyAlignment="1" applyProtection="1">
      <alignment vertical="top" wrapText="1"/>
    </xf>
    <xf numFmtId="166" fontId="16" fillId="0" borderId="0" xfId="0" applyNumberFormat="1" applyFont="1" applyFill="1" applyBorder="1" applyAlignment="1" applyProtection="1"/>
    <xf numFmtId="0" fontId="0" fillId="0" borderId="0" xfId="0" applyAlignment="1" applyProtection="1">
      <protection locked="0"/>
    </xf>
    <xf numFmtId="0" fontId="16" fillId="0" borderId="0" xfId="271" applyFont="1" applyAlignment="1" applyProtection="1">
      <alignment horizontal="left"/>
    </xf>
    <xf numFmtId="49" fontId="0" fillId="0" borderId="0" xfId="0" applyNumberFormat="1" applyFill="1"/>
    <xf numFmtId="49" fontId="16" fillId="0" borderId="0" xfId="0" applyNumberFormat="1" applyFont="1" applyFill="1" applyAlignment="1">
      <alignment horizontal="center"/>
    </xf>
    <xf numFmtId="49" fontId="16" fillId="0" borderId="0" xfId="0" applyNumberFormat="1" applyFont="1" applyFill="1"/>
    <xf numFmtId="0" fontId="14" fillId="0" borderId="0" xfId="271" applyFont="1" applyFill="1" applyAlignment="1">
      <alignment horizontal="left"/>
    </xf>
    <xf numFmtId="0" fontId="12" fillId="0" borderId="0" xfId="0" applyFont="1" applyProtection="1">
      <protection locked="0"/>
    </xf>
    <xf numFmtId="0" fontId="12" fillId="0" borderId="0" xfId="271" applyFont="1" applyBorder="1" applyProtection="1">
      <protection locked="0"/>
    </xf>
    <xf numFmtId="0" fontId="12" fillId="0" borderId="11" xfId="253" applyFont="1" applyFill="1" applyBorder="1" applyAlignment="1" applyProtection="1">
      <alignment horizontal="center" wrapText="1"/>
      <protection locked="0"/>
    </xf>
    <xf numFmtId="168" fontId="12" fillId="0" borderId="0" xfId="271" applyNumberFormat="1" applyFont="1" applyBorder="1" applyProtection="1">
      <protection locked="0"/>
    </xf>
    <xf numFmtId="3" fontId="12" fillId="10" borderId="11" xfId="271" applyNumberFormat="1" applyFont="1" applyFill="1" applyBorder="1" applyProtection="1">
      <protection locked="0"/>
    </xf>
    <xf numFmtId="49" fontId="16" fillId="0" borderId="0" xfId="271" applyNumberFormat="1" applyFont="1"/>
    <xf numFmtId="4" fontId="16" fillId="0" borderId="0" xfId="271" applyNumberFormat="1" applyFont="1" applyFill="1" applyAlignment="1" applyProtection="1">
      <alignment horizontal="left"/>
    </xf>
    <xf numFmtId="0" fontId="0" fillId="0" borderId="0" xfId="0" applyFont="1" applyProtection="1"/>
    <xf numFmtId="0" fontId="20" fillId="0" borderId="1" xfId="0" applyFont="1" applyBorder="1" applyProtection="1"/>
    <xf numFmtId="0" fontId="7" fillId="0" borderId="2" xfId="0" applyFont="1" applyFill="1" applyBorder="1" applyAlignment="1" applyProtection="1">
      <alignment horizontal="left"/>
    </xf>
    <xf numFmtId="0" fontId="7" fillId="0" borderId="2" xfId="0" applyFont="1" applyBorder="1" applyProtection="1"/>
    <xf numFmtId="0" fontId="20" fillId="0" borderId="8" xfId="0" applyFont="1" applyBorder="1" applyProtection="1"/>
    <xf numFmtId="0" fontId="20" fillId="0" borderId="9" xfId="0" applyFont="1" applyBorder="1" applyProtection="1"/>
    <xf numFmtId="0" fontId="14" fillId="0" borderId="0" xfId="0" applyFont="1" applyBorder="1" applyAlignment="1" applyProtection="1">
      <alignment horizontal="left" vertical="top"/>
    </xf>
    <xf numFmtId="49" fontId="14" fillId="0" borderId="0" xfId="0" applyNumberFormat="1" applyFont="1" applyFill="1" applyAlignment="1">
      <alignment horizontal="center"/>
    </xf>
    <xf numFmtId="49" fontId="14" fillId="0" borderId="0" xfId="0" applyNumberFormat="1" applyFont="1" applyFill="1" applyAlignment="1" applyProtection="1">
      <alignment horizontal="center"/>
    </xf>
    <xf numFmtId="0" fontId="65" fillId="0" borderId="0" xfId="0" applyFont="1" applyAlignment="1">
      <alignment vertical="center" wrapText="1"/>
    </xf>
    <xf numFmtId="0" fontId="65" fillId="0" borderId="0" xfId="0" applyFont="1" applyAlignment="1">
      <alignment vertical="center"/>
    </xf>
    <xf numFmtId="0" fontId="65" fillId="0" borderId="0" xfId="0" applyFont="1" applyAlignment="1">
      <alignment horizontal="left" vertical="center" indent="1"/>
    </xf>
    <xf numFmtId="0" fontId="24" fillId="0" borderId="0" xfId="0" applyFont="1" applyFill="1"/>
    <xf numFmtId="172" fontId="16" fillId="5" borderId="0" xfId="0" applyNumberFormat="1" applyFont="1" applyFill="1" applyAlignment="1">
      <alignment horizontal="center"/>
    </xf>
    <xf numFmtId="1" fontId="16" fillId="0" borderId="0" xfId="0" applyNumberFormat="1" applyFont="1" applyFill="1" applyBorder="1" applyAlignment="1" applyProtection="1">
      <alignment horizontal="center"/>
    </xf>
    <xf numFmtId="0" fontId="14" fillId="0" borderId="0" xfId="271" applyFont="1" applyBorder="1" applyAlignment="1" applyProtection="1">
      <alignment horizontal="right"/>
    </xf>
    <xf numFmtId="165" fontId="14" fillId="0" borderId="0" xfId="271" applyNumberFormat="1" applyFont="1" applyBorder="1" applyAlignment="1" applyProtection="1">
      <alignment horizontal="center"/>
    </xf>
    <xf numFmtId="0" fontId="14" fillId="0" borderId="0" xfId="271" applyFont="1" applyBorder="1" applyAlignment="1" applyProtection="1">
      <alignment horizontal="center"/>
    </xf>
    <xf numFmtId="0" fontId="16" fillId="0" borderId="0" xfId="271" applyFont="1" applyFill="1" applyAlignment="1" applyProtection="1">
      <alignment horizontal="left"/>
      <protection locked="0"/>
    </xf>
    <xf numFmtId="0" fontId="16" fillId="0" borderId="0" xfId="0" applyFont="1" applyFill="1" applyAlignment="1" applyProtection="1">
      <alignment horizontal="left"/>
      <protection locked="0"/>
    </xf>
    <xf numFmtId="0" fontId="66" fillId="0" borderId="0" xfId="0" applyFont="1" applyBorder="1" applyAlignment="1" applyProtection="1">
      <alignment horizontal="left" vertical="center"/>
    </xf>
    <xf numFmtId="0" fontId="7" fillId="0" borderId="0" xfId="543" applyFont="1" applyAlignment="1" applyProtection="1">
      <alignment horizontal="center"/>
    </xf>
    <xf numFmtId="0" fontId="16" fillId="0" borderId="0" xfId="271" applyBorder="1"/>
    <xf numFmtId="0" fontId="16" fillId="0" borderId="0" xfId="271" applyFont="1" applyBorder="1" applyAlignment="1" applyProtection="1">
      <alignment horizontal="left"/>
    </xf>
    <xf numFmtId="9" fontId="15" fillId="0" borderId="8" xfId="543" applyNumberFormat="1" applyFont="1" applyBorder="1" applyAlignment="1" applyProtection="1">
      <alignment horizontal="center"/>
    </xf>
    <xf numFmtId="0" fontId="26" fillId="0" borderId="2" xfId="543" applyFont="1" applyBorder="1" applyAlignment="1" applyProtection="1">
      <alignment horizontal="center" vertical="top" wrapText="1"/>
    </xf>
    <xf numFmtId="49" fontId="37" fillId="0" borderId="0" xfId="0" applyNumberFormat="1" applyFont="1" applyFill="1" applyBorder="1" applyAlignment="1">
      <alignment horizontal="center"/>
    </xf>
    <xf numFmtId="49" fontId="37" fillId="0" borderId="0" xfId="0" applyNumberFormat="1" applyFont="1" applyFill="1" applyBorder="1" applyAlignment="1" applyProtection="1">
      <alignment horizontal="center"/>
    </xf>
    <xf numFmtId="0" fontId="27" fillId="0" borderId="7" xfId="543" applyFont="1" applyBorder="1" applyAlignment="1" applyProtection="1">
      <alignment horizontal="center" vertical="top"/>
    </xf>
    <xf numFmtId="0" fontId="14" fillId="0" borderId="0" xfId="0" applyFont="1" applyFill="1" applyProtection="1"/>
    <xf numFmtId="0" fontId="16" fillId="0" borderId="0" xfId="271" applyFont="1" applyFill="1" applyBorder="1" applyAlignment="1" applyProtection="1">
      <alignment horizontal="left"/>
    </xf>
    <xf numFmtId="0" fontId="42" fillId="0" borderId="0" xfId="271" applyFont="1" applyAlignment="1" applyProtection="1">
      <alignment horizontal="center"/>
    </xf>
    <xf numFmtId="49" fontId="16" fillId="0" borderId="0" xfId="271" applyNumberFormat="1" applyAlignment="1">
      <alignment horizontal="center"/>
    </xf>
    <xf numFmtId="0" fontId="44" fillId="0" borderId="11" xfId="271" applyFont="1" applyBorder="1" applyAlignment="1" applyProtection="1">
      <alignment horizontal="right" vertical="top"/>
    </xf>
    <xf numFmtId="0" fontId="44" fillId="0" borderId="0" xfId="0" applyFont="1" applyProtection="1"/>
    <xf numFmtId="5" fontId="70" fillId="0" borderId="11" xfId="541" applyNumberFormat="1" applyFont="1" applyFill="1" applyBorder="1" applyAlignment="1" applyProtection="1">
      <alignment horizontal="center"/>
    </xf>
    <xf numFmtId="5" fontId="70" fillId="43" borderId="11" xfId="541" applyNumberFormat="1" applyFont="1" applyFill="1" applyBorder="1" applyAlignment="1" applyProtection="1">
      <alignment horizontal="center"/>
    </xf>
    <xf numFmtId="5" fontId="70" fillId="2" borderId="11" xfId="541" applyNumberFormat="1" applyFont="1" applyFill="1" applyBorder="1" applyAlignment="1" applyProtection="1">
      <alignment horizontal="center"/>
    </xf>
    <xf numFmtId="0" fontId="16" fillId="0" borderId="0" xfId="0" applyFont="1" applyBorder="1" applyAlignment="1" applyProtection="1">
      <alignment vertical="top" wrapText="1"/>
    </xf>
    <xf numFmtId="0" fontId="44" fillId="0" borderId="0" xfId="0" applyFont="1" applyBorder="1" applyAlignment="1" applyProtection="1">
      <alignment vertical="top" wrapText="1"/>
    </xf>
    <xf numFmtId="0" fontId="44" fillId="0" borderId="0" xfId="0" applyFont="1" applyBorder="1" applyAlignment="1" applyProtection="1">
      <alignment vertical="top"/>
    </xf>
    <xf numFmtId="0" fontId="44" fillId="2" borderId="0" xfId="0" applyFont="1" applyFill="1" applyBorder="1" applyAlignment="1" applyProtection="1">
      <alignment vertical="top" wrapText="1"/>
    </xf>
    <xf numFmtId="0" fontId="72" fillId="0" borderId="13" xfId="0" applyFont="1" applyBorder="1" applyAlignment="1" applyProtection="1">
      <alignment vertical="top" wrapText="1"/>
    </xf>
    <xf numFmtId="0" fontId="21" fillId="0" borderId="0" xfId="0" applyFont="1" applyBorder="1" applyAlignment="1" applyProtection="1">
      <alignment vertical="top" wrapText="1"/>
    </xf>
    <xf numFmtId="0" fontId="72" fillId="2" borderId="13" xfId="0" applyFont="1" applyFill="1" applyBorder="1" applyAlignment="1" applyProtection="1">
      <alignment vertical="top" wrapText="1"/>
    </xf>
    <xf numFmtId="0" fontId="72" fillId="0" borderId="0" xfId="0" applyFont="1" applyBorder="1" applyAlignment="1" applyProtection="1">
      <alignment vertical="top" wrapText="1"/>
    </xf>
    <xf numFmtId="0" fontId="72" fillId="2" borderId="0" xfId="0" applyFont="1" applyFill="1" applyBorder="1" applyAlignment="1" applyProtection="1">
      <alignment vertical="top" wrapText="1"/>
    </xf>
    <xf numFmtId="0" fontId="44" fillId="0" borderId="0" xfId="0" applyFont="1" applyBorder="1" applyAlignment="1" applyProtection="1">
      <alignment horizontal="right" vertical="top" wrapText="1"/>
    </xf>
    <xf numFmtId="168" fontId="44" fillId="5" borderId="6" xfId="0" applyNumberFormat="1" applyFont="1" applyFill="1" applyBorder="1" applyAlignment="1" applyProtection="1">
      <alignment horizontal="right" vertical="top" wrapText="1"/>
      <protection locked="0"/>
    </xf>
    <xf numFmtId="168" fontId="44" fillId="0" borderId="6" xfId="0" applyNumberFormat="1" applyFont="1" applyBorder="1" applyAlignment="1" applyProtection="1">
      <alignment horizontal="right" vertical="top" wrapText="1"/>
    </xf>
    <xf numFmtId="0" fontId="16" fillId="0" borderId="0" xfId="0" applyFont="1" applyAlignment="1">
      <alignment vertical="top"/>
    </xf>
    <xf numFmtId="0" fontId="14" fillId="0" borderId="0" xfId="0" applyFont="1" applyBorder="1" applyAlignment="1" applyProtection="1">
      <alignment horizontal="left" vertical="top" wrapText="1"/>
    </xf>
    <xf numFmtId="0" fontId="16" fillId="0" borderId="0" xfId="0" applyFont="1" applyBorder="1" applyAlignment="1" applyProtection="1">
      <alignment horizontal="right" vertical="top" wrapText="1"/>
    </xf>
    <xf numFmtId="0" fontId="16" fillId="0" borderId="0" xfId="0" applyFont="1" applyBorder="1" applyAlignment="1" applyProtection="1">
      <alignment horizontal="left" vertical="top"/>
    </xf>
    <xf numFmtId="10" fontId="16" fillId="5" borderId="6" xfId="0" applyNumberFormat="1" applyFont="1" applyFill="1" applyBorder="1" applyAlignment="1" applyProtection="1">
      <alignment horizontal="center" vertical="top" wrapText="1"/>
      <protection locked="0"/>
    </xf>
    <xf numFmtId="0" fontId="55" fillId="0" borderId="0" xfId="0" applyFont="1" applyBorder="1" applyAlignment="1" applyProtection="1">
      <alignment horizontal="left" vertical="center"/>
    </xf>
    <xf numFmtId="168" fontId="7" fillId="0" borderId="8" xfId="543" applyNumberFormat="1" applyFont="1" applyFill="1" applyBorder="1" applyAlignment="1" applyProtection="1">
      <alignment horizontal="center" vertical="center"/>
    </xf>
    <xf numFmtId="168" fontId="7" fillId="0" borderId="0" xfId="543" applyNumberFormat="1" applyFont="1" applyFill="1" applyBorder="1" applyAlignment="1" applyProtection="1">
      <alignment horizontal="center" vertical="center"/>
    </xf>
    <xf numFmtId="168" fontId="7" fillId="0" borderId="12" xfId="543" applyNumberFormat="1" applyFont="1" applyFill="1" applyBorder="1" applyAlignment="1" applyProtection="1">
      <alignment horizontal="center" vertical="center"/>
    </xf>
    <xf numFmtId="0" fontId="14" fillId="0" borderId="2" xfId="543" applyFont="1" applyBorder="1" applyAlignment="1" applyProtection="1">
      <alignment horizontal="center"/>
    </xf>
    <xf numFmtId="0" fontId="0" fillId="0" borderId="0" xfId="543" applyNumberFormat="1" applyFont="1" applyProtection="1"/>
    <xf numFmtId="0" fontId="8" fillId="0" borderId="0" xfId="244" quotePrefix="1" applyAlignment="1" applyProtection="1">
      <alignment horizontal="left"/>
    </xf>
    <xf numFmtId="168" fontId="44" fillId="0" borderId="11" xfId="0" applyNumberFormat="1" applyFont="1" applyFill="1" applyBorder="1" applyAlignment="1" applyProtection="1">
      <alignment vertical="top" wrapText="1"/>
    </xf>
    <xf numFmtId="168" fontId="44"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5" fillId="0" borderId="0" xfId="0" applyFont="1"/>
    <xf numFmtId="0" fontId="14" fillId="8" borderId="11" xfId="542" applyFont="1" applyFill="1" applyBorder="1" applyAlignment="1" applyProtection="1">
      <alignment horizontal="left"/>
    </xf>
    <xf numFmtId="0" fontId="14" fillId="8" borderId="11" xfId="542" applyFont="1" applyFill="1" applyBorder="1" applyAlignment="1" applyProtection="1">
      <alignment horizontal="center"/>
    </xf>
    <xf numFmtId="0" fontId="54" fillId="8" borderId="11" xfId="542" applyFont="1" applyFill="1" applyBorder="1" applyAlignment="1" applyProtection="1">
      <alignment horizontal="left"/>
    </xf>
    <xf numFmtId="0" fontId="54" fillId="0" borderId="11" xfId="542" applyFont="1" applyBorder="1" applyAlignment="1" applyProtection="1">
      <alignment horizontal="left"/>
    </xf>
    <xf numFmtId="0" fontId="21" fillId="0" borderId="0" xfId="271" applyFont="1" applyFill="1" applyBorder="1" applyAlignment="1" applyProtection="1">
      <alignment vertical="top" wrapText="1"/>
      <protection locked="0"/>
    </xf>
    <xf numFmtId="0" fontId="14" fillId="0" borderId="0" xfId="271" applyFont="1" applyFill="1" applyBorder="1" applyAlignment="1" applyProtection="1">
      <alignment horizontal="center" wrapText="1"/>
      <protection locked="0"/>
    </xf>
    <xf numFmtId="0" fontId="14" fillId="0" borderId="0" xfId="271" applyFont="1" applyBorder="1" applyAlignment="1" applyProtection="1">
      <alignment horizontal="center" wrapText="1"/>
      <protection locked="0"/>
    </xf>
    <xf numFmtId="0" fontId="16" fillId="0" borderId="0" xfId="271" applyFont="1" applyFill="1" applyBorder="1" applyAlignment="1" applyProtection="1">
      <alignment vertical="top" wrapText="1"/>
      <protection locked="0"/>
    </xf>
    <xf numFmtId="0" fontId="16" fillId="0" borderId="0" xfId="271" applyFont="1" applyBorder="1" applyAlignment="1" applyProtection="1">
      <alignment vertical="top" wrapText="1"/>
      <protection locked="0"/>
    </xf>
    <xf numFmtId="0" fontId="14" fillId="0" borderId="0" xfId="271" applyFont="1" applyFill="1" applyBorder="1" applyAlignment="1" applyProtection="1">
      <alignment vertical="top" wrapText="1"/>
      <protection locked="0"/>
    </xf>
    <xf numFmtId="0" fontId="14" fillId="0" borderId="0" xfId="271" applyFont="1" applyBorder="1" applyAlignment="1" applyProtection="1">
      <alignment vertical="top" wrapText="1"/>
      <protection locked="0"/>
    </xf>
    <xf numFmtId="0" fontId="14" fillId="0" borderId="8" xfId="271" applyFont="1" applyFill="1" applyBorder="1" applyAlignment="1" applyProtection="1">
      <alignment horizontal="center" wrapText="1"/>
      <protection locked="0"/>
    </xf>
    <xf numFmtId="0" fontId="16" fillId="0" borderId="8" xfId="271" applyFont="1" applyFill="1" applyBorder="1" applyAlignment="1" applyProtection="1">
      <alignment vertical="top" wrapText="1"/>
      <protection locked="0"/>
    </xf>
    <xf numFmtId="0" fontId="14" fillId="0" borderId="8" xfId="271" applyFont="1" applyFill="1" applyBorder="1" applyAlignment="1" applyProtection="1">
      <alignment vertical="top" wrapText="1"/>
      <protection locked="0"/>
    </xf>
    <xf numFmtId="0" fontId="16" fillId="0" borderId="8" xfId="271" applyFont="1" applyBorder="1" applyAlignment="1" applyProtection="1">
      <alignment vertical="top" wrapText="1"/>
      <protection locked="0"/>
    </xf>
    <xf numFmtId="0" fontId="16" fillId="0" borderId="0" xfId="0" applyFont="1" applyAlignment="1" applyProtection="1">
      <alignment horizontal="center"/>
    </xf>
    <xf numFmtId="0" fontId="16" fillId="0" borderId="0" xfId="0" applyFont="1" applyAlignment="1" applyProtection="1">
      <alignment horizontal="center"/>
    </xf>
    <xf numFmtId="0" fontId="7" fillId="0" borderId="0" xfId="0" applyFont="1" applyAlignment="1">
      <alignment horizontal="center"/>
    </xf>
    <xf numFmtId="0" fontId="7" fillId="0" borderId="0" xfId="0" applyFont="1" applyFill="1" applyAlignment="1">
      <alignment horizontal="center"/>
    </xf>
    <xf numFmtId="0" fontId="16" fillId="0" borderId="0" xfId="0" applyFont="1" applyAlignment="1" applyProtection="1">
      <alignment horizontal="center"/>
    </xf>
    <xf numFmtId="0" fontId="21" fillId="0" borderId="8" xfId="570" applyFont="1" applyBorder="1" applyAlignment="1" applyProtection="1">
      <alignment vertical="top" wrapText="1"/>
    </xf>
    <xf numFmtId="0" fontId="21" fillId="0" borderId="0" xfId="570" applyFont="1" applyBorder="1" applyAlignment="1" applyProtection="1">
      <alignment vertical="top" wrapText="1"/>
    </xf>
    <xf numFmtId="0" fontId="46" fillId="2" borderId="11" xfId="570" applyFont="1" applyFill="1" applyBorder="1" applyAlignment="1" applyProtection="1">
      <alignment horizontal="left" vertical="top" wrapText="1"/>
    </xf>
    <xf numFmtId="6" fontId="44" fillId="4" borderId="11" xfId="570" applyNumberFormat="1" applyFont="1" applyFill="1" applyBorder="1" applyAlignment="1" applyProtection="1">
      <alignmen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6" fontId="44" fillId="0" borderId="11" xfId="570" applyNumberFormat="1" applyFont="1" applyFill="1" applyBorder="1" applyAlignment="1" applyProtection="1">
      <alignment vertical="top" wrapText="1"/>
    </xf>
    <xf numFmtId="6" fontId="44" fillId="5" borderId="11" xfId="570" applyNumberFormat="1" applyFont="1" applyFill="1" applyBorder="1" applyAlignment="1" applyProtection="1">
      <alignment vertical="top" wrapText="1"/>
      <protection locked="0"/>
    </xf>
    <xf numFmtId="6" fontId="44" fillId="6" borderId="11" xfId="570" applyNumberFormat="1" applyFont="1" applyFill="1" applyBorder="1" applyAlignment="1" applyProtection="1">
      <alignment horizontal="center" vertical="top" wrapText="1"/>
    </xf>
    <xf numFmtId="0" fontId="44" fillId="0" borderId="11" xfId="570" applyFont="1" applyBorder="1" applyAlignment="1" applyProtection="1">
      <alignment horizontal="right" vertical="top" wrapText="1"/>
    </xf>
    <xf numFmtId="0" fontId="45" fillId="0" borderId="11" xfId="570" applyFont="1" applyBorder="1" applyAlignment="1" applyProtection="1">
      <alignment horizontal="right" vertical="top" wrapText="1"/>
    </xf>
    <xf numFmtId="0" fontId="44" fillId="0" borderId="11" xfId="570" applyFont="1" applyFill="1" applyBorder="1" applyAlignment="1" applyProtection="1">
      <alignment horizontal="right" vertical="top"/>
    </xf>
    <xf numFmtId="0" fontId="44" fillId="0" borderId="11" xfId="570" applyFont="1" applyFill="1" applyBorder="1" applyAlignment="1" applyProtection="1">
      <alignment horizontal="right" vertical="top" wrapText="1"/>
    </xf>
    <xf numFmtId="6" fontId="45" fillId="0" borderId="11" xfId="570" applyNumberFormat="1" applyFont="1" applyFill="1" applyBorder="1" applyAlignment="1" applyProtection="1">
      <alignment vertical="top" wrapText="1"/>
    </xf>
    <xf numFmtId="0" fontId="45" fillId="0" borderId="11" xfId="570" applyFont="1" applyFill="1" applyBorder="1" applyAlignment="1" applyProtection="1">
      <alignment horizontal="right" vertical="top" wrapText="1"/>
    </xf>
    <xf numFmtId="0" fontId="45" fillId="0" borderId="8" xfId="570" applyFont="1" applyBorder="1" applyAlignment="1" applyProtection="1">
      <alignment vertical="top" wrapText="1"/>
    </xf>
    <xf numFmtId="0" fontId="45" fillId="0" borderId="0" xfId="570" applyFont="1" applyBorder="1" applyAlignment="1" applyProtection="1">
      <alignment vertical="top" wrapText="1"/>
    </xf>
    <xf numFmtId="0" fontId="10" fillId="0" borderId="11" xfId="570" applyFont="1" applyBorder="1" applyAlignment="1" applyProtection="1">
      <alignment horizontal="right" vertical="top" wrapText="1"/>
    </xf>
    <xf numFmtId="0" fontId="45" fillId="0" borderId="0" xfId="570" applyFont="1" applyBorder="1" applyAlignment="1" applyProtection="1">
      <alignment horizontal="left" vertical="top"/>
    </xf>
    <xf numFmtId="6" fontId="44"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4" fillId="0" borderId="0" xfId="570" applyNumberFormat="1" applyFont="1" applyBorder="1" applyAlignment="1" applyProtection="1">
      <alignment vertical="top" wrapText="1"/>
    </xf>
    <xf numFmtId="6" fontId="45" fillId="0" borderId="11" xfId="570" applyNumberFormat="1" applyFont="1" applyBorder="1" applyAlignment="1" applyProtection="1">
      <alignment vertical="top" wrapText="1"/>
    </xf>
    <xf numFmtId="0" fontId="44" fillId="0" borderId="0" xfId="570" applyFont="1" applyBorder="1" applyAlignment="1" applyProtection="1">
      <alignment horizontal="left" vertical="top"/>
    </xf>
    <xf numFmtId="0" fontId="44" fillId="0" borderId="12" xfId="570" applyFont="1" applyBorder="1" applyAlignment="1" applyProtection="1">
      <alignment vertical="top" wrapText="1"/>
    </xf>
    <xf numFmtId="0" fontId="14"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5" fillId="0" borderId="0" xfId="570" applyFont="1" applyFill="1" applyBorder="1" applyAlignment="1" applyProtection="1">
      <alignment horizontal="left" vertical="center"/>
    </xf>
    <xf numFmtId="0" fontId="22" fillId="0" borderId="0" xfId="570" applyFont="1" applyFill="1" applyBorder="1" applyAlignment="1" applyProtection="1">
      <alignment vertical="top" wrapText="1"/>
    </xf>
    <xf numFmtId="0" fontId="22" fillId="0" borderId="0" xfId="570" applyFont="1" applyBorder="1" applyAlignment="1" applyProtection="1">
      <alignment vertical="top" wrapText="1"/>
    </xf>
    <xf numFmtId="0" fontId="22" fillId="0" borderId="12" xfId="570" applyFont="1" applyBorder="1" applyAlignment="1" applyProtection="1">
      <alignment vertical="top" wrapText="1"/>
    </xf>
    <xf numFmtId="0" fontId="22" fillId="0" borderId="8" xfId="570" applyFont="1" applyBorder="1" applyAlignment="1" applyProtection="1">
      <alignment vertical="top" wrapText="1"/>
    </xf>
    <xf numFmtId="0" fontId="44" fillId="0" borderId="0" xfId="570" applyFont="1" applyFill="1" applyBorder="1" applyAlignment="1" applyProtection="1">
      <alignment vertical="top"/>
    </xf>
    <xf numFmtId="0" fontId="44" fillId="0" borderId="0" xfId="570" applyFont="1" applyFill="1" applyBorder="1" applyAlignment="1" applyProtection="1">
      <alignment vertical="top" wrapText="1"/>
    </xf>
    <xf numFmtId="168" fontId="44" fillId="0" borderId="0" xfId="570" applyNumberFormat="1" applyFont="1" applyFill="1" applyBorder="1" applyAlignment="1" applyProtection="1">
      <alignment horizontal="right" vertical="top" wrapText="1"/>
      <protection locked="0"/>
    </xf>
    <xf numFmtId="0" fontId="7" fillId="0" borderId="0" xfId="570" applyFont="1" applyFill="1" applyBorder="1" applyAlignment="1" applyProtection="1">
      <alignment vertical="top" wrapText="1"/>
    </xf>
    <xf numFmtId="0" fontId="7" fillId="0" borderId="0" xfId="570" applyFont="1" applyFill="1" applyBorder="1" applyAlignment="1">
      <alignment vertical="top"/>
    </xf>
    <xf numFmtId="0" fontId="44" fillId="0" borderId="0" xfId="570" applyFont="1" applyFill="1" applyBorder="1" applyAlignment="1" applyProtection="1">
      <alignment horizontal="right" vertical="top" wrapText="1"/>
    </xf>
    <xf numFmtId="0" fontId="14" fillId="0" borderId="0" xfId="570" applyFont="1" applyFill="1" applyBorder="1" applyAlignment="1" applyProtection="1">
      <alignment horizontal="left" vertical="top" wrapText="1"/>
    </xf>
    <xf numFmtId="168" fontId="44" fillId="0" borderId="0" xfId="570" applyNumberFormat="1" applyFont="1" applyFill="1" applyBorder="1" applyAlignment="1" applyProtection="1">
      <alignment horizontal="right" vertical="top" wrapText="1"/>
    </xf>
    <xf numFmtId="0" fontId="7" fillId="0" borderId="0" xfId="570" applyFont="1" applyFill="1" applyBorder="1" applyAlignment="1" applyProtection="1">
      <alignment horizontal="left" vertical="top" wrapText="1"/>
      <protection locked="0"/>
    </xf>
    <xf numFmtId="0" fontId="7" fillId="0" borderId="0" xfId="570" applyFont="1" applyFill="1" applyBorder="1" applyAlignment="1" applyProtection="1">
      <alignment horizontal="right" vertical="top" wrapText="1"/>
    </xf>
    <xf numFmtId="0" fontId="7" fillId="0" borderId="0" xfId="570" applyFont="1" applyFill="1" applyBorder="1" applyAlignment="1" applyProtection="1">
      <alignment horizontal="left" vertical="top"/>
    </xf>
    <xf numFmtId="0" fontId="14" fillId="0" borderId="0" xfId="570" applyFont="1" applyFill="1" applyBorder="1" applyAlignment="1" applyProtection="1">
      <alignment horizontal="left" vertical="top"/>
    </xf>
    <xf numFmtId="0" fontId="72" fillId="0" borderId="0" xfId="570" applyFont="1" applyBorder="1" applyAlignment="1" applyProtection="1">
      <alignment vertical="top" wrapText="1"/>
    </xf>
    <xf numFmtId="0" fontId="72" fillId="0" borderId="12" xfId="570" applyFont="1" applyBorder="1" applyAlignment="1" applyProtection="1">
      <alignment vertical="top" wrapText="1"/>
    </xf>
    <xf numFmtId="0" fontId="72" fillId="0" borderId="8" xfId="570" applyFont="1" applyBorder="1" applyAlignment="1" applyProtection="1">
      <alignment vertical="top" wrapText="1"/>
    </xf>
    <xf numFmtId="0" fontId="21" fillId="0" borderId="0" xfId="570" applyFont="1" applyFill="1" applyBorder="1" applyAlignment="1" applyProtection="1">
      <alignment vertical="top" wrapText="1"/>
    </xf>
    <xf numFmtId="0" fontId="7" fillId="0" borderId="0" xfId="570" applyFont="1" applyBorder="1" applyAlignment="1" applyProtection="1">
      <alignment horizontal="right" vertical="top" wrapText="1"/>
    </xf>
    <xf numFmtId="0" fontId="7" fillId="0" borderId="0" xfId="570" applyFont="1" applyBorder="1" applyAlignment="1" applyProtection="1">
      <alignment vertical="top" wrapText="1"/>
    </xf>
    <xf numFmtId="0" fontId="21" fillId="0" borderId="0" xfId="570" applyFont="1" applyBorder="1" applyAlignment="1" applyProtection="1">
      <alignment horizontal="right" vertical="top" wrapText="1"/>
    </xf>
    <xf numFmtId="0" fontId="72" fillId="0" borderId="0" xfId="570" applyFont="1" applyBorder="1" applyAlignment="1" applyProtection="1">
      <alignment horizontal="right" vertical="top" wrapText="1"/>
    </xf>
    <xf numFmtId="0" fontId="45" fillId="0" borderId="3" xfId="570" applyFont="1" applyBorder="1" applyAlignment="1" applyProtection="1">
      <alignment horizontal="left"/>
    </xf>
    <xf numFmtId="0" fontId="45" fillId="0" borderId="13" xfId="570" applyFont="1" applyBorder="1" applyAlignment="1" applyProtection="1">
      <alignment horizontal="center" wrapText="1"/>
    </xf>
    <xf numFmtId="0" fontId="45" fillId="0" borderId="13" xfId="570" applyFont="1" applyFill="1" applyBorder="1" applyAlignment="1" applyProtection="1">
      <alignment horizontal="center" wrapText="1"/>
    </xf>
    <xf numFmtId="0" fontId="45" fillId="0" borderId="8" xfId="570" applyFont="1" applyBorder="1" applyAlignment="1" applyProtection="1">
      <alignment horizontal="center" wrapText="1"/>
    </xf>
    <xf numFmtId="0" fontId="45" fillId="0" borderId="0" xfId="570" applyFont="1" applyBorder="1" applyAlignment="1" applyProtection="1">
      <alignment horizontal="center" wrapText="1"/>
    </xf>
    <xf numFmtId="0" fontId="7" fillId="0" borderId="0" xfId="570" applyFont="1"/>
    <xf numFmtId="0" fontId="7" fillId="0" borderId="0" xfId="570"/>
    <xf numFmtId="0" fontId="7" fillId="0" borderId="0" xfId="570" applyFill="1"/>
    <xf numFmtId="0" fontId="7" fillId="0" borderId="0" xfId="570" applyBorder="1" applyProtection="1"/>
    <xf numFmtId="0" fontId="13" fillId="0" borderId="0" xfId="570" applyFont="1" applyFill="1" applyBorder="1" applyAlignment="1">
      <alignment horizontal="center" vertical="center"/>
    </xf>
    <xf numFmtId="0" fontId="7" fillId="0" borderId="0" xfId="570" applyFont="1" applyFill="1"/>
    <xf numFmtId="0" fontId="14" fillId="0" borderId="0" xfId="570" applyFont="1"/>
    <xf numFmtId="0" fontId="7" fillId="0" borderId="1" xfId="570" applyBorder="1"/>
    <xf numFmtId="0" fontId="7" fillId="0" borderId="2" xfId="570" applyBorder="1"/>
    <xf numFmtId="0" fontId="7" fillId="0" borderId="8" xfId="570" applyBorder="1"/>
    <xf numFmtId="0" fontId="7" fillId="0" borderId="0" xfId="570" applyBorder="1"/>
    <xf numFmtId="0" fontId="7" fillId="0" borderId="9" xfId="570" applyBorder="1"/>
    <xf numFmtId="0" fontId="7" fillId="0" borderId="6" xfId="570" applyBorder="1"/>
    <xf numFmtId="0" fontId="15" fillId="0" borderId="0" xfId="570" applyFont="1"/>
    <xf numFmtId="0" fontId="7" fillId="0" borderId="7" xfId="570" applyBorder="1"/>
    <xf numFmtId="0" fontId="7" fillId="0" borderId="12" xfId="570" applyBorder="1"/>
    <xf numFmtId="0" fontId="7" fillId="0" borderId="10" xfId="570" applyBorder="1"/>
    <xf numFmtId="0" fontId="15" fillId="0" borderId="0" xfId="570" applyNumberFormat="1" applyFont="1" applyAlignment="1">
      <alignment vertical="top" wrapText="1"/>
    </xf>
    <xf numFmtId="0" fontId="7" fillId="0" borderId="0" xfId="570" applyFill="1" applyAlignment="1">
      <alignment horizontal="right"/>
    </xf>
    <xf numFmtId="0" fontId="7" fillId="0" borderId="0" xfId="570" applyFill="1" applyBorder="1"/>
    <xf numFmtId="0" fontId="7" fillId="0" borderId="0" xfId="570" applyFont="1" applyBorder="1" applyAlignment="1">
      <alignment wrapText="1"/>
    </xf>
    <xf numFmtId="0" fontId="7" fillId="0" borderId="0" xfId="570" applyFont="1" applyFill="1" applyAlignment="1">
      <alignment vertical="center"/>
    </xf>
    <xf numFmtId="0" fontId="7" fillId="0" borderId="0" xfId="570" applyFill="1" applyAlignment="1">
      <alignment vertical="center"/>
    </xf>
    <xf numFmtId="0" fontId="31" fillId="0" borderId="0" xfId="570" applyFont="1" applyFill="1" applyBorder="1" applyAlignment="1">
      <alignment vertical="center" wrapText="1"/>
    </xf>
    <xf numFmtId="0" fontId="25" fillId="0" borderId="0" xfId="570" applyFont="1" applyAlignment="1">
      <alignment vertical="top" wrapText="1"/>
    </xf>
    <xf numFmtId="0" fontId="7" fillId="0" borderId="0" xfId="570" applyFill="1" applyAlignment="1">
      <alignment wrapText="1"/>
    </xf>
    <xf numFmtId="0" fontId="14" fillId="0" borderId="0" xfId="570" applyFont="1" applyFill="1"/>
    <xf numFmtId="0" fontId="14" fillId="0" borderId="0" xfId="570" applyFont="1" applyFill="1" applyAlignment="1">
      <alignment horizontal="left" vertical="top"/>
    </xf>
    <xf numFmtId="0" fontId="14" fillId="0" borderId="0" xfId="570" applyFont="1" applyFill="1" applyAlignment="1">
      <alignment vertical="top" wrapText="1"/>
    </xf>
    <xf numFmtId="0" fontId="14" fillId="0" borderId="0" xfId="570" applyFont="1" applyAlignment="1">
      <alignment vertical="top" wrapText="1"/>
    </xf>
    <xf numFmtId="0" fontId="15" fillId="0" borderId="0" xfId="570" applyFont="1" applyAlignment="1">
      <alignment horizontal="left" vertical="top" wrapText="1"/>
    </xf>
    <xf numFmtId="164" fontId="7" fillId="0" borderId="0" xfId="570" applyNumberFormat="1" applyFill="1" applyBorder="1" applyAlignment="1">
      <alignment horizontal="right"/>
    </xf>
    <xf numFmtId="0" fontId="44" fillId="0" borderId="0" xfId="570" applyFont="1" applyFill="1" applyBorder="1" applyAlignment="1">
      <alignment vertical="top" wrapText="1"/>
    </xf>
    <xf numFmtId="0" fontId="7" fillId="0" borderId="0" xfId="570" applyBorder="1" applyAlignment="1"/>
    <xf numFmtId="168" fontId="7"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4" fillId="0" borderId="0" xfId="570" applyFont="1" applyBorder="1"/>
    <xf numFmtId="168" fontId="7" fillId="0" borderId="0" xfId="570" applyNumberFormat="1" applyFill="1" applyBorder="1" applyAlignment="1">
      <alignment wrapText="1"/>
    </xf>
    <xf numFmtId="0" fontId="7" fillId="0" borderId="0" xfId="570" applyFont="1" applyBorder="1"/>
    <xf numFmtId="0" fontId="12" fillId="0" borderId="0" xfId="0" applyFont="1" applyProtection="1"/>
    <xf numFmtId="0" fontId="12" fillId="0" borderId="11" xfId="253" applyFont="1" applyFill="1" applyBorder="1" applyAlignment="1" applyProtection="1">
      <alignment horizontal="center" wrapText="1"/>
    </xf>
    <xf numFmtId="0" fontId="12" fillId="0" borderId="0" xfId="253" applyFont="1" applyFill="1" applyBorder="1" applyAlignment="1" applyProtection="1">
      <alignment horizontal="center" wrapText="1"/>
    </xf>
    <xf numFmtId="3" fontId="12" fillId="0" borderId="11" xfId="271" applyNumberFormat="1" applyFont="1" applyFill="1" applyBorder="1" applyProtection="1"/>
    <xf numFmtId="3" fontId="12" fillId="0" borderId="0" xfId="271" applyNumberFormat="1" applyFont="1" applyProtection="1"/>
    <xf numFmtId="3" fontId="12" fillId="0" borderId="11" xfId="271" applyNumberFormat="1" applyFont="1" applyBorder="1" applyProtection="1"/>
    <xf numFmtId="3" fontId="12" fillId="0" borderId="0" xfId="271" applyNumberFormat="1" applyFont="1" applyBorder="1" applyProtection="1"/>
    <xf numFmtId="0" fontId="56" fillId="0" borderId="0" xfId="271" applyFont="1" applyAlignment="1" applyProtection="1">
      <alignment horizontal="left"/>
    </xf>
    <xf numFmtId="0" fontId="56" fillId="0" borderId="0" xfId="271" applyFont="1" applyAlignment="1" applyProtection="1">
      <alignment horizontal="right"/>
    </xf>
    <xf numFmtId="168" fontId="12" fillId="0" borderId="11" xfId="271" applyNumberFormat="1" applyFont="1" applyBorder="1" applyProtection="1"/>
    <xf numFmtId="168" fontId="12" fillId="0" borderId="0" xfId="271" applyNumberFormat="1" applyFont="1" applyBorder="1" applyProtection="1"/>
    <xf numFmtId="0" fontId="12" fillId="0" borderId="0" xfId="271" applyFont="1" applyProtection="1"/>
    <xf numFmtId="3" fontId="12" fillId="10" borderId="11" xfId="271" applyNumberFormat="1" applyFont="1" applyFill="1" applyBorder="1" applyAlignment="1" applyProtection="1">
      <alignment horizontal="center"/>
      <protection locked="0"/>
    </xf>
    <xf numFmtId="0" fontId="44" fillId="0" borderId="0" xfId="570" applyFont="1" applyBorder="1" applyAlignment="1">
      <alignment horizontal="left"/>
    </xf>
    <xf numFmtId="0" fontId="7" fillId="0" borderId="3" xfId="570" applyBorder="1"/>
    <xf numFmtId="0" fontId="7" fillId="5" borderId="3" xfId="570" applyFill="1" applyBorder="1"/>
    <xf numFmtId="0" fontId="7" fillId="0" borderId="0" xfId="570"/>
    <xf numFmtId="0" fontId="7" fillId="0" borderId="0" xfId="570" applyFont="1"/>
    <xf numFmtId="0" fontId="25" fillId="0" borderId="0" xfId="0" applyFont="1" applyAlignment="1" applyProtection="1">
      <alignment horizontal="center"/>
    </xf>
    <xf numFmtId="0" fontId="25" fillId="0" borderId="0" xfId="0" applyFont="1" applyFill="1" applyAlignment="1" applyProtection="1">
      <alignment horizontal="center"/>
    </xf>
    <xf numFmtId="0" fontId="14" fillId="0" borderId="0" xfId="0" applyFont="1" applyAlignment="1" applyProtection="1">
      <alignment horizontal="center"/>
    </xf>
    <xf numFmtId="0" fontId="16" fillId="0" borderId="0" xfId="0" applyFont="1" applyAlignment="1" applyProtection="1">
      <alignment horizontal="center"/>
    </xf>
    <xf numFmtId="0" fontId="0" fillId="0" borderId="0" xfId="0" applyFill="1"/>
    <xf numFmtId="0" fontId="7"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7" fillId="0" borderId="0" xfId="0" applyFont="1" applyFill="1" applyBorder="1"/>
    <xf numFmtId="0" fontId="0" fillId="0" borderId="0" xfId="0" applyFont="1" applyFill="1" applyBorder="1" applyProtection="1"/>
    <xf numFmtId="0" fontId="14" fillId="0" borderId="0" xfId="0" applyFont="1" applyAlignment="1" applyProtection="1">
      <alignment horizontal="center"/>
    </xf>
    <xf numFmtId="0" fontId="16" fillId="0" borderId="0" xfId="0" applyFont="1" applyAlignment="1" applyProtection="1">
      <alignment horizontal="center"/>
    </xf>
    <xf numFmtId="0" fontId="97" fillId="0" borderId="0" xfId="0" applyFont="1" applyFill="1" applyBorder="1" applyAlignment="1">
      <alignment vertical="top" wrapText="1"/>
    </xf>
    <xf numFmtId="0" fontId="44" fillId="0" borderId="0" xfId="271" applyFont="1" applyAlignment="1" applyProtection="1">
      <alignment vertical="top" wrapText="1"/>
    </xf>
    <xf numFmtId="0" fontId="7" fillId="0" borderId="0" xfId="570"/>
    <xf numFmtId="0" fontId="7" fillId="0" borderId="0" xfId="570" applyFont="1" applyFill="1"/>
    <xf numFmtId="4" fontId="7" fillId="0" borderId="0" xfId="1193" applyNumberFormat="1" applyFont="1" applyFill="1" applyAlignment="1" applyProtection="1">
      <alignment horizontal="left" vertical="top" wrapText="1"/>
    </xf>
    <xf numFmtId="0" fontId="7" fillId="0" borderId="0" xfId="0" applyFont="1" applyFill="1" applyAlignment="1">
      <alignment horizontal="left" vertical="top" wrapText="1"/>
    </xf>
    <xf numFmtId="0" fontId="7" fillId="0" borderId="0" xfId="271" applyFont="1" applyAlignment="1">
      <alignment horizontal="left" vertical="top" wrapText="1"/>
    </xf>
    <xf numFmtId="0" fontId="7" fillId="0" borderId="0" xfId="0" applyFont="1" applyBorder="1" applyAlignment="1" applyProtection="1">
      <alignment horizontal="center"/>
    </xf>
    <xf numFmtId="0" fontId="7" fillId="0" borderId="0" xfId="0" applyFont="1" applyFill="1" applyAlignment="1">
      <alignment horizontal="left" vertical="top" wrapText="1"/>
    </xf>
    <xf numFmtId="0" fontId="16" fillId="0" borderId="0" xfId="0" applyFont="1" applyAlignment="1" applyProtection="1">
      <alignment horizontal="center"/>
    </xf>
    <xf numFmtId="0" fontId="7" fillId="0" borderId="0" xfId="271" applyFont="1" applyFill="1" applyAlignment="1">
      <alignment horizontal="left" vertical="top" wrapText="1"/>
    </xf>
    <xf numFmtId="0" fontId="7" fillId="0" borderId="0" xfId="0" applyFont="1" applyFill="1" applyAlignment="1" applyProtection="1">
      <alignment horizontal="left" vertical="top" wrapText="1"/>
    </xf>
    <xf numFmtId="0" fontId="14" fillId="0" borderId="12" xfId="543" applyFont="1" applyBorder="1" applyAlignment="1" applyProtection="1">
      <alignment horizontal="right"/>
    </xf>
    <xf numFmtId="0" fontId="26" fillId="0" borderId="0" xfId="543" applyFont="1" applyFill="1" applyBorder="1" applyAlignment="1" applyProtection="1">
      <alignment horizontal="center"/>
    </xf>
    <xf numFmtId="0" fontId="7" fillId="0" borderId="0" xfId="0" applyFont="1" applyAlignment="1">
      <alignment horizontal="left"/>
    </xf>
    <xf numFmtId="0" fontId="16" fillId="0" borderId="0" xfId="0" applyFont="1" applyAlignment="1" applyProtection="1">
      <alignment horizontal="center"/>
    </xf>
    <xf numFmtId="0" fontId="0" fillId="0" borderId="0" xfId="0" applyProtection="1"/>
    <xf numFmtId="0" fontId="42" fillId="0" borderId="0" xfId="0" applyFont="1" applyAlignment="1" applyProtection="1">
      <alignment horizontal="center"/>
    </xf>
    <xf numFmtId="0" fontId="0" fillId="5" borderId="6" xfId="0" applyFill="1" applyBorder="1" applyAlignment="1" applyProtection="1">
      <protection locked="0"/>
    </xf>
    <xf numFmtId="0" fontId="7" fillId="0" borderId="0" xfId="0" applyFont="1" applyAlignment="1">
      <alignment horizontal="left" vertical="top" wrapText="1"/>
    </xf>
    <xf numFmtId="0" fontId="0" fillId="0" borderId="0" xfId="0" applyProtection="1"/>
    <xf numFmtId="0" fontId="42"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2" fillId="0" borderId="0" xfId="0" applyFont="1" applyAlignment="1" applyProtection="1">
      <alignment horizontal="center"/>
    </xf>
    <xf numFmtId="0" fontId="0" fillId="5" borderId="6" xfId="0" applyFill="1" applyBorder="1" applyAlignment="1" applyProtection="1">
      <protection locked="0"/>
    </xf>
    <xf numFmtId="0" fontId="7"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4" fillId="0" borderId="0" xfId="0" applyNumberFormat="1" applyFont="1" applyAlignment="1" applyProtection="1">
      <alignment horizontal="center"/>
    </xf>
    <xf numFmtId="0" fontId="14" fillId="0" borderId="0" xfId="0" applyFont="1" applyBorder="1" applyAlignment="1" applyProtection="1"/>
    <xf numFmtId="0" fontId="7" fillId="0" borderId="0" xfId="570"/>
    <xf numFmtId="4" fontId="7" fillId="0" borderId="0" xfId="570" applyNumberFormat="1" applyFont="1" applyFill="1" applyAlignment="1" applyProtection="1">
      <alignment horizontal="left"/>
    </xf>
    <xf numFmtId="4" fontId="7" fillId="0" borderId="0" xfId="570" applyNumberFormat="1" applyFont="1" applyFill="1" applyAlignment="1" applyProtection="1">
      <alignment horizontal="left"/>
    </xf>
    <xf numFmtId="0" fontId="7" fillId="0" borderId="0" xfId="570" applyFont="1" applyAlignment="1">
      <alignment horizontal="left" vertical="top" wrapText="1"/>
    </xf>
    <xf numFmtId="0" fontId="7" fillId="0" borderId="0" xfId="570" applyFont="1" applyFill="1" applyAlignment="1">
      <alignment horizontal="left" vertical="top" wrapText="1"/>
    </xf>
    <xf numFmtId="0" fontId="7" fillId="0" borderId="0" xfId="570" applyFont="1" applyBorder="1" applyAlignment="1">
      <alignment horizontal="left"/>
    </xf>
    <xf numFmtId="0" fontId="7" fillId="0" borderId="0" xfId="0" applyFont="1" applyAlignment="1">
      <alignment horizontal="left" vertical="top" wrapText="1"/>
    </xf>
    <xf numFmtId="0" fontId="7" fillId="0" borderId="0" xfId="0" applyFont="1" applyAlignment="1" applyProtection="1">
      <alignment horizontal="left" vertical="top" wrapText="1"/>
    </xf>
    <xf numFmtId="0" fontId="7" fillId="0" borderId="0" xfId="0" applyFont="1" applyAlignment="1">
      <alignment horizontal="left"/>
    </xf>
    <xf numFmtId="0" fontId="16" fillId="0" borderId="0" xfId="0" applyFont="1" applyAlignment="1" applyProtection="1">
      <alignment horizontal="center"/>
    </xf>
    <xf numFmtId="0" fontId="7" fillId="0" borderId="0" xfId="1193" applyFont="1" applyFill="1" applyAlignment="1" applyProtection="1">
      <alignment horizontal="left"/>
    </xf>
    <xf numFmtId="0" fontId="7" fillId="0" borderId="0" xfId="1193" applyFont="1" applyFill="1" applyAlignment="1">
      <alignment horizontal="left"/>
    </xf>
    <xf numFmtId="0" fontId="7" fillId="0" borderId="0" xfId="0" applyFont="1" applyBorder="1" applyAlignment="1">
      <alignment horizontal="left"/>
    </xf>
    <xf numFmtId="0" fontId="14" fillId="0" borderId="0" xfId="570" applyFont="1" applyBorder="1" applyAlignment="1" applyProtection="1">
      <alignment horizontal="left"/>
    </xf>
    <xf numFmtId="0" fontId="7" fillId="0" borderId="0" xfId="0" applyFont="1" applyBorder="1" applyAlignment="1">
      <alignment horizontal="left" vertical="top" wrapText="1"/>
    </xf>
    <xf numFmtId="0" fontId="36" fillId="0" borderId="0" xfId="1193" applyFont="1"/>
    <xf numFmtId="0" fontId="44" fillId="0" borderId="11" xfId="0" applyFont="1" applyBorder="1" applyAlignment="1" applyProtection="1">
      <alignment horizontal="right" vertical="center"/>
    </xf>
    <xf numFmtId="0" fontId="44" fillId="0" borderId="11" xfId="570" applyFont="1" applyBorder="1" applyAlignment="1" applyProtection="1">
      <alignment horizontal="right" vertical="top"/>
    </xf>
    <xf numFmtId="0" fontId="7" fillId="0" borderId="0" xfId="0" applyFont="1" applyFill="1" applyAlignment="1">
      <alignment horizontal="left" vertical="top" wrapText="1"/>
    </xf>
    <xf numFmtId="0" fontId="7" fillId="0" borderId="0" xfId="1193" applyFont="1" applyFill="1" applyAlignment="1">
      <alignment horizontal="left" vertical="top" wrapText="1"/>
    </xf>
    <xf numFmtId="0" fontId="36" fillId="0" borderId="0" xfId="0" applyFont="1" applyAlignment="1">
      <alignment vertical="top" wrapText="1"/>
    </xf>
    <xf numFmtId="0" fontId="36" fillId="0" borderId="0" xfId="0" applyFont="1" applyAlignment="1">
      <alignment horizontal="left" vertical="top" wrapText="1"/>
    </xf>
    <xf numFmtId="6" fontId="45" fillId="0" borderId="0" xfId="570" applyNumberFormat="1" applyFont="1" applyBorder="1" applyAlignment="1" applyProtection="1">
      <alignment horizontal="right" vertical="top"/>
    </xf>
    <xf numFmtId="0" fontId="16" fillId="0" borderId="0" xfId="0" applyFont="1" applyAlignment="1" applyProtection="1">
      <alignment horizontal="center"/>
    </xf>
    <xf numFmtId="0" fontId="7" fillId="0" borderId="0" xfId="0" applyFont="1" applyAlignment="1">
      <alignment vertical="top" wrapText="1"/>
    </xf>
    <xf numFmtId="0" fontId="16" fillId="0" borderId="0" xfId="0" applyFont="1" applyAlignment="1" applyProtection="1">
      <alignment horizontal="center"/>
    </xf>
    <xf numFmtId="168" fontId="16" fillId="0" borderId="0" xfId="0" applyNumberFormat="1" applyFont="1" applyFill="1" applyBorder="1" applyAlignment="1" applyProtection="1">
      <alignment horizontal="right"/>
    </xf>
    <xf numFmtId="168" fontId="16" fillId="0" borderId="28" xfId="540" applyNumberFormat="1" applyBorder="1" applyAlignment="1" applyProtection="1">
      <alignment horizontal="center"/>
    </xf>
    <xf numFmtId="168" fontId="16" fillId="0" borderId="29" xfId="540" applyNumberFormat="1" applyBorder="1" applyAlignment="1" applyProtection="1">
      <alignment horizontal="center"/>
    </xf>
    <xf numFmtId="168" fontId="16" fillId="0" borderId="30" xfId="540" applyNumberFormat="1" applyBorder="1" applyAlignment="1" applyProtection="1">
      <alignment horizontal="center"/>
    </xf>
    <xf numFmtId="168" fontId="16" fillId="0" borderId="31" xfId="540" applyNumberFormat="1" applyBorder="1" applyAlignment="1" applyProtection="1">
      <alignment horizontal="center"/>
    </xf>
    <xf numFmtId="168" fontId="16" fillId="0" borderId="32" xfId="540" applyNumberFormat="1" applyBorder="1" applyAlignment="1" applyProtection="1">
      <alignment horizontal="center"/>
    </xf>
    <xf numFmtId="168" fontId="16" fillId="0" borderId="33" xfId="540" applyNumberFormat="1" applyBorder="1" applyAlignment="1" applyProtection="1">
      <alignment horizontal="center"/>
    </xf>
    <xf numFmtId="168" fontId="16" fillId="0" borderId="34" xfId="540" applyNumberFormat="1" applyBorder="1" applyAlignment="1" applyProtection="1">
      <alignment horizontal="center"/>
    </xf>
    <xf numFmtId="168" fontId="16" fillId="0" borderId="35" xfId="540" applyNumberFormat="1" applyBorder="1" applyAlignment="1" applyProtection="1">
      <alignment horizontal="center"/>
    </xf>
    <xf numFmtId="168" fontId="16" fillId="0" borderId="36" xfId="540" applyNumberFormat="1" applyBorder="1" applyAlignment="1" applyProtection="1">
      <alignment horizontal="center"/>
    </xf>
    <xf numFmtId="168" fontId="16" fillId="0" borderId="37" xfId="540" applyNumberFormat="1" applyBorder="1" applyAlignment="1" applyProtection="1">
      <alignment horizontal="center"/>
    </xf>
    <xf numFmtId="168" fontId="16" fillId="0" borderId="38" xfId="540" applyNumberFormat="1" applyBorder="1" applyAlignment="1" applyProtection="1">
      <alignment horizontal="center"/>
    </xf>
    <xf numFmtId="168" fontId="16" fillId="0" borderId="39" xfId="540" applyNumberFormat="1" applyBorder="1" applyAlignment="1" applyProtection="1">
      <alignment horizontal="center"/>
    </xf>
    <xf numFmtId="168" fontId="16" fillId="0" borderId="40" xfId="540" applyNumberFormat="1" applyBorder="1" applyAlignment="1" applyProtection="1">
      <alignment horizontal="center"/>
    </xf>
    <xf numFmtId="168" fontId="16" fillId="0" borderId="0" xfId="540" applyNumberFormat="1" applyBorder="1" applyAlignment="1" applyProtection="1">
      <alignment horizontal="center"/>
    </xf>
    <xf numFmtId="168" fontId="16" fillId="0" borderId="14" xfId="540" applyNumberFormat="1" applyBorder="1" applyAlignment="1" applyProtection="1">
      <alignment horizontal="center"/>
    </xf>
    <xf numFmtId="168" fontId="16" fillId="0" borderId="41" xfId="540" applyNumberFormat="1" applyBorder="1" applyAlignment="1" applyProtection="1">
      <alignment horizontal="center"/>
    </xf>
    <xf numFmtId="168" fontId="16" fillId="0" borderId="42" xfId="540" applyNumberFormat="1" applyBorder="1" applyAlignment="1" applyProtection="1">
      <alignment horizontal="center"/>
    </xf>
    <xf numFmtId="168" fontId="16" fillId="0" borderId="43" xfId="540" applyNumberFormat="1" applyBorder="1" applyAlignment="1" applyProtection="1">
      <alignment horizontal="center"/>
    </xf>
    <xf numFmtId="168" fontId="16" fillId="0" borderId="44" xfId="540" applyNumberFormat="1" applyBorder="1" applyAlignment="1" applyProtection="1">
      <alignment horizontal="center"/>
    </xf>
    <xf numFmtId="0" fontId="7" fillId="0" borderId="0" xfId="0" applyFont="1" applyAlignment="1">
      <alignment horizontal="left" vertical="top" wrapText="1"/>
    </xf>
    <xf numFmtId="0" fontId="36" fillId="0" borderId="0" xfId="0" applyFont="1" applyAlignment="1">
      <alignment horizontal="left" vertical="top" wrapText="1"/>
    </xf>
    <xf numFmtId="0" fontId="7" fillId="0" borderId="0" xfId="0" applyFont="1" applyAlignment="1">
      <alignment horizontal="left"/>
    </xf>
    <xf numFmtId="0" fontId="7" fillId="0" borderId="0" xfId="0" applyFont="1" applyBorder="1" applyAlignment="1">
      <alignment vertical="top" wrapText="1"/>
    </xf>
    <xf numFmtId="0" fontId="7" fillId="0" borderId="0" xfId="570" applyAlignment="1">
      <alignment wrapText="1"/>
    </xf>
    <xf numFmtId="0" fontId="7" fillId="0" borderId="0" xfId="1193" applyFont="1" applyAlignment="1"/>
    <xf numFmtId="0" fontId="7" fillId="0" borderId="0" xfId="570" applyFont="1" applyAlignment="1">
      <alignment wrapText="1"/>
    </xf>
    <xf numFmtId="0" fontId="7" fillId="0" borderId="0" xfId="0" applyFont="1" applyAlignment="1">
      <alignment wrapText="1"/>
    </xf>
    <xf numFmtId="0" fontId="36" fillId="0" borderId="0" xfId="0" applyFont="1" applyFill="1" applyAlignment="1">
      <alignment vertical="top" wrapText="1"/>
    </xf>
    <xf numFmtId="0" fontId="36" fillId="0" borderId="0" xfId="0" applyFont="1" applyAlignment="1">
      <alignment horizontal="left" vertical="top"/>
    </xf>
    <xf numFmtId="0" fontId="36" fillId="0" borderId="0" xfId="0" applyFont="1" applyFill="1" applyAlignment="1">
      <alignment vertical="top"/>
    </xf>
    <xf numFmtId="0" fontId="7" fillId="0" borderId="0" xfId="1193" applyFont="1" applyAlignment="1">
      <alignment horizontal="left" vertical="top" wrapText="1"/>
    </xf>
    <xf numFmtId="4" fontId="7" fillId="0" borderId="0" xfId="570" applyNumberFormat="1" applyFont="1" applyFill="1" applyAlignment="1" applyProtection="1">
      <alignment horizontal="left"/>
    </xf>
    <xf numFmtId="0" fontId="7" fillId="0" borderId="0" xfId="570" applyFont="1" applyFill="1" applyAlignment="1">
      <alignment horizontal="left" vertical="top" wrapText="1"/>
    </xf>
    <xf numFmtId="0" fontId="8" fillId="0" borderId="0" xfId="244" quotePrefix="1" applyAlignment="1" applyProtection="1">
      <alignment horizontal="left"/>
    </xf>
    <xf numFmtId="4" fontId="7" fillId="0" borderId="0" xfId="1193" applyNumberFormat="1" applyFont="1" applyFill="1" applyAlignment="1" applyProtection="1">
      <alignment horizontal="left" vertical="top" wrapText="1"/>
    </xf>
    <xf numFmtId="0" fontId="7" fillId="0" borderId="0" xfId="1193" applyFont="1" applyFill="1" applyAlignment="1">
      <alignment horizontal="left" vertical="top" wrapText="1"/>
    </xf>
    <xf numFmtId="0" fontId="7" fillId="0" borderId="0" xfId="570" applyFont="1" applyAlignment="1">
      <alignment horizontal="left" vertical="top" wrapText="1"/>
    </xf>
    <xf numFmtId="0" fontId="7" fillId="0" borderId="0" xfId="570" applyFont="1" applyAlignment="1">
      <alignment horizontal="left"/>
    </xf>
    <xf numFmtId="0" fontId="7" fillId="0" borderId="0" xfId="1193" applyFont="1" applyAlignment="1" applyProtection="1">
      <alignment horizontal="left"/>
    </xf>
    <xf numFmtId="0" fontId="7" fillId="0" borderId="0" xfId="1193" applyFont="1" applyFill="1" applyAlignment="1" applyProtection="1">
      <alignment horizontal="left"/>
    </xf>
    <xf numFmtId="0" fontId="7" fillId="0" borderId="0" xfId="570" applyFont="1" applyAlignment="1" applyProtection="1">
      <alignment horizontal="center"/>
    </xf>
    <xf numFmtId="0" fontId="7" fillId="0" borderId="0" xfId="570" applyFont="1" applyProtection="1"/>
    <xf numFmtId="0" fontId="7" fillId="0" borderId="0" xfId="570" applyProtection="1"/>
    <xf numFmtId="0" fontId="7" fillId="0" borderId="0" xfId="570" applyFill="1" applyProtection="1"/>
    <xf numFmtId="0" fontId="25" fillId="0" borderId="0" xfId="570" applyFont="1" applyAlignment="1" applyProtection="1">
      <alignment horizontal="left"/>
    </xf>
    <xf numFmtId="0" fontId="25" fillId="0" borderId="0" xfId="570" applyFont="1" applyAlignment="1" applyProtection="1">
      <alignment horizontal="center"/>
    </xf>
    <xf numFmtId="0" fontId="14" fillId="0" borderId="0" xfId="570" applyFont="1" applyProtection="1"/>
    <xf numFmtId="49" fontId="14" fillId="0" borderId="0" xfId="570" applyNumberFormat="1" applyFont="1" applyAlignment="1" applyProtection="1">
      <alignment horizontal="center"/>
    </xf>
    <xf numFmtId="0" fontId="7" fillId="0" borderId="0" xfId="1193" applyFont="1"/>
    <xf numFmtId="0" fontId="42" fillId="0" borderId="0" xfId="570" applyFont="1" applyAlignment="1" applyProtection="1">
      <alignment horizontal="center"/>
    </xf>
    <xf numFmtId="0" fontId="7" fillId="5" borderId="6" xfId="570" applyFill="1" applyBorder="1" applyAlignment="1" applyProtection="1">
      <protection locked="0"/>
    </xf>
    <xf numFmtId="49" fontId="14" fillId="0" borderId="0" xfId="570" applyNumberFormat="1" applyFont="1" applyAlignment="1">
      <alignment horizontal="center"/>
    </xf>
    <xf numFmtId="0" fontId="7" fillId="0" borderId="0" xfId="570" applyFont="1" applyAlignment="1" applyProtection="1">
      <alignment horizontal="left"/>
    </xf>
    <xf numFmtId="0" fontId="7" fillId="0" borderId="0" xfId="570" applyFont="1" applyFill="1" applyAlignment="1" applyProtection="1">
      <alignment horizontal="center"/>
    </xf>
    <xf numFmtId="0" fontId="7" fillId="0" borderId="0" xfId="570" applyFont="1" applyFill="1" applyProtection="1"/>
    <xf numFmtId="0" fontId="7" fillId="0" borderId="0" xfId="1193" applyFont="1" applyAlignment="1">
      <alignment horizontal="left"/>
    </xf>
    <xf numFmtId="0" fontId="7" fillId="0" borderId="0" xfId="570" applyFont="1" applyAlignment="1">
      <alignment horizontal="center"/>
    </xf>
    <xf numFmtId="0" fontId="42" fillId="0" borderId="0" xfId="570" applyFont="1" applyFill="1" applyAlignment="1" applyProtection="1">
      <alignment horizontal="center"/>
    </xf>
    <xf numFmtId="0" fontId="7" fillId="0" borderId="0" xfId="570" applyFont="1" applyFill="1" applyAlignment="1">
      <alignment horizontal="center"/>
    </xf>
    <xf numFmtId="0" fontId="8" fillId="0" borderId="0" xfId="244" applyFont="1" applyAlignment="1" applyProtection="1">
      <alignment horizontal="center"/>
    </xf>
    <xf numFmtId="49" fontId="7" fillId="0" borderId="0" xfId="570" applyNumberFormat="1" applyFont="1" applyAlignment="1">
      <alignment horizontal="center"/>
    </xf>
    <xf numFmtId="0" fontId="7" fillId="0" borderId="0" xfId="570" applyFont="1" applyAlignment="1" applyProtection="1">
      <alignment horizontal="center" vertical="center"/>
    </xf>
    <xf numFmtId="0" fontId="7" fillId="0" borderId="0" xfId="570" applyFont="1" applyAlignment="1">
      <alignment horizontal="center" vertical="center"/>
    </xf>
    <xf numFmtId="0" fontId="7" fillId="0" borderId="0" xfId="570" applyFont="1" applyAlignment="1">
      <alignment vertical="center"/>
    </xf>
    <xf numFmtId="0" fontId="7" fillId="0" borderId="0" xfId="570" applyAlignment="1">
      <alignment vertical="center"/>
    </xf>
    <xf numFmtId="0" fontId="7" fillId="0" borderId="0" xfId="1193" applyFont="1" applyAlignment="1" applyProtection="1">
      <alignment horizontal="center"/>
    </xf>
    <xf numFmtId="0" fontId="7" fillId="0" borderId="0" xfId="1193"/>
    <xf numFmtId="0" fontId="7" fillId="0" borderId="0" xfId="1193" applyFont="1" applyBorder="1"/>
    <xf numFmtId="0" fontId="14" fillId="0" borderId="0" xfId="570" applyFont="1" applyAlignment="1" applyProtection="1">
      <alignment horizontal="center"/>
    </xf>
    <xf numFmtId="0" fontId="14" fillId="0" borderId="0" xfId="570" applyFont="1" applyBorder="1" applyAlignment="1" applyProtection="1"/>
    <xf numFmtId="0" fontId="7" fillId="0" borderId="0" xfId="570" applyFont="1" applyBorder="1" applyAlignment="1" applyProtection="1">
      <alignment horizontal="center"/>
    </xf>
    <xf numFmtId="0" fontId="7" fillId="0" borderId="0" xfId="570" applyFont="1" applyBorder="1" applyProtection="1"/>
    <xf numFmtId="0" fontId="14" fillId="0" borderId="0" xfId="570" applyFont="1" applyBorder="1" applyProtection="1"/>
    <xf numFmtId="0" fontId="7" fillId="0" borderId="0" xfId="570" applyFont="1" applyAlignment="1" applyProtection="1">
      <alignment horizontal="left" indent="4"/>
    </xf>
    <xf numFmtId="0" fontId="7" fillId="0" borderId="0" xfId="570" quotePrefix="1" applyFont="1" applyAlignment="1" applyProtection="1">
      <alignment horizontal="left"/>
    </xf>
    <xf numFmtId="0" fontId="25" fillId="0" borderId="0" xfId="570" applyFont="1" applyProtection="1"/>
    <xf numFmtId="0" fontId="7" fillId="0" borderId="0" xfId="1193" applyFont="1" applyFill="1" applyAlignment="1" applyProtection="1">
      <alignment horizontal="left"/>
      <protection locked="0"/>
    </xf>
    <xf numFmtId="0" fontId="7" fillId="0" borderId="0" xfId="570" applyFont="1" applyFill="1" applyAlignment="1" applyProtection="1">
      <alignment horizontal="left"/>
      <protection locked="0"/>
    </xf>
    <xf numFmtId="0" fontId="7" fillId="0" borderId="0" xfId="1193" applyFont="1" applyFill="1" applyBorder="1" applyAlignment="1" applyProtection="1">
      <alignment horizontal="left"/>
    </xf>
    <xf numFmtId="49" fontId="7" fillId="0" borderId="0" xfId="1193" applyNumberFormat="1" applyAlignment="1">
      <alignment horizontal="center"/>
    </xf>
    <xf numFmtId="0" fontId="42" fillId="0" borderId="0" xfId="1193" applyFont="1" applyAlignment="1" applyProtection="1">
      <alignment horizontal="center"/>
    </xf>
    <xf numFmtId="49" fontId="7" fillId="0" borderId="0" xfId="570" applyNumberFormat="1" applyFont="1" applyAlignment="1" applyProtection="1">
      <alignment horizontal="center"/>
    </xf>
    <xf numFmtId="0" fontId="7" fillId="0" borderId="0" xfId="570" applyFont="1" applyAlignment="1" applyProtection="1"/>
    <xf numFmtId="0" fontId="7" fillId="0" borderId="0" xfId="570" applyAlignment="1" applyProtection="1"/>
    <xf numFmtId="0" fontId="7" fillId="0" borderId="0" xfId="570" applyFont="1" applyAlignment="1" applyProtection="1">
      <alignment horizontal="left" vertical="top" wrapText="1"/>
    </xf>
    <xf numFmtId="0" fontId="25" fillId="0" borderId="0" xfId="570" applyFont="1" applyFill="1" applyAlignment="1">
      <alignment horizontal="center"/>
    </xf>
    <xf numFmtId="0" fontId="14" fillId="0" borderId="0" xfId="1193" applyFont="1" applyFill="1" applyAlignment="1">
      <alignment horizontal="left"/>
    </xf>
    <xf numFmtId="49" fontId="14" fillId="0" borderId="0" xfId="570" applyNumberFormat="1" applyFont="1" applyFill="1" applyAlignment="1" applyProtection="1">
      <alignment horizontal="center"/>
    </xf>
    <xf numFmtId="49" fontId="14" fillId="0" borderId="0" xfId="570" applyNumberFormat="1" applyFont="1" applyFill="1" applyAlignment="1">
      <alignment horizontal="center"/>
    </xf>
    <xf numFmtId="0" fontId="14" fillId="0" borderId="0" xfId="570" applyFont="1" applyAlignment="1">
      <alignment horizontal="left"/>
    </xf>
    <xf numFmtId="0" fontId="14" fillId="0" borderId="0" xfId="570" applyFont="1" applyAlignment="1" applyProtection="1">
      <alignment horizontal="left"/>
    </xf>
    <xf numFmtId="4" fontId="7" fillId="0" borderId="0" xfId="1193" applyNumberFormat="1" applyFont="1" applyAlignment="1" applyProtection="1">
      <alignment horizontal="left"/>
    </xf>
    <xf numFmtId="0" fontId="25" fillId="0" borderId="0" xfId="570" applyFont="1" applyFill="1" applyAlignment="1" applyProtection="1">
      <alignment horizontal="center"/>
    </xf>
    <xf numFmtId="0" fontId="14" fillId="0" borderId="0" xfId="570" quotePrefix="1" applyFont="1" applyAlignment="1" applyProtection="1">
      <alignment horizontal="center"/>
    </xf>
    <xf numFmtId="0" fontId="25" fillId="0" borderId="0" xfId="570" applyFont="1" applyBorder="1" applyAlignment="1" applyProtection="1">
      <alignment horizontal="center"/>
    </xf>
    <xf numFmtId="0" fontId="7" fillId="0" borderId="0" xfId="570" applyFont="1" applyBorder="1" applyAlignment="1" applyProtection="1">
      <alignment horizontal="left"/>
    </xf>
    <xf numFmtId="49" fontId="7" fillId="0" borderId="0" xfId="570" applyNumberFormat="1" applyProtection="1"/>
    <xf numFmtId="0" fontId="39" fillId="0" borderId="0" xfId="570" applyFont="1" applyAlignment="1" applyProtection="1">
      <alignment horizontal="left"/>
    </xf>
    <xf numFmtId="0" fontId="7" fillId="0" borderId="0" xfId="570" applyFont="1" applyFill="1" applyBorder="1" applyProtection="1"/>
    <xf numFmtId="49" fontId="7" fillId="0" borderId="0" xfId="570" applyNumberFormat="1" applyFill="1" applyProtection="1"/>
    <xf numFmtId="0" fontId="7" fillId="0" borderId="0" xfId="570" applyFont="1" applyFill="1" applyAlignment="1" applyProtection="1">
      <alignment horizontal="left" vertical="top" wrapText="1"/>
    </xf>
    <xf numFmtId="49" fontId="7" fillId="0" borderId="0" xfId="570" applyNumberFormat="1" applyFont="1" applyProtection="1"/>
    <xf numFmtId="49" fontId="7" fillId="0" borderId="0" xfId="570" applyNumberFormat="1" applyFont="1" applyFill="1" applyProtection="1"/>
    <xf numFmtId="0" fontId="7" fillId="0" borderId="0" xfId="570" applyFont="1" applyFill="1" applyAlignment="1" applyProtection="1">
      <alignment horizontal="left"/>
    </xf>
    <xf numFmtId="4" fontId="42" fillId="0" borderId="0" xfId="570" applyNumberFormat="1" applyFont="1" applyAlignment="1" applyProtection="1">
      <alignment horizontal="center"/>
    </xf>
    <xf numFmtId="4" fontId="7" fillId="0" borderId="0" xfId="570" applyNumberFormat="1" applyFont="1" applyAlignment="1" applyProtection="1">
      <alignment horizontal="center"/>
    </xf>
    <xf numFmtId="4" fontId="7" fillId="0" borderId="0" xfId="570" applyNumberFormat="1" applyFont="1" applyProtection="1"/>
    <xf numFmtId="4" fontId="7" fillId="0" borderId="0" xfId="570" applyNumberFormat="1" applyFill="1" applyProtection="1"/>
    <xf numFmtId="49" fontId="14" fillId="0" borderId="0" xfId="570" applyNumberFormat="1" applyFont="1" applyAlignment="1" applyProtection="1">
      <alignment horizontal="left"/>
    </xf>
    <xf numFmtId="49" fontId="37" fillId="0" borderId="0" xfId="570" applyNumberFormat="1" applyFont="1" applyFill="1" applyBorder="1" applyAlignment="1" applyProtection="1">
      <alignment horizontal="center"/>
    </xf>
    <xf numFmtId="49" fontId="37" fillId="0" borderId="0" xfId="570" applyNumberFormat="1" applyFont="1" applyFill="1" applyBorder="1" applyAlignment="1">
      <alignment horizontal="center"/>
    </xf>
    <xf numFmtId="0" fontId="25" fillId="0" borderId="0" xfId="570" applyFont="1" applyBorder="1" applyAlignment="1" applyProtection="1">
      <alignment horizontal="left"/>
    </xf>
    <xf numFmtId="0" fontId="25" fillId="0" borderId="0" xfId="570" applyFont="1" applyFill="1" applyAlignment="1">
      <alignment horizontal="left"/>
    </xf>
    <xf numFmtId="0" fontId="37" fillId="0" borderId="0" xfId="570" applyFont="1" applyFill="1" applyAlignment="1">
      <alignment horizontal="left"/>
    </xf>
    <xf numFmtId="0" fontId="8" fillId="0" borderId="0" xfId="244" applyNumberFormat="1" applyFill="1" applyAlignment="1" applyProtection="1">
      <alignment horizontal="left"/>
      <protection locked="0"/>
    </xf>
    <xf numFmtId="0" fontId="36" fillId="0" borderId="0" xfId="0" applyFont="1" applyAlignment="1">
      <alignment horizontal="left" vertical="top" wrapText="1"/>
    </xf>
    <xf numFmtId="0" fontId="44" fillId="0" borderId="11" xfId="0" applyFont="1" applyFill="1" applyBorder="1" applyAlignment="1" applyProtection="1">
      <alignment horizontal="right" vertical="top" wrapText="1"/>
      <protection locked="0"/>
    </xf>
    <xf numFmtId="168" fontId="47" fillId="45" borderId="11" xfId="0" applyNumberFormat="1" applyFont="1" applyFill="1" applyBorder="1" applyAlignment="1" applyProtection="1">
      <alignment vertical="top" wrapText="1"/>
    </xf>
    <xf numFmtId="0" fontId="7" fillId="45" borderId="11" xfId="271" applyFont="1" applyFill="1" applyBorder="1" applyAlignment="1" applyProtection="1">
      <alignment horizontal="right" vertical="top" wrapText="1"/>
      <protection locked="0"/>
    </xf>
    <xf numFmtId="0" fontId="7" fillId="0" borderId="11" xfId="271" applyFont="1" applyFill="1" applyBorder="1" applyAlignment="1" applyProtection="1">
      <alignment horizontal="right" vertical="top" wrapText="1"/>
    </xf>
    <xf numFmtId="0" fontId="7" fillId="0" borderId="11" xfId="271" applyFont="1" applyBorder="1" applyAlignment="1" applyProtection="1">
      <alignment horizontal="right" vertical="top" wrapText="1"/>
    </xf>
    <xf numFmtId="0" fontId="15" fillId="0" borderId="0" xfId="570" applyFont="1" applyBorder="1" applyAlignment="1">
      <alignment horizontal="left"/>
    </xf>
    <xf numFmtId="0" fontId="95" fillId="0" borderId="0" xfId="0" applyFont="1" applyBorder="1"/>
    <xf numFmtId="0" fontId="7"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7" fillId="46" borderId="0" xfId="0" applyFont="1" applyFill="1" applyProtection="1"/>
    <xf numFmtId="0" fontId="26" fillId="0" borderId="0" xfId="0" applyFont="1" applyFill="1" applyProtection="1"/>
    <xf numFmtId="168" fontId="15"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7" fillId="0" borderId="0" xfId="1193" applyFont="1" applyFill="1" applyAlignment="1">
      <alignment horizontal="left" vertical="top" wrapText="1"/>
    </xf>
    <xf numFmtId="0" fontId="7" fillId="0" borderId="0" xfId="570" applyFont="1" applyAlignment="1">
      <alignment vertical="top" wrapText="1"/>
    </xf>
    <xf numFmtId="0" fontId="7" fillId="5" borderId="6" xfId="570" applyFill="1" applyBorder="1" applyAlignment="1" applyProtection="1">
      <alignment horizontal="left"/>
      <protection locked="0"/>
    </xf>
    <xf numFmtId="0" fontId="14" fillId="0" borderId="10" xfId="0" applyFont="1" applyBorder="1" applyAlignment="1" applyProtection="1">
      <alignment horizontal="right"/>
    </xf>
    <xf numFmtId="168" fontId="44" fillId="5" borderId="11" xfId="0" applyNumberFormat="1" applyFont="1" applyFill="1" applyBorder="1" applyAlignment="1" applyProtection="1">
      <alignment vertical="top" wrapText="1"/>
    </xf>
    <xf numFmtId="0" fontId="7" fillId="0" borderId="0" xfId="271" applyNumberFormat="1" applyFont="1" applyFill="1" applyAlignment="1" applyProtection="1">
      <alignment horizontal="left" vertical="top"/>
    </xf>
    <xf numFmtId="0" fontId="7" fillId="0" borderId="0" xfId="271" applyNumberFormat="1" applyFont="1" applyFill="1" applyBorder="1" applyAlignment="1" applyProtection="1">
      <alignment horizontal="left" vertical="top"/>
    </xf>
    <xf numFmtId="0" fontId="16" fillId="0" borderId="0" xfId="271" applyNumberFormat="1" applyFont="1" applyFill="1" applyBorder="1" applyAlignment="1" applyProtection="1">
      <alignment horizontal="left" vertical="top"/>
    </xf>
    <xf numFmtId="0" fontId="7" fillId="0" borderId="0" xfId="570" applyFont="1" applyFill="1" applyBorder="1" applyAlignment="1">
      <alignment horizontal="left" vertical="top"/>
    </xf>
    <xf numFmtId="0" fontId="7" fillId="0" borderId="0" xfId="570" applyFont="1" applyAlignment="1">
      <alignment horizontal="left" vertical="top"/>
    </xf>
    <xf numFmtId="0" fontId="14" fillId="0" borderId="0" xfId="570" applyFont="1" applyAlignment="1">
      <alignment horizontal="left" vertical="top"/>
    </xf>
    <xf numFmtId="0" fontId="7" fillId="0" borderId="0" xfId="0" applyFont="1" applyAlignment="1"/>
    <xf numFmtId="0" fontId="7" fillId="0" borderId="0" xfId="0" applyFont="1" applyAlignment="1">
      <alignment vertical="top"/>
    </xf>
    <xf numFmtId="0" fontId="7" fillId="0" borderId="3" xfId="0" applyFont="1" applyFill="1" applyBorder="1" applyProtection="1"/>
    <xf numFmtId="0" fontId="44" fillId="0" borderId="0" xfId="570" applyFont="1" applyBorder="1" applyAlignment="1"/>
    <xf numFmtId="0" fontId="7" fillId="0" borderId="0" xfId="570" applyFont="1" applyAlignment="1">
      <alignment horizontal="left" vertical="top"/>
    </xf>
    <xf numFmtId="0" fontId="14" fillId="0" borderId="0" xfId="570" applyFont="1" applyAlignment="1">
      <alignment horizontal="left" vertical="top"/>
    </xf>
    <xf numFmtId="0" fontId="7" fillId="0" borderId="0" xfId="0" applyFont="1" applyBorder="1" applyAlignment="1" applyProtection="1">
      <alignment vertical="top" wrapText="1"/>
    </xf>
    <xf numFmtId="0" fontId="7" fillId="0" borderId="0" xfId="0" applyFont="1" applyBorder="1" applyAlignment="1" applyProtection="1">
      <alignment vertical="top"/>
    </xf>
    <xf numFmtId="0" fontId="7" fillId="0" borderId="0" xfId="0" applyFont="1" applyBorder="1" applyAlignment="1" applyProtection="1">
      <alignment horizontal="left" vertical="top" wrapText="1"/>
    </xf>
    <xf numFmtId="0" fontId="7" fillId="0" borderId="0" xfId="0" applyFont="1" applyBorder="1" applyAlignment="1" applyProtection="1">
      <alignment horizontal="left" vertical="top"/>
    </xf>
    <xf numFmtId="0" fontId="7" fillId="0" borderId="0" xfId="0" applyFont="1" applyAlignment="1" applyProtection="1">
      <alignment horizontal="left" vertical="top"/>
    </xf>
    <xf numFmtId="0" fontId="7" fillId="0" borderId="0" xfId="570" applyFont="1" applyBorder="1" applyAlignment="1">
      <alignment horizontal="left" vertical="top" wrapText="1"/>
    </xf>
    <xf numFmtId="0" fontId="37" fillId="0" borderId="0" xfId="570" applyFont="1" applyFill="1"/>
    <xf numFmtId="4" fontId="7" fillId="0" borderId="0" xfId="1193" applyNumberFormat="1" applyFont="1" applyFill="1" applyAlignment="1" applyProtection="1">
      <alignment vertical="top" wrapText="1"/>
    </xf>
    <xf numFmtId="0" fontId="14" fillId="0" borderId="16" xfId="271" applyFont="1" applyFill="1" applyBorder="1" applyAlignment="1" applyProtection="1"/>
    <xf numFmtId="0" fontId="51" fillId="0" borderId="0" xfId="570" applyFont="1" applyProtection="1"/>
    <xf numFmtId="0" fontId="31" fillId="0" borderId="0" xfId="570" applyFont="1" applyBorder="1" applyProtection="1"/>
    <xf numFmtId="0" fontId="7" fillId="0" borderId="0" xfId="0" applyFont="1" applyBorder="1" applyAlignment="1" applyProtection="1">
      <protection locked="0"/>
    </xf>
    <xf numFmtId="0" fontId="7" fillId="0" borderId="0" xfId="0" applyFont="1" applyFill="1" applyAlignment="1" applyProtection="1">
      <alignment horizontal="left" vertical="top"/>
    </xf>
    <xf numFmtId="0" fontId="7" fillId="0" borderId="0" xfId="0" applyFont="1" applyFill="1" applyAlignment="1" applyProtection="1"/>
    <xf numFmtId="0" fontId="7" fillId="0" borderId="0" xfId="570" applyFont="1" applyBorder="1" applyAlignment="1">
      <alignment vertical="top" wrapText="1"/>
    </xf>
    <xf numFmtId="0" fontId="7" fillId="0" borderId="0" xfId="570" applyFont="1" applyBorder="1" applyAlignment="1">
      <alignment vertical="top"/>
    </xf>
    <xf numFmtId="0" fontId="0" fillId="0" borderId="0" xfId="0" applyAlignment="1" applyProtection="1"/>
    <xf numFmtId="0" fontId="7" fillId="0" borderId="0" xfId="1193" applyFont="1" applyFill="1" applyBorder="1" applyAlignment="1" applyProtection="1">
      <alignment horizontal="left" vertical="top" wrapText="1"/>
    </xf>
    <xf numFmtId="0" fontId="7" fillId="0" borderId="0" xfId="1193" applyFont="1" applyAlignment="1" applyProtection="1">
      <alignment vertical="top" wrapText="1"/>
    </xf>
    <xf numFmtId="49" fontId="7" fillId="0" borderId="0" xfId="1193" applyNumberFormat="1" applyFont="1" applyFill="1" applyAlignment="1">
      <alignment vertical="top" wrapText="1"/>
    </xf>
    <xf numFmtId="0" fontId="46" fillId="0" borderId="9" xfId="543" applyFont="1" applyBorder="1" applyAlignment="1" applyProtection="1">
      <alignment vertical="top"/>
    </xf>
    <xf numFmtId="0" fontId="7" fillId="0" borderId="0" xfId="0" applyFont="1" applyAlignment="1" applyProtection="1">
      <alignment horizontal="left" vertical="top"/>
    </xf>
    <xf numFmtId="0" fontId="7" fillId="0" borderId="0" xfId="0" applyNumberFormat="1" applyFont="1" applyFill="1" applyAlignment="1" applyProtection="1">
      <alignment horizontal="left" vertical="top"/>
    </xf>
    <xf numFmtId="0" fontId="7" fillId="0" borderId="0" xfId="0" applyNumberFormat="1" applyFont="1" applyAlignment="1" applyProtection="1">
      <alignment horizontal="left" vertical="top"/>
    </xf>
    <xf numFmtId="0" fontId="7" fillId="0" borderId="0" xfId="0" applyFont="1" applyAlignment="1">
      <alignment vertical="center"/>
    </xf>
    <xf numFmtId="0" fontId="7" fillId="0" borderId="0" xfId="0" applyFont="1" applyFill="1" applyProtection="1">
      <protection locked="0"/>
    </xf>
    <xf numFmtId="168" fontId="44" fillId="5" borderId="11" xfId="0" applyNumberFormat="1" applyFont="1" applyFill="1" applyBorder="1" applyAlignment="1" applyProtection="1">
      <alignment vertical="top" wrapText="1"/>
      <protection locked="0"/>
    </xf>
    <xf numFmtId="168" fontId="44" fillId="5" borderId="11" xfId="0" applyNumberFormat="1" applyFont="1" applyFill="1" applyBorder="1" applyAlignment="1" applyProtection="1">
      <alignment vertical="top" wrapText="1"/>
      <protection locked="0"/>
    </xf>
    <xf numFmtId="0" fontId="44" fillId="5" borderId="11" xfId="0" applyFont="1" applyFill="1" applyBorder="1" applyAlignment="1" applyProtection="1">
      <alignment horizontal="right" vertical="top" wrapText="1"/>
      <protection locked="0"/>
    </xf>
    <xf numFmtId="168" fontId="44" fillId="5" borderId="11" xfId="0" applyNumberFormat="1" applyFont="1" applyFill="1" applyBorder="1" applyAlignment="1" applyProtection="1">
      <alignment vertical="top"/>
      <protection locked="0"/>
    </xf>
    <xf numFmtId="0" fontId="7" fillId="5" borderId="0" xfId="0" applyFont="1" applyFill="1"/>
    <xf numFmtId="168" fontId="7" fillId="5" borderId="0" xfId="0" applyNumberFormat="1" applyFont="1" applyFill="1"/>
    <xf numFmtId="6" fontId="44" fillId="5" borderId="11" xfId="570" applyNumberFormat="1" applyFont="1" applyFill="1" applyBorder="1" applyAlignment="1" applyProtection="1">
      <alignment vertical="top" wrapText="1"/>
      <protection locked="0"/>
    </xf>
    <xf numFmtId="0" fontId="13" fillId="3" borderId="0" xfId="0" applyFont="1" applyFill="1" applyBorder="1" applyAlignment="1" applyProtection="1">
      <alignment horizontal="center" vertical="center" wrapText="1"/>
    </xf>
    <xf numFmtId="0" fontId="13" fillId="3" borderId="16" xfId="0" applyFont="1" applyFill="1" applyBorder="1" applyAlignment="1" applyProtection="1">
      <alignment horizontal="center" vertical="center" wrapText="1"/>
    </xf>
    <xf numFmtId="0" fontId="7" fillId="0" borderId="0" xfId="0" applyFont="1" applyBorder="1" applyAlignment="1">
      <alignment horizontal="left" vertical="top" wrapText="1"/>
    </xf>
    <xf numFmtId="0" fontId="95" fillId="0" borderId="0" xfId="0" applyFont="1" applyAlignment="1">
      <alignment horizontal="left" vertical="top" wrapText="1"/>
    </xf>
    <xf numFmtId="0" fontId="7" fillId="0" borderId="0" xfId="0" applyFont="1" applyAlignment="1">
      <alignment horizontal="left" vertical="top" wrapText="1"/>
    </xf>
    <xf numFmtId="0" fontId="7" fillId="0" borderId="0" xfId="0" applyFont="1" applyFill="1" applyAlignment="1">
      <alignment horizontal="left" vertical="top" wrapText="1"/>
    </xf>
    <xf numFmtId="0" fontId="36" fillId="0" borderId="0" xfId="0" applyFont="1" applyAlignment="1">
      <alignment horizontal="left" vertical="top" wrapText="1"/>
    </xf>
    <xf numFmtId="0" fontId="103" fillId="0" borderId="0" xfId="0" applyFont="1" applyAlignment="1">
      <alignment horizontal="left" wrapText="1"/>
    </xf>
    <xf numFmtId="0" fontId="7" fillId="0" borderId="0" xfId="0" applyFont="1" applyFill="1" applyAlignment="1">
      <alignment horizontal="left" wrapText="1"/>
    </xf>
    <xf numFmtId="0" fontId="16" fillId="0" borderId="0" xfId="0" applyFont="1" applyFill="1" applyAlignment="1">
      <alignment horizontal="left" wrapText="1"/>
    </xf>
    <xf numFmtId="0" fontId="8" fillId="0" borderId="0" xfId="244" applyAlignment="1" applyProtection="1">
      <alignment horizontal="left"/>
    </xf>
    <xf numFmtId="0" fontId="8" fillId="0" borderId="0" xfId="244" applyBorder="1" applyAlignment="1" applyProtection="1">
      <alignment horizontal="left" vertical="top" wrapText="1"/>
    </xf>
    <xf numFmtId="0" fontId="7" fillId="0" borderId="0" xfId="1193" applyFont="1" applyAlignment="1">
      <alignment horizontal="left" vertical="top" wrapText="1"/>
    </xf>
    <xf numFmtId="0" fontId="14" fillId="0" borderId="0" xfId="0" applyFont="1" applyAlignment="1">
      <alignment horizontal="left" vertical="top" wrapText="1"/>
    </xf>
    <xf numFmtId="0" fontId="36" fillId="0" borderId="0" xfId="0" applyFont="1" applyFill="1" applyAlignment="1">
      <alignment horizontal="left" vertical="top" wrapText="1"/>
    </xf>
    <xf numFmtId="0" fontId="7" fillId="0" borderId="0" xfId="0" applyFont="1" applyAlignment="1">
      <alignment horizontal="left" wrapText="1"/>
    </xf>
    <xf numFmtId="0" fontId="7" fillId="0" borderId="0" xfId="1193" applyFont="1" applyFill="1" applyAlignment="1">
      <alignment horizontal="left" vertical="top" wrapText="1"/>
    </xf>
    <xf numFmtId="0" fontId="7" fillId="0" borderId="0" xfId="0" applyFont="1" applyAlignment="1">
      <alignment horizontal="left"/>
    </xf>
    <xf numFmtId="0" fontId="7" fillId="0" borderId="0" xfId="0" applyFont="1" applyAlignment="1" applyProtection="1">
      <alignment horizontal="left" vertical="top" wrapText="1"/>
    </xf>
    <xf numFmtId="0" fontId="7" fillId="0" borderId="0" xfId="0" applyFont="1" applyAlignment="1" applyProtection="1">
      <alignment horizontal="left"/>
    </xf>
    <xf numFmtId="0" fontId="25" fillId="0" borderId="0" xfId="1193" applyFont="1" applyAlignment="1" applyProtection="1">
      <alignment horizontal="left"/>
    </xf>
    <xf numFmtId="0" fontId="7" fillId="0" borderId="0" xfId="1193" applyFont="1" applyFill="1" applyAlignment="1" applyProtection="1">
      <alignment horizontal="left"/>
    </xf>
    <xf numFmtId="0" fontId="7" fillId="0" borderId="0" xfId="1193" applyFont="1" applyFill="1" applyAlignment="1" applyProtection="1">
      <alignment horizontal="left" vertical="top" wrapText="1"/>
    </xf>
    <xf numFmtId="4" fontId="7" fillId="0" borderId="0" xfId="1193" applyNumberFormat="1" applyFont="1" applyFill="1" applyAlignment="1" applyProtection="1">
      <alignment horizontal="left" vertical="top" wrapText="1"/>
    </xf>
    <xf numFmtId="0" fontId="14" fillId="0" borderId="4" xfId="570" applyFont="1" applyBorder="1" applyAlignment="1" applyProtection="1">
      <alignment horizontal="left"/>
    </xf>
    <xf numFmtId="0" fontId="25" fillId="0" borderId="0" xfId="0" applyFont="1" applyFill="1" applyAlignment="1">
      <alignment horizontal="left"/>
    </xf>
    <xf numFmtId="0" fontId="14" fillId="0" borderId="0" xfId="271" applyFont="1" applyFill="1" applyAlignment="1">
      <alignment horizontal="left" vertical="top" wrapText="1"/>
    </xf>
    <xf numFmtId="0" fontId="25" fillId="0" borderId="0" xfId="0" applyFont="1" applyAlignment="1">
      <alignment horizontal="left"/>
    </xf>
    <xf numFmtId="0" fontId="0" fillId="0" borderId="0" xfId="0" applyAlignment="1">
      <alignment horizontal="left" vertical="top" wrapText="1"/>
    </xf>
    <xf numFmtId="0" fontId="16" fillId="0" borderId="0" xfId="0" applyFont="1" applyAlignment="1" applyProtection="1">
      <alignment horizontal="left"/>
    </xf>
    <xf numFmtId="0" fontId="7" fillId="0" borderId="0" xfId="271" applyFont="1" applyFill="1" applyAlignment="1" applyProtection="1">
      <alignment horizontal="left" vertical="top" wrapText="1"/>
      <protection locked="0"/>
    </xf>
    <xf numFmtId="0" fontId="7" fillId="0" borderId="0" xfId="1193" applyFont="1" applyBorder="1" applyAlignment="1" applyProtection="1">
      <alignment horizontal="left" vertical="top" wrapText="1"/>
    </xf>
    <xf numFmtId="0" fontId="7" fillId="0" borderId="0" xfId="1193" applyFont="1" applyFill="1" applyBorder="1" applyAlignment="1" applyProtection="1">
      <alignment horizontal="left" vertical="top" wrapText="1"/>
    </xf>
    <xf numFmtId="0" fontId="7" fillId="0" borderId="0" xfId="1193" applyFont="1" applyAlignment="1" applyProtection="1">
      <alignment horizontal="left" vertical="top" wrapText="1"/>
    </xf>
    <xf numFmtId="0" fontId="8" fillId="0" borderId="0" xfId="244" applyAlignment="1">
      <alignment horizontal="left"/>
    </xf>
    <xf numFmtId="0" fontId="14" fillId="0" borderId="0" xfId="0" applyFont="1" applyAlignment="1">
      <alignment horizontal="left"/>
    </xf>
    <xf numFmtId="0" fontId="14" fillId="0" borderId="16" xfId="0" applyFont="1" applyFill="1" applyBorder="1" applyAlignment="1" applyProtection="1">
      <alignment horizontal="left"/>
    </xf>
    <xf numFmtId="0" fontId="7" fillId="0" borderId="27" xfId="0" applyFont="1" applyBorder="1" applyAlignment="1">
      <alignment horizontal="left"/>
    </xf>
    <xf numFmtId="0" fontId="7" fillId="0" borderId="0" xfId="1193" applyFont="1" applyAlignment="1" applyProtection="1">
      <alignment horizontal="left"/>
    </xf>
    <xf numFmtId="0" fontId="7" fillId="0" borderId="0" xfId="0" applyFont="1" applyFill="1" applyAlignment="1" applyProtection="1">
      <alignment horizontal="left" vertical="top" wrapText="1"/>
    </xf>
    <xf numFmtId="4" fontId="7" fillId="0" borderId="0" xfId="570" applyNumberFormat="1" applyFont="1" applyFill="1" applyAlignment="1" applyProtection="1">
      <alignment horizontal="left" vertical="top" wrapText="1"/>
    </xf>
    <xf numFmtId="0" fontId="25" fillId="0" borderId="0" xfId="570" applyFont="1" applyAlignment="1">
      <alignment horizontal="left"/>
    </xf>
    <xf numFmtId="0" fontId="7" fillId="0" borderId="0" xfId="570" applyFont="1" applyAlignment="1">
      <alignment horizontal="left" vertical="top" wrapText="1"/>
    </xf>
    <xf numFmtId="0" fontId="7" fillId="0" borderId="0" xfId="570" applyFont="1" applyFill="1" applyAlignment="1">
      <alignment horizontal="left" vertical="top" wrapText="1"/>
    </xf>
    <xf numFmtId="0" fontId="7" fillId="0" borderId="0" xfId="570" applyFont="1" applyAlignment="1">
      <alignment horizontal="left"/>
    </xf>
    <xf numFmtId="0" fontId="25" fillId="0" borderId="0" xfId="0" applyFont="1" applyBorder="1" applyAlignment="1">
      <alignment horizontal="left"/>
    </xf>
    <xf numFmtId="0" fontId="7" fillId="0" borderId="0" xfId="0" applyFont="1" applyBorder="1" applyAlignment="1">
      <alignment horizontal="left"/>
    </xf>
    <xf numFmtId="4" fontId="7" fillId="0" borderId="0" xfId="1193" applyNumberFormat="1" applyFont="1" applyAlignment="1" applyProtection="1">
      <alignment horizontal="left" vertical="top" wrapText="1"/>
    </xf>
    <xf numFmtId="0" fontId="25" fillId="0" borderId="0" xfId="570" applyFont="1" applyBorder="1" applyAlignment="1">
      <alignment horizontal="left" vertical="top" wrapText="1"/>
    </xf>
    <xf numFmtId="0" fontId="7" fillId="0" borderId="0" xfId="570" applyFont="1" applyBorder="1" applyAlignment="1">
      <alignment horizontal="left" vertical="top"/>
    </xf>
    <xf numFmtId="0" fontId="25" fillId="0" borderId="0" xfId="0" applyFont="1" applyAlignment="1" applyProtection="1">
      <alignment horizontal="left"/>
    </xf>
    <xf numFmtId="0" fontId="7" fillId="0" borderId="0" xfId="271" applyFont="1" applyAlignment="1">
      <alignment horizontal="left" vertical="top" wrapText="1"/>
    </xf>
    <xf numFmtId="0" fontId="16" fillId="0" borderId="0" xfId="0" applyFont="1" applyAlignment="1" applyProtection="1">
      <alignment horizontal="left" vertical="top"/>
    </xf>
    <xf numFmtId="0" fontId="25" fillId="0" borderId="0" xfId="0" applyFont="1" applyAlignment="1">
      <alignment horizontal="left" vertical="top" wrapText="1"/>
    </xf>
    <xf numFmtId="0" fontId="25" fillId="0" borderId="0" xfId="0" applyFont="1" applyAlignment="1" applyProtection="1">
      <alignment horizontal="center"/>
    </xf>
    <xf numFmtId="0" fontId="0" fillId="0" borderId="0" xfId="0" applyAlignment="1" applyProtection="1"/>
    <xf numFmtId="0" fontId="25" fillId="0" borderId="0" xfId="0" applyFont="1" applyFill="1" applyAlignment="1">
      <alignment horizontal="center"/>
    </xf>
    <xf numFmtId="0" fontId="0" fillId="0" borderId="0" xfId="0" applyFill="1" applyAlignment="1">
      <alignment horizontal="center"/>
    </xf>
    <xf numFmtId="0" fontId="14" fillId="0" borderId="0" xfId="0" applyFont="1" applyFill="1" applyAlignment="1" applyProtection="1">
      <alignment horizontal="center"/>
    </xf>
    <xf numFmtId="0" fontId="0" fillId="0" borderId="0" xfId="0" applyFill="1" applyAlignment="1" applyProtection="1"/>
    <xf numFmtId="0" fontId="14" fillId="0" borderId="4" xfId="570" applyFont="1" applyBorder="1" applyAlignment="1">
      <alignment horizontal="left"/>
    </xf>
    <xf numFmtId="49" fontId="7" fillId="0" borderId="0" xfId="0" applyNumberFormat="1" applyFont="1" applyFill="1" applyAlignment="1">
      <alignment horizontal="left" vertical="top" wrapText="1"/>
    </xf>
    <xf numFmtId="49" fontId="7" fillId="0" borderId="0" xfId="1193" applyNumberFormat="1" applyFont="1" applyFill="1" applyAlignment="1">
      <alignment horizontal="left" vertical="top" wrapText="1"/>
    </xf>
    <xf numFmtId="4" fontId="25" fillId="0" borderId="0" xfId="0" applyNumberFormat="1" applyFont="1" applyFill="1" applyAlignment="1" applyProtection="1">
      <alignment horizontal="left"/>
    </xf>
    <xf numFmtId="4" fontId="7" fillId="0" borderId="0" xfId="0" applyNumberFormat="1" applyFont="1" applyFill="1" applyAlignment="1" applyProtection="1">
      <alignment horizontal="left" vertical="top" wrapText="1"/>
    </xf>
    <xf numFmtId="4" fontId="8" fillId="0" borderId="0" xfId="244" applyNumberFormat="1" applyFill="1" applyAlignment="1" applyProtection="1">
      <alignment horizontal="left"/>
    </xf>
    <xf numFmtId="0" fontId="7" fillId="0" borderId="0" xfId="271" applyFont="1" applyFill="1" applyAlignment="1">
      <alignment horizontal="left" vertical="top" wrapText="1"/>
    </xf>
    <xf numFmtId="0" fontId="7" fillId="0" borderId="0" xfId="570" applyFont="1" applyFill="1" applyBorder="1" applyAlignment="1">
      <alignment horizontal="left" vertical="top"/>
    </xf>
    <xf numFmtId="0" fontId="7" fillId="0" borderId="0" xfId="570" applyFont="1" applyAlignment="1">
      <alignment horizontal="left" vertical="top"/>
    </xf>
    <xf numFmtId="0" fontId="14" fillId="0" borderId="0" xfId="570" applyFont="1" applyAlignment="1">
      <alignment horizontal="left" vertical="top"/>
    </xf>
    <xf numFmtId="0" fontId="7" fillId="0" borderId="0" xfId="0" applyFont="1" applyAlignment="1">
      <alignment horizontal="left" vertical="top"/>
    </xf>
    <xf numFmtId="4" fontId="7" fillId="0" borderId="0" xfId="0" applyNumberFormat="1" applyFont="1" applyAlignment="1" applyProtection="1">
      <alignment horizontal="left" vertical="top" wrapText="1"/>
    </xf>
    <xf numFmtId="0" fontId="8" fillId="0" borderId="0" xfId="244" quotePrefix="1" applyAlignment="1" applyProtection="1">
      <alignment horizontal="left"/>
    </xf>
    <xf numFmtId="0" fontId="14" fillId="0" borderId="4" xfId="0" applyFont="1" applyBorder="1" applyAlignment="1" applyProtection="1">
      <alignment horizontal="left"/>
    </xf>
    <xf numFmtId="0" fontId="14" fillId="0" borderId="4" xfId="570" applyFont="1" applyBorder="1" applyAlignment="1" applyProtection="1">
      <alignment horizontal="left" vertical="top"/>
    </xf>
    <xf numFmtId="0" fontId="7" fillId="0" borderId="0" xfId="0" applyFont="1" applyAlignment="1" applyProtection="1">
      <alignment horizontal="left" vertical="top"/>
    </xf>
    <xf numFmtId="0" fontId="14" fillId="0" borderId="4" xfId="570" applyFont="1" applyFill="1" applyBorder="1" applyAlignment="1" applyProtection="1">
      <alignment horizontal="left"/>
    </xf>
    <xf numFmtId="0" fontId="25" fillId="0" borderId="0" xfId="570" applyFont="1" applyFill="1" applyBorder="1" applyAlignment="1">
      <alignment horizontal="left" vertical="top"/>
    </xf>
    <xf numFmtId="0" fontId="25" fillId="0" borderId="0" xfId="0" applyFont="1" applyAlignment="1">
      <alignment horizontal="left" wrapText="1"/>
    </xf>
    <xf numFmtId="0" fontId="7" fillId="0" borderId="0" xfId="0" applyFont="1" applyFill="1" applyAlignment="1">
      <alignment horizontal="left"/>
    </xf>
    <xf numFmtId="4" fontId="7" fillId="0" borderId="0" xfId="570" applyNumberFormat="1" applyFont="1" applyFill="1" applyAlignment="1" applyProtection="1">
      <alignment horizontal="left"/>
    </xf>
    <xf numFmtId="4" fontId="25" fillId="0" borderId="0" xfId="570" applyNumberFormat="1" applyFont="1" applyFill="1" applyAlignment="1" applyProtection="1">
      <alignment horizontal="left" vertical="top" wrapText="1"/>
    </xf>
    <xf numFmtId="0" fontId="104" fillId="0" borderId="0" xfId="570" applyFont="1" applyAlignment="1">
      <alignment horizontal="center"/>
    </xf>
    <xf numFmtId="0" fontId="105" fillId="0" borderId="0" xfId="570" applyFont="1" applyAlignment="1"/>
    <xf numFmtId="0" fontId="7" fillId="0" borderId="0" xfId="570" applyFont="1" applyAlignment="1">
      <alignment wrapText="1"/>
    </xf>
    <xf numFmtId="0" fontId="7" fillId="0" borderId="0" xfId="570" applyAlignment="1">
      <alignment wrapText="1"/>
    </xf>
    <xf numFmtId="0" fontId="14" fillId="0" borderId="0" xfId="570" applyFont="1" applyAlignment="1">
      <alignment wrapText="1"/>
    </xf>
    <xf numFmtId="0" fontId="55" fillId="0" borderId="0" xfId="570" applyFont="1" applyAlignment="1">
      <alignment horizontal="center"/>
    </xf>
    <xf numFmtId="0" fontId="7" fillId="0" borderId="0" xfId="570" applyAlignment="1"/>
    <xf numFmtId="0" fontId="22" fillId="0" borderId="0" xfId="570" applyFont="1" applyAlignment="1">
      <alignment horizontal="center"/>
    </xf>
    <xf numFmtId="0" fontId="7" fillId="0" borderId="0" xfId="570" applyFont="1" applyAlignment="1">
      <alignment horizontal="left" wrapText="1"/>
    </xf>
    <xf numFmtId="0" fontId="7" fillId="0" borderId="0" xfId="570" applyAlignment="1">
      <alignment horizontal="left" wrapText="1"/>
    </xf>
    <xf numFmtId="0" fontId="7" fillId="0" borderId="0" xfId="1193" applyFont="1" applyAlignment="1">
      <alignment wrapText="1"/>
    </xf>
    <xf numFmtId="0" fontId="7" fillId="0" borderId="0" xfId="1193" applyAlignment="1">
      <alignment wrapText="1"/>
    </xf>
    <xf numFmtId="0" fontId="7" fillId="0" borderId="0" xfId="570" applyFont="1" applyAlignment="1"/>
    <xf numFmtId="4" fontId="7" fillId="0" borderId="0" xfId="0" applyNumberFormat="1" applyFont="1" applyFill="1" applyAlignment="1" applyProtection="1">
      <alignment horizontal="left"/>
    </xf>
    <xf numFmtId="0" fontId="7" fillId="0" borderId="0" xfId="570" applyFont="1" applyFill="1" applyAlignment="1" applyProtection="1">
      <alignment horizontal="left" vertical="top" wrapText="1"/>
    </xf>
    <xf numFmtId="0" fontId="14" fillId="0" borderId="0" xfId="570" applyFont="1" applyAlignment="1">
      <alignment horizontal="left"/>
    </xf>
    <xf numFmtId="0" fontId="14" fillId="0" borderId="0" xfId="570" applyFont="1" applyAlignment="1">
      <alignment horizontal="left" vertical="top" wrapText="1"/>
    </xf>
    <xf numFmtId="0" fontId="106" fillId="0" borderId="0" xfId="570" applyFont="1" applyAlignment="1" applyProtection="1">
      <alignment horizontal="center"/>
    </xf>
    <xf numFmtId="0" fontId="105" fillId="0" borderId="0" xfId="570" applyFont="1" applyAlignment="1" applyProtection="1"/>
    <xf numFmtId="0" fontId="25" fillId="0" borderId="0" xfId="570" applyFont="1" applyFill="1" applyAlignment="1">
      <alignment horizontal="center"/>
    </xf>
    <xf numFmtId="0" fontId="7" fillId="0" borderId="0" xfId="570" applyFill="1" applyAlignment="1">
      <alignment horizontal="center"/>
    </xf>
    <xf numFmtId="0" fontId="14" fillId="0" borderId="0" xfId="570" applyFont="1" applyFill="1" applyAlignment="1" applyProtection="1">
      <alignment horizontal="center"/>
    </xf>
    <xf numFmtId="0" fontId="7" fillId="0" borderId="0" xfId="570" applyFill="1" applyAlignment="1" applyProtection="1"/>
    <xf numFmtId="0" fontId="25" fillId="0" borderId="0" xfId="570" applyFont="1" applyAlignment="1" applyProtection="1">
      <alignment horizontal="left"/>
    </xf>
    <xf numFmtId="0" fontId="7" fillId="0" borderId="0" xfId="570" applyFont="1" applyAlignment="1" applyProtection="1">
      <alignment horizontal="left" vertical="top"/>
    </xf>
    <xf numFmtId="0" fontId="14" fillId="0" borderId="0" xfId="570" applyFont="1" applyAlignment="1" applyProtection="1">
      <alignment horizontal="center"/>
    </xf>
    <xf numFmtId="0" fontId="7" fillId="0" borderId="0" xfId="570" applyFont="1" applyAlignment="1" applyProtection="1"/>
    <xf numFmtId="0" fontId="7" fillId="0" borderId="0" xfId="570" applyFont="1" applyFill="1" applyAlignment="1" applyProtection="1"/>
    <xf numFmtId="0" fontId="7" fillId="0" borderId="0" xfId="1193" applyFont="1" applyAlignment="1">
      <alignment horizontal="left"/>
    </xf>
    <xf numFmtId="0" fontId="7" fillId="0" borderId="0" xfId="570" applyFont="1" applyBorder="1" applyAlignment="1">
      <alignment horizontal="left" vertical="top" wrapText="1"/>
    </xf>
    <xf numFmtId="0" fontId="8" fillId="0" borderId="0" xfId="244" applyNumberFormat="1" applyFill="1" applyAlignment="1" applyProtection="1">
      <alignment horizontal="left"/>
    </xf>
    <xf numFmtId="0" fontId="25" fillId="0" borderId="0" xfId="570" applyFont="1" applyAlignment="1">
      <alignment horizontal="left" vertical="top" wrapText="1"/>
    </xf>
    <xf numFmtId="0" fontId="7" fillId="0" borderId="0" xfId="570" applyFont="1" applyAlignment="1" applyProtection="1">
      <alignment horizontal="left" vertical="top" wrapText="1"/>
    </xf>
    <xf numFmtId="0" fontId="14" fillId="0" borderId="16" xfId="570" applyFont="1" applyFill="1" applyBorder="1" applyAlignment="1" applyProtection="1">
      <alignment horizontal="left"/>
    </xf>
    <xf numFmtId="0" fontId="7" fillId="0" borderId="0" xfId="570" applyAlignment="1">
      <alignment horizontal="left" vertical="top" wrapText="1"/>
    </xf>
    <xf numFmtId="4" fontId="25" fillId="0" borderId="0" xfId="570" applyNumberFormat="1" applyFont="1" applyFill="1" applyAlignment="1" applyProtection="1">
      <alignment horizontal="left"/>
    </xf>
    <xf numFmtId="0" fontId="25" fillId="0" borderId="0" xfId="570" applyFont="1" applyFill="1" applyAlignment="1">
      <alignment horizontal="left"/>
    </xf>
    <xf numFmtId="0" fontId="7" fillId="0" borderId="0" xfId="570" applyFont="1" applyAlignment="1" applyProtection="1">
      <alignment horizontal="left"/>
    </xf>
    <xf numFmtId="0" fontId="25" fillId="0" borderId="0" xfId="570" applyFont="1" applyBorder="1" applyAlignment="1">
      <alignment horizontal="left"/>
    </xf>
    <xf numFmtId="0" fontId="7" fillId="0" borderId="0" xfId="570" applyFont="1" applyBorder="1" applyAlignment="1">
      <alignment horizontal="left"/>
    </xf>
    <xf numFmtId="4" fontId="7" fillId="0" borderId="0" xfId="570" applyNumberFormat="1" applyFont="1" applyAlignment="1" applyProtection="1">
      <alignment horizontal="left" vertical="top" wrapText="1"/>
    </xf>
    <xf numFmtId="0" fontId="7" fillId="0" borderId="0" xfId="1193" applyFont="1" applyFill="1" applyAlignment="1" applyProtection="1">
      <alignment horizontal="left" vertical="top" wrapText="1"/>
      <protection locked="0"/>
    </xf>
    <xf numFmtId="0" fontId="7" fillId="0" borderId="27" xfId="570" applyFont="1" applyBorder="1" applyAlignment="1">
      <alignment horizontal="left"/>
    </xf>
    <xf numFmtId="0" fontId="7" fillId="0" borderId="0" xfId="1193" applyFont="1" applyAlignment="1" applyProtection="1">
      <alignment vertical="top" wrapText="1"/>
    </xf>
    <xf numFmtId="0" fontId="25" fillId="0" borderId="0" xfId="570" applyFont="1" applyAlignment="1">
      <alignment horizontal="left" wrapText="1"/>
    </xf>
    <xf numFmtId="0" fontId="8" fillId="0" borderId="0" xfId="244" applyAlignment="1" applyProtection="1">
      <alignment horizontal="left" vertical="top" wrapText="1"/>
    </xf>
    <xf numFmtId="0" fontId="7" fillId="0" borderId="0" xfId="570" applyFont="1" applyFill="1" applyAlignment="1">
      <alignment horizontal="left"/>
    </xf>
    <xf numFmtId="0" fontId="14" fillId="0" borderId="0" xfId="0" applyFont="1" applyAlignment="1" applyProtection="1">
      <alignment horizontal="center"/>
    </xf>
    <xf numFmtId="0" fontId="40"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7"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7" fillId="5" borderId="4" xfId="0" applyNumberFormat="1"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0" borderId="1" xfId="0" applyFont="1" applyFill="1" applyBorder="1" applyAlignment="1" applyProtection="1">
      <alignment horizontal="center" vertical="top" wrapText="1"/>
    </xf>
    <xf numFmtId="0" fontId="16" fillId="0" borderId="2" xfId="0" applyFont="1" applyFill="1" applyBorder="1" applyAlignment="1" applyProtection="1">
      <alignment horizontal="center" vertical="top" wrapText="1"/>
    </xf>
    <xf numFmtId="0" fontId="16" fillId="0" borderId="7" xfId="0" applyFont="1" applyFill="1" applyBorder="1" applyAlignment="1" applyProtection="1">
      <alignment horizontal="center" vertical="top" wrapText="1"/>
    </xf>
    <xf numFmtId="0" fontId="16" fillId="0" borderId="8" xfId="0" applyFont="1" applyFill="1" applyBorder="1" applyAlignment="1" applyProtection="1">
      <alignment horizontal="center" vertical="top" wrapText="1"/>
    </xf>
    <xf numFmtId="0" fontId="16" fillId="0" borderId="0" xfId="0" applyFont="1" applyFill="1" applyBorder="1" applyAlignment="1" applyProtection="1">
      <alignment horizontal="center" vertical="top" wrapText="1"/>
    </xf>
    <xf numFmtId="0" fontId="16" fillId="0" borderId="12" xfId="0" applyFont="1" applyFill="1" applyBorder="1" applyAlignment="1" applyProtection="1">
      <alignment horizontal="center" vertical="top" wrapText="1"/>
    </xf>
    <xf numFmtId="0" fontId="16" fillId="0" borderId="9" xfId="0" applyFont="1" applyFill="1" applyBorder="1" applyAlignment="1" applyProtection="1">
      <alignment horizontal="center" vertical="top" wrapText="1"/>
    </xf>
    <xf numFmtId="0" fontId="16" fillId="0" borderId="6" xfId="0" applyFont="1" applyFill="1" applyBorder="1" applyAlignment="1" applyProtection="1">
      <alignment horizontal="center" vertical="top" wrapText="1"/>
    </xf>
    <xf numFmtId="0" fontId="16" fillId="0" borderId="10" xfId="0" applyFont="1" applyFill="1" applyBorder="1" applyAlignment="1" applyProtection="1">
      <alignment horizontal="center" vertical="top" wrapText="1"/>
    </xf>
    <xf numFmtId="0" fontId="13" fillId="3" borderId="2" xfId="0" applyFont="1" applyFill="1" applyBorder="1" applyAlignment="1" applyProtection="1">
      <alignment horizontal="center" vertical="center" wrapText="1"/>
    </xf>
    <xf numFmtId="166" fontId="16" fillId="5" borderId="4" xfId="0" applyNumberFormat="1" applyFont="1" applyFill="1" applyBorder="1" applyAlignment="1" applyProtection="1">
      <alignment horizontal="left"/>
      <protection locked="0"/>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168" fontId="16"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7" fillId="5" borderId="6" xfId="0" applyNumberFormat="1"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6" fillId="0" borderId="11" xfId="0" applyNumberFormat="1" applyFont="1" applyFill="1" applyBorder="1" applyAlignment="1" applyProtection="1">
      <alignment horizontal="center"/>
    </xf>
    <xf numFmtId="1" fontId="7" fillId="5" borderId="3" xfId="0" applyNumberFormat="1" applyFont="1" applyFill="1" applyBorder="1" applyAlignment="1" applyProtection="1">
      <alignment horizontal="center"/>
      <protection locked="0"/>
    </xf>
    <xf numFmtId="1" fontId="7" fillId="5" borderId="4" xfId="0" applyNumberFormat="1" applyFont="1" applyFill="1" applyBorder="1" applyAlignment="1" applyProtection="1">
      <alignment horizontal="center"/>
      <protection locked="0"/>
    </xf>
    <xf numFmtId="1" fontId="7" fillId="5" borderId="5" xfId="0" applyNumberFormat="1" applyFont="1" applyFill="1" applyBorder="1" applyAlignment="1" applyProtection="1">
      <alignment horizontal="center"/>
      <protection locked="0"/>
    </xf>
    <xf numFmtId="168" fontId="16" fillId="0" borderId="13" xfId="0" applyNumberFormat="1" applyFont="1" applyFill="1" applyBorder="1" applyAlignment="1" applyProtection="1">
      <alignment horizontal="center"/>
    </xf>
    <xf numFmtId="165" fontId="16" fillId="0" borderId="1" xfId="0" applyNumberFormat="1" applyFont="1" applyBorder="1" applyAlignment="1" applyProtection="1">
      <alignment horizontal="right"/>
    </xf>
    <xf numFmtId="165" fontId="16" fillId="0" borderId="2" xfId="0" applyNumberFormat="1" applyFont="1" applyBorder="1" applyAlignment="1" applyProtection="1">
      <alignment horizontal="right"/>
    </xf>
    <xf numFmtId="165" fontId="16" fillId="0" borderId="7" xfId="0" applyNumberFormat="1" applyFont="1" applyBorder="1" applyAlignment="1" applyProtection="1">
      <alignment horizontal="right"/>
    </xf>
    <xf numFmtId="0" fontId="14" fillId="0" borderId="11" xfId="0" applyFont="1" applyBorder="1" applyAlignment="1" applyProtection="1">
      <alignment horizontal="right"/>
    </xf>
    <xf numFmtId="0" fontId="16" fillId="0" borderId="3" xfId="0" applyFont="1" applyBorder="1" applyAlignment="1" applyProtection="1">
      <alignment horizontal="center"/>
    </xf>
    <xf numFmtId="0" fontId="16" fillId="0" borderId="4" xfId="0" applyFont="1" applyBorder="1" applyAlignment="1" applyProtection="1">
      <alignment horizontal="center"/>
    </xf>
    <xf numFmtId="0" fontId="16" fillId="0" borderId="5" xfId="0" applyFont="1" applyBorder="1" applyAlignment="1" applyProtection="1">
      <alignment horizontal="center"/>
    </xf>
    <xf numFmtId="0" fontId="30" fillId="0" borderId="3" xfId="0" applyFont="1" applyBorder="1" applyAlignment="1" applyProtection="1">
      <alignment horizontal="center"/>
    </xf>
    <xf numFmtId="0" fontId="30" fillId="0" borderId="4" xfId="0" applyFont="1" applyBorder="1" applyAlignment="1" applyProtection="1">
      <alignment horizontal="center"/>
    </xf>
    <xf numFmtId="0" fontId="30" fillId="0" borderId="5" xfId="0" applyFont="1" applyBorder="1" applyAlignment="1" applyProtection="1">
      <alignment horizontal="center"/>
    </xf>
    <xf numFmtId="2" fontId="7" fillId="0" borderId="11" xfId="543" applyNumberFormat="1" applyFont="1" applyBorder="1" applyAlignment="1" applyProtection="1">
      <alignment horizontal="center"/>
    </xf>
    <xf numFmtId="0" fontId="7"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7" fillId="0" borderId="0" xfId="543" applyFont="1" applyFill="1" applyAlignment="1" applyProtection="1">
      <alignment horizontal="center"/>
    </xf>
    <xf numFmtId="171" fontId="7" fillId="0" borderId="0" xfId="543" applyNumberFormat="1" applyFont="1" applyAlignment="1" applyProtection="1">
      <alignment horizontal="center"/>
    </xf>
    <xf numFmtId="0" fontId="14" fillId="0" borderId="11" xfId="0" applyFont="1" applyFill="1" applyBorder="1" applyAlignment="1" applyProtection="1">
      <alignment horizontal="center"/>
    </xf>
    <xf numFmtId="9" fontId="7" fillId="5" borderId="3" xfId="0" applyNumberFormat="1" applyFont="1" applyFill="1" applyBorder="1" applyAlignment="1" applyProtection="1">
      <alignment horizontal="center"/>
      <protection locked="0"/>
    </xf>
    <xf numFmtId="9" fontId="7" fillId="5" borderId="4" xfId="0" applyNumberFormat="1" applyFont="1" applyFill="1" applyBorder="1" applyAlignment="1" applyProtection="1">
      <alignment horizontal="center"/>
      <protection locked="0"/>
    </xf>
    <xf numFmtId="9" fontId="7" fillId="5" borderId="5" xfId="0" applyNumberFormat="1" applyFont="1" applyFill="1" applyBorder="1" applyAlignment="1" applyProtection="1">
      <alignment horizontal="center"/>
      <protection locked="0"/>
    </xf>
    <xf numFmtId="171" fontId="7" fillId="0" borderId="11" xfId="543" applyNumberFormat="1" applyFont="1" applyBorder="1" applyAlignment="1" applyProtection="1">
      <alignment horizontal="right"/>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168" fontId="16" fillId="0" borderId="3" xfId="0" applyNumberFormat="1" applyFont="1" applyFill="1" applyBorder="1" applyAlignment="1" applyProtection="1">
      <alignment horizontal="center"/>
    </xf>
    <xf numFmtId="168" fontId="16" fillId="0" borderId="5" xfId="0" applyNumberFormat="1" applyFont="1" applyFill="1" applyBorder="1" applyAlignment="1" applyProtection="1">
      <alignment horizontal="center"/>
    </xf>
    <xf numFmtId="0" fontId="14" fillId="0" borderId="3" xfId="543" applyFont="1" applyFill="1" applyBorder="1" applyAlignment="1" applyProtection="1">
      <alignment horizontal="right"/>
    </xf>
    <xf numFmtId="0" fontId="14" fillId="0" borderId="4" xfId="543" applyFont="1" applyFill="1" applyBorder="1" applyAlignment="1" applyProtection="1">
      <alignment horizontal="right"/>
    </xf>
    <xf numFmtId="0" fontId="14" fillId="0" borderId="5" xfId="543" applyFont="1" applyFill="1" applyBorder="1" applyAlignment="1" applyProtection="1">
      <alignment horizontal="right"/>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14" fillId="0" borderId="3" xfId="0" applyFont="1" applyBorder="1" applyAlignment="1" applyProtection="1">
      <alignment horizontal="right"/>
    </xf>
    <xf numFmtId="0" fontId="14" fillId="0" borderId="4" xfId="0" applyFont="1" applyBorder="1" applyAlignment="1" applyProtection="1">
      <alignment horizontal="right"/>
    </xf>
    <xf numFmtId="0" fontId="14" fillId="0" borderId="5" xfId="0" applyFont="1" applyBorder="1" applyAlignment="1" applyProtection="1">
      <alignment horizontal="right"/>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6" fillId="5" borderId="5" xfId="0" applyFont="1" applyFill="1" applyBorder="1" applyAlignment="1" applyProtection="1">
      <alignment horizontal="center"/>
      <protection locked="0"/>
    </xf>
    <xf numFmtId="1" fontId="16" fillId="5" borderId="11" xfId="0" applyNumberFormat="1" applyFont="1" applyFill="1" applyBorder="1" applyAlignment="1" applyProtection="1">
      <alignment horizontal="center"/>
      <protection locked="0"/>
    </xf>
    <xf numFmtId="3" fontId="35" fillId="11" borderId="6" xfId="543" applyNumberFormat="1" applyFont="1" applyFill="1" applyBorder="1" applyAlignment="1" applyProtection="1">
      <alignment horizontal="left" vertical="center" wrapText="1"/>
    </xf>
    <xf numFmtId="3" fontId="35" fillId="11" borderId="0" xfId="543" applyNumberFormat="1" applyFont="1" applyFill="1" applyBorder="1" applyAlignment="1" applyProtection="1">
      <alignment horizontal="left" vertical="center" wrapText="1"/>
    </xf>
    <xf numFmtId="0" fontId="26" fillId="5" borderId="3" xfId="543" applyFont="1" applyFill="1" applyBorder="1" applyAlignment="1" applyProtection="1">
      <alignment horizontal="center"/>
      <protection locked="0"/>
    </xf>
    <xf numFmtId="0" fontId="26" fillId="5" borderId="5" xfId="543" applyFont="1" applyFill="1" applyBorder="1" applyAlignment="1" applyProtection="1">
      <alignment horizontal="center"/>
      <protection locked="0"/>
    </xf>
    <xf numFmtId="168" fontId="7" fillId="0" borderId="1" xfId="543" applyNumberFormat="1" applyFont="1" applyFill="1" applyBorder="1" applyAlignment="1" applyProtection="1">
      <alignment horizontal="center" vertical="center"/>
    </xf>
    <xf numFmtId="168" fontId="7" fillId="0" borderId="2" xfId="543" applyNumberFormat="1" applyFont="1" applyFill="1" applyBorder="1" applyAlignment="1" applyProtection="1">
      <alignment horizontal="center" vertical="center"/>
    </xf>
    <xf numFmtId="168" fontId="7" fillId="0" borderId="7" xfId="543" applyNumberFormat="1" applyFont="1" applyFill="1" applyBorder="1" applyAlignment="1" applyProtection="1">
      <alignment horizontal="center" vertical="center"/>
    </xf>
    <xf numFmtId="168" fontId="7" fillId="0" borderId="8" xfId="543" applyNumberFormat="1" applyFont="1" applyFill="1" applyBorder="1" applyAlignment="1" applyProtection="1">
      <alignment horizontal="center" vertical="center"/>
    </xf>
    <xf numFmtId="168" fontId="7" fillId="0" borderId="0" xfId="543" applyNumberFormat="1" applyFont="1" applyFill="1" applyBorder="1" applyAlignment="1" applyProtection="1">
      <alignment horizontal="center" vertical="center"/>
    </xf>
    <xf numFmtId="168" fontId="7" fillId="0" borderId="12" xfId="543" applyNumberFormat="1" applyFont="1" applyFill="1" applyBorder="1" applyAlignment="1" applyProtection="1">
      <alignment horizontal="center" vertical="center"/>
    </xf>
    <xf numFmtId="168" fontId="16" fillId="5" borderId="11" xfId="0" applyNumberFormat="1" applyFont="1" applyFill="1" applyBorder="1" applyAlignment="1" applyProtection="1">
      <alignment horizontal="center"/>
      <protection locked="0"/>
    </xf>
    <xf numFmtId="168" fontId="7" fillId="5" borderId="3" xfId="0" applyNumberFormat="1" applyFont="1" applyFill="1" applyBorder="1" applyAlignment="1" applyProtection="1">
      <alignment horizontal="center"/>
      <protection locked="0"/>
    </xf>
    <xf numFmtId="168" fontId="7" fillId="5" borderId="4" xfId="0" applyNumberFormat="1" applyFont="1" applyFill="1" applyBorder="1" applyAlignment="1" applyProtection="1">
      <alignment horizontal="center"/>
      <protection locked="0"/>
    </xf>
    <xf numFmtId="168" fontId="7"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4" fillId="0" borderId="2" xfId="0" applyFont="1" applyFill="1" applyBorder="1" applyAlignment="1" applyProtection="1">
      <alignment horizontal="center" wrapText="1"/>
    </xf>
    <xf numFmtId="0" fontId="14" fillId="0" borderId="7" xfId="0" applyFont="1" applyFill="1" applyBorder="1" applyAlignment="1" applyProtection="1">
      <alignment horizontal="center" wrapText="1"/>
    </xf>
    <xf numFmtId="0" fontId="14" fillId="0" borderId="6" xfId="0" applyFont="1" applyFill="1" applyBorder="1" applyAlignment="1" applyProtection="1">
      <alignment horizontal="center" wrapText="1"/>
    </xf>
    <xf numFmtId="0" fontId="14" fillId="0" borderId="10" xfId="0" applyFont="1" applyFill="1" applyBorder="1" applyAlignment="1" applyProtection="1">
      <alignment horizontal="center" wrapText="1"/>
    </xf>
    <xf numFmtId="0" fontId="16" fillId="0" borderId="11" xfId="0" applyFont="1" applyBorder="1" applyAlignment="1" applyProtection="1">
      <alignment horizontal="center"/>
    </xf>
    <xf numFmtId="0" fontId="7" fillId="5" borderId="3" xfId="0" applyFont="1" applyFill="1" applyBorder="1" applyAlignment="1" applyProtection="1">
      <alignment horizontal="center"/>
      <protection locked="0"/>
    </xf>
    <xf numFmtId="0" fontId="7" fillId="5" borderId="4" xfId="0" applyFont="1" applyFill="1" applyBorder="1" applyAlignment="1" applyProtection="1">
      <alignment horizontal="center"/>
      <protection locked="0"/>
    </xf>
    <xf numFmtId="0" fontId="7" fillId="5" borderId="5" xfId="0" applyFont="1" applyFill="1" applyBorder="1" applyAlignment="1" applyProtection="1">
      <alignment horizontal="center"/>
      <protection locked="0"/>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168" fontId="16" fillId="0" borderId="0" xfId="544" applyNumberFormat="1" applyFont="1" applyBorder="1" applyAlignment="1" applyProtection="1">
      <alignment horizontal="right" vertical="center" wrapText="1"/>
    </xf>
    <xf numFmtId="175" fontId="16" fillId="0" borderId="0" xfId="544" applyNumberFormat="1" applyFont="1" applyBorder="1" applyAlignment="1" applyProtection="1">
      <alignment horizontal="center" vertical="center" wrapText="1"/>
    </xf>
    <xf numFmtId="0" fontId="7" fillId="0" borderId="11" xfId="543" applyFont="1" applyFill="1" applyBorder="1" applyAlignment="1" applyProtection="1">
      <alignment horizontal="center"/>
    </xf>
    <xf numFmtId="0" fontId="7" fillId="0" borderId="11" xfId="543" quotePrefix="1" applyFont="1" applyFill="1" applyBorder="1" applyAlignment="1" applyProtection="1">
      <alignment horizontal="center"/>
    </xf>
    <xf numFmtId="168" fontId="7" fillId="5" borderId="3" xfId="0" applyNumberFormat="1" applyFont="1" applyFill="1" applyBorder="1" applyAlignment="1" applyProtection="1">
      <alignment horizontal="right"/>
      <protection locked="0"/>
    </xf>
    <xf numFmtId="168" fontId="7" fillId="5" borderId="4" xfId="0" applyNumberFormat="1" applyFont="1" applyFill="1" applyBorder="1" applyAlignment="1" applyProtection="1">
      <alignment horizontal="right"/>
      <protection locked="0"/>
    </xf>
    <xf numFmtId="168" fontId="7" fillId="5" borderId="5" xfId="0" applyNumberFormat="1" applyFont="1" applyFill="1" applyBorder="1" applyAlignment="1" applyProtection="1">
      <alignment horizontal="right"/>
      <protection locked="0"/>
    </xf>
    <xf numFmtId="0" fontId="16"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4" fillId="0" borderId="6" xfId="0" applyFont="1" applyBorder="1" applyAlignment="1" applyProtection="1">
      <alignment horizontal="center"/>
    </xf>
    <xf numFmtId="0" fontId="7"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0" borderId="0" xfId="0" applyFont="1" applyAlignment="1" applyProtection="1">
      <alignment horizontal="left" vertical="top" wrapText="1"/>
    </xf>
    <xf numFmtId="0" fontId="7" fillId="0" borderId="3" xfId="543" applyFont="1" applyFill="1" applyBorder="1" applyAlignment="1" applyProtection="1">
      <alignment horizontal="center"/>
    </xf>
    <xf numFmtId="0" fontId="7" fillId="0" borderId="4" xfId="543" applyFont="1" applyFill="1" applyBorder="1" applyAlignment="1" applyProtection="1">
      <alignment horizontal="center"/>
    </xf>
    <xf numFmtId="0" fontId="7" fillId="0" borderId="5" xfId="543" applyFont="1" applyFill="1" applyBorder="1" applyAlignment="1" applyProtection="1">
      <alignment horizontal="center"/>
    </xf>
    <xf numFmtId="0" fontId="16" fillId="5" borderId="6" xfId="0" applyFont="1" applyFill="1" applyBorder="1" applyAlignment="1" applyProtection="1">
      <alignment horizontal="left"/>
      <protection locked="0"/>
    </xf>
    <xf numFmtId="166" fontId="16" fillId="5" borderId="6" xfId="0" applyNumberFormat="1"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7"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 fontId="7" fillId="5" borderId="11" xfId="0" applyNumberFormat="1" applyFont="1" applyFill="1" applyBorder="1" applyAlignment="1" applyProtection="1">
      <alignment horizontal="center"/>
      <protection locked="0"/>
    </xf>
    <xf numFmtId="0" fontId="16" fillId="0" borderId="11" xfId="0" applyFont="1" applyFill="1" applyBorder="1" applyAlignment="1" applyProtection="1">
      <alignment horizontal="center" vertical="top" wrapText="1"/>
    </xf>
    <xf numFmtId="1" fontId="16" fillId="0" borderId="3" xfId="0" applyNumberFormat="1" applyFont="1" applyFill="1" applyBorder="1" applyAlignment="1" applyProtection="1">
      <alignment horizontal="center"/>
    </xf>
    <xf numFmtId="1" fontId="16" fillId="0" borderId="4" xfId="0" applyNumberFormat="1" applyFont="1" applyFill="1" applyBorder="1" applyAlignment="1" applyProtection="1">
      <alignment horizontal="center"/>
    </xf>
    <xf numFmtId="1" fontId="16" fillId="0" borderId="5" xfId="0" applyNumberFormat="1" applyFont="1" applyFill="1" applyBorder="1" applyAlignment="1" applyProtection="1">
      <alignment horizontal="center"/>
    </xf>
    <xf numFmtId="0" fontId="26" fillId="5" borderId="3" xfId="543" applyFont="1" applyFill="1" applyBorder="1" applyAlignment="1" applyProtection="1">
      <alignment horizontal="center"/>
    </xf>
    <xf numFmtId="0" fontId="26" fillId="5" borderId="4" xfId="543" applyFont="1" applyFill="1" applyBorder="1" applyAlignment="1" applyProtection="1">
      <alignment horizontal="center"/>
    </xf>
    <xf numFmtId="0" fontId="26" fillId="5" borderId="5" xfId="543" applyFont="1" applyFill="1" applyBorder="1" applyAlignment="1" applyProtection="1">
      <alignment horizontal="center"/>
    </xf>
    <xf numFmtId="49" fontId="7" fillId="5" borderId="3" xfId="543" applyNumberFormat="1" applyFont="1" applyFill="1" applyBorder="1" applyAlignment="1" applyProtection="1">
      <alignment horizontal="center"/>
    </xf>
    <xf numFmtId="49" fontId="7" fillId="5" borderId="5" xfId="543" applyNumberFormat="1" applyFont="1" applyFill="1" applyBorder="1" applyAlignment="1" applyProtection="1">
      <alignment horizontal="center"/>
    </xf>
    <xf numFmtId="0" fontId="14" fillId="0" borderId="3" xfId="271" applyFont="1" applyBorder="1" applyAlignment="1" applyProtection="1">
      <alignment horizontal="right"/>
    </xf>
    <xf numFmtId="0" fontId="14" fillId="0" borderId="4" xfId="271" applyFont="1" applyBorder="1" applyAlignment="1" applyProtection="1">
      <alignment horizontal="right"/>
    </xf>
    <xf numFmtId="0" fontId="14" fillId="0" borderId="5" xfId="271" applyFont="1" applyBorder="1" applyAlignment="1" applyProtection="1">
      <alignment horizontal="right"/>
    </xf>
    <xf numFmtId="0" fontId="26" fillId="5" borderId="9" xfId="543" applyFont="1" applyFill="1" applyBorder="1" applyAlignment="1" applyProtection="1">
      <alignment horizontal="center"/>
      <protection locked="0"/>
    </xf>
    <xf numFmtId="0" fontId="26" fillId="5" borderId="10" xfId="543" applyFont="1" applyFill="1" applyBorder="1" applyAlignment="1" applyProtection="1">
      <alignment horizontal="center"/>
      <protection locked="0"/>
    </xf>
    <xf numFmtId="168" fontId="7" fillId="0" borderId="9" xfId="543" applyNumberFormat="1" applyFont="1" applyFill="1" applyBorder="1" applyAlignment="1" applyProtection="1">
      <alignment horizontal="center" vertical="center"/>
    </xf>
    <xf numFmtId="168" fontId="7" fillId="0" borderId="6" xfId="543" applyNumberFormat="1" applyFont="1" applyFill="1" applyBorder="1" applyAlignment="1" applyProtection="1">
      <alignment horizontal="center" vertical="center"/>
    </xf>
    <xf numFmtId="168" fontId="7" fillId="0" borderId="10" xfId="543" applyNumberFormat="1" applyFont="1" applyFill="1" applyBorder="1" applyAlignment="1" applyProtection="1">
      <alignment horizontal="center" vertical="center"/>
    </xf>
    <xf numFmtId="0" fontId="7" fillId="0" borderId="8" xfId="543" applyFont="1" applyBorder="1" applyAlignment="1" applyProtection="1">
      <alignment horizontal="left" vertical="top" wrapText="1"/>
    </xf>
    <xf numFmtId="0" fontId="7" fillId="0" borderId="0" xfId="543" applyFont="1" applyBorder="1" applyAlignment="1" applyProtection="1">
      <alignment horizontal="left" vertical="top" wrapText="1"/>
    </xf>
    <xf numFmtId="0" fontId="7" fillId="0" borderId="12" xfId="543" applyFont="1" applyBorder="1" applyAlignment="1" applyProtection="1">
      <alignment horizontal="left" vertical="top" wrapText="1"/>
    </xf>
    <xf numFmtId="0" fontId="14" fillId="0" borderId="1" xfId="543" applyFont="1" applyBorder="1" applyAlignment="1" applyProtection="1">
      <alignment horizontal="left" vertical="center" wrapText="1"/>
    </xf>
    <xf numFmtId="0" fontId="14" fillId="0" borderId="2" xfId="543" applyFont="1" applyBorder="1" applyAlignment="1" applyProtection="1">
      <alignment horizontal="left" vertical="center" wrapText="1"/>
    </xf>
    <xf numFmtId="0" fontId="14" fillId="0" borderId="7" xfId="543" applyFont="1" applyBorder="1" applyAlignment="1" applyProtection="1">
      <alignment horizontal="left" vertical="center" wrapText="1"/>
    </xf>
    <xf numFmtId="0" fontId="7" fillId="0" borderId="9" xfId="543" applyFont="1" applyBorder="1" applyAlignment="1" applyProtection="1">
      <alignment horizontal="left" vertical="top" wrapText="1"/>
    </xf>
    <xf numFmtId="0" fontId="7" fillId="0" borderId="6" xfId="543" applyFont="1" applyBorder="1" applyAlignment="1" applyProtection="1">
      <alignment horizontal="left" vertical="top" wrapText="1"/>
    </xf>
    <xf numFmtId="0" fontId="7" fillId="0" borderId="10" xfId="543" applyFont="1" applyBorder="1" applyAlignment="1" applyProtection="1">
      <alignment horizontal="left" vertical="top" wrapText="1"/>
    </xf>
    <xf numFmtId="0" fontId="7" fillId="5" borderId="6" xfId="0" applyFont="1" applyFill="1" applyBorder="1" applyAlignment="1" applyProtection="1">
      <alignment horizontal="left" wrapText="1"/>
      <protection locked="0"/>
    </xf>
    <xf numFmtId="0" fontId="16" fillId="5" borderId="6" xfId="0" applyFont="1" applyFill="1" applyBorder="1" applyAlignment="1" applyProtection="1">
      <alignment horizontal="left" wrapText="1"/>
      <protection locked="0"/>
    </xf>
    <xf numFmtId="0" fontId="16" fillId="5" borderId="3" xfId="0" applyNumberFormat="1" applyFont="1" applyFill="1" applyBorder="1" applyAlignment="1" applyProtection="1">
      <alignment horizontal="right" vertical="top"/>
      <protection locked="0"/>
    </xf>
    <xf numFmtId="0" fontId="16" fillId="5" borderId="4" xfId="0" applyNumberFormat="1" applyFont="1" applyFill="1" applyBorder="1" applyAlignment="1" applyProtection="1">
      <alignment horizontal="right" vertical="top"/>
      <protection locked="0"/>
    </xf>
    <xf numFmtId="0" fontId="16" fillId="5" borderId="5" xfId="0" applyNumberFormat="1" applyFont="1" applyFill="1" applyBorder="1" applyAlignment="1" applyProtection="1">
      <alignment horizontal="right" vertical="top"/>
      <protection locked="0"/>
    </xf>
    <xf numFmtId="168" fontId="16" fillId="5" borderId="13" xfId="0" applyNumberFormat="1" applyFont="1" applyFill="1" applyBorder="1" applyAlignment="1" applyProtection="1">
      <alignment horizontal="center"/>
      <protection locked="0"/>
    </xf>
    <xf numFmtId="0" fontId="13" fillId="3" borderId="2" xfId="0" applyFont="1" applyFill="1" applyBorder="1" applyAlignment="1" applyProtection="1">
      <alignment horizontal="center" vertical="center"/>
    </xf>
    <xf numFmtId="0" fontId="13" fillId="3" borderId="16" xfId="0" applyFont="1" applyFill="1" applyBorder="1" applyAlignment="1" applyProtection="1">
      <alignment horizontal="center" vertical="center"/>
    </xf>
    <xf numFmtId="166" fontId="7" fillId="5" borderId="6" xfId="271" applyNumberFormat="1" applyFont="1" applyFill="1" applyBorder="1" applyAlignment="1" applyProtection="1">
      <alignment horizontal="left"/>
      <protection locked="0"/>
    </xf>
    <xf numFmtId="166" fontId="16" fillId="5" borderId="6" xfId="271" applyNumberFormat="1" applyFont="1" applyFill="1" applyBorder="1" applyAlignment="1" applyProtection="1">
      <alignment horizontal="left"/>
      <protection locked="0"/>
    </xf>
    <xf numFmtId="0" fontId="14" fillId="0" borderId="17" xfId="0" applyFont="1" applyFill="1" applyBorder="1" applyAlignment="1" applyProtection="1">
      <alignment horizontal="center"/>
    </xf>
    <xf numFmtId="168" fontId="14" fillId="0" borderId="3" xfId="543" applyNumberFormat="1" applyFont="1" applyFill="1" applyBorder="1" applyAlignment="1" applyProtection="1">
      <alignment horizontal="center" vertical="center"/>
    </xf>
    <xf numFmtId="168" fontId="14" fillId="0" borderId="4" xfId="543" applyNumberFormat="1" applyFont="1" applyFill="1" applyBorder="1" applyAlignment="1" applyProtection="1">
      <alignment horizontal="center" vertical="center"/>
    </xf>
    <xf numFmtId="168" fontId="14" fillId="0" borderId="5"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7" fillId="0" borderId="1" xfId="543" applyNumberFormat="1" applyFont="1" applyBorder="1" applyAlignment="1" applyProtection="1">
      <alignment horizontal="center" vertical="center"/>
    </xf>
    <xf numFmtId="168" fontId="7" fillId="0" borderId="2" xfId="543" applyNumberFormat="1" applyFont="1" applyBorder="1" applyAlignment="1" applyProtection="1">
      <alignment horizontal="center" vertical="center"/>
    </xf>
    <xf numFmtId="168" fontId="7" fillId="0" borderId="7" xfId="543" applyNumberFormat="1" applyFont="1" applyBorder="1" applyAlignment="1" applyProtection="1">
      <alignment horizontal="center" vertical="center"/>
    </xf>
    <xf numFmtId="168" fontId="7" fillId="0" borderId="8" xfId="543" applyNumberFormat="1" applyFont="1" applyBorder="1" applyAlignment="1" applyProtection="1">
      <alignment horizontal="center" vertical="center"/>
    </xf>
    <xf numFmtId="168" fontId="7" fillId="0" borderId="0" xfId="543" applyNumberFormat="1" applyFont="1" applyBorder="1" applyAlignment="1" applyProtection="1">
      <alignment horizontal="center" vertical="center"/>
    </xf>
    <xf numFmtId="168" fontId="7" fillId="0" borderId="12" xfId="543" applyNumberFormat="1" applyFont="1" applyBorder="1" applyAlignment="1" applyProtection="1">
      <alignment horizontal="center" vertical="center"/>
    </xf>
    <xf numFmtId="168" fontId="7" fillId="0" borderId="9" xfId="543" applyNumberFormat="1" applyFont="1" applyBorder="1" applyAlignment="1" applyProtection="1">
      <alignment horizontal="center" vertical="center"/>
    </xf>
    <xf numFmtId="168" fontId="7" fillId="0" borderId="6" xfId="543" applyNumberFormat="1" applyFont="1" applyBorder="1" applyAlignment="1" applyProtection="1">
      <alignment horizontal="center" vertical="center"/>
    </xf>
    <xf numFmtId="168" fontId="7" fillId="0" borderId="10" xfId="543" applyNumberFormat="1" applyFont="1" applyBorder="1" applyAlignment="1" applyProtection="1">
      <alignment horizontal="center" vertical="center"/>
    </xf>
    <xf numFmtId="0" fontId="26" fillId="0" borderId="3" xfId="543" applyFont="1" applyFill="1" applyBorder="1" applyAlignment="1" applyProtection="1">
      <alignment horizontal="center"/>
    </xf>
    <xf numFmtId="0" fontId="26" fillId="0" borderId="5" xfId="543" applyFont="1" applyFill="1" applyBorder="1" applyAlignment="1" applyProtection="1">
      <alignment horizontal="center"/>
    </xf>
    <xf numFmtId="0" fontId="34" fillId="0" borderId="9" xfId="543" applyFont="1" applyBorder="1" applyAlignment="1" applyProtection="1">
      <alignment horizontal="center" vertical="center" wrapText="1"/>
    </xf>
    <xf numFmtId="0" fontId="34" fillId="0" borderId="6" xfId="543" applyFont="1" applyBorder="1" applyAlignment="1" applyProtection="1">
      <alignment horizontal="center" vertical="center" wrapText="1"/>
    </xf>
    <xf numFmtId="0" fontId="34" fillId="0" borderId="10" xfId="543" applyFont="1" applyBorder="1" applyAlignment="1" applyProtection="1">
      <alignment horizontal="center" vertical="center" wrapText="1"/>
    </xf>
    <xf numFmtId="168" fontId="7" fillId="11" borderId="3" xfId="543" applyNumberFormat="1" applyFont="1" applyFill="1" applyBorder="1" applyAlignment="1" applyProtection="1">
      <alignment horizontal="center"/>
    </xf>
    <xf numFmtId="168" fontId="7" fillId="11" borderId="4" xfId="543" applyNumberFormat="1" applyFont="1" applyFill="1" applyBorder="1" applyAlignment="1" applyProtection="1">
      <alignment horizontal="center"/>
    </xf>
    <xf numFmtId="168" fontId="7" fillId="11" borderId="5" xfId="543" applyNumberFormat="1" applyFont="1" applyFill="1" applyBorder="1" applyAlignment="1" applyProtection="1">
      <alignment horizontal="center"/>
    </xf>
    <xf numFmtId="168" fontId="7" fillId="5" borderId="1" xfId="543" applyNumberFormat="1" applyFont="1" applyFill="1" applyBorder="1" applyAlignment="1" applyProtection="1">
      <alignment horizontal="center" vertical="center"/>
      <protection locked="0"/>
    </xf>
    <xf numFmtId="168" fontId="7" fillId="5" borderId="2" xfId="543" applyNumberFormat="1" applyFont="1" applyFill="1" applyBorder="1" applyAlignment="1" applyProtection="1">
      <alignment horizontal="center" vertical="center"/>
      <protection locked="0"/>
    </xf>
    <xf numFmtId="168" fontId="7" fillId="5" borderId="7" xfId="543" applyNumberFormat="1" applyFont="1" applyFill="1" applyBorder="1" applyAlignment="1" applyProtection="1">
      <alignment horizontal="center" vertical="center"/>
      <protection locked="0"/>
    </xf>
    <xf numFmtId="168" fontId="7" fillId="5" borderId="8" xfId="543" applyNumberFormat="1" applyFont="1" applyFill="1" applyBorder="1" applyAlignment="1" applyProtection="1">
      <alignment horizontal="center" vertical="center"/>
      <protection locked="0"/>
    </xf>
    <xf numFmtId="168" fontId="7" fillId="5" borderId="0" xfId="543" applyNumberFormat="1" applyFont="1" applyFill="1" applyBorder="1" applyAlignment="1" applyProtection="1">
      <alignment horizontal="center" vertical="center"/>
      <protection locked="0"/>
    </xf>
    <xf numFmtId="168" fontId="7" fillId="5" borderId="12" xfId="543" applyNumberFormat="1" applyFont="1" applyFill="1" applyBorder="1" applyAlignment="1" applyProtection="1">
      <alignment horizontal="center" vertical="center"/>
      <protection locked="0"/>
    </xf>
    <xf numFmtId="168" fontId="7" fillId="5" borderId="9" xfId="543" applyNumberFormat="1" applyFont="1" applyFill="1" applyBorder="1" applyAlignment="1" applyProtection="1">
      <alignment horizontal="center" vertical="center"/>
      <protection locked="0"/>
    </xf>
    <xf numFmtId="168" fontId="7" fillId="5" borderId="6" xfId="543" applyNumberFormat="1" applyFont="1" applyFill="1" applyBorder="1" applyAlignment="1" applyProtection="1">
      <alignment horizontal="center" vertical="center"/>
      <protection locked="0"/>
    </xf>
    <xf numFmtId="168" fontId="7"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5" fillId="0" borderId="3" xfId="543" applyNumberFormat="1" applyFont="1" applyFill="1" applyBorder="1" applyAlignment="1" applyProtection="1">
      <alignment horizontal="center"/>
    </xf>
    <xf numFmtId="1" fontId="15" fillId="0" borderId="5" xfId="543" applyNumberFormat="1" applyFont="1" applyFill="1" applyBorder="1" applyAlignment="1" applyProtection="1">
      <alignment horizontal="center"/>
    </xf>
    <xf numFmtId="0" fontId="15" fillId="0" borderId="3" xfId="543" applyFont="1" applyFill="1" applyBorder="1" applyAlignment="1" applyProtection="1">
      <alignment horizontal="center"/>
    </xf>
    <xf numFmtId="0" fontId="15" fillId="0" borderId="5" xfId="543" applyFont="1" applyFill="1" applyBorder="1" applyAlignment="1" applyProtection="1">
      <alignment horizontal="center"/>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34" fillId="0" borderId="0" xfId="543" applyFont="1" applyBorder="1" applyAlignment="1" applyProtection="1">
      <alignment horizontal="center" vertical="center" wrapText="1"/>
    </xf>
    <xf numFmtId="0" fontId="34" fillId="0" borderId="12" xfId="543" applyFont="1" applyBorder="1" applyAlignment="1" applyProtection="1">
      <alignment horizontal="center" vertical="center" wrapText="1"/>
    </xf>
    <xf numFmtId="0" fontId="34"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7" fillId="0" borderId="6" xfId="0" applyFont="1" applyFill="1" applyBorder="1" applyAlignment="1" applyProtection="1">
      <alignment horizontal="left"/>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7" fillId="5" borderId="3" xfId="0" applyFont="1" applyFill="1" applyBorder="1" applyAlignment="1" applyProtection="1">
      <protection locked="0"/>
    </xf>
    <xf numFmtId="0" fontId="16" fillId="0" borderId="4" xfId="0" applyFont="1" applyBorder="1" applyAlignment="1" applyProtection="1">
      <protection locked="0"/>
    </xf>
    <xf numFmtId="0" fontId="16" fillId="0" borderId="5" xfId="0" applyFont="1" applyBorder="1" applyAlignment="1" applyProtection="1">
      <protection locked="0"/>
    </xf>
    <xf numFmtId="0" fontId="14" fillId="0" borderId="46" xfId="0" applyFont="1" applyBorder="1" applyAlignment="1" applyProtection="1">
      <alignment horizontal="right"/>
    </xf>
    <xf numFmtId="0" fontId="14" fillId="0" borderId="17" xfId="0" applyFont="1" applyBorder="1" applyAlignment="1" applyProtection="1">
      <alignment horizontal="right"/>
    </xf>
    <xf numFmtId="0" fontId="14" fillId="0" borderId="47" xfId="0" applyFont="1" applyBorder="1" applyAlignment="1" applyProtection="1">
      <alignment horizontal="right"/>
    </xf>
    <xf numFmtId="0" fontId="15" fillId="5" borderId="3" xfId="0"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7" fillId="0" borderId="4" xfId="543" applyNumberFormat="1" applyFont="1" applyBorder="1" applyAlignment="1" applyProtection="1">
      <alignment horizontal="right" vertical="top" wrapText="1"/>
    </xf>
    <xf numFmtId="0" fontId="27" fillId="0" borderId="5" xfId="543" applyNumberFormat="1" applyFont="1" applyBorder="1" applyAlignment="1" applyProtection="1">
      <alignment horizontal="right" vertical="top" wrapText="1"/>
    </xf>
    <xf numFmtId="0" fontId="14" fillId="0" borderId="1" xfId="0" applyFont="1" applyBorder="1" applyAlignment="1" applyProtection="1">
      <alignment horizontal="center" wrapText="1"/>
    </xf>
    <xf numFmtId="0" fontId="14" fillId="0" borderId="2" xfId="0" applyFont="1" applyBorder="1" applyAlignment="1" applyProtection="1">
      <alignment horizontal="center" wrapText="1"/>
    </xf>
    <xf numFmtId="0" fontId="14" fillId="0" borderId="8" xfId="0" applyFont="1" applyBorder="1" applyAlignment="1" applyProtection="1">
      <alignment horizontal="center" wrapText="1"/>
    </xf>
    <xf numFmtId="0" fontId="14" fillId="0" borderId="0" xfId="0" applyFont="1" applyBorder="1" applyAlignment="1" applyProtection="1">
      <alignment horizontal="center" wrapText="1"/>
    </xf>
    <xf numFmtId="0" fontId="14" fillId="0" borderId="9" xfId="0" applyFont="1" applyBorder="1" applyAlignment="1" applyProtection="1">
      <alignment horizontal="center" wrapText="1"/>
    </xf>
    <xf numFmtId="0" fontId="14" fillId="0" borderId="6" xfId="0" applyFont="1" applyBorder="1" applyAlignment="1" applyProtection="1">
      <alignment horizontal="center" wrapText="1"/>
    </xf>
    <xf numFmtId="0" fontId="27" fillId="0" borderId="1" xfId="543" applyFont="1" applyFill="1" applyBorder="1" applyAlignment="1" applyProtection="1">
      <alignment horizontal="right"/>
    </xf>
    <xf numFmtId="0" fontId="27" fillId="0" borderId="2" xfId="543" applyFont="1" applyFill="1" applyBorder="1" applyAlignment="1" applyProtection="1">
      <alignment horizontal="right"/>
    </xf>
    <xf numFmtId="0" fontId="27" fillId="0" borderId="7" xfId="543" applyFont="1" applyFill="1" applyBorder="1" applyAlignment="1" applyProtection="1">
      <alignment horizontal="right"/>
    </xf>
    <xf numFmtId="168" fontId="7" fillId="0" borderId="3" xfId="543" applyNumberFormat="1" applyFont="1" applyFill="1" applyBorder="1" applyAlignment="1" applyProtection="1">
      <alignment horizontal="center"/>
    </xf>
    <xf numFmtId="168" fontId="7" fillId="0" borderId="4" xfId="543" applyNumberFormat="1" applyFont="1" applyFill="1" applyBorder="1" applyAlignment="1" applyProtection="1">
      <alignment horizontal="center"/>
    </xf>
    <xf numFmtId="168" fontId="7" fillId="0" borderId="5" xfId="543" applyNumberFormat="1" applyFont="1" applyFill="1" applyBorder="1" applyAlignment="1" applyProtection="1">
      <alignment horizontal="center"/>
    </xf>
    <xf numFmtId="0" fontId="7" fillId="5" borderId="3" xfId="0" applyNumberFormat="1" applyFon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15" fillId="0" borderId="6" xfId="0" applyNumberFormat="1" applyFont="1" applyBorder="1" applyAlignment="1" applyProtection="1">
      <alignment horizontal="left"/>
    </xf>
    <xf numFmtId="168" fontId="15" fillId="0" borderId="10" xfId="0" applyNumberFormat="1" applyFont="1" applyBorder="1" applyAlignment="1" applyProtection="1">
      <alignment horizontal="left"/>
    </xf>
    <xf numFmtId="0" fontId="7" fillId="5" borderId="4" xfId="0" applyNumberFormat="1" applyFont="1" applyFill="1" applyBorder="1" applyAlignment="1" applyProtection="1">
      <alignment horizontal="right"/>
      <protection locked="0"/>
    </xf>
    <xf numFmtId="0" fontId="7" fillId="5" borderId="5" xfId="0" applyNumberFormat="1" applyFont="1" applyFill="1" applyBorder="1" applyAlignment="1" applyProtection="1">
      <alignment horizontal="right"/>
      <protection locked="0"/>
    </xf>
    <xf numFmtId="0" fontId="7" fillId="5" borderId="3" xfId="543" applyFont="1" applyFill="1" applyBorder="1" applyAlignment="1" applyProtection="1">
      <alignment horizontal="left" vertical="top" wrapText="1"/>
      <protection locked="0"/>
    </xf>
    <xf numFmtId="0" fontId="16" fillId="5" borderId="4" xfId="543" applyFont="1" applyFill="1" applyBorder="1" applyAlignment="1" applyProtection="1">
      <alignment horizontal="left" vertical="top" wrapText="1"/>
      <protection locked="0"/>
    </xf>
    <xf numFmtId="0" fontId="16" fillId="5" borderId="5" xfId="543" applyFont="1" applyFill="1" applyBorder="1" applyAlignment="1" applyProtection="1">
      <alignment horizontal="left" vertical="top" wrapText="1"/>
      <protection locked="0"/>
    </xf>
    <xf numFmtId="0" fontId="44" fillId="5" borderId="3" xfId="0" applyNumberFormat="1" applyFont="1" applyFill="1" applyBorder="1" applyAlignment="1" applyProtection="1">
      <alignment horizontal="center"/>
      <protection locked="0"/>
    </xf>
    <xf numFmtId="0" fontId="44" fillId="5" borderId="4" xfId="0" applyNumberFormat="1" applyFont="1" applyFill="1" applyBorder="1" applyAlignment="1" applyProtection="1">
      <alignment horizontal="center"/>
      <protection locked="0"/>
    </xf>
    <xf numFmtId="0" fontId="44" fillId="5" borderId="5" xfId="0" applyNumberFormat="1" applyFont="1" applyFill="1" applyBorder="1" applyAlignment="1" applyProtection="1">
      <alignment horizontal="center"/>
      <protection locked="0"/>
    </xf>
    <xf numFmtId="171" fontId="7" fillId="0" borderId="9" xfId="543" applyNumberFormat="1" applyFont="1" applyBorder="1" applyAlignment="1" applyProtection="1">
      <alignment horizontal="center"/>
    </xf>
    <xf numFmtId="171" fontId="7" fillId="0" borderId="6" xfId="543" applyNumberFormat="1" applyFont="1" applyBorder="1" applyAlignment="1" applyProtection="1">
      <alignment horizontal="center"/>
    </xf>
    <xf numFmtId="171" fontId="7"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8" fillId="0" borderId="11" xfId="543" applyFont="1" applyFill="1" applyBorder="1" applyAlignment="1" applyProtection="1">
      <alignment horizontal="center"/>
    </xf>
    <xf numFmtId="9" fontId="7" fillId="5" borderId="3" xfId="0" applyNumberFormat="1" applyFont="1" applyFill="1" applyBorder="1" applyAlignment="1" applyProtection="1">
      <alignment horizontal="right"/>
      <protection locked="0"/>
    </xf>
    <xf numFmtId="168" fontId="7" fillId="5" borderId="3" xfId="0" applyNumberFormat="1" applyFont="1" applyFill="1" applyBorder="1" applyAlignment="1" applyProtection="1">
      <alignment horizontal="left"/>
      <protection locked="0"/>
    </xf>
    <xf numFmtId="168" fontId="7" fillId="5" borderId="4" xfId="0" applyNumberFormat="1" applyFont="1" applyFill="1" applyBorder="1" applyAlignment="1" applyProtection="1">
      <alignment horizontal="left"/>
      <protection locked="0"/>
    </xf>
    <xf numFmtId="168" fontId="7" fillId="5" borderId="5" xfId="0" applyNumberFormat="1" applyFont="1" applyFill="1" applyBorder="1" applyAlignment="1" applyProtection="1">
      <alignment horizontal="left"/>
      <protection locked="0"/>
    </xf>
    <xf numFmtId="0" fontId="26" fillId="5" borderId="3" xfId="543" applyFont="1" applyFill="1" applyBorder="1" applyAlignment="1" applyProtection="1">
      <alignment horizontal="center" vertical="top"/>
      <protection locked="0"/>
    </xf>
    <xf numFmtId="0" fontId="26" fillId="5" borderId="5" xfId="543" applyFont="1" applyFill="1" applyBorder="1" applyAlignment="1" applyProtection="1">
      <alignment horizontal="center" vertical="top"/>
      <protection locked="0"/>
    </xf>
    <xf numFmtId="1" fontId="7" fillId="0" borderId="11" xfId="543" applyNumberFormat="1" applyFont="1" applyFill="1" applyBorder="1" applyAlignment="1" applyProtection="1">
      <alignment horizontal="center"/>
    </xf>
    <xf numFmtId="0" fontId="44" fillId="5" borderId="3" xfId="0" applyNumberFormat="1" applyFont="1" applyFill="1" applyBorder="1" applyAlignment="1" applyProtection="1">
      <alignment horizontal="right"/>
      <protection locked="0"/>
    </xf>
    <xf numFmtId="0" fontId="44" fillId="5" borderId="4" xfId="0" applyNumberFormat="1" applyFont="1" applyFill="1" applyBorder="1" applyAlignment="1" applyProtection="1">
      <alignment horizontal="right"/>
      <protection locked="0"/>
    </xf>
    <xf numFmtId="0" fontId="44" fillId="5" borderId="5" xfId="0" applyNumberFormat="1" applyFont="1" applyFill="1" applyBorder="1" applyAlignment="1" applyProtection="1">
      <alignment horizontal="right"/>
      <protection locked="0"/>
    </xf>
    <xf numFmtId="0" fontId="28" fillId="0" borderId="3" xfId="543" applyFont="1" applyFill="1" applyBorder="1" applyAlignment="1" applyProtection="1">
      <alignment horizontal="center"/>
    </xf>
    <xf numFmtId="0" fontId="28" fillId="0" borderId="4" xfId="543" applyFont="1" applyFill="1" applyBorder="1" applyAlignment="1" applyProtection="1">
      <alignment horizontal="center"/>
    </xf>
    <xf numFmtId="0" fontId="28" fillId="0" borderId="5" xfId="543" applyFont="1" applyFill="1" applyBorder="1" applyAlignment="1" applyProtection="1">
      <alignment horizontal="center"/>
    </xf>
    <xf numFmtId="0" fontId="14" fillId="5" borderId="11" xfId="0" applyFont="1" applyFill="1" applyBorder="1" applyAlignment="1" applyProtection="1">
      <alignment horizontal="center"/>
      <protection locked="0"/>
    </xf>
    <xf numFmtId="171" fontId="7" fillId="0" borderId="3" xfId="543" applyNumberFormat="1" applyFont="1" applyBorder="1" applyAlignment="1" applyProtection="1">
      <alignment horizontal="center"/>
    </xf>
    <xf numFmtId="171" fontId="7" fillId="0" borderId="4" xfId="543" applyNumberFormat="1" applyFont="1" applyBorder="1" applyAlignment="1" applyProtection="1">
      <alignment horizontal="center"/>
    </xf>
    <xf numFmtId="171" fontId="7" fillId="0" borderId="5" xfId="543" applyNumberFormat="1" applyFont="1" applyBorder="1" applyAlignment="1" applyProtection="1">
      <alignment horizontal="center"/>
    </xf>
    <xf numFmtId="168" fontId="0" fillId="5" borderId="11" xfId="0" applyNumberFormat="1" applyFill="1" applyBorder="1" applyProtection="1">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4" fontId="15" fillId="5" borderId="3" xfId="0" applyNumberFormat="1" applyFont="1" applyFill="1" applyBorder="1" applyAlignment="1" applyProtection="1">
      <alignment horizontal="left"/>
      <protection locked="0"/>
    </xf>
    <xf numFmtId="164" fontId="15" fillId="5" borderId="4" xfId="0" applyNumberFormat="1" applyFont="1" applyFill="1" applyBorder="1" applyAlignment="1" applyProtection="1">
      <alignment horizontal="left"/>
      <protection locked="0"/>
    </xf>
    <xf numFmtId="164" fontId="15" fillId="5" borderId="5" xfId="0" applyNumberFormat="1" applyFont="1" applyFill="1" applyBorder="1" applyAlignment="1" applyProtection="1">
      <alignment horizontal="left"/>
      <protection locked="0"/>
    </xf>
    <xf numFmtId="0" fontId="14" fillId="5" borderId="3" xfId="0" applyFont="1" applyFill="1" applyBorder="1" applyAlignment="1" applyProtection="1">
      <alignment horizontal="right"/>
      <protection locked="0"/>
    </xf>
    <xf numFmtId="0" fontId="14" fillId="5" borderId="4" xfId="0" applyFont="1" applyFill="1" applyBorder="1" applyAlignment="1" applyProtection="1">
      <alignment horizontal="right"/>
      <protection locked="0"/>
    </xf>
    <xf numFmtId="0" fontId="14"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4" fillId="0" borderId="1" xfId="0" applyFont="1" applyBorder="1" applyAlignment="1" applyProtection="1">
      <alignment horizontal="center"/>
    </xf>
    <xf numFmtId="0" fontId="14" fillId="0" borderId="2" xfId="0" applyFont="1" applyBorder="1" applyAlignment="1" applyProtection="1">
      <alignment horizontal="center"/>
    </xf>
    <xf numFmtId="0" fontId="14" fillId="0" borderId="7" xfId="0" applyFont="1" applyBorder="1" applyAlignment="1" applyProtection="1">
      <alignment horizontal="center"/>
    </xf>
    <xf numFmtId="1" fontId="7" fillId="0" borderId="3" xfId="543" applyNumberFormat="1" applyFont="1" applyFill="1" applyBorder="1" applyAlignment="1" applyProtection="1">
      <alignment horizontal="center"/>
    </xf>
    <xf numFmtId="1" fontId="7" fillId="0" borderId="4" xfId="543" applyNumberFormat="1" applyFont="1" applyFill="1" applyBorder="1" applyAlignment="1" applyProtection="1">
      <alignment horizontal="center"/>
    </xf>
    <xf numFmtId="1" fontId="7" fillId="0" borderId="5" xfId="543" applyNumberFormat="1" applyFont="1" applyFill="1" applyBorder="1" applyAlignment="1" applyProtection="1">
      <alignment horizontal="center"/>
    </xf>
    <xf numFmtId="168" fontId="7"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7" fillId="0" borderId="11" xfId="543" applyNumberFormat="1" applyFont="1" applyBorder="1" applyAlignment="1" applyProtection="1">
      <alignment horizontal="center"/>
    </xf>
    <xf numFmtId="1" fontId="7" fillId="0" borderId="3" xfId="543" applyNumberFormat="1" applyFont="1" applyBorder="1" applyAlignment="1" applyProtection="1">
      <alignment horizontal="center"/>
    </xf>
    <xf numFmtId="1" fontId="7"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2" fontId="7"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0" fillId="5" borderId="13" xfId="0" applyNumberFormat="1" applyFill="1" applyBorder="1" applyAlignment="1" applyProtection="1">
      <alignment horizontal="right"/>
      <protection locked="0"/>
    </xf>
    <xf numFmtId="9" fontId="7" fillId="0" borderId="0" xfId="543" applyNumberFormat="1" applyFont="1" applyFill="1" applyBorder="1" applyAlignment="1" applyProtection="1">
      <alignment horizontal="center" vertical="center"/>
    </xf>
    <xf numFmtId="0" fontId="16" fillId="0" borderId="11" xfId="0" applyFont="1" applyFill="1" applyBorder="1" applyAlignment="1" applyProtection="1">
      <alignment horizontal="center"/>
    </xf>
    <xf numFmtId="0" fontId="14" fillId="0" borderId="3" xfId="0" applyFont="1" applyFill="1" applyBorder="1" applyAlignment="1" applyProtection="1">
      <alignment horizontal="right"/>
    </xf>
    <xf numFmtId="0" fontId="14" fillId="0" borderId="4" xfId="0" applyFont="1" applyFill="1" applyBorder="1" applyAlignment="1" applyProtection="1">
      <alignment horizontal="right"/>
    </xf>
    <xf numFmtId="0" fontId="14"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16" fillId="0" borderId="3" xfId="0" applyFont="1" applyBorder="1" applyAlignment="1" applyProtection="1">
      <alignment horizontal="left"/>
    </xf>
    <xf numFmtId="0" fontId="16" fillId="5" borderId="6" xfId="0" applyFont="1" applyFill="1" applyBorder="1" applyAlignment="1" applyProtection="1">
      <alignment horizontal="center"/>
      <protection locked="0"/>
    </xf>
    <xf numFmtId="0" fontId="16" fillId="0" borderId="3" xfId="0" applyFont="1" applyFill="1" applyBorder="1" applyAlignment="1" applyProtection="1">
      <alignment horizontal="center"/>
    </xf>
    <xf numFmtId="0" fontId="16" fillId="0" borderId="4" xfId="0" applyFont="1" applyFill="1" applyBorder="1" applyAlignment="1" applyProtection="1">
      <alignment horizontal="center"/>
    </xf>
    <xf numFmtId="0" fontId="16"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4" fontId="7" fillId="5" borderId="6"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75" fontId="7" fillId="44" borderId="3" xfId="0" applyNumberFormat="1" applyFont="1" applyFill="1" applyBorder="1" applyAlignment="1" applyProtection="1">
      <alignment horizontal="center"/>
      <protection locked="0"/>
    </xf>
    <xf numFmtId="175" fontId="7" fillId="44" borderId="4" xfId="0" applyNumberFormat="1" applyFont="1" applyFill="1" applyBorder="1" applyAlignment="1" applyProtection="1">
      <alignment horizontal="center"/>
      <protection locked="0"/>
    </xf>
    <xf numFmtId="175" fontId="7" fillId="44" borderId="5" xfId="0" applyNumberFormat="1" applyFont="1"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0" fontId="7" fillId="5" borderId="5" xfId="0" applyFont="1" applyFill="1" applyBorder="1" applyAlignment="1" applyProtection="1">
      <alignment horizontal="left"/>
      <protection locked="0"/>
    </xf>
    <xf numFmtId="0" fontId="14" fillId="0" borderId="11" xfId="0" applyFont="1" applyBorder="1" applyAlignment="1" applyProtection="1">
      <alignment horizontal="center" vertical="top" wrapText="1"/>
    </xf>
    <xf numFmtId="0" fontId="14" fillId="0" borderId="1" xfId="0" applyFont="1" applyBorder="1" applyAlignment="1" applyProtection="1">
      <alignment horizontal="center" vertical="top"/>
    </xf>
    <xf numFmtId="0" fontId="14" fillId="0" borderId="2" xfId="0" applyFont="1" applyBorder="1" applyAlignment="1" applyProtection="1">
      <alignment horizontal="center" vertical="top"/>
    </xf>
    <xf numFmtId="0" fontId="14" fillId="0" borderId="7" xfId="0" applyFont="1" applyBorder="1" applyAlignment="1" applyProtection="1">
      <alignment horizontal="center" vertical="top"/>
    </xf>
    <xf numFmtId="0" fontId="14" fillId="0" borderId="8" xfId="0" applyFont="1" applyBorder="1" applyAlignment="1" applyProtection="1">
      <alignment horizontal="center" vertical="top"/>
    </xf>
    <xf numFmtId="0" fontId="14" fillId="0" borderId="0" xfId="0" applyFont="1" applyBorder="1" applyAlignment="1" applyProtection="1">
      <alignment horizontal="center" vertical="top"/>
    </xf>
    <xf numFmtId="0" fontId="14" fillId="0" borderId="12" xfId="0" applyFont="1" applyBorder="1" applyAlignment="1" applyProtection="1">
      <alignment horizontal="center" vertical="top"/>
    </xf>
    <xf numFmtId="0" fontId="14" fillId="0" borderId="9" xfId="0" applyFont="1" applyBorder="1" applyAlignment="1" applyProtection="1">
      <alignment horizontal="center" vertical="top"/>
    </xf>
    <xf numFmtId="0" fontId="14" fillId="0" borderId="6" xfId="0" applyFont="1" applyBorder="1" applyAlignment="1" applyProtection="1">
      <alignment horizontal="center" vertical="top"/>
    </xf>
    <xf numFmtId="0" fontId="14" fillId="0" borderId="10" xfId="0" applyFont="1" applyBorder="1" applyAlignment="1" applyProtection="1">
      <alignment horizontal="center" vertical="top"/>
    </xf>
    <xf numFmtId="0" fontId="14" fillId="0" borderId="1" xfId="0" applyFont="1" applyBorder="1" applyAlignment="1" applyProtection="1">
      <alignment horizontal="center" vertical="top" wrapText="1"/>
    </xf>
    <xf numFmtId="0" fontId="14" fillId="0" borderId="2" xfId="0" applyFont="1" applyBorder="1" applyAlignment="1" applyProtection="1">
      <alignment horizontal="center" vertical="top" wrapText="1"/>
    </xf>
    <xf numFmtId="0" fontId="14" fillId="0" borderId="7" xfId="0" applyFont="1" applyBorder="1" applyAlignment="1" applyProtection="1">
      <alignment horizontal="center" vertical="top" wrapText="1"/>
    </xf>
    <xf numFmtId="0" fontId="14" fillId="0" borderId="8" xfId="0" applyFont="1" applyBorder="1" applyAlignment="1" applyProtection="1">
      <alignment horizontal="center" vertical="top" wrapText="1"/>
    </xf>
    <xf numFmtId="0" fontId="14" fillId="0" borderId="0" xfId="0" applyFont="1" applyBorder="1" applyAlignment="1" applyProtection="1">
      <alignment horizontal="center" vertical="top" wrapText="1"/>
    </xf>
    <xf numFmtId="0" fontId="14" fillId="0" borderId="12" xfId="0" applyFont="1" applyBorder="1" applyAlignment="1" applyProtection="1">
      <alignment horizontal="center" vertical="top" wrapText="1"/>
    </xf>
    <xf numFmtId="0" fontId="14" fillId="0" borderId="9" xfId="0" applyFont="1" applyBorder="1" applyAlignment="1" applyProtection="1">
      <alignment horizontal="center" vertical="top" wrapText="1"/>
    </xf>
    <xf numFmtId="0" fontId="14" fillId="0" borderId="6" xfId="0" applyFont="1" applyBorder="1" applyAlignment="1" applyProtection="1">
      <alignment horizontal="center" vertical="top" wrapText="1"/>
    </xf>
    <xf numFmtId="0" fontId="14" fillId="0" borderId="10" xfId="0" applyFont="1" applyBorder="1" applyAlignment="1" applyProtection="1">
      <alignment horizontal="center" vertical="top" wrapText="1"/>
    </xf>
    <xf numFmtId="3" fontId="16" fillId="5" borderId="11" xfId="0" applyNumberFormat="1" applyFont="1" applyFill="1" applyBorder="1" applyAlignment="1" applyProtection="1">
      <alignment horizontal="center"/>
      <protection locked="0"/>
    </xf>
    <xf numFmtId="168" fontId="16" fillId="0" borderId="3" xfId="0" applyNumberFormat="1" applyFont="1" applyFill="1" applyBorder="1" applyAlignment="1" applyProtection="1">
      <alignment horizontal="left" vertical="top"/>
    </xf>
    <xf numFmtId="168" fontId="16" fillId="0" borderId="4" xfId="0" applyNumberFormat="1" applyFont="1" applyFill="1" applyBorder="1" applyAlignment="1" applyProtection="1">
      <alignment horizontal="left" vertical="top"/>
    </xf>
    <xf numFmtId="168" fontId="16" fillId="0" borderId="5" xfId="0" applyNumberFormat="1" applyFont="1" applyFill="1" applyBorder="1" applyAlignment="1" applyProtection="1">
      <alignment horizontal="left" vertical="top"/>
    </xf>
    <xf numFmtId="14" fontId="0" fillId="5" borderId="11" xfId="0" applyNumberFormat="1" applyFill="1" applyBorder="1" applyAlignment="1" applyProtection="1">
      <alignment horizontal="center"/>
      <protection locked="0"/>
    </xf>
    <xf numFmtId="168" fontId="16" fillId="0" borderId="8" xfId="0" applyNumberFormat="1" applyFont="1" applyFill="1" applyBorder="1" applyAlignment="1" applyProtection="1">
      <alignment horizontal="left" vertical="top"/>
    </xf>
    <xf numFmtId="168" fontId="16" fillId="0" borderId="0" xfId="0" applyNumberFormat="1" applyFont="1" applyFill="1" applyBorder="1" applyAlignment="1" applyProtection="1">
      <alignment horizontal="left" vertical="top"/>
    </xf>
    <xf numFmtId="0" fontId="14" fillId="0" borderId="11" xfId="0" applyFont="1" applyFill="1" applyBorder="1" applyAlignment="1" applyProtection="1">
      <alignment horizontal="center" vertical="top" wrapText="1"/>
    </xf>
    <xf numFmtId="0" fontId="7" fillId="5" borderId="9" xfId="0" applyFont="1" applyFill="1" applyBorder="1" applyAlignment="1" applyProtection="1">
      <alignment horizontal="center"/>
      <protection locked="0"/>
    </xf>
    <xf numFmtId="0" fontId="7" fillId="5" borderId="6" xfId="0" applyFont="1" applyFill="1" applyBorder="1" applyAlignment="1" applyProtection="1">
      <alignment horizontal="center"/>
      <protection locked="0"/>
    </xf>
    <xf numFmtId="0" fontId="14" fillId="0" borderId="3" xfId="0" applyFont="1" applyBorder="1" applyAlignment="1" applyProtection="1">
      <alignment horizontal="center"/>
    </xf>
    <xf numFmtId="0" fontId="14" fillId="0" borderId="4" xfId="0" applyFont="1" applyBorder="1" applyAlignment="1" applyProtection="1">
      <alignment horizontal="center"/>
    </xf>
    <xf numFmtId="0" fontId="14" fillId="0" borderId="5" xfId="0" applyFont="1" applyBorder="1" applyAlignment="1" applyProtection="1">
      <alignment horizontal="center"/>
    </xf>
    <xf numFmtId="0" fontId="14" fillId="0" borderId="3" xfId="0" applyFont="1" applyFill="1" applyBorder="1" applyAlignment="1" applyProtection="1">
      <alignment horizontal="center"/>
    </xf>
    <xf numFmtId="0" fontId="14"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4" fillId="0" borderId="1" xfId="0" applyFont="1" applyBorder="1" applyAlignment="1" applyProtection="1">
      <alignment horizontal="center" vertical="center" wrapText="1"/>
    </xf>
    <xf numFmtId="0" fontId="14" fillId="0" borderId="2" xfId="0" applyFont="1" applyBorder="1" applyAlignment="1" applyProtection="1">
      <alignment horizontal="center" vertical="center" wrapText="1"/>
    </xf>
    <xf numFmtId="0" fontId="14" fillId="0" borderId="7" xfId="0" applyFont="1" applyBorder="1" applyAlignment="1" applyProtection="1">
      <alignment horizontal="center" vertical="center" wrapText="1"/>
    </xf>
    <xf numFmtId="0" fontId="14" fillId="0" borderId="8" xfId="0" applyFont="1" applyBorder="1" applyAlignment="1" applyProtection="1">
      <alignment horizontal="center" vertical="center" wrapText="1"/>
    </xf>
    <xf numFmtId="0" fontId="14" fillId="0" borderId="0" xfId="0" applyFont="1" applyBorder="1" applyAlignment="1" applyProtection="1">
      <alignment horizontal="center" vertical="center" wrapText="1"/>
    </xf>
    <xf numFmtId="0" fontId="14" fillId="0" borderId="12" xfId="0" applyFont="1" applyBorder="1" applyAlignment="1" applyProtection="1">
      <alignment horizontal="center" vertical="center" wrapText="1"/>
    </xf>
    <xf numFmtId="0" fontId="14" fillId="0" borderId="9" xfId="0" applyFont="1" applyBorder="1" applyAlignment="1" applyProtection="1">
      <alignment horizontal="center" vertical="center" wrapText="1"/>
    </xf>
    <xf numFmtId="0" fontId="14" fillId="0" borderId="6" xfId="0" applyFont="1" applyBorder="1" applyAlignment="1" applyProtection="1">
      <alignment horizontal="center" vertical="center" wrapText="1"/>
    </xf>
    <xf numFmtId="0" fontId="14" fillId="0" borderId="10" xfId="0" applyFont="1" applyBorder="1" applyAlignment="1" applyProtection="1">
      <alignment horizontal="center" vertical="center" wrapText="1"/>
    </xf>
    <xf numFmtId="0" fontId="24" fillId="0" borderId="0" xfId="0" applyFont="1" applyBorder="1" applyAlignment="1" applyProtection="1">
      <alignment horizontal="center"/>
    </xf>
    <xf numFmtId="168" fontId="7" fillId="0" borderId="6" xfId="0" applyNumberFormat="1" applyFont="1" applyFill="1" applyBorder="1" applyAlignment="1" applyProtection="1">
      <alignment horizontal="center"/>
    </xf>
    <xf numFmtId="0" fontId="22"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7" fillId="0" borderId="6" xfId="0" applyFon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5" borderId="6" xfId="244" applyFont="1" applyFill="1" applyBorder="1" applyAlignment="1" applyProtection="1">
      <alignment horizontal="left"/>
      <protection locked="0"/>
    </xf>
    <xf numFmtId="0" fontId="8" fillId="0" borderId="0" xfId="244" applyFill="1" applyAlignment="1" applyProtection="1">
      <alignment horizontal="left"/>
      <protection locked="0"/>
    </xf>
    <xf numFmtId="0" fontId="7" fillId="0" borderId="6" xfId="0" applyFont="1" applyBorder="1" applyAlignment="1" applyProtection="1">
      <alignment horizontal="center"/>
      <protection locked="0"/>
    </xf>
    <xf numFmtId="0" fontId="16"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7" fillId="0" borderId="4" xfId="0" applyFont="1" applyFill="1" applyBorder="1" applyAlignment="1" applyProtection="1">
      <alignment horizontal="left"/>
      <protection locked="0"/>
    </xf>
    <xf numFmtId="0" fontId="16" fillId="0" borderId="4" xfId="0" applyFont="1" applyFill="1" applyBorder="1" applyAlignment="1" applyProtection="1">
      <alignment horizontal="left"/>
      <protection locked="0"/>
    </xf>
    <xf numFmtId="0" fontId="16" fillId="0" borderId="6" xfId="0" applyFont="1" applyFill="1" applyBorder="1" applyAlignment="1" applyProtection="1">
      <alignment horizontal="left" wrapText="1"/>
    </xf>
    <xf numFmtId="0" fontId="7" fillId="5" borderId="0" xfId="244" applyFont="1" applyFill="1" applyBorder="1" applyAlignment="1" applyProtection="1">
      <alignment horizontal="left"/>
      <protection locked="0"/>
    </xf>
    <xf numFmtId="166" fontId="16" fillId="5" borderId="4" xfId="271" applyNumberFormat="1" applyFont="1" applyFill="1" applyBorder="1" applyAlignment="1" applyProtection="1">
      <alignment horizontal="left"/>
      <protection locked="0"/>
    </xf>
    <xf numFmtId="0" fontId="0" fillId="0" borderId="0" xfId="0" applyBorder="1" applyAlignment="1" applyProtection="1">
      <alignment horizontal="center"/>
    </xf>
    <xf numFmtId="0" fontId="7" fillId="0" borderId="3" xfId="0" applyFont="1" applyBorder="1" applyAlignment="1" applyProtection="1">
      <alignment horizontal="left"/>
    </xf>
    <xf numFmtId="0" fontId="7" fillId="0" borderId="4" xfId="0" applyFont="1" applyBorder="1" applyAlignment="1" applyProtection="1">
      <alignment horizontal="left"/>
    </xf>
    <xf numFmtId="0" fontId="7" fillId="0" borderId="5" xfId="0" applyFont="1" applyBorder="1" applyAlignment="1" applyProtection="1">
      <alignment horizontal="left"/>
    </xf>
    <xf numFmtId="0" fontId="7" fillId="0" borderId="6" xfId="0" applyFont="1" applyFill="1" applyBorder="1" applyAlignment="1" applyProtection="1">
      <alignment horizontal="left"/>
      <protection locked="0"/>
    </xf>
    <xf numFmtId="0" fontId="7" fillId="0" borderId="0" xfId="0" applyFont="1" applyFill="1" applyAlignment="1" applyProtection="1">
      <alignment horizontal="center"/>
    </xf>
    <xf numFmtId="0" fontId="16" fillId="0" borderId="0" xfId="0" applyFont="1" applyFill="1" applyAlignment="1" applyProtection="1">
      <alignment horizontal="center"/>
    </xf>
    <xf numFmtId="168" fontId="16" fillId="0" borderId="6" xfId="0" applyNumberFormat="1" applyFont="1" applyFill="1" applyBorder="1" applyAlignment="1" applyProtection="1">
      <alignment horizontal="center"/>
    </xf>
    <xf numFmtId="0" fontId="15" fillId="0" borderId="0" xfId="0" applyFont="1" applyAlignment="1" applyProtection="1">
      <alignment horizontal="center"/>
    </xf>
    <xf numFmtId="0" fontId="0" fillId="5" borderId="3" xfId="0" applyFill="1" applyBorder="1" applyAlignment="1" applyProtection="1">
      <alignment horizontal="left" wrapText="1"/>
      <protection locked="0"/>
    </xf>
    <xf numFmtId="0" fontId="14" fillId="0" borderId="5" xfId="0" applyFont="1" applyFill="1" applyBorder="1" applyAlignment="1" applyProtection="1">
      <alignment horizontal="center"/>
    </xf>
    <xf numFmtId="0" fontId="45" fillId="0" borderId="3" xfId="0" applyFont="1" applyBorder="1" applyAlignment="1" applyProtection="1">
      <alignment horizontal="center"/>
    </xf>
    <xf numFmtId="0" fontId="45" fillId="0" borderId="4" xfId="0" applyFont="1" applyBorder="1" applyAlignment="1" applyProtection="1">
      <alignment horizontal="center"/>
    </xf>
    <xf numFmtId="0" fontId="45" fillId="0" borderId="5" xfId="0" applyFont="1" applyBorder="1" applyAlignment="1" applyProtection="1">
      <alignment horizontal="center"/>
    </xf>
    <xf numFmtId="0" fontId="7" fillId="0" borderId="3" xfId="0" applyFont="1" applyBorder="1" applyAlignment="1" applyProtection="1">
      <alignment horizontal="center"/>
    </xf>
    <xf numFmtId="0" fontId="7" fillId="0" borderId="5" xfId="0" applyFont="1" applyBorder="1" applyAlignment="1" applyProtection="1">
      <alignment horizontal="center"/>
    </xf>
    <xf numFmtId="0" fontId="0" fillId="44" borderId="4" xfId="0" applyFill="1" applyBorder="1" applyAlignment="1" applyProtection="1">
      <alignment horizontal="center"/>
      <protection locked="0"/>
    </xf>
    <xf numFmtId="168" fontId="16" fillId="5" borderId="3" xfId="0" applyNumberFormat="1" applyFont="1" applyFill="1" applyBorder="1" applyAlignment="1" applyProtection="1">
      <alignment horizontal="left" vertical="top"/>
      <protection locked="0"/>
    </xf>
    <xf numFmtId="168" fontId="16" fillId="5" borderId="4" xfId="0" applyNumberFormat="1" applyFont="1" applyFill="1" applyBorder="1" applyAlignment="1" applyProtection="1">
      <alignment horizontal="left" vertical="top"/>
      <protection locked="0"/>
    </xf>
    <xf numFmtId="168" fontId="16" fillId="5" borderId="5" xfId="0" applyNumberFormat="1" applyFont="1" applyFill="1" applyBorder="1" applyAlignment="1" applyProtection="1">
      <alignment horizontal="left" vertical="top"/>
      <protection locked="0"/>
    </xf>
    <xf numFmtId="0" fontId="16" fillId="5" borderId="11" xfId="0" applyFont="1" applyFill="1" applyBorder="1" applyAlignment="1" applyProtection="1">
      <alignment horizontal="center"/>
      <protection locked="0"/>
    </xf>
    <xf numFmtId="3" fontId="16" fillId="0" borderId="11" xfId="0" applyNumberFormat="1" applyFont="1" applyFill="1" applyBorder="1" applyAlignment="1" applyProtection="1">
      <alignment horizontal="center"/>
    </xf>
    <xf numFmtId="0" fontId="7" fillId="0" borderId="4" xfId="0" applyFont="1" applyBorder="1" applyAlignment="1" applyProtection="1">
      <alignment horizontal="center"/>
    </xf>
    <xf numFmtId="0" fontId="0" fillId="0" borderId="5" xfId="0" applyBorder="1" applyAlignment="1" applyProtection="1">
      <alignment horizontal="left"/>
    </xf>
    <xf numFmtId="165" fontId="16" fillId="0" borderId="3" xfId="0" applyNumberFormat="1" applyFont="1" applyBorder="1" applyAlignment="1" applyProtection="1">
      <alignment horizontal="right"/>
    </xf>
    <xf numFmtId="165" fontId="16" fillId="0" borderId="4" xfId="0" applyNumberFormat="1" applyFont="1" applyBorder="1" applyAlignment="1" applyProtection="1">
      <alignment horizontal="right"/>
    </xf>
    <xf numFmtId="165" fontId="16" fillId="0" borderId="5" xfId="0" applyNumberFormat="1" applyFont="1" applyBorder="1" applyAlignment="1" applyProtection="1">
      <alignment horizontal="right"/>
    </xf>
    <xf numFmtId="1" fontId="16" fillId="5" borderId="11" xfId="0" quotePrefix="1" applyNumberFormat="1" applyFont="1" applyFill="1" applyBorder="1" applyAlignment="1" applyProtection="1">
      <alignment horizontal="center"/>
      <protection locked="0"/>
    </xf>
    <xf numFmtId="172" fontId="14" fillId="0" borderId="1" xfId="0" applyNumberFormat="1" applyFont="1" applyBorder="1" applyAlignment="1" applyProtection="1">
      <alignment horizontal="center" vertical="top" wrapText="1"/>
    </xf>
    <xf numFmtId="172" fontId="14" fillId="0" borderId="2" xfId="0" applyNumberFormat="1" applyFont="1" applyBorder="1" applyAlignment="1" applyProtection="1">
      <alignment horizontal="center" vertical="top" wrapText="1"/>
    </xf>
    <xf numFmtId="172" fontId="14" fillId="0" borderId="7" xfId="0" applyNumberFormat="1" applyFont="1" applyBorder="1" applyAlignment="1" applyProtection="1">
      <alignment horizontal="center" vertical="top" wrapText="1"/>
    </xf>
    <xf numFmtId="172" fontId="14" fillId="0" borderId="8" xfId="0" applyNumberFormat="1" applyFont="1" applyBorder="1" applyAlignment="1" applyProtection="1">
      <alignment horizontal="center" vertical="top" wrapText="1"/>
    </xf>
    <xf numFmtId="172" fontId="14" fillId="0" borderId="0" xfId="0" applyNumberFormat="1" applyFont="1" applyBorder="1" applyAlignment="1" applyProtection="1">
      <alignment horizontal="center" vertical="top" wrapText="1"/>
    </xf>
    <xf numFmtId="172" fontId="14" fillId="0" borderId="12" xfId="0" applyNumberFormat="1" applyFont="1" applyBorder="1" applyAlignment="1" applyProtection="1">
      <alignment horizontal="center" vertical="top" wrapText="1"/>
    </xf>
    <xf numFmtId="172" fontId="14" fillId="0" borderId="9" xfId="0" applyNumberFormat="1" applyFont="1" applyBorder="1" applyAlignment="1" applyProtection="1">
      <alignment horizontal="center" vertical="top" wrapText="1"/>
    </xf>
    <xf numFmtId="172" fontId="14" fillId="0" borderId="6" xfId="0" applyNumberFormat="1" applyFont="1" applyBorder="1" applyAlignment="1" applyProtection="1">
      <alignment horizontal="center" vertical="top" wrapText="1"/>
    </xf>
    <xf numFmtId="172" fontId="14" fillId="0" borderId="10" xfId="0" applyNumberFormat="1" applyFont="1" applyBorder="1" applyAlignment="1" applyProtection="1">
      <alignment horizontal="center" vertical="top" wrapText="1"/>
    </xf>
    <xf numFmtId="10" fontId="16" fillId="5" borderId="4" xfId="0" applyNumberFormat="1" applyFont="1" applyFill="1" applyBorder="1" applyAlignment="1" applyProtection="1">
      <alignment horizontal="right"/>
      <protection locked="0"/>
    </xf>
    <xf numFmtId="168" fontId="16" fillId="5" borderId="6" xfId="0" applyNumberFormat="1" applyFont="1" applyFill="1" applyBorder="1" applyAlignment="1" applyProtection="1">
      <alignment horizontal="right"/>
      <protection locked="0"/>
    </xf>
    <xf numFmtId="178" fontId="16" fillId="5" borderId="4" xfId="0" applyNumberFormat="1" applyFont="1" applyFill="1" applyBorder="1" applyAlignment="1" applyProtection="1">
      <alignment horizontal="right"/>
      <protection locked="0"/>
    </xf>
    <xf numFmtId="14" fontId="7" fillId="5" borderId="4" xfId="0" applyNumberFormat="1" applyFont="1" applyFill="1" applyBorder="1" applyAlignment="1" applyProtection="1">
      <alignment horizontal="right"/>
      <protection locked="0"/>
    </xf>
    <xf numFmtId="0" fontId="14" fillId="11" borderId="3" xfId="543" applyFont="1" applyFill="1" applyBorder="1" applyAlignment="1" applyProtection="1">
      <alignment horizontal="center"/>
    </xf>
    <xf numFmtId="0" fontId="14" fillId="11" borderId="4" xfId="543" applyFont="1" applyFill="1" applyBorder="1" applyAlignment="1" applyProtection="1">
      <alignment horizontal="center"/>
    </xf>
    <xf numFmtId="0" fontId="14" fillId="11" borderId="5" xfId="543" applyFont="1" applyFill="1" applyBorder="1" applyAlignment="1" applyProtection="1">
      <alignment horizontal="center"/>
    </xf>
    <xf numFmtId="1" fontId="7" fillId="5" borderId="6" xfId="0" applyNumberFormat="1" applyFont="1" applyFill="1" applyBorder="1" applyAlignment="1" applyProtection="1">
      <alignment horizontal="center"/>
      <protection locked="0"/>
    </xf>
    <xf numFmtId="0" fontId="27" fillId="0" borderId="0" xfId="543" applyNumberFormat="1" applyFont="1" applyFill="1" applyBorder="1" applyAlignment="1" applyProtection="1">
      <alignment horizontal="left" vertical="center" wrapText="1"/>
    </xf>
    <xf numFmtId="0" fontId="14" fillId="0" borderId="12" xfId="0" applyFont="1" applyBorder="1" applyAlignment="1" applyProtection="1">
      <alignment horizontal="center" wrapText="1"/>
    </xf>
    <xf numFmtId="0" fontId="14"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16" fillId="5" borderId="6" xfId="271" applyFont="1" applyFill="1" applyBorder="1" applyAlignment="1" applyProtection="1">
      <protection locked="0"/>
    </xf>
    <xf numFmtId="0" fontId="7" fillId="0" borderId="3" xfId="271" applyFont="1" applyBorder="1" applyAlignment="1" applyProtection="1">
      <alignment horizontal="left"/>
    </xf>
    <xf numFmtId="0" fontId="7" fillId="0" borderId="4" xfId="271" applyFont="1" applyBorder="1" applyAlignment="1" applyProtection="1">
      <alignment horizontal="left"/>
    </xf>
    <xf numFmtId="0" fontId="7" fillId="0" borderId="5" xfId="271" applyFont="1" applyBorder="1" applyAlignment="1" applyProtection="1">
      <alignment horizontal="left"/>
    </xf>
    <xf numFmtId="168" fontId="44" fillId="0" borderId="2" xfId="0" applyNumberFormat="1" applyFont="1" applyFill="1" applyBorder="1" applyAlignment="1" applyProtection="1">
      <alignment horizontal="left" vertical="top" wrapText="1"/>
    </xf>
    <xf numFmtId="168" fontId="44" fillId="0" borderId="0" xfId="0" applyNumberFormat="1" applyFont="1" applyFill="1" applyBorder="1" applyAlignment="1" applyProtection="1">
      <alignment horizontal="left" vertical="top" wrapText="1"/>
    </xf>
    <xf numFmtId="168" fontId="16" fillId="0" borderId="0" xfId="0" applyNumberFormat="1" applyFont="1" applyFill="1" applyBorder="1" applyAlignment="1" applyProtection="1">
      <alignment horizontal="right" vertical="top"/>
    </xf>
    <xf numFmtId="168" fontId="16" fillId="0" borderId="12" xfId="0" applyNumberFormat="1" applyFont="1" applyFill="1" applyBorder="1" applyAlignment="1" applyProtection="1">
      <alignment horizontal="right" vertical="top"/>
    </xf>
    <xf numFmtId="165" fontId="14" fillId="0" borderId="3" xfId="271" applyNumberFormat="1" applyFont="1" applyBorder="1" applyAlignment="1" applyProtection="1">
      <alignment horizontal="center"/>
    </xf>
    <xf numFmtId="0" fontId="14" fillId="0" borderId="4" xfId="271" applyFont="1" applyBorder="1" applyAlignment="1" applyProtection="1">
      <alignment horizontal="center"/>
    </xf>
    <xf numFmtId="0" fontId="14" fillId="0" borderId="5" xfId="271" applyFont="1" applyBorder="1" applyAlignment="1" applyProtection="1">
      <alignment horizontal="center"/>
    </xf>
    <xf numFmtId="0" fontId="15"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7" fillId="5" borderId="6" xfId="0" applyNumberFormat="1" applyFont="1" applyFill="1" applyBorder="1" applyAlignment="1" applyProtection="1">
      <alignment horizontal="right"/>
      <protection locked="0"/>
    </xf>
    <xf numFmtId="0" fontId="16" fillId="5" borderId="4" xfId="0" applyFont="1" applyFill="1" applyBorder="1" applyAlignment="1" applyProtection="1">
      <alignment horizontal="right"/>
      <protection locked="0"/>
    </xf>
    <xf numFmtId="10" fontId="16"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0" fontId="7" fillId="5" borderId="0" xfId="0" applyFont="1" applyFill="1" applyBorder="1" applyAlignment="1" applyProtection="1">
      <alignment horizontal="left" vertical="top" wrapText="1"/>
      <protection locked="0"/>
    </xf>
    <xf numFmtId="0" fontId="16" fillId="5" borderId="0" xfId="0" applyFont="1" applyFill="1" applyBorder="1" applyAlignment="1" applyProtection="1">
      <alignment horizontal="left" vertical="top" wrapText="1"/>
      <protection locked="0"/>
    </xf>
    <xf numFmtId="0" fontId="16" fillId="5" borderId="6"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protection locked="0"/>
    </xf>
    <xf numFmtId="0" fontId="26" fillId="5" borderId="6" xfId="0" applyFont="1" applyFill="1" applyBorder="1" applyAlignment="1" applyProtection="1">
      <alignment horizontal="left"/>
      <protection locked="0"/>
    </xf>
    <xf numFmtId="0" fontId="7" fillId="0" borderId="9" xfId="543" applyFont="1" applyBorder="1" applyAlignment="1" applyProtection="1">
      <alignment horizontal="left" vertical="center" wrapText="1"/>
    </xf>
    <xf numFmtId="0" fontId="16" fillId="0" borderId="6" xfId="543" applyFont="1" applyBorder="1" applyAlignment="1" applyProtection="1">
      <alignment horizontal="left" vertical="center" wrapText="1"/>
    </xf>
    <xf numFmtId="0" fontId="16"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7" fillId="0" borderId="8" xfId="543" applyFont="1" applyBorder="1" applyAlignment="1" applyProtection="1">
      <alignment horizontal="left" vertical="center" wrapText="1"/>
    </xf>
    <xf numFmtId="0" fontId="7" fillId="0" borderId="0" xfId="543" applyFont="1" applyBorder="1" applyAlignment="1" applyProtection="1">
      <alignment horizontal="left" vertical="center" wrapText="1"/>
    </xf>
    <xf numFmtId="0" fontId="7" fillId="0" borderId="12" xfId="543" applyFont="1" applyBorder="1" applyAlignment="1" applyProtection="1">
      <alignment horizontal="left" vertical="center" wrapText="1"/>
    </xf>
    <xf numFmtId="0" fontId="7" fillId="0" borderId="6" xfId="543" applyFont="1" applyBorder="1" applyAlignment="1" applyProtection="1">
      <alignment horizontal="left" vertical="center" wrapText="1"/>
    </xf>
    <xf numFmtId="0" fontId="7" fillId="0" borderId="10" xfId="543" applyFont="1" applyBorder="1" applyAlignment="1" applyProtection="1">
      <alignment horizontal="left" vertical="center" wrapText="1"/>
    </xf>
    <xf numFmtId="0" fontId="14" fillId="0" borderId="1" xfId="543" applyFont="1" applyBorder="1" applyAlignment="1" applyProtection="1">
      <alignment horizontal="left" vertical="top" wrapText="1"/>
    </xf>
    <xf numFmtId="0" fontId="14" fillId="0" borderId="2" xfId="543" applyFont="1" applyBorder="1" applyAlignment="1" applyProtection="1">
      <alignment horizontal="left" vertical="top" wrapText="1"/>
    </xf>
    <xf numFmtId="0" fontId="14" fillId="0" borderId="7" xfId="543" applyFont="1" applyBorder="1" applyAlignment="1" applyProtection="1">
      <alignment horizontal="left" vertical="top" wrapText="1"/>
    </xf>
    <xf numFmtId="0" fontId="14" fillId="0" borderId="8" xfId="543" applyFont="1" applyBorder="1" applyAlignment="1" applyProtection="1">
      <alignment horizontal="left" vertical="top" wrapText="1"/>
    </xf>
    <xf numFmtId="0" fontId="14" fillId="0" borderId="0" xfId="543" applyFont="1" applyBorder="1" applyAlignment="1" applyProtection="1">
      <alignment horizontal="left" vertical="top" wrapText="1"/>
    </xf>
    <xf numFmtId="0" fontId="14" fillId="0" borderId="12" xfId="543" applyFont="1" applyBorder="1" applyAlignment="1" applyProtection="1">
      <alignment horizontal="left" vertical="top" wrapText="1"/>
    </xf>
    <xf numFmtId="0" fontId="49" fillId="2" borderId="3" xfId="0" applyFont="1" applyFill="1" applyBorder="1" applyAlignment="1" applyProtection="1">
      <alignment horizontal="center" vertical="top"/>
    </xf>
    <xf numFmtId="0" fontId="49" fillId="2" borderId="4" xfId="0" applyFont="1" applyFill="1" applyBorder="1" applyAlignment="1" applyProtection="1">
      <alignment horizontal="center" vertical="top"/>
    </xf>
    <xf numFmtId="0" fontId="49" fillId="2" borderId="5" xfId="0" applyFont="1" applyFill="1" applyBorder="1" applyAlignment="1" applyProtection="1">
      <alignment horizontal="center" vertical="top"/>
    </xf>
    <xf numFmtId="0" fontId="16" fillId="0" borderId="6" xfId="0" applyFont="1" applyBorder="1" applyAlignment="1" applyProtection="1">
      <alignment vertical="top" wrapText="1"/>
    </xf>
    <xf numFmtId="177" fontId="16" fillId="5" borderId="6" xfId="0" applyNumberFormat="1" applyFont="1" applyFill="1" applyBorder="1" applyAlignment="1" applyProtection="1">
      <alignment horizontal="left" vertical="top" wrapText="1"/>
      <protection locked="0"/>
    </xf>
    <xf numFmtId="0" fontId="16" fillId="0" borderId="2" xfId="0" applyFont="1" applyBorder="1" applyAlignment="1" applyProtection="1">
      <alignment vertical="top" wrapText="1"/>
    </xf>
    <xf numFmtId="0" fontId="7" fillId="5" borderId="6" xfId="0"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16" fillId="0" borderId="2" xfId="0" applyFont="1" applyBorder="1" applyAlignment="1" applyProtection="1">
      <alignment horizontal="left" vertical="top" wrapText="1"/>
    </xf>
    <xf numFmtId="0" fontId="16" fillId="0" borderId="2" xfId="0" applyFont="1" applyBorder="1" applyAlignment="1">
      <alignment horizontal="left" vertical="top" wrapText="1"/>
    </xf>
    <xf numFmtId="0" fontId="45" fillId="0" borderId="0" xfId="0" applyFont="1" applyBorder="1" applyAlignment="1" applyProtection="1">
      <alignment vertical="top" wrapText="1"/>
    </xf>
    <xf numFmtId="0" fontId="0" fillId="0" borderId="0" xfId="0" applyAlignment="1">
      <alignment vertical="top" wrapText="1"/>
    </xf>
    <xf numFmtId="0" fontId="16" fillId="0" borderId="0" xfId="0" applyFont="1" applyBorder="1" applyAlignment="1" applyProtection="1">
      <alignment vertical="top" wrapText="1"/>
    </xf>
    <xf numFmtId="0" fontId="16" fillId="0" borderId="6" xfId="0" applyFont="1" applyFill="1" applyBorder="1" applyAlignment="1" applyProtection="1">
      <alignment horizontal="right" vertical="top" wrapText="1"/>
    </xf>
    <xf numFmtId="0" fontId="16" fillId="0" borderId="6" xfId="0" applyFont="1" applyFill="1" applyBorder="1" applyAlignment="1">
      <alignment vertical="top" wrapText="1"/>
    </xf>
    <xf numFmtId="0" fontId="45" fillId="0" borderId="0" xfId="570" applyFont="1" applyFill="1" applyBorder="1" applyAlignment="1" applyProtection="1">
      <alignment vertical="top" wrapText="1"/>
    </xf>
    <xf numFmtId="0" fontId="7" fillId="0" borderId="0" xfId="570" applyFill="1" applyBorder="1" applyAlignment="1">
      <alignment vertical="top" wrapText="1"/>
    </xf>
    <xf numFmtId="0" fontId="7" fillId="0" borderId="0" xfId="570" applyFont="1" applyFill="1" applyBorder="1" applyAlignment="1" applyProtection="1">
      <alignment horizontal="right" vertical="top" wrapText="1"/>
    </xf>
    <xf numFmtId="0" fontId="7" fillId="0" borderId="0" xfId="570" applyFont="1" applyFill="1" applyBorder="1" applyAlignment="1">
      <alignment vertical="top" wrapText="1"/>
    </xf>
    <xf numFmtId="0" fontId="7" fillId="0" borderId="0" xfId="570" applyFont="1" applyFill="1" applyBorder="1" applyAlignment="1" applyProtection="1">
      <alignment horizontal="left" vertical="top" wrapText="1"/>
    </xf>
    <xf numFmtId="0" fontId="7" fillId="0" borderId="0" xfId="570" applyFont="1" applyFill="1" applyBorder="1" applyAlignment="1">
      <alignment horizontal="left" vertical="top" wrapText="1"/>
    </xf>
    <xf numFmtId="0" fontId="13" fillId="3" borderId="3" xfId="0" applyFont="1" applyFill="1" applyBorder="1" applyAlignment="1" applyProtection="1">
      <alignment horizontal="left" vertical="top"/>
    </xf>
    <xf numFmtId="0" fontId="13" fillId="3" borderId="4" xfId="0" applyFont="1" applyFill="1" applyBorder="1" applyAlignment="1" applyProtection="1">
      <alignment horizontal="left" vertical="top"/>
    </xf>
    <xf numFmtId="0" fontId="13" fillId="3" borderId="5" xfId="0" applyFont="1" applyFill="1" applyBorder="1" applyAlignment="1" applyProtection="1">
      <alignment horizontal="left" vertical="top"/>
    </xf>
    <xf numFmtId="168" fontId="7" fillId="0" borderId="11" xfId="570" applyNumberFormat="1" applyFill="1" applyBorder="1" applyAlignment="1"/>
    <xf numFmtId="168" fontId="7" fillId="0" borderId="3" xfId="570" applyNumberFormat="1" applyFill="1" applyBorder="1" applyAlignment="1"/>
    <xf numFmtId="168" fontId="7" fillId="0" borderId="4" xfId="570" applyNumberFormat="1" applyFill="1" applyBorder="1" applyAlignment="1"/>
    <xf numFmtId="168" fontId="7" fillId="0" borderId="5" xfId="570" applyNumberFormat="1" applyFill="1" applyBorder="1" applyAlignment="1"/>
    <xf numFmtId="168" fontId="7" fillId="0" borderId="11" xfId="570" applyNumberFormat="1" applyFill="1" applyBorder="1" applyAlignment="1">
      <alignment wrapText="1"/>
    </xf>
    <xf numFmtId="168" fontId="7" fillId="0" borderId="11" xfId="570" applyNumberFormat="1" applyFill="1" applyBorder="1" applyAlignment="1">
      <alignment horizontal="right"/>
    </xf>
    <xf numFmtId="9" fontId="7" fillId="0" borderId="15" xfId="570" applyNumberFormat="1" applyFill="1" applyBorder="1" applyAlignment="1" applyProtection="1">
      <alignment horizontal="center"/>
    </xf>
    <xf numFmtId="168" fontId="7" fillId="0" borderId="11" xfId="570" applyNumberFormat="1" applyFill="1" applyBorder="1" applyAlignment="1" applyProtection="1">
      <alignment horizontal="center"/>
    </xf>
    <xf numFmtId="0" fontId="7" fillId="0" borderId="11" xfId="570" applyBorder="1" applyAlignment="1">
      <alignment horizontal="center"/>
    </xf>
    <xf numFmtId="176" fontId="7" fillId="5" borderId="3" xfId="570" applyNumberFormat="1" applyFill="1" applyBorder="1" applyAlignment="1" applyProtection="1">
      <alignment horizontal="right"/>
      <protection locked="0"/>
    </xf>
    <xf numFmtId="176" fontId="7" fillId="5" borderId="4" xfId="570" applyNumberFormat="1" applyFill="1" applyBorder="1" applyAlignment="1" applyProtection="1">
      <alignment horizontal="right"/>
      <protection locked="0"/>
    </xf>
    <xf numFmtId="176" fontId="7" fillId="5" borderId="5" xfId="570" applyNumberFormat="1" applyFill="1" applyBorder="1" applyAlignment="1" applyProtection="1">
      <alignment horizontal="right"/>
      <protection locked="0"/>
    </xf>
    <xf numFmtId="0" fontId="97" fillId="0" borderId="0" xfId="0" applyFont="1" applyFill="1" applyBorder="1" applyAlignment="1">
      <alignment horizontal="left" vertical="top" wrapText="1"/>
    </xf>
    <xf numFmtId="168" fontId="7" fillId="0" borderId="5" xfId="570" applyNumberFormat="1" applyFont="1" applyFill="1" applyBorder="1" applyAlignment="1" applyProtection="1">
      <alignment horizontal="center"/>
    </xf>
    <xf numFmtId="168" fontId="7" fillId="0" borderId="11" xfId="570" applyNumberFormat="1" applyFont="1" applyFill="1" applyBorder="1" applyAlignment="1" applyProtection="1">
      <alignment horizontal="center"/>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0" fontId="14" fillId="0" borderId="6" xfId="570" applyFont="1" applyBorder="1" applyAlignment="1">
      <alignment horizontal="center"/>
    </xf>
    <xf numFmtId="168" fontId="7" fillId="0" borderId="3" xfId="570" applyNumberFormat="1" applyFill="1" applyBorder="1" applyAlignment="1" applyProtection="1">
      <alignment horizontal="center"/>
    </xf>
    <xf numFmtId="0" fontId="7" fillId="0" borderId="4" xfId="570" applyBorder="1" applyAlignment="1">
      <alignment horizontal="center"/>
    </xf>
    <xf numFmtId="0" fontId="7" fillId="0" borderId="5" xfId="570" applyBorder="1" applyAlignment="1">
      <alignment horizontal="center"/>
    </xf>
    <xf numFmtId="0" fontId="44" fillId="0" borderId="0" xfId="271" applyFont="1" applyAlignment="1" applyProtection="1">
      <alignment horizontal="left" vertical="top" wrapText="1"/>
    </xf>
    <xf numFmtId="0" fontId="97" fillId="0" borderId="0" xfId="570" applyFont="1" applyBorder="1" applyAlignment="1">
      <alignment horizontal="left" wrapText="1"/>
    </xf>
    <xf numFmtId="168" fontId="7" fillId="0" borderId="3" xfId="570" applyNumberFormat="1" applyFill="1" applyBorder="1" applyAlignment="1">
      <alignment horizontal="right"/>
    </xf>
    <xf numFmtId="168" fontId="7" fillId="0" borderId="4" xfId="570" applyNumberFormat="1" applyFill="1" applyBorder="1" applyAlignment="1">
      <alignment horizontal="right"/>
    </xf>
    <xf numFmtId="168" fontId="7" fillId="0" borderId="5" xfId="570" applyNumberFormat="1" applyFill="1" applyBorder="1" applyAlignment="1">
      <alignment horizontal="right"/>
    </xf>
    <xf numFmtId="168" fontId="7" fillId="0" borderId="3" xfId="570" applyNumberFormat="1" applyBorder="1" applyAlignment="1" applyProtection="1">
      <alignment horizontal="right"/>
      <protection locked="0"/>
    </xf>
    <xf numFmtId="168" fontId="7" fillId="0" borderId="4" xfId="570" applyNumberFormat="1" applyBorder="1" applyAlignment="1" applyProtection="1">
      <alignment horizontal="right"/>
      <protection locked="0"/>
    </xf>
    <xf numFmtId="168" fontId="7" fillId="0" borderId="5" xfId="570" applyNumberFormat="1" applyBorder="1" applyAlignment="1" applyProtection="1">
      <alignment horizontal="right"/>
      <protection locked="0"/>
    </xf>
    <xf numFmtId="0" fontId="14" fillId="0" borderId="16" xfId="271" applyFont="1" applyFill="1" applyBorder="1" applyAlignment="1" applyProtection="1">
      <alignment horizontal="center"/>
    </xf>
    <xf numFmtId="168" fontId="7" fillId="0" borderId="3" xfId="570" applyNumberFormat="1" applyFill="1" applyBorder="1" applyAlignment="1">
      <alignment horizontal="center"/>
    </xf>
    <xf numFmtId="168" fontId="7" fillId="0" borderId="4" xfId="570" applyNumberFormat="1" applyFill="1" applyBorder="1" applyAlignment="1">
      <alignment horizontal="center"/>
    </xf>
    <xf numFmtId="168" fontId="7" fillId="0" borderId="5" xfId="570" applyNumberFormat="1" applyFill="1" applyBorder="1" applyAlignment="1">
      <alignment horizontal="center"/>
    </xf>
    <xf numFmtId="0" fontId="14" fillId="0" borderId="11" xfId="570" applyFont="1" applyBorder="1" applyAlignment="1">
      <alignment horizontal="center" wrapText="1"/>
    </xf>
    <xf numFmtId="0" fontId="14" fillId="0" borderId="11" xfId="570" applyFont="1" applyBorder="1" applyAlignment="1">
      <alignment horizontal="center"/>
    </xf>
    <xf numFmtId="168" fontId="7" fillId="0" borderId="11" xfId="570" applyNumberFormat="1" applyFill="1" applyBorder="1" applyAlignment="1">
      <alignment horizontal="center"/>
    </xf>
    <xf numFmtId="10" fontId="7" fillId="0" borderId="11" xfId="570" applyNumberFormat="1" applyFill="1" applyBorder="1" applyAlignment="1" applyProtection="1">
      <alignment horizontal="center"/>
      <protection locked="0"/>
    </xf>
    <xf numFmtId="0" fontId="44" fillId="0" borderId="0" xfId="570" applyFont="1" applyBorder="1" applyAlignment="1">
      <alignment horizontal="left"/>
    </xf>
    <xf numFmtId="168" fontId="7" fillId="2" borderId="3" xfId="570" applyNumberFormat="1" applyFill="1" applyBorder="1" applyAlignment="1" applyProtection="1">
      <alignment horizontal="center"/>
    </xf>
    <xf numFmtId="168" fontId="7" fillId="2" borderId="4" xfId="570" applyNumberFormat="1" applyFill="1" applyBorder="1" applyAlignment="1" applyProtection="1">
      <alignment horizontal="center"/>
    </xf>
    <xf numFmtId="168" fontId="7" fillId="2" borderId="5" xfId="570" applyNumberFormat="1" applyFill="1" applyBorder="1" applyAlignment="1" applyProtection="1">
      <alignment horizontal="center"/>
    </xf>
    <xf numFmtId="9" fontId="7" fillId="0" borderId="5" xfId="570" applyNumberFormat="1" applyFill="1" applyBorder="1" applyAlignment="1" applyProtection="1">
      <alignment horizontal="center"/>
    </xf>
    <xf numFmtId="9" fontId="7" fillId="0" borderId="11" xfId="570" applyNumberFormat="1" applyFill="1" applyBorder="1" applyAlignment="1" applyProtection="1">
      <alignment horizontal="center"/>
    </xf>
    <xf numFmtId="9" fontId="7" fillId="0" borderId="9" xfId="570" applyNumberFormat="1" applyFill="1" applyBorder="1" applyAlignment="1">
      <alignment horizontal="center" vertical="center"/>
    </xf>
    <xf numFmtId="9" fontId="7" fillId="0" borderId="6" xfId="570" applyNumberFormat="1" applyFill="1" applyBorder="1" applyAlignment="1">
      <alignment horizontal="center" vertical="center"/>
    </xf>
    <xf numFmtId="9" fontId="7" fillId="0" borderId="10" xfId="570" applyNumberFormat="1" applyFill="1" applyBorder="1" applyAlignment="1">
      <alignment horizontal="center" vertical="center"/>
    </xf>
    <xf numFmtId="168" fontId="7" fillId="0" borderId="5" xfId="570" applyNumberFormat="1" applyFont="1" applyFill="1" applyBorder="1" applyAlignment="1">
      <alignment horizontal="center"/>
    </xf>
    <xf numFmtId="168" fontId="7" fillId="0" borderId="11" xfId="570" applyNumberFormat="1" applyFont="1" applyFill="1" applyBorder="1" applyAlignment="1">
      <alignment horizontal="center"/>
    </xf>
    <xf numFmtId="5" fontId="7" fillId="0" borderId="5" xfId="570" applyNumberFormat="1" applyFill="1" applyBorder="1" applyAlignment="1">
      <alignment horizontal="center"/>
    </xf>
    <xf numFmtId="5" fontId="7" fillId="0" borderId="11" xfId="570" applyNumberFormat="1" applyFill="1" applyBorder="1" applyAlignment="1">
      <alignment horizontal="center"/>
    </xf>
    <xf numFmtId="5" fontId="7" fillId="0" borderId="3" xfId="570" applyNumberFormat="1" applyFill="1" applyBorder="1" applyAlignment="1">
      <alignment horizontal="center"/>
    </xf>
    <xf numFmtId="5" fontId="7" fillId="0" borderId="4" xfId="570" applyNumberFormat="1" applyFill="1" applyBorder="1" applyAlignment="1">
      <alignment horizontal="center"/>
    </xf>
    <xf numFmtId="168" fontId="7" fillId="5" borderId="5" xfId="570" applyNumberFormat="1" applyFill="1" applyBorder="1" applyAlignment="1" applyProtection="1">
      <alignment horizontal="center"/>
      <protection locked="0"/>
    </xf>
    <xf numFmtId="168" fontId="7" fillId="5" borderId="11" xfId="570" applyNumberFormat="1" applyFill="1" applyBorder="1" applyAlignment="1" applyProtection="1">
      <alignment horizontal="center"/>
      <protection locked="0"/>
    </xf>
    <xf numFmtId="168" fontId="7" fillId="5" borderId="10" xfId="570" applyNumberFormat="1" applyFill="1" applyBorder="1" applyAlignment="1" applyProtection="1">
      <alignment horizontal="center"/>
      <protection locked="0"/>
    </xf>
    <xf numFmtId="168" fontId="7" fillId="5" borderId="13" xfId="570" applyNumberFormat="1" applyFill="1" applyBorder="1" applyAlignment="1" applyProtection="1">
      <alignment horizontal="center"/>
      <protection locked="0"/>
    </xf>
    <xf numFmtId="0" fontId="13" fillId="3" borderId="2" xfId="570" applyFont="1" applyFill="1" applyBorder="1" applyAlignment="1">
      <alignment horizontal="center" vertical="center"/>
    </xf>
    <xf numFmtId="0" fontId="13" fillId="3" borderId="16" xfId="570" applyFont="1" applyFill="1" applyBorder="1" applyAlignment="1">
      <alignment horizontal="center" vertical="center"/>
    </xf>
    <xf numFmtId="168" fontId="7" fillId="0" borderId="7" xfId="570" applyNumberFormat="1" applyFill="1" applyBorder="1" applyAlignment="1">
      <alignment horizontal="center"/>
    </xf>
    <xf numFmtId="168" fontId="7" fillId="0" borderId="15" xfId="570" applyNumberFormat="1" applyFill="1" applyBorder="1" applyAlignment="1">
      <alignment horizontal="center"/>
    </xf>
    <xf numFmtId="0" fontId="15" fillId="5" borderId="4" xfId="570" applyFont="1" applyFill="1" applyBorder="1" applyAlignment="1" applyProtection="1">
      <alignment horizontal="left"/>
      <protection locked="0"/>
    </xf>
    <xf numFmtId="0" fontId="15" fillId="5" borderId="5" xfId="570" applyFont="1" applyFill="1" applyBorder="1" applyAlignment="1" applyProtection="1">
      <alignment horizontal="left"/>
      <protection locked="0"/>
    </xf>
    <xf numFmtId="0" fontId="14" fillId="0" borderId="3" xfId="570" applyFont="1" applyFill="1" applyBorder="1" applyAlignment="1">
      <alignment horizontal="left"/>
    </xf>
    <xf numFmtId="0" fontId="14" fillId="0" borderId="4" xfId="570" applyFont="1" applyFill="1" applyBorder="1" applyAlignment="1">
      <alignment horizontal="left"/>
    </xf>
    <xf numFmtId="0" fontId="14" fillId="0" borderId="5" xfId="570" applyFont="1" applyFill="1" applyBorder="1" applyAlignment="1">
      <alignment horizontal="left"/>
    </xf>
    <xf numFmtId="0" fontId="15" fillId="0" borderId="4" xfId="570" applyFont="1" applyBorder="1" applyAlignment="1">
      <alignment horizontal="left"/>
    </xf>
    <xf numFmtId="0" fontId="15" fillId="0" borderId="5" xfId="570" applyFont="1" applyBorder="1" applyAlignment="1">
      <alignment horizontal="left"/>
    </xf>
    <xf numFmtId="179" fontId="14" fillId="0" borderId="11" xfId="570" applyNumberFormat="1" applyFont="1" applyFill="1" applyBorder="1" applyAlignment="1" applyProtection="1">
      <alignment horizontal="center" wrapText="1"/>
    </xf>
    <xf numFmtId="164" fontId="14" fillId="0" borderId="11" xfId="570" applyNumberFormat="1" applyFont="1" applyFill="1" applyBorder="1" applyAlignment="1" applyProtection="1">
      <alignment horizontal="center" wrapText="1"/>
    </xf>
    <xf numFmtId="0" fontId="14" fillId="0" borderId="3" xfId="570" applyFont="1" applyFill="1" applyBorder="1" applyAlignment="1">
      <alignment horizontal="right"/>
    </xf>
    <xf numFmtId="0" fontId="14" fillId="0" borderId="4" xfId="570" applyFont="1" applyFill="1" applyBorder="1" applyAlignment="1">
      <alignment horizontal="right"/>
    </xf>
    <xf numFmtId="0" fontId="14" fillId="0" borderId="5" xfId="570" applyFont="1" applyFill="1" applyBorder="1" applyAlignment="1">
      <alignment horizontal="right"/>
    </xf>
    <xf numFmtId="0" fontId="44" fillId="0" borderId="2" xfId="570" applyNumberFormat="1" applyFont="1" applyBorder="1" applyAlignment="1">
      <alignment horizontal="left" vertical="top"/>
    </xf>
    <xf numFmtId="0" fontId="7" fillId="0" borderId="3" xfId="570" applyFont="1" applyBorder="1" applyAlignment="1">
      <alignment horizontal="right"/>
    </xf>
    <xf numFmtId="0" fontId="7" fillId="0" borderId="4" xfId="570" applyFont="1" applyBorder="1" applyAlignment="1">
      <alignment horizontal="right"/>
    </xf>
    <xf numFmtId="0" fontId="7" fillId="0" borderId="5" xfId="570" applyFont="1" applyBorder="1" applyAlignment="1">
      <alignment horizontal="right"/>
    </xf>
    <xf numFmtId="0" fontId="15" fillId="0" borderId="3" xfId="570" applyFont="1" applyBorder="1" applyAlignment="1">
      <alignment horizontal="right"/>
    </xf>
    <xf numFmtId="0" fontId="15" fillId="0" borderId="4" xfId="570" applyFont="1" applyBorder="1" applyAlignment="1">
      <alignment horizontal="right"/>
    </xf>
    <xf numFmtId="0" fontId="15" fillId="0" borderId="5" xfId="570" applyFont="1" applyBorder="1" applyAlignment="1">
      <alignment horizontal="right"/>
    </xf>
    <xf numFmtId="168" fontId="7" fillId="0" borderId="3" xfId="570" applyNumberFormat="1" applyBorder="1" applyAlignment="1">
      <alignment horizontal="center"/>
    </xf>
    <xf numFmtId="168" fontId="7" fillId="0" borderId="4" xfId="570" applyNumberFormat="1" applyBorder="1" applyAlignment="1">
      <alignment horizontal="center"/>
    </xf>
    <xf numFmtId="168" fontId="7" fillId="0" borderId="5" xfId="570" applyNumberFormat="1" applyBorder="1" applyAlignment="1">
      <alignment horizontal="center"/>
    </xf>
    <xf numFmtId="3" fontId="16" fillId="0" borderId="0" xfId="0" applyNumberFormat="1" applyFont="1" applyAlignment="1">
      <alignment horizontal="left" vertical="top" wrapText="1"/>
    </xf>
    <xf numFmtId="0" fontId="12" fillId="0" borderId="6" xfId="271" applyFont="1" applyBorder="1" applyAlignment="1" applyProtection="1">
      <alignment horizontal="center"/>
    </xf>
  </cellXfs>
  <cellStyles count="8706">
    <cellStyle name="20% - Accent1" xfId="1" builtinId="30" customBuiltin="1"/>
    <cellStyle name="20% - Accent1 10" xfId="4495" xr:uid="{6B24B574-B0A9-40AF-92FC-2ACA895B5C38}"/>
    <cellStyle name="20% - Accent1 2" xfId="2" xr:uid="{00000000-0005-0000-0000-000001000000}"/>
    <cellStyle name="20% - Accent1 2 2" xfId="3" xr:uid="{00000000-0005-0000-0000-000002000000}"/>
    <cellStyle name="20% - Accent1 2 2 2" xfId="4" xr:uid="{00000000-0005-0000-0000-000003000000}"/>
    <cellStyle name="20% - Accent1 2 2 2 2" xfId="574" xr:uid="{00000000-0005-0000-0000-000004000000}"/>
    <cellStyle name="20% - Accent1 2 2 2 2 2" xfId="2845" xr:uid="{00000000-0005-0000-0000-000005000000}"/>
    <cellStyle name="20% - Accent1 2 2 2 2 2 2" xfId="7057" xr:uid="{E9671538-B45D-434A-B5A4-4D37211FB6F8}"/>
    <cellStyle name="20% - Accent1 2 2 2 2 3" xfId="4912" xr:uid="{6DB73F30-02A7-4693-A2C0-4FD24382C6B2}"/>
    <cellStyle name="20% - Accent1 2 2 2 3" xfId="1027" xr:uid="{00000000-0005-0000-0000-000006000000}"/>
    <cellStyle name="20% - Accent1 2 2 2 3 2" xfId="3258" xr:uid="{00000000-0005-0000-0000-000007000000}"/>
    <cellStyle name="20% - Accent1 2 2 2 3 2 2" xfId="7470" xr:uid="{44128B0C-D324-41BC-B1A9-D6B02433A9CE}"/>
    <cellStyle name="20% - Accent1 2 2 2 3 3" xfId="5325" xr:uid="{2FEA10F7-6CF8-4140-B696-44E35ABC362C}"/>
    <cellStyle name="20% - Accent1 2 2 2 4" xfId="1441" xr:uid="{00000000-0005-0000-0000-000008000000}"/>
    <cellStyle name="20% - Accent1 2 2 2 4 2" xfId="3671" xr:uid="{00000000-0005-0000-0000-000009000000}"/>
    <cellStyle name="20% - Accent1 2 2 2 4 2 2" xfId="7883" xr:uid="{8137B851-6D4C-43A7-9E3E-8D84597F7F06}"/>
    <cellStyle name="20% - Accent1 2 2 2 4 3" xfId="5738" xr:uid="{021639A4-19BA-4F74-907F-93DED7C7869C}"/>
    <cellStyle name="20% - Accent1 2 2 2 5" xfId="1855" xr:uid="{00000000-0005-0000-0000-00000A000000}"/>
    <cellStyle name="20% - Accent1 2 2 2 5 2" xfId="4084" xr:uid="{00000000-0005-0000-0000-00000B000000}"/>
    <cellStyle name="20% - Accent1 2 2 2 5 2 2" xfId="8296" xr:uid="{A59CD4DD-1C49-4F16-B0BE-262105906604}"/>
    <cellStyle name="20% - Accent1 2 2 2 5 3" xfId="6151" xr:uid="{E959A917-FEF2-4029-ABA8-C08A11455A63}"/>
    <cellStyle name="20% - Accent1 2 2 2 6" xfId="2268" xr:uid="{00000000-0005-0000-0000-00000C000000}"/>
    <cellStyle name="20% - Accent1 2 2 2 6 2" xfId="6564" xr:uid="{5BCF5341-2794-4D96-B801-4704ADADD47C}"/>
    <cellStyle name="20% - Accent1 2 2 2 7" xfId="4498" xr:uid="{7DD6515A-E3CD-4777-94A2-809EA8483B05}"/>
    <cellStyle name="20% - Accent1 2 2 3" xfId="573" xr:uid="{00000000-0005-0000-0000-00000D000000}"/>
    <cellStyle name="20% - Accent1 2 2 3 2" xfId="2844" xr:uid="{00000000-0005-0000-0000-00000E000000}"/>
    <cellStyle name="20% - Accent1 2 2 3 2 2" xfId="7056" xr:uid="{5CCA9FF0-E2A7-430A-8018-6D2EA5319724}"/>
    <cellStyle name="20% - Accent1 2 2 3 3" xfId="4911" xr:uid="{D3389DF3-AA56-48D0-B5BE-E617374331E7}"/>
    <cellStyle name="20% - Accent1 2 2 4" xfId="1026" xr:uid="{00000000-0005-0000-0000-00000F000000}"/>
    <cellStyle name="20% - Accent1 2 2 4 2" xfId="3257" xr:uid="{00000000-0005-0000-0000-000010000000}"/>
    <cellStyle name="20% - Accent1 2 2 4 2 2" xfId="7469" xr:uid="{D58FE162-10EF-4810-BF04-90279B57A152}"/>
    <cellStyle name="20% - Accent1 2 2 4 3" xfId="5324" xr:uid="{72089E84-026A-4EBD-A503-50A07B675E72}"/>
    <cellStyle name="20% - Accent1 2 2 5" xfId="1440" xr:uid="{00000000-0005-0000-0000-000011000000}"/>
    <cellStyle name="20% - Accent1 2 2 5 2" xfId="3670" xr:uid="{00000000-0005-0000-0000-000012000000}"/>
    <cellStyle name="20% - Accent1 2 2 5 2 2" xfId="7882" xr:uid="{30CB7945-BCB9-42D6-9C70-5198D2C43D02}"/>
    <cellStyle name="20% - Accent1 2 2 5 3" xfId="5737" xr:uid="{FF2C3F54-DF4E-408C-B843-564D7545236B}"/>
    <cellStyle name="20% - Accent1 2 2 6" xfId="1854" xr:uid="{00000000-0005-0000-0000-000013000000}"/>
    <cellStyle name="20% - Accent1 2 2 6 2" xfId="4083" xr:uid="{00000000-0005-0000-0000-000014000000}"/>
    <cellStyle name="20% - Accent1 2 2 6 2 2" xfId="8295" xr:uid="{700DE277-C2B7-418C-AC9B-C2E7A699DF21}"/>
    <cellStyle name="20% - Accent1 2 2 6 3" xfId="6150" xr:uid="{46DA9BB3-9E59-4046-B97B-908713D1BCFD}"/>
    <cellStyle name="20% - Accent1 2 2 7" xfId="2267" xr:uid="{00000000-0005-0000-0000-000015000000}"/>
    <cellStyle name="20% - Accent1 2 2 7 2" xfId="6563" xr:uid="{00F37D74-FDB5-48B1-94F2-189F0A5AD198}"/>
    <cellStyle name="20% - Accent1 2 2 8" xfId="4497" xr:uid="{76C5C7D7-DABA-4E5B-B58F-9A43C49E1301}"/>
    <cellStyle name="20% - Accent1 2 3" xfId="5" xr:uid="{00000000-0005-0000-0000-000016000000}"/>
    <cellStyle name="20% - Accent1 2 3 2" xfId="575" xr:uid="{00000000-0005-0000-0000-000017000000}"/>
    <cellStyle name="20% - Accent1 2 3 2 2" xfId="2846" xr:uid="{00000000-0005-0000-0000-000018000000}"/>
    <cellStyle name="20% - Accent1 2 3 2 2 2" xfId="7058" xr:uid="{270A1E91-BA95-4DA8-A7C4-F1AFEA810D3D}"/>
    <cellStyle name="20% - Accent1 2 3 2 3" xfId="4913" xr:uid="{F1A75E50-5730-43AF-BEC4-5F04DBC859E0}"/>
    <cellStyle name="20% - Accent1 2 3 3" xfId="1028" xr:uid="{00000000-0005-0000-0000-000019000000}"/>
    <cellStyle name="20% - Accent1 2 3 3 2" xfId="3259" xr:uid="{00000000-0005-0000-0000-00001A000000}"/>
    <cellStyle name="20% - Accent1 2 3 3 2 2" xfId="7471" xr:uid="{D0506CDE-1208-4D37-971F-DD41C7ECFF28}"/>
    <cellStyle name="20% - Accent1 2 3 3 3" xfId="5326" xr:uid="{A3BFC98E-15B0-4467-814C-81465D1347C9}"/>
    <cellStyle name="20% - Accent1 2 3 4" xfId="1442" xr:uid="{00000000-0005-0000-0000-00001B000000}"/>
    <cellStyle name="20% - Accent1 2 3 4 2" xfId="3672" xr:uid="{00000000-0005-0000-0000-00001C000000}"/>
    <cellStyle name="20% - Accent1 2 3 4 2 2" xfId="7884" xr:uid="{DBEAA5C1-BA5C-4BEE-8D1E-E4B44D26DEA2}"/>
    <cellStyle name="20% - Accent1 2 3 4 3" xfId="5739" xr:uid="{B1E8D688-A668-4449-89DA-CD389A491BBA}"/>
    <cellStyle name="20% - Accent1 2 3 5" xfId="1856" xr:uid="{00000000-0005-0000-0000-00001D000000}"/>
    <cellStyle name="20% - Accent1 2 3 5 2" xfId="4085" xr:uid="{00000000-0005-0000-0000-00001E000000}"/>
    <cellStyle name="20% - Accent1 2 3 5 2 2" xfId="8297" xr:uid="{56350176-1623-4A71-8100-63A792E14263}"/>
    <cellStyle name="20% - Accent1 2 3 5 3" xfId="6152" xr:uid="{69F97343-2217-4514-A59F-52E3DA6EB2E9}"/>
    <cellStyle name="20% - Accent1 2 3 6" xfId="2269" xr:uid="{00000000-0005-0000-0000-00001F000000}"/>
    <cellStyle name="20% - Accent1 2 3 6 2" xfId="6565" xr:uid="{24B17640-8DA0-40DA-B797-82B8BF24C523}"/>
    <cellStyle name="20% - Accent1 2 3 7" xfId="4499" xr:uid="{61C9B313-EB8C-483F-A77A-30E6876EABF4}"/>
    <cellStyle name="20% - Accent1 2 4" xfId="572" xr:uid="{00000000-0005-0000-0000-000020000000}"/>
    <cellStyle name="20% - Accent1 2 4 2" xfId="2843" xr:uid="{00000000-0005-0000-0000-000021000000}"/>
    <cellStyle name="20% - Accent1 2 4 2 2" xfId="7055" xr:uid="{701E7ECE-CBB3-4F7C-87A2-570171DFD726}"/>
    <cellStyle name="20% - Accent1 2 4 3" xfId="4910" xr:uid="{72C42424-FBA1-4DD6-8A0B-10AD19CA54A6}"/>
    <cellStyle name="20% - Accent1 2 5" xfId="1025" xr:uid="{00000000-0005-0000-0000-000022000000}"/>
    <cellStyle name="20% - Accent1 2 5 2" xfId="3256" xr:uid="{00000000-0005-0000-0000-000023000000}"/>
    <cellStyle name="20% - Accent1 2 5 2 2" xfId="7468" xr:uid="{07DB9844-175D-4DAA-95AE-9F2BF4C4C9AE}"/>
    <cellStyle name="20% - Accent1 2 5 3" xfId="5323" xr:uid="{A643C0ED-18DC-4B96-B0FA-AF2C43E84619}"/>
    <cellStyle name="20% - Accent1 2 6" xfId="1439" xr:uid="{00000000-0005-0000-0000-000024000000}"/>
    <cellStyle name="20% - Accent1 2 6 2" xfId="3669" xr:uid="{00000000-0005-0000-0000-000025000000}"/>
    <cellStyle name="20% - Accent1 2 6 2 2" xfId="7881" xr:uid="{FA55BA58-C603-40CA-9B85-C9337EA2B010}"/>
    <cellStyle name="20% - Accent1 2 6 3" xfId="5736" xr:uid="{F49FB674-96C4-4721-8E11-6283F5E96BB0}"/>
    <cellStyle name="20% - Accent1 2 7" xfId="1853" xr:uid="{00000000-0005-0000-0000-000026000000}"/>
    <cellStyle name="20% - Accent1 2 7 2" xfId="4082" xr:uid="{00000000-0005-0000-0000-000027000000}"/>
    <cellStyle name="20% - Accent1 2 7 2 2" xfId="8294" xr:uid="{465BFE38-6D8B-47F9-B8D1-8E539AB274A0}"/>
    <cellStyle name="20% - Accent1 2 7 3" xfId="6149" xr:uid="{E9093349-202B-4207-AA4B-13C8EBE509FE}"/>
    <cellStyle name="20% - Accent1 2 8" xfId="2266" xr:uid="{00000000-0005-0000-0000-000028000000}"/>
    <cellStyle name="20% - Accent1 2 8 2" xfId="6562" xr:uid="{A627B47E-FDC6-4611-8BF2-3A81C20DC165}"/>
    <cellStyle name="20% - Accent1 2 9" xfId="4496" xr:uid="{CAFC2947-5254-463B-99A0-C155200A1B09}"/>
    <cellStyle name="20% - Accent1 3" xfId="6" xr:uid="{00000000-0005-0000-0000-000029000000}"/>
    <cellStyle name="20% - Accent1 3 2" xfId="7" xr:uid="{00000000-0005-0000-0000-00002A000000}"/>
    <cellStyle name="20% - Accent1 3 2 2" xfId="577" xr:uid="{00000000-0005-0000-0000-00002B000000}"/>
    <cellStyle name="20% - Accent1 3 2 2 2" xfId="2848" xr:uid="{00000000-0005-0000-0000-00002C000000}"/>
    <cellStyle name="20% - Accent1 3 2 2 2 2" xfId="7060" xr:uid="{95E5F5BC-4817-46B4-9261-BD91E41CA25B}"/>
    <cellStyle name="20% - Accent1 3 2 2 3" xfId="4915" xr:uid="{0946F618-C86D-4D35-A0D5-F0AD55C3885A}"/>
    <cellStyle name="20% - Accent1 3 2 3" xfId="1030" xr:uid="{00000000-0005-0000-0000-00002D000000}"/>
    <cellStyle name="20% - Accent1 3 2 3 2" xfId="3261" xr:uid="{00000000-0005-0000-0000-00002E000000}"/>
    <cellStyle name="20% - Accent1 3 2 3 2 2" xfId="7473" xr:uid="{3A59C02F-2330-4EDC-97F7-3E43C371300D}"/>
    <cellStyle name="20% - Accent1 3 2 3 3" xfId="5328" xr:uid="{2BB49539-BD40-46EF-9080-7FBED8170B63}"/>
    <cellStyle name="20% - Accent1 3 2 4" xfId="1444" xr:uid="{00000000-0005-0000-0000-00002F000000}"/>
    <cellStyle name="20% - Accent1 3 2 4 2" xfId="3674" xr:uid="{00000000-0005-0000-0000-000030000000}"/>
    <cellStyle name="20% - Accent1 3 2 4 2 2" xfId="7886" xr:uid="{34374876-85FB-4786-A632-B3C22BD93747}"/>
    <cellStyle name="20% - Accent1 3 2 4 3" xfId="5741" xr:uid="{B547E81A-897D-42D2-A0EE-D71FE512DFED}"/>
    <cellStyle name="20% - Accent1 3 2 5" xfId="1858" xr:uid="{00000000-0005-0000-0000-000031000000}"/>
    <cellStyle name="20% - Accent1 3 2 5 2" xfId="4087" xr:uid="{00000000-0005-0000-0000-000032000000}"/>
    <cellStyle name="20% - Accent1 3 2 5 2 2" xfId="8299" xr:uid="{DBB44DC9-50B1-4CE4-BA4A-D740341026CC}"/>
    <cellStyle name="20% - Accent1 3 2 5 3" xfId="6154" xr:uid="{8796F04D-E1E2-43F9-A88C-6AFA544950F7}"/>
    <cellStyle name="20% - Accent1 3 2 6" xfId="2271" xr:uid="{00000000-0005-0000-0000-000033000000}"/>
    <cellStyle name="20% - Accent1 3 2 6 2" xfId="6567" xr:uid="{E6A63CA3-AD8A-40B6-B594-D6A577829EA4}"/>
    <cellStyle name="20% - Accent1 3 2 7" xfId="4501" xr:uid="{29D26EBD-358E-4690-8704-AAFC0DCB76D5}"/>
    <cellStyle name="20% - Accent1 3 3" xfId="576" xr:uid="{00000000-0005-0000-0000-000034000000}"/>
    <cellStyle name="20% - Accent1 3 3 2" xfId="2847" xr:uid="{00000000-0005-0000-0000-000035000000}"/>
    <cellStyle name="20% - Accent1 3 3 2 2" xfId="7059" xr:uid="{0D61AD6F-0EF1-4021-BF62-8204C6A9037B}"/>
    <cellStyle name="20% - Accent1 3 3 3" xfId="4914" xr:uid="{F7452C20-022B-4FA1-84AF-3D67939E44B0}"/>
    <cellStyle name="20% - Accent1 3 4" xfId="1029" xr:uid="{00000000-0005-0000-0000-000036000000}"/>
    <cellStyle name="20% - Accent1 3 4 2" xfId="3260" xr:uid="{00000000-0005-0000-0000-000037000000}"/>
    <cellStyle name="20% - Accent1 3 4 2 2" xfId="7472" xr:uid="{778378DA-C3E0-4A46-9F75-1DE2991C2634}"/>
    <cellStyle name="20% - Accent1 3 4 3" xfId="5327" xr:uid="{52C08939-5905-49CF-B3F0-DF5D9CAD8EB4}"/>
    <cellStyle name="20% - Accent1 3 5" xfId="1443" xr:uid="{00000000-0005-0000-0000-000038000000}"/>
    <cellStyle name="20% - Accent1 3 5 2" xfId="3673" xr:uid="{00000000-0005-0000-0000-000039000000}"/>
    <cellStyle name="20% - Accent1 3 5 2 2" xfId="7885" xr:uid="{6D583FD3-331C-4515-BBB0-1B6028A9D6DD}"/>
    <cellStyle name="20% - Accent1 3 5 3" xfId="5740" xr:uid="{39503A76-44F3-433F-97A7-855FC918EA42}"/>
    <cellStyle name="20% - Accent1 3 6" xfId="1857" xr:uid="{00000000-0005-0000-0000-00003A000000}"/>
    <cellStyle name="20% - Accent1 3 6 2" xfId="4086" xr:uid="{00000000-0005-0000-0000-00003B000000}"/>
    <cellStyle name="20% - Accent1 3 6 2 2" xfId="8298" xr:uid="{974264C3-380D-4614-8DBB-B2BF93387A83}"/>
    <cellStyle name="20% - Accent1 3 6 3" xfId="6153" xr:uid="{7C79973F-BDFE-4124-94FF-E2D16F0592FB}"/>
    <cellStyle name="20% - Accent1 3 7" xfId="2270" xr:uid="{00000000-0005-0000-0000-00003C000000}"/>
    <cellStyle name="20% - Accent1 3 7 2" xfId="6566" xr:uid="{F7311D0D-F782-400C-979A-A39A201E8C97}"/>
    <cellStyle name="20% - Accent1 3 8" xfId="4500" xr:uid="{F4D3B347-A36A-491F-83E5-9F29623B0041}"/>
    <cellStyle name="20% - Accent1 4" xfId="8" xr:uid="{00000000-0005-0000-0000-00003D000000}"/>
    <cellStyle name="20% - Accent1 4 2" xfId="578" xr:uid="{00000000-0005-0000-0000-00003E000000}"/>
    <cellStyle name="20% - Accent1 4 2 2" xfId="2849" xr:uid="{00000000-0005-0000-0000-00003F000000}"/>
    <cellStyle name="20% - Accent1 4 2 2 2" xfId="7061" xr:uid="{7B373326-925C-46F4-A295-394771D191D6}"/>
    <cellStyle name="20% - Accent1 4 2 3" xfId="4916" xr:uid="{E05CEE1D-B4A1-4E04-B399-C5273BD7EDB2}"/>
    <cellStyle name="20% - Accent1 4 3" xfId="1031" xr:uid="{00000000-0005-0000-0000-000040000000}"/>
    <cellStyle name="20% - Accent1 4 3 2" xfId="3262" xr:uid="{00000000-0005-0000-0000-000041000000}"/>
    <cellStyle name="20% - Accent1 4 3 2 2" xfId="7474" xr:uid="{E45C458D-E500-4971-8A40-5115A86B8C2C}"/>
    <cellStyle name="20% - Accent1 4 3 3" xfId="5329" xr:uid="{B3A1825D-9BD4-46CF-8C2B-5BE56B69E9F3}"/>
    <cellStyle name="20% - Accent1 4 4" xfId="1445" xr:uid="{00000000-0005-0000-0000-000042000000}"/>
    <cellStyle name="20% - Accent1 4 4 2" xfId="3675" xr:uid="{00000000-0005-0000-0000-000043000000}"/>
    <cellStyle name="20% - Accent1 4 4 2 2" xfId="7887" xr:uid="{554A6E35-6EAA-42E2-AFB1-F05BD548D6C4}"/>
    <cellStyle name="20% - Accent1 4 4 3" xfId="5742" xr:uid="{4413421B-F7A2-476E-9831-0106A7FC0E75}"/>
    <cellStyle name="20% - Accent1 4 5" xfId="1859" xr:uid="{00000000-0005-0000-0000-000044000000}"/>
    <cellStyle name="20% - Accent1 4 5 2" xfId="4088" xr:uid="{00000000-0005-0000-0000-000045000000}"/>
    <cellStyle name="20% - Accent1 4 5 2 2" xfId="8300" xr:uid="{9E33C46F-4EFD-4AC5-97CE-F5B51A68DB36}"/>
    <cellStyle name="20% - Accent1 4 5 3" xfId="6155" xr:uid="{5766011C-0642-4428-AF18-2835B72B158A}"/>
    <cellStyle name="20% - Accent1 4 6" xfId="2272" xr:uid="{00000000-0005-0000-0000-000046000000}"/>
    <cellStyle name="20% - Accent1 4 6 2" xfId="6568" xr:uid="{17E0D00C-934A-4233-BFF8-7CA58964CCE1}"/>
    <cellStyle name="20% - Accent1 4 7" xfId="4502" xr:uid="{FE9ED92D-2A25-4801-BDE5-34B946798B0C}"/>
    <cellStyle name="20% - Accent1 5" xfId="571" xr:uid="{00000000-0005-0000-0000-000047000000}"/>
    <cellStyle name="20% - Accent1 5 2" xfId="2842" xr:uid="{00000000-0005-0000-0000-000048000000}"/>
    <cellStyle name="20% - Accent1 5 2 2" xfId="7054" xr:uid="{2CBA2F0C-FA21-4673-A54A-D0E6CC5B517A}"/>
    <cellStyle name="20% - Accent1 5 3" xfId="4909" xr:uid="{894B0B8E-A1AF-497B-9C33-9C2D5F24D0E7}"/>
    <cellStyle name="20% - Accent1 6" xfId="1024" xr:uid="{00000000-0005-0000-0000-000049000000}"/>
    <cellStyle name="20% - Accent1 6 2" xfId="3255" xr:uid="{00000000-0005-0000-0000-00004A000000}"/>
    <cellStyle name="20% - Accent1 6 2 2" xfId="7467" xr:uid="{C18B0B09-FB35-4369-B369-0333BA97F527}"/>
    <cellStyle name="20% - Accent1 6 3" xfId="5322" xr:uid="{BBDE52B8-C786-40BD-82CC-0725615E42EF}"/>
    <cellStyle name="20% - Accent1 7" xfId="1438" xr:uid="{00000000-0005-0000-0000-00004B000000}"/>
    <cellStyle name="20% - Accent1 7 2" xfId="3668" xr:uid="{00000000-0005-0000-0000-00004C000000}"/>
    <cellStyle name="20% - Accent1 7 2 2" xfId="7880" xr:uid="{96C72C61-6A24-4B11-8C9C-AF165BEBD51F}"/>
    <cellStyle name="20% - Accent1 7 3" xfId="5735" xr:uid="{54769647-57F7-4344-B67A-F8553CCFFA80}"/>
    <cellStyle name="20% - Accent1 8" xfId="1852" xr:uid="{00000000-0005-0000-0000-00004D000000}"/>
    <cellStyle name="20% - Accent1 8 2" xfId="4081" xr:uid="{00000000-0005-0000-0000-00004E000000}"/>
    <cellStyle name="20% - Accent1 8 2 2" xfId="8293" xr:uid="{589D3E44-5428-4B0B-B742-217A7C8FE14E}"/>
    <cellStyle name="20% - Accent1 8 3" xfId="6148" xr:uid="{721838F0-41DB-4051-A28C-29AA555EB7A8}"/>
    <cellStyle name="20% - Accent1 9" xfId="2265" xr:uid="{00000000-0005-0000-0000-00004F000000}"/>
    <cellStyle name="20% - Accent1 9 2" xfId="6561" xr:uid="{FAD453E0-A008-4A54-A0F7-BB8BAC11588E}"/>
    <cellStyle name="20% - Accent2" xfId="9" builtinId="34" customBuiltin="1"/>
    <cellStyle name="20% - Accent2 10" xfId="4503" xr:uid="{08419B94-A8C2-47BC-9A99-D6004D8972FA}"/>
    <cellStyle name="20% - Accent2 2" xfId="10" xr:uid="{00000000-0005-0000-0000-000051000000}"/>
    <cellStyle name="20% - Accent2 2 2" xfId="11" xr:uid="{00000000-0005-0000-0000-000052000000}"/>
    <cellStyle name="20% - Accent2 2 2 2" xfId="12" xr:uid="{00000000-0005-0000-0000-000053000000}"/>
    <cellStyle name="20% - Accent2 2 2 2 2" xfId="582" xr:uid="{00000000-0005-0000-0000-000054000000}"/>
    <cellStyle name="20% - Accent2 2 2 2 2 2" xfId="2853" xr:uid="{00000000-0005-0000-0000-000055000000}"/>
    <cellStyle name="20% - Accent2 2 2 2 2 2 2" xfId="7065" xr:uid="{7EE0979B-31D9-407F-BDA7-B0F5B1D69669}"/>
    <cellStyle name="20% - Accent2 2 2 2 2 3" xfId="4920" xr:uid="{7F65B963-694C-453F-B470-3ACC82D7120A}"/>
    <cellStyle name="20% - Accent2 2 2 2 3" xfId="1035" xr:uid="{00000000-0005-0000-0000-000056000000}"/>
    <cellStyle name="20% - Accent2 2 2 2 3 2" xfId="3266" xr:uid="{00000000-0005-0000-0000-000057000000}"/>
    <cellStyle name="20% - Accent2 2 2 2 3 2 2" xfId="7478" xr:uid="{C86C73F8-9743-4D76-9BAF-576C758576D0}"/>
    <cellStyle name="20% - Accent2 2 2 2 3 3" xfId="5333" xr:uid="{F4D3C746-3DB2-407D-8262-EA6508B7FBEA}"/>
    <cellStyle name="20% - Accent2 2 2 2 4" xfId="1449" xr:uid="{00000000-0005-0000-0000-000058000000}"/>
    <cellStyle name="20% - Accent2 2 2 2 4 2" xfId="3679" xr:uid="{00000000-0005-0000-0000-000059000000}"/>
    <cellStyle name="20% - Accent2 2 2 2 4 2 2" xfId="7891" xr:uid="{81715ABE-544D-457C-BBA5-BCA5833DFE22}"/>
    <cellStyle name="20% - Accent2 2 2 2 4 3" xfId="5746" xr:uid="{BA446514-7112-43EA-BACF-F7F86FB03FBE}"/>
    <cellStyle name="20% - Accent2 2 2 2 5" xfId="1863" xr:uid="{00000000-0005-0000-0000-00005A000000}"/>
    <cellStyle name="20% - Accent2 2 2 2 5 2" xfId="4092" xr:uid="{00000000-0005-0000-0000-00005B000000}"/>
    <cellStyle name="20% - Accent2 2 2 2 5 2 2" xfId="8304" xr:uid="{A298A56D-5108-4D59-A1B4-FB00CA2D5279}"/>
    <cellStyle name="20% - Accent2 2 2 2 5 3" xfId="6159" xr:uid="{65723952-C4A4-47AF-8696-72729607FFCF}"/>
    <cellStyle name="20% - Accent2 2 2 2 6" xfId="2276" xr:uid="{00000000-0005-0000-0000-00005C000000}"/>
    <cellStyle name="20% - Accent2 2 2 2 6 2" xfId="6572" xr:uid="{18461800-2174-44B4-8DD7-CFEBC6507624}"/>
    <cellStyle name="20% - Accent2 2 2 2 7" xfId="4506" xr:uid="{60C6B1B0-6235-4ED2-B260-6BAC8788E26C}"/>
    <cellStyle name="20% - Accent2 2 2 3" xfId="581" xr:uid="{00000000-0005-0000-0000-00005D000000}"/>
    <cellStyle name="20% - Accent2 2 2 3 2" xfId="2852" xr:uid="{00000000-0005-0000-0000-00005E000000}"/>
    <cellStyle name="20% - Accent2 2 2 3 2 2" xfId="7064" xr:uid="{54CA8D16-1E79-42E0-8C49-81ADFDCCB07D}"/>
    <cellStyle name="20% - Accent2 2 2 3 3" xfId="4919" xr:uid="{D2463CC7-3088-4474-B0D1-B66A87F16ED9}"/>
    <cellStyle name="20% - Accent2 2 2 4" xfId="1034" xr:uid="{00000000-0005-0000-0000-00005F000000}"/>
    <cellStyle name="20% - Accent2 2 2 4 2" xfId="3265" xr:uid="{00000000-0005-0000-0000-000060000000}"/>
    <cellStyle name="20% - Accent2 2 2 4 2 2" xfId="7477" xr:uid="{AF83534D-8A28-4C91-83A4-6A934B499558}"/>
    <cellStyle name="20% - Accent2 2 2 4 3" xfId="5332" xr:uid="{E6BF63B5-DBBF-49E7-8D3E-DB8287196A49}"/>
    <cellStyle name="20% - Accent2 2 2 5" xfId="1448" xr:uid="{00000000-0005-0000-0000-000061000000}"/>
    <cellStyle name="20% - Accent2 2 2 5 2" xfId="3678" xr:uid="{00000000-0005-0000-0000-000062000000}"/>
    <cellStyle name="20% - Accent2 2 2 5 2 2" xfId="7890" xr:uid="{24A8352C-8951-41E0-A999-EC063B8224DC}"/>
    <cellStyle name="20% - Accent2 2 2 5 3" xfId="5745" xr:uid="{316848E0-35D8-4D6F-B8DB-20AD1C7B1DE8}"/>
    <cellStyle name="20% - Accent2 2 2 6" xfId="1862" xr:uid="{00000000-0005-0000-0000-000063000000}"/>
    <cellStyle name="20% - Accent2 2 2 6 2" xfId="4091" xr:uid="{00000000-0005-0000-0000-000064000000}"/>
    <cellStyle name="20% - Accent2 2 2 6 2 2" xfId="8303" xr:uid="{352178EC-8B11-4A0D-863C-20F81F81C426}"/>
    <cellStyle name="20% - Accent2 2 2 6 3" xfId="6158" xr:uid="{22E34DB2-2418-4C04-B28B-A0C2097E010C}"/>
    <cellStyle name="20% - Accent2 2 2 7" xfId="2275" xr:uid="{00000000-0005-0000-0000-000065000000}"/>
    <cellStyle name="20% - Accent2 2 2 7 2" xfId="6571" xr:uid="{385DF632-D09E-4367-A8F2-C06668D867F4}"/>
    <cellStyle name="20% - Accent2 2 2 8" xfId="4505" xr:uid="{4C784BA2-7CC8-4B2D-B471-5477E12E3D69}"/>
    <cellStyle name="20% - Accent2 2 3" xfId="13" xr:uid="{00000000-0005-0000-0000-000066000000}"/>
    <cellStyle name="20% - Accent2 2 3 2" xfId="583" xr:uid="{00000000-0005-0000-0000-000067000000}"/>
    <cellStyle name="20% - Accent2 2 3 2 2" xfId="2854" xr:uid="{00000000-0005-0000-0000-000068000000}"/>
    <cellStyle name="20% - Accent2 2 3 2 2 2" xfId="7066" xr:uid="{8AA91D37-A160-4FF3-A682-6CDDF443E386}"/>
    <cellStyle name="20% - Accent2 2 3 2 3" xfId="4921" xr:uid="{B6BF3AF0-C4F1-48DB-BB2A-6919457212EE}"/>
    <cellStyle name="20% - Accent2 2 3 3" xfId="1036" xr:uid="{00000000-0005-0000-0000-000069000000}"/>
    <cellStyle name="20% - Accent2 2 3 3 2" xfId="3267" xr:uid="{00000000-0005-0000-0000-00006A000000}"/>
    <cellStyle name="20% - Accent2 2 3 3 2 2" xfId="7479" xr:uid="{C881D31E-0C64-48E5-B795-ECCE2992F3B7}"/>
    <cellStyle name="20% - Accent2 2 3 3 3" xfId="5334" xr:uid="{1B5F52CA-B688-4ACD-907B-7C590C36DB4B}"/>
    <cellStyle name="20% - Accent2 2 3 4" xfId="1450" xr:uid="{00000000-0005-0000-0000-00006B000000}"/>
    <cellStyle name="20% - Accent2 2 3 4 2" xfId="3680" xr:uid="{00000000-0005-0000-0000-00006C000000}"/>
    <cellStyle name="20% - Accent2 2 3 4 2 2" xfId="7892" xr:uid="{D4DCED60-6F04-4C40-B70E-6103A83BF9DF}"/>
    <cellStyle name="20% - Accent2 2 3 4 3" xfId="5747" xr:uid="{C3EDA420-26EB-4558-9DEC-90F8F8A1489E}"/>
    <cellStyle name="20% - Accent2 2 3 5" xfId="1864" xr:uid="{00000000-0005-0000-0000-00006D000000}"/>
    <cellStyle name="20% - Accent2 2 3 5 2" xfId="4093" xr:uid="{00000000-0005-0000-0000-00006E000000}"/>
    <cellStyle name="20% - Accent2 2 3 5 2 2" xfId="8305" xr:uid="{8F3548BE-FEC8-47B0-A840-DEC9B8B2B80F}"/>
    <cellStyle name="20% - Accent2 2 3 5 3" xfId="6160" xr:uid="{55C0FAC0-3B38-4D8C-9854-FF6939899EC3}"/>
    <cellStyle name="20% - Accent2 2 3 6" xfId="2277" xr:uid="{00000000-0005-0000-0000-00006F000000}"/>
    <cellStyle name="20% - Accent2 2 3 6 2" xfId="6573" xr:uid="{7056D021-6064-4500-9291-E726AA063C22}"/>
    <cellStyle name="20% - Accent2 2 3 7" xfId="4507" xr:uid="{1357E121-C155-499C-A7D7-50D371A8B4EE}"/>
    <cellStyle name="20% - Accent2 2 4" xfId="580" xr:uid="{00000000-0005-0000-0000-000070000000}"/>
    <cellStyle name="20% - Accent2 2 4 2" xfId="2851" xr:uid="{00000000-0005-0000-0000-000071000000}"/>
    <cellStyle name="20% - Accent2 2 4 2 2" xfId="7063" xr:uid="{5D3E7918-8D80-4C2E-88F6-6D9D86D65345}"/>
    <cellStyle name="20% - Accent2 2 4 3" xfId="4918" xr:uid="{4721D7DA-5B23-4ECA-94B2-CF051711B70C}"/>
    <cellStyle name="20% - Accent2 2 5" xfId="1033" xr:uid="{00000000-0005-0000-0000-000072000000}"/>
    <cellStyle name="20% - Accent2 2 5 2" xfId="3264" xr:uid="{00000000-0005-0000-0000-000073000000}"/>
    <cellStyle name="20% - Accent2 2 5 2 2" xfId="7476" xr:uid="{435BB1A1-7762-4EDF-A986-4C1D7AFF2B75}"/>
    <cellStyle name="20% - Accent2 2 5 3" xfId="5331" xr:uid="{88C8805D-E942-4C91-A693-1EFE04B7EA36}"/>
    <cellStyle name="20% - Accent2 2 6" xfId="1447" xr:uid="{00000000-0005-0000-0000-000074000000}"/>
    <cellStyle name="20% - Accent2 2 6 2" xfId="3677" xr:uid="{00000000-0005-0000-0000-000075000000}"/>
    <cellStyle name="20% - Accent2 2 6 2 2" xfId="7889" xr:uid="{0CB473B7-FE4A-46C9-A49A-2C7161DD47A6}"/>
    <cellStyle name="20% - Accent2 2 6 3" xfId="5744" xr:uid="{E6354DF6-1324-4656-BF01-1547C1784A5C}"/>
    <cellStyle name="20% - Accent2 2 7" xfId="1861" xr:uid="{00000000-0005-0000-0000-000076000000}"/>
    <cellStyle name="20% - Accent2 2 7 2" xfId="4090" xr:uid="{00000000-0005-0000-0000-000077000000}"/>
    <cellStyle name="20% - Accent2 2 7 2 2" xfId="8302" xr:uid="{675EF9AC-2C4F-48C5-9499-C331821AA50C}"/>
    <cellStyle name="20% - Accent2 2 7 3" xfId="6157" xr:uid="{4B8C6E06-76B0-4F27-9E1C-7CB15F5BB23E}"/>
    <cellStyle name="20% - Accent2 2 8" xfId="2274" xr:uid="{00000000-0005-0000-0000-000078000000}"/>
    <cellStyle name="20% - Accent2 2 8 2" xfId="6570" xr:uid="{731CEC16-C034-4943-9A0E-1AB4CB8510FD}"/>
    <cellStyle name="20% - Accent2 2 9" xfId="4504" xr:uid="{EA905708-3A5E-4BC0-B125-C4024AB5DAF7}"/>
    <cellStyle name="20% - Accent2 3" xfId="14" xr:uid="{00000000-0005-0000-0000-000079000000}"/>
    <cellStyle name="20% - Accent2 3 2" xfId="15" xr:uid="{00000000-0005-0000-0000-00007A000000}"/>
    <cellStyle name="20% - Accent2 3 2 2" xfId="585" xr:uid="{00000000-0005-0000-0000-00007B000000}"/>
    <cellStyle name="20% - Accent2 3 2 2 2" xfId="2856" xr:uid="{00000000-0005-0000-0000-00007C000000}"/>
    <cellStyle name="20% - Accent2 3 2 2 2 2" xfId="7068" xr:uid="{9DF73BFE-EF9E-4C0E-8D62-183360433737}"/>
    <cellStyle name="20% - Accent2 3 2 2 3" xfId="4923" xr:uid="{2BE3DE3C-6856-4393-90CD-22C17AA2CED4}"/>
    <cellStyle name="20% - Accent2 3 2 3" xfId="1038" xr:uid="{00000000-0005-0000-0000-00007D000000}"/>
    <cellStyle name="20% - Accent2 3 2 3 2" xfId="3269" xr:uid="{00000000-0005-0000-0000-00007E000000}"/>
    <cellStyle name="20% - Accent2 3 2 3 2 2" xfId="7481" xr:uid="{ECDA3CEE-1DB1-4102-BAC5-BC6320D01D4C}"/>
    <cellStyle name="20% - Accent2 3 2 3 3" xfId="5336" xr:uid="{35D7E802-6F50-4A0C-94D1-D46138734ED8}"/>
    <cellStyle name="20% - Accent2 3 2 4" xfId="1452" xr:uid="{00000000-0005-0000-0000-00007F000000}"/>
    <cellStyle name="20% - Accent2 3 2 4 2" xfId="3682" xr:uid="{00000000-0005-0000-0000-000080000000}"/>
    <cellStyle name="20% - Accent2 3 2 4 2 2" xfId="7894" xr:uid="{A1AEED9E-3964-40A7-A3F1-1998AC41808B}"/>
    <cellStyle name="20% - Accent2 3 2 4 3" xfId="5749" xr:uid="{19867A67-F24B-4114-8333-9EB9BB5CD7AE}"/>
    <cellStyle name="20% - Accent2 3 2 5" xfId="1866" xr:uid="{00000000-0005-0000-0000-000081000000}"/>
    <cellStyle name="20% - Accent2 3 2 5 2" xfId="4095" xr:uid="{00000000-0005-0000-0000-000082000000}"/>
    <cellStyle name="20% - Accent2 3 2 5 2 2" xfId="8307" xr:uid="{C0EE534B-25B4-403D-91C5-F4B95F6DF7DE}"/>
    <cellStyle name="20% - Accent2 3 2 5 3" xfId="6162" xr:uid="{50162D40-5226-4E21-BD6C-CE3A897557C7}"/>
    <cellStyle name="20% - Accent2 3 2 6" xfId="2279" xr:uid="{00000000-0005-0000-0000-000083000000}"/>
    <cellStyle name="20% - Accent2 3 2 6 2" xfId="6575" xr:uid="{B5725B3A-D604-4933-9C61-61207867657A}"/>
    <cellStyle name="20% - Accent2 3 2 7" xfId="4509" xr:uid="{FD8FC4B7-7C50-4B48-8C4A-0C237FD9F547}"/>
    <cellStyle name="20% - Accent2 3 3" xfId="584" xr:uid="{00000000-0005-0000-0000-000084000000}"/>
    <cellStyle name="20% - Accent2 3 3 2" xfId="2855" xr:uid="{00000000-0005-0000-0000-000085000000}"/>
    <cellStyle name="20% - Accent2 3 3 2 2" xfId="7067" xr:uid="{1F4C9918-9BC5-4ACF-BE5E-00BFA66F3777}"/>
    <cellStyle name="20% - Accent2 3 3 3" xfId="4922" xr:uid="{29B9ADFE-A3FE-4C7A-B34C-893FA7B46084}"/>
    <cellStyle name="20% - Accent2 3 4" xfId="1037" xr:uid="{00000000-0005-0000-0000-000086000000}"/>
    <cellStyle name="20% - Accent2 3 4 2" xfId="3268" xr:uid="{00000000-0005-0000-0000-000087000000}"/>
    <cellStyle name="20% - Accent2 3 4 2 2" xfId="7480" xr:uid="{CD7515B4-7C60-47EE-A125-8ADD73D4DE20}"/>
    <cellStyle name="20% - Accent2 3 4 3" xfId="5335" xr:uid="{0DF87DE0-D035-46B0-A3AE-7AE4AB89006D}"/>
    <cellStyle name="20% - Accent2 3 5" xfId="1451" xr:uid="{00000000-0005-0000-0000-000088000000}"/>
    <cellStyle name="20% - Accent2 3 5 2" xfId="3681" xr:uid="{00000000-0005-0000-0000-000089000000}"/>
    <cellStyle name="20% - Accent2 3 5 2 2" xfId="7893" xr:uid="{00D3BC3A-131F-45F9-BA67-1CBB7B87DF54}"/>
    <cellStyle name="20% - Accent2 3 5 3" xfId="5748" xr:uid="{99203F77-C9B5-4143-88D1-7684247ACFC5}"/>
    <cellStyle name="20% - Accent2 3 6" xfId="1865" xr:uid="{00000000-0005-0000-0000-00008A000000}"/>
    <cellStyle name="20% - Accent2 3 6 2" xfId="4094" xr:uid="{00000000-0005-0000-0000-00008B000000}"/>
    <cellStyle name="20% - Accent2 3 6 2 2" xfId="8306" xr:uid="{D05DAB66-9E09-4724-87C4-5EFC768C4C8E}"/>
    <cellStyle name="20% - Accent2 3 6 3" xfId="6161" xr:uid="{48ECA5B2-E556-4B49-965D-0726273A6FA3}"/>
    <cellStyle name="20% - Accent2 3 7" xfId="2278" xr:uid="{00000000-0005-0000-0000-00008C000000}"/>
    <cellStyle name="20% - Accent2 3 7 2" xfId="6574" xr:uid="{52F0C00C-C92E-4199-8820-FE1276412315}"/>
    <cellStyle name="20% - Accent2 3 8" xfId="4508" xr:uid="{8E0C70DD-C69D-4C3D-B8E2-66CA77AFB376}"/>
    <cellStyle name="20% - Accent2 4" xfId="16" xr:uid="{00000000-0005-0000-0000-00008D000000}"/>
    <cellStyle name="20% - Accent2 4 2" xfId="586" xr:uid="{00000000-0005-0000-0000-00008E000000}"/>
    <cellStyle name="20% - Accent2 4 2 2" xfId="2857" xr:uid="{00000000-0005-0000-0000-00008F000000}"/>
    <cellStyle name="20% - Accent2 4 2 2 2" xfId="7069" xr:uid="{41DA853A-098E-4EAB-A5DC-FFB677541B62}"/>
    <cellStyle name="20% - Accent2 4 2 3" xfId="4924" xr:uid="{6E6C6E59-8AB1-4E54-A44C-D7E985285604}"/>
    <cellStyle name="20% - Accent2 4 3" xfId="1039" xr:uid="{00000000-0005-0000-0000-000090000000}"/>
    <cellStyle name="20% - Accent2 4 3 2" xfId="3270" xr:uid="{00000000-0005-0000-0000-000091000000}"/>
    <cellStyle name="20% - Accent2 4 3 2 2" xfId="7482" xr:uid="{CC05A8DE-12A5-4917-96A1-E3416D239E66}"/>
    <cellStyle name="20% - Accent2 4 3 3" xfId="5337" xr:uid="{388CAA2F-FA16-4D1B-B3E9-E572FCFEC816}"/>
    <cellStyle name="20% - Accent2 4 4" xfId="1453" xr:uid="{00000000-0005-0000-0000-000092000000}"/>
    <cellStyle name="20% - Accent2 4 4 2" xfId="3683" xr:uid="{00000000-0005-0000-0000-000093000000}"/>
    <cellStyle name="20% - Accent2 4 4 2 2" xfId="7895" xr:uid="{6AEA434B-448F-4F49-B5E8-BAA536DEC768}"/>
    <cellStyle name="20% - Accent2 4 4 3" xfId="5750" xr:uid="{1A585235-4AB7-4A5F-A226-24A005AEE3EB}"/>
    <cellStyle name="20% - Accent2 4 5" xfId="1867" xr:uid="{00000000-0005-0000-0000-000094000000}"/>
    <cellStyle name="20% - Accent2 4 5 2" xfId="4096" xr:uid="{00000000-0005-0000-0000-000095000000}"/>
    <cellStyle name="20% - Accent2 4 5 2 2" xfId="8308" xr:uid="{3FFF4828-57BB-4FDD-9B84-C038522D0AB1}"/>
    <cellStyle name="20% - Accent2 4 5 3" xfId="6163" xr:uid="{1D8547C5-E311-40BF-8696-C5B947489069}"/>
    <cellStyle name="20% - Accent2 4 6" xfId="2280" xr:uid="{00000000-0005-0000-0000-000096000000}"/>
    <cellStyle name="20% - Accent2 4 6 2" xfId="6576" xr:uid="{536D0B65-F933-4A9D-9D0D-3F6D928484FA}"/>
    <cellStyle name="20% - Accent2 4 7" xfId="4510" xr:uid="{B3CB5C8E-DF1B-4BB2-8315-14987D3BFD3D}"/>
    <cellStyle name="20% - Accent2 5" xfId="579" xr:uid="{00000000-0005-0000-0000-000097000000}"/>
    <cellStyle name="20% - Accent2 5 2" xfId="2850" xr:uid="{00000000-0005-0000-0000-000098000000}"/>
    <cellStyle name="20% - Accent2 5 2 2" xfId="7062" xr:uid="{CC077F51-22E9-4DC3-B3B0-CF8E31F557AE}"/>
    <cellStyle name="20% - Accent2 5 3" xfId="4917" xr:uid="{C678FA77-643F-427A-9A04-D00BFFE7045D}"/>
    <cellStyle name="20% - Accent2 6" xfId="1032" xr:uid="{00000000-0005-0000-0000-000099000000}"/>
    <cellStyle name="20% - Accent2 6 2" xfId="3263" xr:uid="{00000000-0005-0000-0000-00009A000000}"/>
    <cellStyle name="20% - Accent2 6 2 2" xfId="7475" xr:uid="{495A3A21-A0AC-43B1-96DE-8A0EFDF88D59}"/>
    <cellStyle name="20% - Accent2 6 3" xfId="5330" xr:uid="{66F072FB-97A4-4DC5-B749-7EEA17A14FC8}"/>
    <cellStyle name="20% - Accent2 7" xfId="1446" xr:uid="{00000000-0005-0000-0000-00009B000000}"/>
    <cellStyle name="20% - Accent2 7 2" xfId="3676" xr:uid="{00000000-0005-0000-0000-00009C000000}"/>
    <cellStyle name="20% - Accent2 7 2 2" xfId="7888" xr:uid="{29FC704C-D1F5-4D4B-8FE4-BBEB50DFEB06}"/>
    <cellStyle name="20% - Accent2 7 3" xfId="5743" xr:uid="{7706AC49-4E42-4828-9231-7229AB3388E2}"/>
    <cellStyle name="20% - Accent2 8" xfId="1860" xr:uid="{00000000-0005-0000-0000-00009D000000}"/>
    <cellStyle name="20% - Accent2 8 2" xfId="4089" xr:uid="{00000000-0005-0000-0000-00009E000000}"/>
    <cellStyle name="20% - Accent2 8 2 2" xfId="8301" xr:uid="{EA9B5D16-CE73-4064-8308-7B0BAB34867E}"/>
    <cellStyle name="20% - Accent2 8 3" xfId="6156" xr:uid="{B8749399-87B0-415F-AA1A-5280ED6F346A}"/>
    <cellStyle name="20% - Accent2 9" xfId="2273" xr:uid="{00000000-0005-0000-0000-00009F000000}"/>
    <cellStyle name="20% - Accent2 9 2" xfId="6569" xr:uid="{40864E3F-1F82-4E95-A848-AFF7AC0BE137}"/>
    <cellStyle name="20% - Accent3" xfId="17" builtinId="38" customBuiltin="1"/>
    <cellStyle name="20% - Accent3 10" xfId="4511" xr:uid="{671B9FD8-5C07-4D65-A526-751C21B77AA7}"/>
    <cellStyle name="20% - Accent3 2" xfId="18" xr:uid="{00000000-0005-0000-0000-0000A1000000}"/>
    <cellStyle name="20% - Accent3 2 2" xfId="19" xr:uid="{00000000-0005-0000-0000-0000A2000000}"/>
    <cellStyle name="20% - Accent3 2 2 2" xfId="20" xr:uid="{00000000-0005-0000-0000-0000A3000000}"/>
    <cellStyle name="20% - Accent3 2 2 2 2" xfId="590" xr:uid="{00000000-0005-0000-0000-0000A4000000}"/>
    <cellStyle name="20% - Accent3 2 2 2 2 2" xfId="2861" xr:uid="{00000000-0005-0000-0000-0000A5000000}"/>
    <cellStyle name="20% - Accent3 2 2 2 2 2 2" xfId="7073" xr:uid="{AC851150-F0D8-425A-AF21-7CE990853A53}"/>
    <cellStyle name="20% - Accent3 2 2 2 2 3" xfId="4928" xr:uid="{6DC92987-04EB-4838-9E19-A535E23AB93A}"/>
    <cellStyle name="20% - Accent3 2 2 2 3" xfId="1043" xr:uid="{00000000-0005-0000-0000-0000A6000000}"/>
    <cellStyle name="20% - Accent3 2 2 2 3 2" xfId="3274" xr:uid="{00000000-0005-0000-0000-0000A7000000}"/>
    <cellStyle name="20% - Accent3 2 2 2 3 2 2" xfId="7486" xr:uid="{C8BD523B-217E-468E-8813-C4065FA5EC6D}"/>
    <cellStyle name="20% - Accent3 2 2 2 3 3" xfId="5341" xr:uid="{EA98BF51-42B0-4DA9-B686-75684E42F531}"/>
    <cellStyle name="20% - Accent3 2 2 2 4" xfId="1457" xr:uid="{00000000-0005-0000-0000-0000A8000000}"/>
    <cellStyle name="20% - Accent3 2 2 2 4 2" xfId="3687" xr:uid="{00000000-0005-0000-0000-0000A9000000}"/>
    <cellStyle name="20% - Accent3 2 2 2 4 2 2" xfId="7899" xr:uid="{C358D6FE-D7DD-4B51-B519-BE60A988637B}"/>
    <cellStyle name="20% - Accent3 2 2 2 4 3" xfId="5754" xr:uid="{143ECC12-6BED-49BB-BA06-A5BAF4242B26}"/>
    <cellStyle name="20% - Accent3 2 2 2 5" xfId="1871" xr:uid="{00000000-0005-0000-0000-0000AA000000}"/>
    <cellStyle name="20% - Accent3 2 2 2 5 2" xfId="4100" xr:uid="{00000000-0005-0000-0000-0000AB000000}"/>
    <cellStyle name="20% - Accent3 2 2 2 5 2 2" xfId="8312" xr:uid="{A9E8C769-BFD7-4FD2-95A6-FA0019D8053A}"/>
    <cellStyle name="20% - Accent3 2 2 2 5 3" xfId="6167" xr:uid="{E972AB83-D21E-45BC-898F-DB1519B1EA91}"/>
    <cellStyle name="20% - Accent3 2 2 2 6" xfId="2284" xr:uid="{00000000-0005-0000-0000-0000AC000000}"/>
    <cellStyle name="20% - Accent3 2 2 2 6 2" xfId="6580" xr:uid="{8530F01C-B4FA-4992-80AE-ABAF44BDF9CA}"/>
    <cellStyle name="20% - Accent3 2 2 2 7" xfId="4514" xr:uid="{2BB891E3-879A-4538-A62C-77DC19A432E1}"/>
    <cellStyle name="20% - Accent3 2 2 3" xfId="589" xr:uid="{00000000-0005-0000-0000-0000AD000000}"/>
    <cellStyle name="20% - Accent3 2 2 3 2" xfId="2860" xr:uid="{00000000-0005-0000-0000-0000AE000000}"/>
    <cellStyle name="20% - Accent3 2 2 3 2 2" xfId="7072" xr:uid="{89E0A7FA-A8AA-4C2E-924E-F31899FAB576}"/>
    <cellStyle name="20% - Accent3 2 2 3 3" xfId="4927" xr:uid="{893F8297-A90A-4DDE-81BA-9B42B4142C6B}"/>
    <cellStyle name="20% - Accent3 2 2 4" xfId="1042" xr:uid="{00000000-0005-0000-0000-0000AF000000}"/>
    <cellStyle name="20% - Accent3 2 2 4 2" xfId="3273" xr:uid="{00000000-0005-0000-0000-0000B0000000}"/>
    <cellStyle name="20% - Accent3 2 2 4 2 2" xfId="7485" xr:uid="{D74FC9C4-237B-4819-B9A7-E5C9F7F26356}"/>
    <cellStyle name="20% - Accent3 2 2 4 3" xfId="5340" xr:uid="{97B79700-9068-4080-B896-BF7EEDA6A241}"/>
    <cellStyle name="20% - Accent3 2 2 5" xfId="1456" xr:uid="{00000000-0005-0000-0000-0000B1000000}"/>
    <cellStyle name="20% - Accent3 2 2 5 2" xfId="3686" xr:uid="{00000000-0005-0000-0000-0000B2000000}"/>
    <cellStyle name="20% - Accent3 2 2 5 2 2" xfId="7898" xr:uid="{D3083C46-3F0B-4ADC-B6ED-BF6EF90EE555}"/>
    <cellStyle name="20% - Accent3 2 2 5 3" xfId="5753" xr:uid="{FB7A058C-3915-4805-B35C-036C72911934}"/>
    <cellStyle name="20% - Accent3 2 2 6" xfId="1870" xr:uid="{00000000-0005-0000-0000-0000B3000000}"/>
    <cellStyle name="20% - Accent3 2 2 6 2" xfId="4099" xr:uid="{00000000-0005-0000-0000-0000B4000000}"/>
    <cellStyle name="20% - Accent3 2 2 6 2 2" xfId="8311" xr:uid="{02FA6FAF-C0BF-4C5E-876E-50A94791E4B2}"/>
    <cellStyle name="20% - Accent3 2 2 6 3" xfId="6166" xr:uid="{5DA7A20B-496F-48E9-B88E-C2565165266A}"/>
    <cellStyle name="20% - Accent3 2 2 7" xfId="2283" xr:uid="{00000000-0005-0000-0000-0000B5000000}"/>
    <cellStyle name="20% - Accent3 2 2 7 2" xfId="6579" xr:uid="{0AB38A0B-F149-4096-8EE9-3A462C50A0E8}"/>
    <cellStyle name="20% - Accent3 2 2 8" xfId="4513" xr:uid="{8169A0CA-6A61-407A-A1F8-973631B758FC}"/>
    <cellStyle name="20% - Accent3 2 3" xfId="21" xr:uid="{00000000-0005-0000-0000-0000B6000000}"/>
    <cellStyle name="20% - Accent3 2 3 2" xfId="591" xr:uid="{00000000-0005-0000-0000-0000B7000000}"/>
    <cellStyle name="20% - Accent3 2 3 2 2" xfId="2862" xr:uid="{00000000-0005-0000-0000-0000B8000000}"/>
    <cellStyle name="20% - Accent3 2 3 2 2 2" xfId="7074" xr:uid="{F9F867AC-B0BF-4000-B0F6-9C975887A7E0}"/>
    <cellStyle name="20% - Accent3 2 3 2 3" xfId="4929" xr:uid="{33454941-A72B-4C6D-A2AD-6AC09E925472}"/>
    <cellStyle name="20% - Accent3 2 3 3" xfId="1044" xr:uid="{00000000-0005-0000-0000-0000B9000000}"/>
    <cellStyle name="20% - Accent3 2 3 3 2" xfId="3275" xr:uid="{00000000-0005-0000-0000-0000BA000000}"/>
    <cellStyle name="20% - Accent3 2 3 3 2 2" xfId="7487" xr:uid="{2D002A67-D6DD-4978-A1F1-0102F5B1B3AF}"/>
    <cellStyle name="20% - Accent3 2 3 3 3" xfId="5342" xr:uid="{53881BBF-AE83-40C7-9B6D-DEA75C4AE5C7}"/>
    <cellStyle name="20% - Accent3 2 3 4" xfId="1458" xr:uid="{00000000-0005-0000-0000-0000BB000000}"/>
    <cellStyle name="20% - Accent3 2 3 4 2" xfId="3688" xr:uid="{00000000-0005-0000-0000-0000BC000000}"/>
    <cellStyle name="20% - Accent3 2 3 4 2 2" xfId="7900" xr:uid="{9108DEAD-DFC7-4224-B677-FD0920F03C63}"/>
    <cellStyle name="20% - Accent3 2 3 4 3" xfId="5755" xr:uid="{2F882CED-F69B-476E-9725-060B0B59ACDE}"/>
    <cellStyle name="20% - Accent3 2 3 5" xfId="1872" xr:uid="{00000000-0005-0000-0000-0000BD000000}"/>
    <cellStyle name="20% - Accent3 2 3 5 2" xfId="4101" xr:uid="{00000000-0005-0000-0000-0000BE000000}"/>
    <cellStyle name="20% - Accent3 2 3 5 2 2" xfId="8313" xr:uid="{5F14C1D3-0FEE-4FDE-B3A0-70458283AFA9}"/>
    <cellStyle name="20% - Accent3 2 3 5 3" xfId="6168" xr:uid="{96970D67-E7CA-4E07-80DF-94728EC14C99}"/>
    <cellStyle name="20% - Accent3 2 3 6" xfId="2285" xr:uid="{00000000-0005-0000-0000-0000BF000000}"/>
    <cellStyle name="20% - Accent3 2 3 6 2" xfId="6581" xr:uid="{73147F96-3CA1-4B63-8E34-861D7E62B68B}"/>
    <cellStyle name="20% - Accent3 2 3 7" xfId="4515" xr:uid="{943C3A33-035F-42F2-A105-ECC2585E73A9}"/>
    <cellStyle name="20% - Accent3 2 4" xfId="588" xr:uid="{00000000-0005-0000-0000-0000C0000000}"/>
    <cellStyle name="20% - Accent3 2 4 2" xfId="2859" xr:uid="{00000000-0005-0000-0000-0000C1000000}"/>
    <cellStyle name="20% - Accent3 2 4 2 2" xfId="7071" xr:uid="{0A36E901-C370-49C0-B7FA-9FF507D6F9EA}"/>
    <cellStyle name="20% - Accent3 2 4 3" xfId="4926" xr:uid="{3C8A0E0B-19B7-43B9-82C4-55FF3584E35E}"/>
    <cellStyle name="20% - Accent3 2 5" xfId="1041" xr:uid="{00000000-0005-0000-0000-0000C2000000}"/>
    <cellStyle name="20% - Accent3 2 5 2" xfId="3272" xr:uid="{00000000-0005-0000-0000-0000C3000000}"/>
    <cellStyle name="20% - Accent3 2 5 2 2" xfId="7484" xr:uid="{37CFFD00-FD3A-4FF9-B90C-1F2FD3930934}"/>
    <cellStyle name="20% - Accent3 2 5 3" xfId="5339" xr:uid="{1796D08D-2093-4410-B2C6-49E663AE3EDA}"/>
    <cellStyle name="20% - Accent3 2 6" xfId="1455" xr:uid="{00000000-0005-0000-0000-0000C4000000}"/>
    <cellStyle name="20% - Accent3 2 6 2" xfId="3685" xr:uid="{00000000-0005-0000-0000-0000C5000000}"/>
    <cellStyle name="20% - Accent3 2 6 2 2" xfId="7897" xr:uid="{2AC93E71-7855-4125-8EBF-0EBB77379833}"/>
    <cellStyle name="20% - Accent3 2 6 3" xfId="5752" xr:uid="{59811BD4-78E4-44EE-9A20-2C689B11EBBC}"/>
    <cellStyle name="20% - Accent3 2 7" xfId="1869" xr:uid="{00000000-0005-0000-0000-0000C6000000}"/>
    <cellStyle name="20% - Accent3 2 7 2" xfId="4098" xr:uid="{00000000-0005-0000-0000-0000C7000000}"/>
    <cellStyle name="20% - Accent3 2 7 2 2" xfId="8310" xr:uid="{A9F59945-A33F-43D0-B17A-C363E81620CD}"/>
    <cellStyle name="20% - Accent3 2 7 3" xfId="6165" xr:uid="{93413B98-CFE9-442B-B010-8698FAAA4447}"/>
    <cellStyle name="20% - Accent3 2 8" xfId="2282" xr:uid="{00000000-0005-0000-0000-0000C8000000}"/>
    <cellStyle name="20% - Accent3 2 8 2" xfId="6578" xr:uid="{EBA56150-A0BF-429A-A7C7-DD99037DD805}"/>
    <cellStyle name="20% - Accent3 2 9" xfId="4512" xr:uid="{78C9BC42-51D1-4242-BC73-63E402AE900E}"/>
    <cellStyle name="20% - Accent3 3" xfId="22" xr:uid="{00000000-0005-0000-0000-0000C9000000}"/>
    <cellStyle name="20% - Accent3 3 2" xfId="23" xr:uid="{00000000-0005-0000-0000-0000CA000000}"/>
    <cellStyle name="20% - Accent3 3 2 2" xfId="593" xr:uid="{00000000-0005-0000-0000-0000CB000000}"/>
    <cellStyle name="20% - Accent3 3 2 2 2" xfId="2864" xr:uid="{00000000-0005-0000-0000-0000CC000000}"/>
    <cellStyle name="20% - Accent3 3 2 2 2 2" xfId="7076" xr:uid="{C5930AA3-5601-4419-ADFD-A5325287DD4A}"/>
    <cellStyle name="20% - Accent3 3 2 2 3" xfId="4931" xr:uid="{378F500F-4A6A-43A0-BCC2-DA92FBA13145}"/>
    <cellStyle name="20% - Accent3 3 2 3" xfId="1046" xr:uid="{00000000-0005-0000-0000-0000CD000000}"/>
    <cellStyle name="20% - Accent3 3 2 3 2" xfId="3277" xr:uid="{00000000-0005-0000-0000-0000CE000000}"/>
    <cellStyle name="20% - Accent3 3 2 3 2 2" xfId="7489" xr:uid="{AD46E269-17ED-455F-88CF-5191C1B74B8F}"/>
    <cellStyle name="20% - Accent3 3 2 3 3" xfId="5344" xr:uid="{25A8BECE-B7A5-4694-83C5-E2178A8F5FF6}"/>
    <cellStyle name="20% - Accent3 3 2 4" xfId="1460" xr:uid="{00000000-0005-0000-0000-0000CF000000}"/>
    <cellStyle name="20% - Accent3 3 2 4 2" xfId="3690" xr:uid="{00000000-0005-0000-0000-0000D0000000}"/>
    <cellStyle name="20% - Accent3 3 2 4 2 2" xfId="7902" xr:uid="{B301ED7F-9D53-4CD9-9118-5CAE889D9DFA}"/>
    <cellStyle name="20% - Accent3 3 2 4 3" xfId="5757" xr:uid="{02121E31-A945-4F06-B569-207B192BBB47}"/>
    <cellStyle name="20% - Accent3 3 2 5" xfId="1874" xr:uid="{00000000-0005-0000-0000-0000D1000000}"/>
    <cellStyle name="20% - Accent3 3 2 5 2" xfId="4103" xr:uid="{00000000-0005-0000-0000-0000D2000000}"/>
    <cellStyle name="20% - Accent3 3 2 5 2 2" xfId="8315" xr:uid="{DA686ACA-0BB6-4115-841D-8CEE532DE90E}"/>
    <cellStyle name="20% - Accent3 3 2 5 3" xfId="6170" xr:uid="{EAC87577-D363-4780-972A-22E89FE92890}"/>
    <cellStyle name="20% - Accent3 3 2 6" xfId="2287" xr:uid="{00000000-0005-0000-0000-0000D3000000}"/>
    <cellStyle name="20% - Accent3 3 2 6 2" xfId="6583" xr:uid="{804B973E-0988-4353-8D01-DCF97CF6BDF0}"/>
    <cellStyle name="20% - Accent3 3 2 7" xfId="4517" xr:uid="{37F4094A-2E44-476E-83C3-38EAAAEBDD5E}"/>
    <cellStyle name="20% - Accent3 3 3" xfId="592" xr:uid="{00000000-0005-0000-0000-0000D4000000}"/>
    <cellStyle name="20% - Accent3 3 3 2" xfId="2863" xr:uid="{00000000-0005-0000-0000-0000D5000000}"/>
    <cellStyle name="20% - Accent3 3 3 2 2" xfId="7075" xr:uid="{1B1BFCF3-1D13-4755-9FAE-1C91E3D91E51}"/>
    <cellStyle name="20% - Accent3 3 3 3" xfId="4930" xr:uid="{A4120D11-6B6D-4B9C-9270-575E8FCCD802}"/>
    <cellStyle name="20% - Accent3 3 4" xfId="1045" xr:uid="{00000000-0005-0000-0000-0000D6000000}"/>
    <cellStyle name="20% - Accent3 3 4 2" xfId="3276" xr:uid="{00000000-0005-0000-0000-0000D7000000}"/>
    <cellStyle name="20% - Accent3 3 4 2 2" xfId="7488" xr:uid="{1A6E4045-616B-48AC-99DF-966BD534A088}"/>
    <cellStyle name="20% - Accent3 3 4 3" xfId="5343" xr:uid="{37C77EEC-593A-423C-92A3-66BC8922BB2D}"/>
    <cellStyle name="20% - Accent3 3 5" xfId="1459" xr:uid="{00000000-0005-0000-0000-0000D8000000}"/>
    <cellStyle name="20% - Accent3 3 5 2" xfId="3689" xr:uid="{00000000-0005-0000-0000-0000D9000000}"/>
    <cellStyle name="20% - Accent3 3 5 2 2" xfId="7901" xr:uid="{73476C04-6B1C-49AA-815F-BB5EA5046294}"/>
    <cellStyle name="20% - Accent3 3 5 3" xfId="5756" xr:uid="{F51474E9-E4C5-4FAA-9F70-4164FDC147D7}"/>
    <cellStyle name="20% - Accent3 3 6" xfId="1873" xr:uid="{00000000-0005-0000-0000-0000DA000000}"/>
    <cellStyle name="20% - Accent3 3 6 2" xfId="4102" xr:uid="{00000000-0005-0000-0000-0000DB000000}"/>
    <cellStyle name="20% - Accent3 3 6 2 2" xfId="8314" xr:uid="{07AC5510-2E0F-4B68-9E6E-3FCA80CD2897}"/>
    <cellStyle name="20% - Accent3 3 6 3" xfId="6169" xr:uid="{9C3FED5B-01D7-460C-8579-4A81C964DD44}"/>
    <cellStyle name="20% - Accent3 3 7" xfId="2286" xr:uid="{00000000-0005-0000-0000-0000DC000000}"/>
    <cellStyle name="20% - Accent3 3 7 2" xfId="6582" xr:uid="{682B02EF-91E9-40A5-8E47-008C9470AC74}"/>
    <cellStyle name="20% - Accent3 3 8" xfId="4516" xr:uid="{BEC56F36-803F-46D3-BE07-723695740ED4}"/>
    <cellStyle name="20% - Accent3 4" xfId="24" xr:uid="{00000000-0005-0000-0000-0000DD000000}"/>
    <cellStyle name="20% - Accent3 4 2" xfId="594" xr:uid="{00000000-0005-0000-0000-0000DE000000}"/>
    <cellStyle name="20% - Accent3 4 2 2" xfId="2865" xr:uid="{00000000-0005-0000-0000-0000DF000000}"/>
    <cellStyle name="20% - Accent3 4 2 2 2" xfId="7077" xr:uid="{E1A1D52A-C2A1-42A2-B4E3-D6EF09EB5B3D}"/>
    <cellStyle name="20% - Accent3 4 2 3" xfId="4932" xr:uid="{61A66535-D92D-4B90-A8A8-E3E8B1424AC2}"/>
    <cellStyle name="20% - Accent3 4 3" xfId="1047" xr:uid="{00000000-0005-0000-0000-0000E0000000}"/>
    <cellStyle name="20% - Accent3 4 3 2" xfId="3278" xr:uid="{00000000-0005-0000-0000-0000E1000000}"/>
    <cellStyle name="20% - Accent3 4 3 2 2" xfId="7490" xr:uid="{F0077893-66B3-4B9C-B6C9-0993029AD83D}"/>
    <cellStyle name="20% - Accent3 4 3 3" xfId="5345" xr:uid="{00B84513-60FF-476B-A5F8-36A4646C301E}"/>
    <cellStyle name="20% - Accent3 4 4" xfId="1461" xr:uid="{00000000-0005-0000-0000-0000E2000000}"/>
    <cellStyle name="20% - Accent3 4 4 2" xfId="3691" xr:uid="{00000000-0005-0000-0000-0000E3000000}"/>
    <cellStyle name="20% - Accent3 4 4 2 2" xfId="7903" xr:uid="{A97C49AE-9793-4B35-9BE4-85B1F3B39AB6}"/>
    <cellStyle name="20% - Accent3 4 4 3" xfId="5758" xr:uid="{BFA25ADB-5322-4584-94AF-C70A8EE100D7}"/>
    <cellStyle name="20% - Accent3 4 5" xfId="1875" xr:uid="{00000000-0005-0000-0000-0000E4000000}"/>
    <cellStyle name="20% - Accent3 4 5 2" xfId="4104" xr:uid="{00000000-0005-0000-0000-0000E5000000}"/>
    <cellStyle name="20% - Accent3 4 5 2 2" xfId="8316" xr:uid="{56201458-DF4B-436C-8762-EDF3527D1AA3}"/>
    <cellStyle name="20% - Accent3 4 5 3" xfId="6171" xr:uid="{A75FD9E5-47C3-41D2-9D53-7AF177B671B9}"/>
    <cellStyle name="20% - Accent3 4 6" xfId="2288" xr:uid="{00000000-0005-0000-0000-0000E6000000}"/>
    <cellStyle name="20% - Accent3 4 6 2" xfId="6584" xr:uid="{757B6946-66A7-4256-85F4-940110F5265B}"/>
    <cellStyle name="20% - Accent3 4 7" xfId="4518" xr:uid="{61E9CDA6-18DB-438A-A3D2-16DD4B9264DA}"/>
    <cellStyle name="20% - Accent3 5" xfId="587" xr:uid="{00000000-0005-0000-0000-0000E7000000}"/>
    <cellStyle name="20% - Accent3 5 2" xfId="2858" xr:uid="{00000000-0005-0000-0000-0000E8000000}"/>
    <cellStyle name="20% - Accent3 5 2 2" xfId="7070" xr:uid="{8A37F00F-E733-48CB-953B-D02D6FCB3DBB}"/>
    <cellStyle name="20% - Accent3 5 3" xfId="4925" xr:uid="{C1FA540C-4BC2-4F71-BDA1-9CB84C107F7E}"/>
    <cellStyle name="20% - Accent3 6" xfId="1040" xr:uid="{00000000-0005-0000-0000-0000E9000000}"/>
    <cellStyle name="20% - Accent3 6 2" xfId="3271" xr:uid="{00000000-0005-0000-0000-0000EA000000}"/>
    <cellStyle name="20% - Accent3 6 2 2" xfId="7483" xr:uid="{6715B3DE-3574-43CE-B677-8CFD39C35676}"/>
    <cellStyle name="20% - Accent3 6 3" xfId="5338" xr:uid="{E5F55F3A-072E-4358-A62B-430B8972FAC3}"/>
    <cellStyle name="20% - Accent3 7" xfId="1454" xr:uid="{00000000-0005-0000-0000-0000EB000000}"/>
    <cellStyle name="20% - Accent3 7 2" xfId="3684" xr:uid="{00000000-0005-0000-0000-0000EC000000}"/>
    <cellStyle name="20% - Accent3 7 2 2" xfId="7896" xr:uid="{D157873F-F6E1-4650-AC34-D6BD62CC6E8E}"/>
    <cellStyle name="20% - Accent3 7 3" xfId="5751" xr:uid="{E2D77D4D-C449-4D63-894C-A76DB14DD7A0}"/>
    <cellStyle name="20% - Accent3 8" xfId="1868" xr:uid="{00000000-0005-0000-0000-0000ED000000}"/>
    <cellStyle name="20% - Accent3 8 2" xfId="4097" xr:uid="{00000000-0005-0000-0000-0000EE000000}"/>
    <cellStyle name="20% - Accent3 8 2 2" xfId="8309" xr:uid="{E5DD5D42-582C-4F4F-9799-7C1D384B9FC2}"/>
    <cellStyle name="20% - Accent3 8 3" xfId="6164" xr:uid="{ED78784F-3058-49F6-A552-1053920CF45F}"/>
    <cellStyle name="20% - Accent3 9" xfId="2281" xr:uid="{00000000-0005-0000-0000-0000EF000000}"/>
    <cellStyle name="20% - Accent3 9 2" xfId="6577" xr:uid="{7310A10A-6FBF-411B-966C-FC6B51181F4B}"/>
    <cellStyle name="20% - Accent4" xfId="25" builtinId="42" customBuiltin="1"/>
    <cellStyle name="20% - Accent4 10" xfId="4519" xr:uid="{1CE855D5-33C3-4F8C-A530-FC33F62C091F}"/>
    <cellStyle name="20% - Accent4 2" xfId="26" xr:uid="{00000000-0005-0000-0000-0000F1000000}"/>
    <cellStyle name="20% - Accent4 2 2" xfId="27" xr:uid="{00000000-0005-0000-0000-0000F2000000}"/>
    <cellStyle name="20% - Accent4 2 2 2" xfId="28" xr:uid="{00000000-0005-0000-0000-0000F3000000}"/>
    <cellStyle name="20% - Accent4 2 2 2 2" xfId="598" xr:uid="{00000000-0005-0000-0000-0000F4000000}"/>
    <cellStyle name="20% - Accent4 2 2 2 2 2" xfId="2869" xr:uid="{00000000-0005-0000-0000-0000F5000000}"/>
    <cellStyle name="20% - Accent4 2 2 2 2 2 2" xfId="7081" xr:uid="{80E7F0E1-941A-45C3-8298-0A517D4A460B}"/>
    <cellStyle name="20% - Accent4 2 2 2 2 3" xfId="4936" xr:uid="{6CEBCB19-C0FB-49F2-B24B-E484A2B465B0}"/>
    <cellStyle name="20% - Accent4 2 2 2 3" xfId="1051" xr:uid="{00000000-0005-0000-0000-0000F6000000}"/>
    <cellStyle name="20% - Accent4 2 2 2 3 2" xfId="3282" xr:uid="{00000000-0005-0000-0000-0000F7000000}"/>
    <cellStyle name="20% - Accent4 2 2 2 3 2 2" xfId="7494" xr:uid="{9B8F1282-DE59-413A-9BC0-8C00D1720B4B}"/>
    <cellStyle name="20% - Accent4 2 2 2 3 3" xfId="5349" xr:uid="{5DB6137C-086B-42FF-9FA8-D9C6DDE1B1FE}"/>
    <cellStyle name="20% - Accent4 2 2 2 4" xfId="1465" xr:uid="{00000000-0005-0000-0000-0000F8000000}"/>
    <cellStyle name="20% - Accent4 2 2 2 4 2" xfId="3695" xr:uid="{00000000-0005-0000-0000-0000F9000000}"/>
    <cellStyle name="20% - Accent4 2 2 2 4 2 2" xfId="7907" xr:uid="{A71FD940-0D80-45EE-A0F0-8ABA43E99E3B}"/>
    <cellStyle name="20% - Accent4 2 2 2 4 3" xfId="5762" xr:uid="{067C8634-743C-4074-8EB4-D4341794CAA5}"/>
    <cellStyle name="20% - Accent4 2 2 2 5" xfId="1879" xr:uid="{00000000-0005-0000-0000-0000FA000000}"/>
    <cellStyle name="20% - Accent4 2 2 2 5 2" xfId="4108" xr:uid="{00000000-0005-0000-0000-0000FB000000}"/>
    <cellStyle name="20% - Accent4 2 2 2 5 2 2" xfId="8320" xr:uid="{AA92A9B8-F658-45BF-9A89-DDC7002E4E44}"/>
    <cellStyle name="20% - Accent4 2 2 2 5 3" xfId="6175" xr:uid="{46B79971-8B98-436D-A305-89B821EE89B3}"/>
    <cellStyle name="20% - Accent4 2 2 2 6" xfId="2292" xr:uid="{00000000-0005-0000-0000-0000FC000000}"/>
    <cellStyle name="20% - Accent4 2 2 2 6 2" xfId="6588" xr:uid="{DDF886BC-BE8C-499D-BD11-9F8A873D6506}"/>
    <cellStyle name="20% - Accent4 2 2 2 7" xfId="4522" xr:uid="{38683DD1-8541-4186-85AB-F7FD2AA48F28}"/>
    <cellStyle name="20% - Accent4 2 2 3" xfId="597" xr:uid="{00000000-0005-0000-0000-0000FD000000}"/>
    <cellStyle name="20% - Accent4 2 2 3 2" xfId="2868" xr:uid="{00000000-0005-0000-0000-0000FE000000}"/>
    <cellStyle name="20% - Accent4 2 2 3 2 2" xfId="7080" xr:uid="{A860405D-8E48-4C1F-AE54-CB287A1FA38E}"/>
    <cellStyle name="20% - Accent4 2 2 3 3" xfId="4935" xr:uid="{A80D96CC-67A1-40CC-ADAD-E3B436000460}"/>
    <cellStyle name="20% - Accent4 2 2 4" xfId="1050" xr:uid="{00000000-0005-0000-0000-0000FF000000}"/>
    <cellStyle name="20% - Accent4 2 2 4 2" xfId="3281" xr:uid="{00000000-0005-0000-0000-000000010000}"/>
    <cellStyle name="20% - Accent4 2 2 4 2 2" xfId="7493" xr:uid="{BC4D6F4A-5AAB-422E-BB77-067951034F19}"/>
    <cellStyle name="20% - Accent4 2 2 4 3" xfId="5348" xr:uid="{A1579AE6-EE16-4DCF-870D-4CBA3415843B}"/>
    <cellStyle name="20% - Accent4 2 2 5" xfId="1464" xr:uid="{00000000-0005-0000-0000-000001010000}"/>
    <cellStyle name="20% - Accent4 2 2 5 2" xfId="3694" xr:uid="{00000000-0005-0000-0000-000002010000}"/>
    <cellStyle name="20% - Accent4 2 2 5 2 2" xfId="7906" xr:uid="{8E8CDDBB-D7DE-4644-8FB6-2CDCFD5C2A75}"/>
    <cellStyle name="20% - Accent4 2 2 5 3" xfId="5761" xr:uid="{130B627D-6E28-407A-B866-57F098630DDA}"/>
    <cellStyle name="20% - Accent4 2 2 6" xfId="1878" xr:uid="{00000000-0005-0000-0000-000003010000}"/>
    <cellStyle name="20% - Accent4 2 2 6 2" xfId="4107" xr:uid="{00000000-0005-0000-0000-000004010000}"/>
    <cellStyle name="20% - Accent4 2 2 6 2 2" xfId="8319" xr:uid="{283157D9-EFFE-4E0E-9EF1-2DFD482D6F73}"/>
    <cellStyle name="20% - Accent4 2 2 6 3" xfId="6174" xr:uid="{ABD1B07A-EC07-4348-8FFA-71E39031C238}"/>
    <cellStyle name="20% - Accent4 2 2 7" xfId="2291" xr:uid="{00000000-0005-0000-0000-000005010000}"/>
    <cellStyle name="20% - Accent4 2 2 7 2" xfId="6587" xr:uid="{9C3426DB-DF2C-41B8-BA07-202B8A6963E9}"/>
    <cellStyle name="20% - Accent4 2 2 8" xfId="4521" xr:uid="{1706EA0B-A9F2-4C98-92F5-D8AE4F1B36EA}"/>
    <cellStyle name="20% - Accent4 2 3" xfId="29" xr:uid="{00000000-0005-0000-0000-000006010000}"/>
    <cellStyle name="20% - Accent4 2 3 2" xfId="599" xr:uid="{00000000-0005-0000-0000-000007010000}"/>
    <cellStyle name="20% - Accent4 2 3 2 2" xfId="2870" xr:uid="{00000000-0005-0000-0000-000008010000}"/>
    <cellStyle name="20% - Accent4 2 3 2 2 2" xfId="7082" xr:uid="{DDE2FEBB-FD3E-40A3-BC41-92D611C4D0DD}"/>
    <cellStyle name="20% - Accent4 2 3 2 3" xfId="4937" xr:uid="{CF7B5175-53F9-45D6-BD6B-CF3C72AFF5FC}"/>
    <cellStyle name="20% - Accent4 2 3 3" xfId="1052" xr:uid="{00000000-0005-0000-0000-000009010000}"/>
    <cellStyle name="20% - Accent4 2 3 3 2" xfId="3283" xr:uid="{00000000-0005-0000-0000-00000A010000}"/>
    <cellStyle name="20% - Accent4 2 3 3 2 2" xfId="7495" xr:uid="{44740FB4-F5CB-426E-BED1-83F684F439D6}"/>
    <cellStyle name="20% - Accent4 2 3 3 3" xfId="5350" xr:uid="{95C18E5B-6EBD-46B6-B7D8-82C82F35D0CD}"/>
    <cellStyle name="20% - Accent4 2 3 4" xfId="1466" xr:uid="{00000000-0005-0000-0000-00000B010000}"/>
    <cellStyle name="20% - Accent4 2 3 4 2" xfId="3696" xr:uid="{00000000-0005-0000-0000-00000C010000}"/>
    <cellStyle name="20% - Accent4 2 3 4 2 2" xfId="7908" xr:uid="{CD339EF8-E8C5-4B51-93D7-7CB9BAE106B4}"/>
    <cellStyle name="20% - Accent4 2 3 4 3" xfId="5763" xr:uid="{2DE3DF0F-2BF5-4A21-B918-8363A1C5E1BD}"/>
    <cellStyle name="20% - Accent4 2 3 5" xfId="1880" xr:uid="{00000000-0005-0000-0000-00000D010000}"/>
    <cellStyle name="20% - Accent4 2 3 5 2" xfId="4109" xr:uid="{00000000-0005-0000-0000-00000E010000}"/>
    <cellStyle name="20% - Accent4 2 3 5 2 2" xfId="8321" xr:uid="{5C62778B-56C8-41BE-8C90-7A47C2516DFC}"/>
    <cellStyle name="20% - Accent4 2 3 5 3" xfId="6176" xr:uid="{A185F13A-53CB-42AF-B388-941CD757E36E}"/>
    <cellStyle name="20% - Accent4 2 3 6" xfId="2293" xr:uid="{00000000-0005-0000-0000-00000F010000}"/>
    <cellStyle name="20% - Accent4 2 3 6 2" xfId="6589" xr:uid="{E994773A-A799-45D5-8756-CAD73BB0A0B2}"/>
    <cellStyle name="20% - Accent4 2 3 7" xfId="4523" xr:uid="{F6AD6E38-A368-44DA-82E2-B15584007EAC}"/>
    <cellStyle name="20% - Accent4 2 4" xfId="596" xr:uid="{00000000-0005-0000-0000-000010010000}"/>
    <cellStyle name="20% - Accent4 2 4 2" xfId="2867" xr:uid="{00000000-0005-0000-0000-000011010000}"/>
    <cellStyle name="20% - Accent4 2 4 2 2" xfId="7079" xr:uid="{952DB78C-E97D-49B9-881E-0EB4580B7506}"/>
    <cellStyle name="20% - Accent4 2 4 3" xfId="4934" xr:uid="{5512DDD5-80E3-4E76-94CA-AF66331DDEA5}"/>
    <cellStyle name="20% - Accent4 2 5" xfId="1049" xr:uid="{00000000-0005-0000-0000-000012010000}"/>
    <cellStyle name="20% - Accent4 2 5 2" xfId="3280" xr:uid="{00000000-0005-0000-0000-000013010000}"/>
    <cellStyle name="20% - Accent4 2 5 2 2" xfId="7492" xr:uid="{96090945-FC62-4275-8487-3CF329830422}"/>
    <cellStyle name="20% - Accent4 2 5 3" xfId="5347" xr:uid="{616755AD-22BE-4C18-95EA-C022D9CA92E2}"/>
    <cellStyle name="20% - Accent4 2 6" xfId="1463" xr:uid="{00000000-0005-0000-0000-000014010000}"/>
    <cellStyle name="20% - Accent4 2 6 2" xfId="3693" xr:uid="{00000000-0005-0000-0000-000015010000}"/>
    <cellStyle name="20% - Accent4 2 6 2 2" xfId="7905" xr:uid="{9F356D24-1333-4E59-B8A7-3F21D4CEA684}"/>
    <cellStyle name="20% - Accent4 2 6 3" xfId="5760" xr:uid="{1B3ABB42-2215-4B34-A56D-4E726C616939}"/>
    <cellStyle name="20% - Accent4 2 7" xfId="1877" xr:uid="{00000000-0005-0000-0000-000016010000}"/>
    <cellStyle name="20% - Accent4 2 7 2" xfId="4106" xr:uid="{00000000-0005-0000-0000-000017010000}"/>
    <cellStyle name="20% - Accent4 2 7 2 2" xfId="8318" xr:uid="{11C26E68-9737-4648-9EFA-15D5308979F1}"/>
    <cellStyle name="20% - Accent4 2 7 3" xfId="6173" xr:uid="{1CC34E09-685F-4B03-978B-664F5730ABF1}"/>
    <cellStyle name="20% - Accent4 2 8" xfId="2290" xr:uid="{00000000-0005-0000-0000-000018010000}"/>
    <cellStyle name="20% - Accent4 2 8 2" xfId="6586" xr:uid="{1FBB93E3-E3C1-4015-8206-702333BC11EA}"/>
    <cellStyle name="20% - Accent4 2 9" xfId="4520" xr:uid="{16739B20-EF3F-44B9-B255-ECB7D66DA15E}"/>
    <cellStyle name="20% - Accent4 3" xfId="30" xr:uid="{00000000-0005-0000-0000-000019010000}"/>
    <cellStyle name="20% - Accent4 3 2" xfId="31" xr:uid="{00000000-0005-0000-0000-00001A010000}"/>
    <cellStyle name="20% - Accent4 3 2 2" xfId="601" xr:uid="{00000000-0005-0000-0000-00001B010000}"/>
    <cellStyle name="20% - Accent4 3 2 2 2" xfId="2872" xr:uid="{00000000-0005-0000-0000-00001C010000}"/>
    <cellStyle name="20% - Accent4 3 2 2 2 2" xfId="7084" xr:uid="{D1D7FFED-5CB6-4924-9586-FFD5FC7CE254}"/>
    <cellStyle name="20% - Accent4 3 2 2 3" xfId="4939" xr:uid="{CCF85BB2-AB6D-48DF-91D3-0BF0F3E4ABD9}"/>
    <cellStyle name="20% - Accent4 3 2 3" xfId="1054" xr:uid="{00000000-0005-0000-0000-00001D010000}"/>
    <cellStyle name="20% - Accent4 3 2 3 2" xfId="3285" xr:uid="{00000000-0005-0000-0000-00001E010000}"/>
    <cellStyle name="20% - Accent4 3 2 3 2 2" xfId="7497" xr:uid="{AF768647-FEF9-4BA9-8C89-46A50F9CBAEF}"/>
    <cellStyle name="20% - Accent4 3 2 3 3" xfId="5352" xr:uid="{DBD98BEB-D1F5-42A7-A399-C21AA9C41267}"/>
    <cellStyle name="20% - Accent4 3 2 4" xfId="1468" xr:uid="{00000000-0005-0000-0000-00001F010000}"/>
    <cellStyle name="20% - Accent4 3 2 4 2" xfId="3698" xr:uid="{00000000-0005-0000-0000-000020010000}"/>
    <cellStyle name="20% - Accent4 3 2 4 2 2" xfId="7910" xr:uid="{65B587EA-6A6B-4473-9F23-2E82510ADBCF}"/>
    <cellStyle name="20% - Accent4 3 2 4 3" xfId="5765" xr:uid="{F2629E95-0D07-4279-BBA7-9461A7EAB80C}"/>
    <cellStyle name="20% - Accent4 3 2 5" xfId="1882" xr:uid="{00000000-0005-0000-0000-000021010000}"/>
    <cellStyle name="20% - Accent4 3 2 5 2" xfId="4111" xr:uid="{00000000-0005-0000-0000-000022010000}"/>
    <cellStyle name="20% - Accent4 3 2 5 2 2" xfId="8323" xr:uid="{C2B08B6F-EE86-477D-A48E-DE268D71F72A}"/>
    <cellStyle name="20% - Accent4 3 2 5 3" xfId="6178" xr:uid="{A9B018C5-0C5F-41C5-B201-3F385B9CD7A2}"/>
    <cellStyle name="20% - Accent4 3 2 6" xfId="2295" xr:uid="{00000000-0005-0000-0000-000023010000}"/>
    <cellStyle name="20% - Accent4 3 2 6 2" xfId="6591" xr:uid="{62BC73E7-48B9-484E-98C1-9E79BC60975A}"/>
    <cellStyle name="20% - Accent4 3 2 7" xfId="4525" xr:uid="{ADD5D73A-B470-4C3B-8FE8-E669FE338A97}"/>
    <cellStyle name="20% - Accent4 3 3" xfId="600" xr:uid="{00000000-0005-0000-0000-000024010000}"/>
    <cellStyle name="20% - Accent4 3 3 2" xfId="2871" xr:uid="{00000000-0005-0000-0000-000025010000}"/>
    <cellStyle name="20% - Accent4 3 3 2 2" xfId="7083" xr:uid="{E1324B09-59DF-4868-A85C-BB1FD88F521A}"/>
    <cellStyle name="20% - Accent4 3 3 3" xfId="4938" xr:uid="{CAE36413-503A-4D13-AF44-D3D7F4F23D41}"/>
    <cellStyle name="20% - Accent4 3 4" xfId="1053" xr:uid="{00000000-0005-0000-0000-000026010000}"/>
    <cellStyle name="20% - Accent4 3 4 2" xfId="3284" xr:uid="{00000000-0005-0000-0000-000027010000}"/>
    <cellStyle name="20% - Accent4 3 4 2 2" xfId="7496" xr:uid="{72B60A26-0A47-495F-A00F-F1C068E55965}"/>
    <cellStyle name="20% - Accent4 3 4 3" xfId="5351" xr:uid="{3BA20875-0E9F-4ECD-8EAE-E83A60F0F2E1}"/>
    <cellStyle name="20% - Accent4 3 5" xfId="1467" xr:uid="{00000000-0005-0000-0000-000028010000}"/>
    <cellStyle name="20% - Accent4 3 5 2" xfId="3697" xr:uid="{00000000-0005-0000-0000-000029010000}"/>
    <cellStyle name="20% - Accent4 3 5 2 2" xfId="7909" xr:uid="{94E8E4AB-25E9-4ECC-A59B-FE772F10A44C}"/>
    <cellStyle name="20% - Accent4 3 5 3" xfId="5764" xr:uid="{1FBE8C39-D315-48FA-862C-AE7517AC5BCF}"/>
    <cellStyle name="20% - Accent4 3 6" xfId="1881" xr:uid="{00000000-0005-0000-0000-00002A010000}"/>
    <cellStyle name="20% - Accent4 3 6 2" xfId="4110" xr:uid="{00000000-0005-0000-0000-00002B010000}"/>
    <cellStyle name="20% - Accent4 3 6 2 2" xfId="8322" xr:uid="{42633003-7432-4091-88D4-370C03A5B894}"/>
    <cellStyle name="20% - Accent4 3 6 3" xfId="6177" xr:uid="{82BDE834-9226-46CD-AC99-CDC7F9759640}"/>
    <cellStyle name="20% - Accent4 3 7" xfId="2294" xr:uid="{00000000-0005-0000-0000-00002C010000}"/>
    <cellStyle name="20% - Accent4 3 7 2" xfId="6590" xr:uid="{65DBEB95-A7CE-4635-A200-74D08CEA082F}"/>
    <cellStyle name="20% - Accent4 3 8" xfId="4524" xr:uid="{A7E21F4B-5302-4290-B09F-DE89E1C11F18}"/>
    <cellStyle name="20% - Accent4 4" xfId="32" xr:uid="{00000000-0005-0000-0000-00002D010000}"/>
    <cellStyle name="20% - Accent4 4 2" xfId="602" xr:uid="{00000000-0005-0000-0000-00002E010000}"/>
    <cellStyle name="20% - Accent4 4 2 2" xfId="2873" xr:uid="{00000000-0005-0000-0000-00002F010000}"/>
    <cellStyle name="20% - Accent4 4 2 2 2" xfId="7085" xr:uid="{152A0492-1CD0-476E-8C40-EB40B47B25E4}"/>
    <cellStyle name="20% - Accent4 4 2 3" xfId="4940" xr:uid="{61556382-DC0F-4C5B-A41F-7C865DF5B496}"/>
    <cellStyle name="20% - Accent4 4 3" xfId="1055" xr:uid="{00000000-0005-0000-0000-000030010000}"/>
    <cellStyle name="20% - Accent4 4 3 2" xfId="3286" xr:uid="{00000000-0005-0000-0000-000031010000}"/>
    <cellStyle name="20% - Accent4 4 3 2 2" xfId="7498" xr:uid="{2ADD3967-0096-457C-97D0-9ED4A1BD6262}"/>
    <cellStyle name="20% - Accent4 4 3 3" xfId="5353" xr:uid="{56A13C55-3097-4E53-8A63-B30FC993C654}"/>
    <cellStyle name="20% - Accent4 4 4" xfId="1469" xr:uid="{00000000-0005-0000-0000-000032010000}"/>
    <cellStyle name="20% - Accent4 4 4 2" xfId="3699" xr:uid="{00000000-0005-0000-0000-000033010000}"/>
    <cellStyle name="20% - Accent4 4 4 2 2" xfId="7911" xr:uid="{B6253742-1FB0-4C3E-9C60-B9280E6D9951}"/>
    <cellStyle name="20% - Accent4 4 4 3" xfId="5766" xr:uid="{B216E75D-3C58-45DA-98D9-7517CFF1BBE5}"/>
    <cellStyle name="20% - Accent4 4 5" xfId="1883" xr:uid="{00000000-0005-0000-0000-000034010000}"/>
    <cellStyle name="20% - Accent4 4 5 2" xfId="4112" xr:uid="{00000000-0005-0000-0000-000035010000}"/>
    <cellStyle name="20% - Accent4 4 5 2 2" xfId="8324" xr:uid="{0D7DB198-7199-403B-9E2D-4DBB599FD72C}"/>
    <cellStyle name="20% - Accent4 4 5 3" xfId="6179" xr:uid="{7133BC6E-412B-4EA5-881C-0C01A92AE275}"/>
    <cellStyle name="20% - Accent4 4 6" xfId="2296" xr:uid="{00000000-0005-0000-0000-000036010000}"/>
    <cellStyle name="20% - Accent4 4 6 2" xfId="6592" xr:uid="{E4B0C59F-2F1F-4887-9906-53DCC9EC732B}"/>
    <cellStyle name="20% - Accent4 4 7" xfId="4526" xr:uid="{762C23D3-B175-482D-93DE-76572133EE43}"/>
    <cellStyle name="20% - Accent4 5" xfId="595" xr:uid="{00000000-0005-0000-0000-000037010000}"/>
    <cellStyle name="20% - Accent4 5 2" xfId="2866" xr:uid="{00000000-0005-0000-0000-000038010000}"/>
    <cellStyle name="20% - Accent4 5 2 2" xfId="7078" xr:uid="{FF6CE5E0-8CA9-4FB1-84B3-4B0784B5968B}"/>
    <cellStyle name="20% - Accent4 5 3" xfId="4933" xr:uid="{4B3B9759-F2DC-4725-96FC-AAA72590A22E}"/>
    <cellStyle name="20% - Accent4 6" xfId="1048" xr:uid="{00000000-0005-0000-0000-000039010000}"/>
    <cellStyle name="20% - Accent4 6 2" xfId="3279" xr:uid="{00000000-0005-0000-0000-00003A010000}"/>
    <cellStyle name="20% - Accent4 6 2 2" xfId="7491" xr:uid="{3FFA34F7-ABE5-4C9F-B171-3322A41E1679}"/>
    <cellStyle name="20% - Accent4 6 3" xfId="5346" xr:uid="{D071D514-8F83-42AD-8C37-6C9B88C7A0E2}"/>
    <cellStyle name="20% - Accent4 7" xfId="1462" xr:uid="{00000000-0005-0000-0000-00003B010000}"/>
    <cellStyle name="20% - Accent4 7 2" xfId="3692" xr:uid="{00000000-0005-0000-0000-00003C010000}"/>
    <cellStyle name="20% - Accent4 7 2 2" xfId="7904" xr:uid="{7F8B9234-3613-4B57-837E-8EA05009D4BD}"/>
    <cellStyle name="20% - Accent4 7 3" xfId="5759" xr:uid="{8AFCB55D-4085-48D4-BD31-9CF31C9714D6}"/>
    <cellStyle name="20% - Accent4 8" xfId="1876" xr:uid="{00000000-0005-0000-0000-00003D010000}"/>
    <cellStyle name="20% - Accent4 8 2" xfId="4105" xr:uid="{00000000-0005-0000-0000-00003E010000}"/>
    <cellStyle name="20% - Accent4 8 2 2" xfId="8317" xr:uid="{8D86E199-ACCD-4D91-91DB-D92DD61A818D}"/>
    <cellStyle name="20% - Accent4 8 3" xfId="6172" xr:uid="{E6324C29-621B-430A-8D55-15DCCB552191}"/>
    <cellStyle name="20% - Accent4 9" xfId="2289" xr:uid="{00000000-0005-0000-0000-00003F010000}"/>
    <cellStyle name="20% - Accent4 9 2" xfId="6585" xr:uid="{61246320-52C5-4188-BF9F-BCA82A7D18F5}"/>
    <cellStyle name="20% - Accent5" xfId="33" builtinId="46" customBuiltin="1"/>
    <cellStyle name="20% - Accent5 10" xfId="4527" xr:uid="{5C16C40D-D038-4875-B14B-4B89A8C8436C}"/>
    <cellStyle name="20% - Accent5 2" xfId="34" xr:uid="{00000000-0005-0000-0000-000041010000}"/>
    <cellStyle name="20% - Accent5 2 2" xfId="35" xr:uid="{00000000-0005-0000-0000-000042010000}"/>
    <cellStyle name="20% - Accent5 2 2 2" xfId="36" xr:uid="{00000000-0005-0000-0000-000043010000}"/>
    <cellStyle name="20% - Accent5 2 2 2 2" xfId="606" xr:uid="{00000000-0005-0000-0000-000044010000}"/>
    <cellStyle name="20% - Accent5 2 2 2 2 2" xfId="2877" xr:uid="{00000000-0005-0000-0000-000045010000}"/>
    <cellStyle name="20% - Accent5 2 2 2 2 2 2" xfId="7089" xr:uid="{9D213FB5-E788-42D0-AE91-A36D0E7A0F8A}"/>
    <cellStyle name="20% - Accent5 2 2 2 2 3" xfId="4944" xr:uid="{034B1856-B5E5-4B81-82DB-598A5BA6CCB5}"/>
    <cellStyle name="20% - Accent5 2 2 2 3" xfId="1059" xr:uid="{00000000-0005-0000-0000-000046010000}"/>
    <cellStyle name="20% - Accent5 2 2 2 3 2" xfId="3290" xr:uid="{00000000-0005-0000-0000-000047010000}"/>
    <cellStyle name="20% - Accent5 2 2 2 3 2 2" xfId="7502" xr:uid="{4CB95FC7-E2A0-49B2-8115-22DA39D7E587}"/>
    <cellStyle name="20% - Accent5 2 2 2 3 3" xfId="5357" xr:uid="{556C6BE8-3FED-4C38-A073-3EA0D6BAA3EE}"/>
    <cellStyle name="20% - Accent5 2 2 2 4" xfId="1473" xr:uid="{00000000-0005-0000-0000-000048010000}"/>
    <cellStyle name="20% - Accent5 2 2 2 4 2" xfId="3703" xr:uid="{00000000-0005-0000-0000-000049010000}"/>
    <cellStyle name="20% - Accent5 2 2 2 4 2 2" xfId="7915" xr:uid="{CDEA28A6-4EC0-4279-A4B7-561E0016C796}"/>
    <cellStyle name="20% - Accent5 2 2 2 4 3" xfId="5770" xr:uid="{0FD1F102-9D3B-412D-B3FC-16C7D98CF80F}"/>
    <cellStyle name="20% - Accent5 2 2 2 5" xfId="1887" xr:uid="{00000000-0005-0000-0000-00004A010000}"/>
    <cellStyle name="20% - Accent5 2 2 2 5 2" xfId="4116" xr:uid="{00000000-0005-0000-0000-00004B010000}"/>
    <cellStyle name="20% - Accent5 2 2 2 5 2 2" xfId="8328" xr:uid="{5B4DB8BB-525A-4960-AD78-A671F0C15791}"/>
    <cellStyle name="20% - Accent5 2 2 2 5 3" xfId="6183" xr:uid="{B44104F3-94BF-4B7C-92D9-B30B3FB06457}"/>
    <cellStyle name="20% - Accent5 2 2 2 6" xfId="2300" xr:uid="{00000000-0005-0000-0000-00004C010000}"/>
    <cellStyle name="20% - Accent5 2 2 2 6 2" xfId="6596" xr:uid="{9F8C9B10-D0E0-474D-BD46-6F024A909087}"/>
    <cellStyle name="20% - Accent5 2 2 2 7" xfId="4530" xr:uid="{015A6D90-7E14-48F1-A4AE-05091C5CC187}"/>
    <cellStyle name="20% - Accent5 2 2 3" xfId="605" xr:uid="{00000000-0005-0000-0000-00004D010000}"/>
    <cellStyle name="20% - Accent5 2 2 3 2" xfId="2876" xr:uid="{00000000-0005-0000-0000-00004E010000}"/>
    <cellStyle name="20% - Accent5 2 2 3 2 2" xfId="7088" xr:uid="{DE05B577-3F7C-490C-894D-CBFAF78C17CD}"/>
    <cellStyle name="20% - Accent5 2 2 3 3" xfId="4943" xr:uid="{01BCF626-6C24-45A2-BB15-24062C3F7B89}"/>
    <cellStyle name="20% - Accent5 2 2 4" xfId="1058" xr:uid="{00000000-0005-0000-0000-00004F010000}"/>
    <cellStyle name="20% - Accent5 2 2 4 2" xfId="3289" xr:uid="{00000000-0005-0000-0000-000050010000}"/>
    <cellStyle name="20% - Accent5 2 2 4 2 2" xfId="7501" xr:uid="{AEE73108-CCEB-4227-820A-C8A96CF89EAA}"/>
    <cellStyle name="20% - Accent5 2 2 4 3" xfId="5356" xr:uid="{E76EB7CD-D072-4292-AB02-081B284CF8A3}"/>
    <cellStyle name="20% - Accent5 2 2 5" xfId="1472" xr:uid="{00000000-0005-0000-0000-000051010000}"/>
    <cellStyle name="20% - Accent5 2 2 5 2" xfId="3702" xr:uid="{00000000-0005-0000-0000-000052010000}"/>
    <cellStyle name="20% - Accent5 2 2 5 2 2" xfId="7914" xr:uid="{58701E79-1F8F-41DF-8E67-26C4544CDB55}"/>
    <cellStyle name="20% - Accent5 2 2 5 3" xfId="5769" xr:uid="{4A6A68EE-838B-410E-BFF0-2FBF240607B4}"/>
    <cellStyle name="20% - Accent5 2 2 6" xfId="1886" xr:uid="{00000000-0005-0000-0000-000053010000}"/>
    <cellStyle name="20% - Accent5 2 2 6 2" xfId="4115" xr:uid="{00000000-0005-0000-0000-000054010000}"/>
    <cellStyle name="20% - Accent5 2 2 6 2 2" xfId="8327" xr:uid="{78940193-1958-49E4-BDC1-1F00BBE70767}"/>
    <cellStyle name="20% - Accent5 2 2 6 3" xfId="6182" xr:uid="{D73728DE-127C-4A1F-9B6B-0578247A297B}"/>
    <cellStyle name="20% - Accent5 2 2 7" xfId="2299" xr:uid="{00000000-0005-0000-0000-000055010000}"/>
    <cellStyle name="20% - Accent5 2 2 7 2" xfId="6595" xr:uid="{25AB9781-D23B-4DA0-B3F2-BA3F5CE13FB0}"/>
    <cellStyle name="20% - Accent5 2 2 8" xfId="4529" xr:uid="{99ABDCFC-4CC8-42A6-86C1-B595CD589C0E}"/>
    <cellStyle name="20% - Accent5 2 3" xfId="37" xr:uid="{00000000-0005-0000-0000-000056010000}"/>
    <cellStyle name="20% - Accent5 2 3 2" xfId="607" xr:uid="{00000000-0005-0000-0000-000057010000}"/>
    <cellStyle name="20% - Accent5 2 3 2 2" xfId="2878" xr:uid="{00000000-0005-0000-0000-000058010000}"/>
    <cellStyle name="20% - Accent5 2 3 2 2 2" xfId="7090" xr:uid="{C0FF3FE1-F165-41A0-93B7-43BCD476ADC9}"/>
    <cellStyle name="20% - Accent5 2 3 2 3" xfId="4945" xr:uid="{693B557A-9315-4351-A6A7-7CDBCA6FF334}"/>
    <cellStyle name="20% - Accent5 2 3 3" xfId="1060" xr:uid="{00000000-0005-0000-0000-000059010000}"/>
    <cellStyle name="20% - Accent5 2 3 3 2" xfId="3291" xr:uid="{00000000-0005-0000-0000-00005A010000}"/>
    <cellStyle name="20% - Accent5 2 3 3 2 2" xfId="7503" xr:uid="{7F7A9B0A-11BF-4EFB-A55C-6F46DD52B2CB}"/>
    <cellStyle name="20% - Accent5 2 3 3 3" xfId="5358" xr:uid="{B4EB74D6-731F-49F4-922B-639998E36E2E}"/>
    <cellStyle name="20% - Accent5 2 3 4" xfId="1474" xr:uid="{00000000-0005-0000-0000-00005B010000}"/>
    <cellStyle name="20% - Accent5 2 3 4 2" xfId="3704" xr:uid="{00000000-0005-0000-0000-00005C010000}"/>
    <cellStyle name="20% - Accent5 2 3 4 2 2" xfId="7916" xr:uid="{8F3EBB92-0227-4481-BF63-E5E2B5ACD83B}"/>
    <cellStyle name="20% - Accent5 2 3 4 3" xfId="5771" xr:uid="{57AE319C-1C8E-4426-A8B1-FBBA3941D299}"/>
    <cellStyle name="20% - Accent5 2 3 5" xfId="1888" xr:uid="{00000000-0005-0000-0000-00005D010000}"/>
    <cellStyle name="20% - Accent5 2 3 5 2" xfId="4117" xr:uid="{00000000-0005-0000-0000-00005E010000}"/>
    <cellStyle name="20% - Accent5 2 3 5 2 2" xfId="8329" xr:uid="{F0C6E672-AE9D-42F0-8450-38412ED89A95}"/>
    <cellStyle name="20% - Accent5 2 3 5 3" xfId="6184" xr:uid="{4C8348EE-FB69-46C3-B7A0-7BCCFE7E7A14}"/>
    <cellStyle name="20% - Accent5 2 3 6" xfId="2301" xr:uid="{00000000-0005-0000-0000-00005F010000}"/>
    <cellStyle name="20% - Accent5 2 3 6 2" xfId="6597" xr:uid="{465F826A-E79B-40B0-B634-7691ACB78F8C}"/>
    <cellStyle name="20% - Accent5 2 3 7" xfId="4531" xr:uid="{B9EE7A4B-4656-4E0E-92D8-F6B43D2FAC7A}"/>
    <cellStyle name="20% - Accent5 2 4" xfId="604" xr:uid="{00000000-0005-0000-0000-000060010000}"/>
    <cellStyle name="20% - Accent5 2 4 2" xfId="2875" xr:uid="{00000000-0005-0000-0000-000061010000}"/>
    <cellStyle name="20% - Accent5 2 4 2 2" xfId="7087" xr:uid="{28B0E845-AA9D-40B5-8061-2358F15723CB}"/>
    <cellStyle name="20% - Accent5 2 4 3" xfId="4942" xr:uid="{47F21DEC-BAC1-489D-9FD3-A59C47CF798A}"/>
    <cellStyle name="20% - Accent5 2 5" xfId="1057" xr:uid="{00000000-0005-0000-0000-000062010000}"/>
    <cellStyle name="20% - Accent5 2 5 2" xfId="3288" xr:uid="{00000000-0005-0000-0000-000063010000}"/>
    <cellStyle name="20% - Accent5 2 5 2 2" xfId="7500" xr:uid="{47FBD1F2-0B00-410E-A96C-41AAED5D6C1B}"/>
    <cellStyle name="20% - Accent5 2 5 3" xfId="5355" xr:uid="{959433B7-12A9-4F5F-BDBF-85DA3C947533}"/>
    <cellStyle name="20% - Accent5 2 6" xfId="1471" xr:uid="{00000000-0005-0000-0000-000064010000}"/>
    <cellStyle name="20% - Accent5 2 6 2" xfId="3701" xr:uid="{00000000-0005-0000-0000-000065010000}"/>
    <cellStyle name="20% - Accent5 2 6 2 2" xfId="7913" xr:uid="{07711B8B-095A-4C18-8334-6CAFE688975B}"/>
    <cellStyle name="20% - Accent5 2 6 3" xfId="5768" xr:uid="{062ED0CF-6367-4EB1-99BA-CF648C6ED58F}"/>
    <cellStyle name="20% - Accent5 2 7" xfId="1885" xr:uid="{00000000-0005-0000-0000-000066010000}"/>
    <cellStyle name="20% - Accent5 2 7 2" xfId="4114" xr:uid="{00000000-0005-0000-0000-000067010000}"/>
    <cellStyle name="20% - Accent5 2 7 2 2" xfId="8326" xr:uid="{3E59ED48-48D3-4FC6-BB38-A9D47133C2E2}"/>
    <cellStyle name="20% - Accent5 2 7 3" xfId="6181" xr:uid="{652F0FBB-26B9-45FE-91E1-94A0C3791A32}"/>
    <cellStyle name="20% - Accent5 2 8" xfId="2298" xr:uid="{00000000-0005-0000-0000-000068010000}"/>
    <cellStyle name="20% - Accent5 2 8 2" xfId="6594" xr:uid="{196BA9A8-502F-4631-A593-98951A0B0A80}"/>
    <cellStyle name="20% - Accent5 2 9" xfId="4528" xr:uid="{E0B0ADE4-2F39-4C42-A77B-A8FF705205EB}"/>
    <cellStyle name="20% - Accent5 3" xfId="38" xr:uid="{00000000-0005-0000-0000-000069010000}"/>
    <cellStyle name="20% - Accent5 3 2" xfId="39" xr:uid="{00000000-0005-0000-0000-00006A010000}"/>
    <cellStyle name="20% - Accent5 3 2 2" xfId="609" xr:uid="{00000000-0005-0000-0000-00006B010000}"/>
    <cellStyle name="20% - Accent5 3 2 2 2" xfId="2880" xr:uid="{00000000-0005-0000-0000-00006C010000}"/>
    <cellStyle name="20% - Accent5 3 2 2 2 2" xfId="7092" xr:uid="{438F4B97-26B5-407F-AFBD-5F021E8119DB}"/>
    <cellStyle name="20% - Accent5 3 2 2 3" xfId="4947" xr:uid="{80F842B7-C817-4419-A527-CEBC8E4685AD}"/>
    <cellStyle name="20% - Accent5 3 2 3" xfId="1062" xr:uid="{00000000-0005-0000-0000-00006D010000}"/>
    <cellStyle name="20% - Accent5 3 2 3 2" xfId="3293" xr:uid="{00000000-0005-0000-0000-00006E010000}"/>
    <cellStyle name="20% - Accent5 3 2 3 2 2" xfId="7505" xr:uid="{AB676DAB-7907-4C32-9E82-CDD4D15A8DED}"/>
    <cellStyle name="20% - Accent5 3 2 3 3" xfId="5360" xr:uid="{BF0CD712-5891-4F02-AAEA-43870F55A63B}"/>
    <cellStyle name="20% - Accent5 3 2 4" xfId="1476" xr:uid="{00000000-0005-0000-0000-00006F010000}"/>
    <cellStyle name="20% - Accent5 3 2 4 2" xfId="3706" xr:uid="{00000000-0005-0000-0000-000070010000}"/>
    <cellStyle name="20% - Accent5 3 2 4 2 2" xfId="7918" xr:uid="{34214CF5-CA43-425B-9C48-CF3DC9A24FBE}"/>
    <cellStyle name="20% - Accent5 3 2 4 3" xfId="5773" xr:uid="{3A875028-95EF-46B9-80C5-3AE54457189D}"/>
    <cellStyle name="20% - Accent5 3 2 5" xfId="1890" xr:uid="{00000000-0005-0000-0000-000071010000}"/>
    <cellStyle name="20% - Accent5 3 2 5 2" xfId="4119" xr:uid="{00000000-0005-0000-0000-000072010000}"/>
    <cellStyle name="20% - Accent5 3 2 5 2 2" xfId="8331" xr:uid="{E58A04FE-3BA0-4059-946E-263603CB5487}"/>
    <cellStyle name="20% - Accent5 3 2 5 3" xfId="6186" xr:uid="{12CA300B-0CCC-4408-B46E-FE98EE47C26D}"/>
    <cellStyle name="20% - Accent5 3 2 6" xfId="2303" xr:uid="{00000000-0005-0000-0000-000073010000}"/>
    <cellStyle name="20% - Accent5 3 2 6 2" xfId="6599" xr:uid="{705A2251-DE48-4100-B579-F39539105B0A}"/>
    <cellStyle name="20% - Accent5 3 2 7" xfId="4533" xr:uid="{16804159-FA5A-4CF7-B2D4-5B3307ED1D8D}"/>
    <cellStyle name="20% - Accent5 3 3" xfId="608" xr:uid="{00000000-0005-0000-0000-000074010000}"/>
    <cellStyle name="20% - Accent5 3 3 2" xfId="2879" xr:uid="{00000000-0005-0000-0000-000075010000}"/>
    <cellStyle name="20% - Accent5 3 3 2 2" xfId="7091" xr:uid="{BDCA1D39-67C6-408F-BBF6-5B5E0CFB3CEA}"/>
    <cellStyle name="20% - Accent5 3 3 3" xfId="4946" xr:uid="{872C7E8A-7792-4B92-8987-1614CDA63E52}"/>
    <cellStyle name="20% - Accent5 3 4" xfId="1061" xr:uid="{00000000-0005-0000-0000-000076010000}"/>
    <cellStyle name="20% - Accent5 3 4 2" xfId="3292" xr:uid="{00000000-0005-0000-0000-000077010000}"/>
    <cellStyle name="20% - Accent5 3 4 2 2" xfId="7504" xr:uid="{19914657-75CF-4EE5-B74B-C0FF3D07818D}"/>
    <cellStyle name="20% - Accent5 3 4 3" xfId="5359" xr:uid="{FD91A970-D579-42A7-95AE-08BB027FE0E0}"/>
    <cellStyle name="20% - Accent5 3 5" xfId="1475" xr:uid="{00000000-0005-0000-0000-000078010000}"/>
    <cellStyle name="20% - Accent5 3 5 2" xfId="3705" xr:uid="{00000000-0005-0000-0000-000079010000}"/>
    <cellStyle name="20% - Accent5 3 5 2 2" xfId="7917" xr:uid="{619B613C-D634-4999-9B2D-9BCFEE1B14B8}"/>
    <cellStyle name="20% - Accent5 3 5 3" xfId="5772" xr:uid="{B40EA8FE-8CCE-4439-94AB-BF895221DE8F}"/>
    <cellStyle name="20% - Accent5 3 6" xfId="1889" xr:uid="{00000000-0005-0000-0000-00007A010000}"/>
    <cellStyle name="20% - Accent5 3 6 2" xfId="4118" xr:uid="{00000000-0005-0000-0000-00007B010000}"/>
    <cellStyle name="20% - Accent5 3 6 2 2" xfId="8330" xr:uid="{94F8A58C-07BC-4F94-88FB-17BB822CB496}"/>
    <cellStyle name="20% - Accent5 3 6 3" xfId="6185" xr:uid="{CDA8759C-8BED-4A34-8114-AE32B6469860}"/>
    <cellStyle name="20% - Accent5 3 7" xfId="2302" xr:uid="{00000000-0005-0000-0000-00007C010000}"/>
    <cellStyle name="20% - Accent5 3 7 2" xfId="6598" xr:uid="{7970266E-319B-4A3C-BF73-FE962EC8F517}"/>
    <cellStyle name="20% - Accent5 3 8" xfId="4532" xr:uid="{E4C1D753-B6FD-4645-939A-80455198FD81}"/>
    <cellStyle name="20% - Accent5 4" xfId="40" xr:uid="{00000000-0005-0000-0000-00007D010000}"/>
    <cellStyle name="20% - Accent5 4 2" xfId="610" xr:uid="{00000000-0005-0000-0000-00007E010000}"/>
    <cellStyle name="20% - Accent5 4 2 2" xfId="2881" xr:uid="{00000000-0005-0000-0000-00007F010000}"/>
    <cellStyle name="20% - Accent5 4 2 2 2" xfId="7093" xr:uid="{C557336B-31B3-457F-BDF9-53FF761A3A86}"/>
    <cellStyle name="20% - Accent5 4 2 3" xfId="4948" xr:uid="{9B0C9B24-E360-4599-9E49-2328784FF23F}"/>
    <cellStyle name="20% - Accent5 4 3" xfId="1063" xr:uid="{00000000-0005-0000-0000-000080010000}"/>
    <cellStyle name="20% - Accent5 4 3 2" xfId="3294" xr:uid="{00000000-0005-0000-0000-000081010000}"/>
    <cellStyle name="20% - Accent5 4 3 2 2" xfId="7506" xr:uid="{EF0DAE1E-8445-4829-A8D0-A604FD6C2372}"/>
    <cellStyle name="20% - Accent5 4 3 3" xfId="5361" xr:uid="{792C3BC3-E77C-4647-949E-94D44A1C9DCC}"/>
    <cellStyle name="20% - Accent5 4 4" xfId="1477" xr:uid="{00000000-0005-0000-0000-000082010000}"/>
    <cellStyle name="20% - Accent5 4 4 2" xfId="3707" xr:uid="{00000000-0005-0000-0000-000083010000}"/>
    <cellStyle name="20% - Accent5 4 4 2 2" xfId="7919" xr:uid="{CF5E1F56-007F-47D9-875B-2FDD0EF72F62}"/>
    <cellStyle name="20% - Accent5 4 4 3" xfId="5774" xr:uid="{5B9ED016-8CBE-4463-9CC8-9BACF533A9AF}"/>
    <cellStyle name="20% - Accent5 4 5" xfId="1891" xr:uid="{00000000-0005-0000-0000-000084010000}"/>
    <cellStyle name="20% - Accent5 4 5 2" xfId="4120" xr:uid="{00000000-0005-0000-0000-000085010000}"/>
    <cellStyle name="20% - Accent5 4 5 2 2" xfId="8332" xr:uid="{C1267F64-E2FB-49A1-BF69-A57C144DABC3}"/>
    <cellStyle name="20% - Accent5 4 5 3" xfId="6187" xr:uid="{40DC1D89-2319-4935-AE92-F06BB16E1C2B}"/>
    <cellStyle name="20% - Accent5 4 6" xfId="2304" xr:uid="{00000000-0005-0000-0000-000086010000}"/>
    <cellStyle name="20% - Accent5 4 6 2" xfId="6600" xr:uid="{C147232F-65EE-4FCA-86E4-077EF7AABFEF}"/>
    <cellStyle name="20% - Accent5 4 7" xfId="4534" xr:uid="{CF0AF779-1915-4F46-A514-93CD58686A9C}"/>
    <cellStyle name="20% - Accent5 5" xfId="603" xr:uid="{00000000-0005-0000-0000-000087010000}"/>
    <cellStyle name="20% - Accent5 5 2" xfId="2874" xr:uid="{00000000-0005-0000-0000-000088010000}"/>
    <cellStyle name="20% - Accent5 5 2 2" xfId="7086" xr:uid="{2C4C581B-1C04-49A7-B772-1F70F0323FFB}"/>
    <cellStyle name="20% - Accent5 5 3" xfId="4941" xr:uid="{147833C0-89ED-4079-B61D-419593670AC9}"/>
    <cellStyle name="20% - Accent5 6" xfId="1056" xr:uid="{00000000-0005-0000-0000-000089010000}"/>
    <cellStyle name="20% - Accent5 6 2" xfId="3287" xr:uid="{00000000-0005-0000-0000-00008A010000}"/>
    <cellStyle name="20% - Accent5 6 2 2" xfId="7499" xr:uid="{A2D0B304-415D-4ABF-879B-ADEAE10083C9}"/>
    <cellStyle name="20% - Accent5 6 3" xfId="5354" xr:uid="{D0A3789D-4171-4063-9CEB-3484422BE4B0}"/>
    <cellStyle name="20% - Accent5 7" xfId="1470" xr:uid="{00000000-0005-0000-0000-00008B010000}"/>
    <cellStyle name="20% - Accent5 7 2" xfId="3700" xr:uid="{00000000-0005-0000-0000-00008C010000}"/>
    <cellStyle name="20% - Accent5 7 2 2" xfId="7912" xr:uid="{C48A4338-A134-4869-925C-119400EC9D0E}"/>
    <cellStyle name="20% - Accent5 7 3" xfId="5767" xr:uid="{AC81AAA7-21EA-4564-9BF4-2073F96D4024}"/>
    <cellStyle name="20% - Accent5 8" xfId="1884" xr:uid="{00000000-0005-0000-0000-00008D010000}"/>
    <cellStyle name="20% - Accent5 8 2" xfId="4113" xr:uid="{00000000-0005-0000-0000-00008E010000}"/>
    <cellStyle name="20% - Accent5 8 2 2" xfId="8325" xr:uid="{5843FA69-2D1C-438D-B31A-A6A15510CCF5}"/>
    <cellStyle name="20% - Accent5 8 3" xfId="6180" xr:uid="{01CCC191-5A84-4FFD-B575-E6C7CD94B0B2}"/>
    <cellStyle name="20% - Accent5 9" xfId="2297" xr:uid="{00000000-0005-0000-0000-00008F010000}"/>
    <cellStyle name="20% - Accent5 9 2" xfId="6593" xr:uid="{64D1FB62-8D5B-4F84-ADB3-D5BE219AB984}"/>
    <cellStyle name="20% - Accent6" xfId="41" builtinId="50" customBuiltin="1"/>
    <cellStyle name="20% - Accent6 10" xfId="4535" xr:uid="{628EFF15-B0FE-42B4-93AA-90A0F1EB7147}"/>
    <cellStyle name="20% - Accent6 2" xfId="42" xr:uid="{00000000-0005-0000-0000-000091010000}"/>
    <cellStyle name="20% - Accent6 2 2" xfId="43" xr:uid="{00000000-0005-0000-0000-000092010000}"/>
    <cellStyle name="20% - Accent6 2 2 2" xfId="44" xr:uid="{00000000-0005-0000-0000-000093010000}"/>
    <cellStyle name="20% - Accent6 2 2 2 2" xfId="614" xr:uid="{00000000-0005-0000-0000-000094010000}"/>
    <cellStyle name="20% - Accent6 2 2 2 2 2" xfId="2885" xr:uid="{00000000-0005-0000-0000-000095010000}"/>
    <cellStyle name="20% - Accent6 2 2 2 2 2 2" xfId="7097" xr:uid="{CFAA1413-C4F3-4F23-BA59-72A3CC1C2211}"/>
    <cellStyle name="20% - Accent6 2 2 2 2 3" xfId="4952" xr:uid="{5E6B0782-34A1-4680-87C1-44EC59D9F432}"/>
    <cellStyle name="20% - Accent6 2 2 2 3" xfId="1067" xr:uid="{00000000-0005-0000-0000-000096010000}"/>
    <cellStyle name="20% - Accent6 2 2 2 3 2" xfId="3298" xr:uid="{00000000-0005-0000-0000-000097010000}"/>
    <cellStyle name="20% - Accent6 2 2 2 3 2 2" xfId="7510" xr:uid="{75829854-DCD9-4E39-892B-CBD0EF0370D2}"/>
    <cellStyle name="20% - Accent6 2 2 2 3 3" xfId="5365" xr:uid="{E108D6E4-E89E-4218-9AEB-31C76DB18F1C}"/>
    <cellStyle name="20% - Accent6 2 2 2 4" xfId="1481" xr:uid="{00000000-0005-0000-0000-000098010000}"/>
    <cellStyle name="20% - Accent6 2 2 2 4 2" xfId="3711" xr:uid="{00000000-0005-0000-0000-000099010000}"/>
    <cellStyle name="20% - Accent6 2 2 2 4 2 2" xfId="7923" xr:uid="{9CB37374-46AC-4691-9404-FA8A676F15F2}"/>
    <cellStyle name="20% - Accent6 2 2 2 4 3" xfId="5778" xr:uid="{C19B003A-7654-4E7B-8FC8-77CB3318517A}"/>
    <cellStyle name="20% - Accent6 2 2 2 5" xfId="1895" xr:uid="{00000000-0005-0000-0000-00009A010000}"/>
    <cellStyle name="20% - Accent6 2 2 2 5 2" xfId="4124" xr:uid="{00000000-0005-0000-0000-00009B010000}"/>
    <cellStyle name="20% - Accent6 2 2 2 5 2 2" xfId="8336" xr:uid="{1FEB29BA-C19B-4315-9CE8-5FF47D85F131}"/>
    <cellStyle name="20% - Accent6 2 2 2 5 3" xfId="6191" xr:uid="{D37B3444-2F01-4D7E-8805-6A10C9E013E6}"/>
    <cellStyle name="20% - Accent6 2 2 2 6" xfId="2308" xr:uid="{00000000-0005-0000-0000-00009C010000}"/>
    <cellStyle name="20% - Accent6 2 2 2 6 2" xfId="6604" xr:uid="{CCE933EF-4FB5-4C41-AAD4-B37166BFB7E5}"/>
    <cellStyle name="20% - Accent6 2 2 2 7" xfId="4538" xr:uid="{6D151A47-4BB3-4571-A43A-76C0B0E0368D}"/>
    <cellStyle name="20% - Accent6 2 2 3" xfId="613" xr:uid="{00000000-0005-0000-0000-00009D010000}"/>
    <cellStyle name="20% - Accent6 2 2 3 2" xfId="2884" xr:uid="{00000000-0005-0000-0000-00009E010000}"/>
    <cellStyle name="20% - Accent6 2 2 3 2 2" xfId="7096" xr:uid="{9D6F0593-D0F3-49F6-9C02-C06DA7175917}"/>
    <cellStyle name="20% - Accent6 2 2 3 3" xfId="4951" xr:uid="{C3288AC1-880A-4EE6-99AD-90624FDB048B}"/>
    <cellStyle name="20% - Accent6 2 2 4" xfId="1066" xr:uid="{00000000-0005-0000-0000-00009F010000}"/>
    <cellStyle name="20% - Accent6 2 2 4 2" xfId="3297" xr:uid="{00000000-0005-0000-0000-0000A0010000}"/>
    <cellStyle name="20% - Accent6 2 2 4 2 2" xfId="7509" xr:uid="{E3CCDAC6-C42C-4957-BCFE-296864E0507D}"/>
    <cellStyle name="20% - Accent6 2 2 4 3" xfId="5364" xr:uid="{A160871C-1768-4D9A-BCCF-A5FFBA218BFA}"/>
    <cellStyle name="20% - Accent6 2 2 5" xfId="1480" xr:uid="{00000000-0005-0000-0000-0000A1010000}"/>
    <cellStyle name="20% - Accent6 2 2 5 2" xfId="3710" xr:uid="{00000000-0005-0000-0000-0000A2010000}"/>
    <cellStyle name="20% - Accent6 2 2 5 2 2" xfId="7922" xr:uid="{AA954713-2039-4FAD-A38C-EA64E48C2B6F}"/>
    <cellStyle name="20% - Accent6 2 2 5 3" xfId="5777" xr:uid="{2D8B8CAB-45B2-4CDB-AA32-5A1CC7886545}"/>
    <cellStyle name="20% - Accent6 2 2 6" xfId="1894" xr:uid="{00000000-0005-0000-0000-0000A3010000}"/>
    <cellStyle name="20% - Accent6 2 2 6 2" xfId="4123" xr:uid="{00000000-0005-0000-0000-0000A4010000}"/>
    <cellStyle name="20% - Accent6 2 2 6 2 2" xfId="8335" xr:uid="{FD3C9A02-DCCE-4A09-B7A3-938850E3247F}"/>
    <cellStyle name="20% - Accent6 2 2 6 3" xfId="6190" xr:uid="{F2AA2085-7891-4083-98EE-1015BC03D1BB}"/>
    <cellStyle name="20% - Accent6 2 2 7" xfId="2307" xr:uid="{00000000-0005-0000-0000-0000A5010000}"/>
    <cellStyle name="20% - Accent6 2 2 7 2" xfId="6603" xr:uid="{84F78F7D-2841-43E1-B669-BC740BC2B09C}"/>
    <cellStyle name="20% - Accent6 2 2 8" xfId="4537" xr:uid="{C56B5096-DBA1-4AEA-BD46-8B983DDAC9D2}"/>
    <cellStyle name="20% - Accent6 2 3" xfId="45" xr:uid="{00000000-0005-0000-0000-0000A6010000}"/>
    <cellStyle name="20% - Accent6 2 3 2" xfId="615" xr:uid="{00000000-0005-0000-0000-0000A7010000}"/>
    <cellStyle name="20% - Accent6 2 3 2 2" xfId="2886" xr:uid="{00000000-0005-0000-0000-0000A8010000}"/>
    <cellStyle name="20% - Accent6 2 3 2 2 2" xfId="7098" xr:uid="{15B986DB-79CD-459B-A6F5-8ED936894067}"/>
    <cellStyle name="20% - Accent6 2 3 2 3" xfId="4953" xr:uid="{0D52FF0D-23E8-4766-A36D-763FA200AAAB}"/>
    <cellStyle name="20% - Accent6 2 3 3" xfId="1068" xr:uid="{00000000-0005-0000-0000-0000A9010000}"/>
    <cellStyle name="20% - Accent6 2 3 3 2" xfId="3299" xr:uid="{00000000-0005-0000-0000-0000AA010000}"/>
    <cellStyle name="20% - Accent6 2 3 3 2 2" xfId="7511" xr:uid="{C8D27E29-5391-40E1-A36B-9252BD78E64B}"/>
    <cellStyle name="20% - Accent6 2 3 3 3" xfId="5366" xr:uid="{87C8CFA3-9FDB-45F5-81B4-934AD7598A6C}"/>
    <cellStyle name="20% - Accent6 2 3 4" xfId="1482" xr:uid="{00000000-0005-0000-0000-0000AB010000}"/>
    <cellStyle name="20% - Accent6 2 3 4 2" xfId="3712" xr:uid="{00000000-0005-0000-0000-0000AC010000}"/>
    <cellStyle name="20% - Accent6 2 3 4 2 2" xfId="7924" xr:uid="{F6D25E48-3492-4465-9DB0-9A72C09761C1}"/>
    <cellStyle name="20% - Accent6 2 3 4 3" xfId="5779" xr:uid="{16442C56-9D9C-4011-A660-418C3FCBCFDD}"/>
    <cellStyle name="20% - Accent6 2 3 5" xfId="1896" xr:uid="{00000000-0005-0000-0000-0000AD010000}"/>
    <cellStyle name="20% - Accent6 2 3 5 2" xfId="4125" xr:uid="{00000000-0005-0000-0000-0000AE010000}"/>
    <cellStyle name="20% - Accent6 2 3 5 2 2" xfId="8337" xr:uid="{07FF0279-8663-4C4A-8199-8833E7B9C88A}"/>
    <cellStyle name="20% - Accent6 2 3 5 3" xfId="6192" xr:uid="{497F2A3C-CC07-4315-AA58-0CD6A38BA69F}"/>
    <cellStyle name="20% - Accent6 2 3 6" xfId="2309" xr:uid="{00000000-0005-0000-0000-0000AF010000}"/>
    <cellStyle name="20% - Accent6 2 3 6 2" xfId="6605" xr:uid="{F511B5B7-930B-401E-8779-3096EBA97531}"/>
    <cellStyle name="20% - Accent6 2 3 7" xfId="4539" xr:uid="{593CDAAE-2415-4893-BC67-2BD5D4FAA42B}"/>
    <cellStyle name="20% - Accent6 2 4" xfId="612" xr:uid="{00000000-0005-0000-0000-0000B0010000}"/>
    <cellStyle name="20% - Accent6 2 4 2" xfId="2883" xr:uid="{00000000-0005-0000-0000-0000B1010000}"/>
    <cellStyle name="20% - Accent6 2 4 2 2" xfId="7095" xr:uid="{ACE19ED5-9DB7-408A-A9EE-14769AD02B5E}"/>
    <cellStyle name="20% - Accent6 2 4 3" xfId="4950" xr:uid="{21F42B65-1451-4D95-890C-626FD9A43E23}"/>
    <cellStyle name="20% - Accent6 2 5" xfId="1065" xr:uid="{00000000-0005-0000-0000-0000B2010000}"/>
    <cellStyle name="20% - Accent6 2 5 2" xfId="3296" xr:uid="{00000000-0005-0000-0000-0000B3010000}"/>
    <cellStyle name="20% - Accent6 2 5 2 2" xfId="7508" xr:uid="{2FDC93E5-1055-4CC9-80D1-9704CFE7BB77}"/>
    <cellStyle name="20% - Accent6 2 5 3" xfId="5363" xr:uid="{21C5340F-2225-41F0-9FB8-87ADE8DA8CD2}"/>
    <cellStyle name="20% - Accent6 2 6" xfId="1479" xr:uid="{00000000-0005-0000-0000-0000B4010000}"/>
    <cellStyle name="20% - Accent6 2 6 2" xfId="3709" xr:uid="{00000000-0005-0000-0000-0000B5010000}"/>
    <cellStyle name="20% - Accent6 2 6 2 2" xfId="7921" xr:uid="{99BFCE78-A17D-4AAD-99E6-50BF0E148E04}"/>
    <cellStyle name="20% - Accent6 2 6 3" xfId="5776" xr:uid="{73C9E59C-26D0-4E8B-88CB-826C3E5AE1C2}"/>
    <cellStyle name="20% - Accent6 2 7" xfId="1893" xr:uid="{00000000-0005-0000-0000-0000B6010000}"/>
    <cellStyle name="20% - Accent6 2 7 2" xfId="4122" xr:uid="{00000000-0005-0000-0000-0000B7010000}"/>
    <cellStyle name="20% - Accent6 2 7 2 2" xfId="8334" xr:uid="{721231F8-A4AF-4044-9203-4BB5B704C799}"/>
    <cellStyle name="20% - Accent6 2 7 3" xfId="6189" xr:uid="{960BF605-4CA4-4054-B094-E2A325153335}"/>
    <cellStyle name="20% - Accent6 2 8" xfId="2306" xr:uid="{00000000-0005-0000-0000-0000B8010000}"/>
    <cellStyle name="20% - Accent6 2 8 2" xfId="6602" xr:uid="{F8A7A913-959F-4848-AB9A-7E0442DC0C28}"/>
    <cellStyle name="20% - Accent6 2 9" xfId="4536" xr:uid="{D8A41CC8-AAFF-41EC-8469-C8BBADBAE4DB}"/>
    <cellStyle name="20% - Accent6 3" xfId="46" xr:uid="{00000000-0005-0000-0000-0000B9010000}"/>
    <cellStyle name="20% - Accent6 3 2" xfId="47" xr:uid="{00000000-0005-0000-0000-0000BA010000}"/>
    <cellStyle name="20% - Accent6 3 2 2" xfId="617" xr:uid="{00000000-0005-0000-0000-0000BB010000}"/>
    <cellStyle name="20% - Accent6 3 2 2 2" xfId="2888" xr:uid="{00000000-0005-0000-0000-0000BC010000}"/>
    <cellStyle name="20% - Accent6 3 2 2 2 2" xfId="7100" xr:uid="{C895DB86-ED71-44C6-B116-80FDED7F9CF6}"/>
    <cellStyle name="20% - Accent6 3 2 2 3" xfId="4955" xr:uid="{79681520-D0AC-452C-8804-CC5E3B26E0C5}"/>
    <cellStyle name="20% - Accent6 3 2 3" xfId="1070" xr:uid="{00000000-0005-0000-0000-0000BD010000}"/>
    <cellStyle name="20% - Accent6 3 2 3 2" xfId="3301" xr:uid="{00000000-0005-0000-0000-0000BE010000}"/>
    <cellStyle name="20% - Accent6 3 2 3 2 2" xfId="7513" xr:uid="{25043073-0D8F-42CB-B127-2E7001B82FF6}"/>
    <cellStyle name="20% - Accent6 3 2 3 3" xfId="5368" xr:uid="{C13F15D6-417B-402B-82C1-5853939D3981}"/>
    <cellStyle name="20% - Accent6 3 2 4" xfId="1484" xr:uid="{00000000-0005-0000-0000-0000BF010000}"/>
    <cellStyle name="20% - Accent6 3 2 4 2" xfId="3714" xr:uid="{00000000-0005-0000-0000-0000C0010000}"/>
    <cellStyle name="20% - Accent6 3 2 4 2 2" xfId="7926" xr:uid="{9F14D940-B2A6-4CB1-84FA-2E5C3E0C0F01}"/>
    <cellStyle name="20% - Accent6 3 2 4 3" xfId="5781" xr:uid="{6DF779DF-1B5F-4B19-9D37-F2CFD1A6273D}"/>
    <cellStyle name="20% - Accent6 3 2 5" xfId="1898" xr:uid="{00000000-0005-0000-0000-0000C1010000}"/>
    <cellStyle name="20% - Accent6 3 2 5 2" xfId="4127" xr:uid="{00000000-0005-0000-0000-0000C2010000}"/>
    <cellStyle name="20% - Accent6 3 2 5 2 2" xfId="8339" xr:uid="{A537DB2A-28B5-4FB5-9993-E8F8B6D41379}"/>
    <cellStyle name="20% - Accent6 3 2 5 3" xfId="6194" xr:uid="{5228C6F7-9011-4CF9-8459-DBD6B1FCF599}"/>
    <cellStyle name="20% - Accent6 3 2 6" xfId="2311" xr:uid="{00000000-0005-0000-0000-0000C3010000}"/>
    <cellStyle name="20% - Accent6 3 2 6 2" xfId="6607" xr:uid="{31B49F0F-54DD-414E-BF76-F6DFFBD58166}"/>
    <cellStyle name="20% - Accent6 3 2 7" xfId="4541" xr:uid="{87B98A10-DAE2-4D10-8510-07B187235C61}"/>
    <cellStyle name="20% - Accent6 3 3" xfId="616" xr:uid="{00000000-0005-0000-0000-0000C4010000}"/>
    <cellStyle name="20% - Accent6 3 3 2" xfId="2887" xr:uid="{00000000-0005-0000-0000-0000C5010000}"/>
    <cellStyle name="20% - Accent6 3 3 2 2" xfId="7099" xr:uid="{30202790-6AE5-472D-8C74-63A99B250977}"/>
    <cellStyle name="20% - Accent6 3 3 3" xfId="4954" xr:uid="{3A19EB49-57D7-4089-A572-320E51C4AE68}"/>
    <cellStyle name="20% - Accent6 3 4" xfId="1069" xr:uid="{00000000-0005-0000-0000-0000C6010000}"/>
    <cellStyle name="20% - Accent6 3 4 2" xfId="3300" xr:uid="{00000000-0005-0000-0000-0000C7010000}"/>
    <cellStyle name="20% - Accent6 3 4 2 2" xfId="7512" xr:uid="{0ADD73F3-783A-44B3-9929-546AC5936E2F}"/>
    <cellStyle name="20% - Accent6 3 4 3" xfId="5367" xr:uid="{ABF794BC-DCCD-4C9F-9603-442AA969F039}"/>
    <cellStyle name="20% - Accent6 3 5" xfId="1483" xr:uid="{00000000-0005-0000-0000-0000C8010000}"/>
    <cellStyle name="20% - Accent6 3 5 2" xfId="3713" xr:uid="{00000000-0005-0000-0000-0000C9010000}"/>
    <cellStyle name="20% - Accent6 3 5 2 2" xfId="7925" xr:uid="{02C2EFB4-B301-4488-89E2-641127A1ED02}"/>
    <cellStyle name="20% - Accent6 3 5 3" xfId="5780" xr:uid="{C8BEC342-3FE9-416F-AA7B-A5C79FE88917}"/>
    <cellStyle name="20% - Accent6 3 6" xfId="1897" xr:uid="{00000000-0005-0000-0000-0000CA010000}"/>
    <cellStyle name="20% - Accent6 3 6 2" xfId="4126" xr:uid="{00000000-0005-0000-0000-0000CB010000}"/>
    <cellStyle name="20% - Accent6 3 6 2 2" xfId="8338" xr:uid="{D219EA5C-87AD-4EC5-B59C-D39005283D6B}"/>
    <cellStyle name="20% - Accent6 3 6 3" xfId="6193" xr:uid="{9F8F1E27-B392-4C75-B3B3-9380C14CBE66}"/>
    <cellStyle name="20% - Accent6 3 7" xfId="2310" xr:uid="{00000000-0005-0000-0000-0000CC010000}"/>
    <cellStyle name="20% - Accent6 3 7 2" xfId="6606" xr:uid="{E9EC8020-BC8D-4219-82E0-3390968E2FC4}"/>
    <cellStyle name="20% - Accent6 3 8" xfId="4540" xr:uid="{F01F7AB7-44E8-4AB4-9FDB-9DEEC75906D7}"/>
    <cellStyle name="20% - Accent6 4" xfId="48" xr:uid="{00000000-0005-0000-0000-0000CD010000}"/>
    <cellStyle name="20% - Accent6 4 2" xfId="618" xr:uid="{00000000-0005-0000-0000-0000CE010000}"/>
    <cellStyle name="20% - Accent6 4 2 2" xfId="2889" xr:uid="{00000000-0005-0000-0000-0000CF010000}"/>
    <cellStyle name="20% - Accent6 4 2 2 2" xfId="7101" xr:uid="{7DD53586-96B0-4D50-B80A-69AA76DD2692}"/>
    <cellStyle name="20% - Accent6 4 2 3" xfId="4956" xr:uid="{77063521-70A7-4A43-9D7C-CC54CE505B1A}"/>
    <cellStyle name="20% - Accent6 4 3" xfId="1071" xr:uid="{00000000-0005-0000-0000-0000D0010000}"/>
    <cellStyle name="20% - Accent6 4 3 2" xfId="3302" xr:uid="{00000000-0005-0000-0000-0000D1010000}"/>
    <cellStyle name="20% - Accent6 4 3 2 2" xfId="7514" xr:uid="{6C01E3EF-DF1B-4B6D-A7E1-A1DE07A9C068}"/>
    <cellStyle name="20% - Accent6 4 3 3" xfId="5369" xr:uid="{C0D7B67E-D0C1-433B-946F-E03DE21E063B}"/>
    <cellStyle name="20% - Accent6 4 4" xfId="1485" xr:uid="{00000000-0005-0000-0000-0000D2010000}"/>
    <cellStyle name="20% - Accent6 4 4 2" xfId="3715" xr:uid="{00000000-0005-0000-0000-0000D3010000}"/>
    <cellStyle name="20% - Accent6 4 4 2 2" xfId="7927" xr:uid="{50C25402-048C-4112-A22E-6219374F4E4C}"/>
    <cellStyle name="20% - Accent6 4 4 3" xfId="5782" xr:uid="{6A8AF8A8-503D-4B0F-8528-BE23B79E547B}"/>
    <cellStyle name="20% - Accent6 4 5" xfId="1899" xr:uid="{00000000-0005-0000-0000-0000D4010000}"/>
    <cellStyle name="20% - Accent6 4 5 2" xfId="4128" xr:uid="{00000000-0005-0000-0000-0000D5010000}"/>
    <cellStyle name="20% - Accent6 4 5 2 2" xfId="8340" xr:uid="{D667CD3E-510D-441B-93FF-C3B479AD091D}"/>
    <cellStyle name="20% - Accent6 4 5 3" xfId="6195" xr:uid="{AD8A47B2-F76E-49F1-B7B5-5004937BA9B3}"/>
    <cellStyle name="20% - Accent6 4 6" xfId="2312" xr:uid="{00000000-0005-0000-0000-0000D6010000}"/>
    <cellStyle name="20% - Accent6 4 6 2" xfId="6608" xr:uid="{45EEB7B9-7493-4B08-B31C-CAAA3C709A81}"/>
    <cellStyle name="20% - Accent6 4 7" xfId="4542" xr:uid="{9B9F6CFD-FC4A-44BD-89E7-3F68B1BF908E}"/>
    <cellStyle name="20% - Accent6 5" xfId="611" xr:uid="{00000000-0005-0000-0000-0000D7010000}"/>
    <cellStyle name="20% - Accent6 5 2" xfId="2882" xr:uid="{00000000-0005-0000-0000-0000D8010000}"/>
    <cellStyle name="20% - Accent6 5 2 2" xfId="7094" xr:uid="{CABD8AC0-D97D-4336-BBA6-09C9886F6128}"/>
    <cellStyle name="20% - Accent6 5 3" xfId="4949" xr:uid="{652AE18C-AC76-4C3E-971A-DDB6C40F22EB}"/>
    <cellStyle name="20% - Accent6 6" xfId="1064" xr:uid="{00000000-0005-0000-0000-0000D9010000}"/>
    <cellStyle name="20% - Accent6 6 2" xfId="3295" xr:uid="{00000000-0005-0000-0000-0000DA010000}"/>
    <cellStyle name="20% - Accent6 6 2 2" xfId="7507" xr:uid="{0984E15E-BF73-4B05-854C-278C5AD534E8}"/>
    <cellStyle name="20% - Accent6 6 3" xfId="5362" xr:uid="{90078EC7-8CC1-4B43-9605-EFB8B94BD420}"/>
    <cellStyle name="20% - Accent6 7" xfId="1478" xr:uid="{00000000-0005-0000-0000-0000DB010000}"/>
    <cellStyle name="20% - Accent6 7 2" xfId="3708" xr:uid="{00000000-0005-0000-0000-0000DC010000}"/>
    <cellStyle name="20% - Accent6 7 2 2" xfId="7920" xr:uid="{B32475EB-578B-4B89-8449-2A6F4190C84A}"/>
    <cellStyle name="20% - Accent6 7 3" xfId="5775" xr:uid="{5D76F1B2-3394-4DA9-8480-A6F8F62BA588}"/>
    <cellStyle name="20% - Accent6 8" xfId="1892" xr:uid="{00000000-0005-0000-0000-0000DD010000}"/>
    <cellStyle name="20% - Accent6 8 2" xfId="4121" xr:uid="{00000000-0005-0000-0000-0000DE010000}"/>
    <cellStyle name="20% - Accent6 8 2 2" xfId="8333" xr:uid="{D1CDAE74-117A-45FB-B322-24E659F4CD8A}"/>
    <cellStyle name="20% - Accent6 8 3" xfId="6188" xr:uid="{754B71A0-5F08-4E5C-B7F5-3FDF3964A026}"/>
    <cellStyle name="20% - Accent6 9" xfId="2305" xr:uid="{00000000-0005-0000-0000-0000DF010000}"/>
    <cellStyle name="20% - Accent6 9 2" xfId="6601" xr:uid="{3156C651-B5B4-45FB-8157-A13814D87EAD}"/>
    <cellStyle name="40% - Accent1" xfId="49" builtinId="31" customBuiltin="1"/>
    <cellStyle name="40% - Accent1 10" xfId="4543" xr:uid="{B0ED3D64-53E8-4B58-BED8-2C9CA9EB10DE}"/>
    <cellStyle name="40% - Accent1 2" xfId="50" xr:uid="{00000000-0005-0000-0000-0000E1010000}"/>
    <cellStyle name="40% - Accent1 2 2" xfId="51" xr:uid="{00000000-0005-0000-0000-0000E2010000}"/>
    <cellStyle name="40% - Accent1 2 2 2" xfId="52" xr:uid="{00000000-0005-0000-0000-0000E3010000}"/>
    <cellStyle name="40% - Accent1 2 2 2 2" xfId="622" xr:uid="{00000000-0005-0000-0000-0000E4010000}"/>
    <cellStyle name="40% - Accent1 2 2 2 2 2" xfId="2893" xr:uid="{00000000-0005-0000-0000-0000E5010000}"/>
    <cellStyle name="40% - Accent1 2 2 2 2 2 2" xfId="7105" xr:uid="{20F106B7-6699-4D98-87F6-8490CC32FCFC}"/>
    <cellStyle name="40% - Accent1 2 2 2 2 3" xfId="4960" xr:uid="{342635DC-FBB0-4EF6-B0D0-6C936AF3D4DA}"/>
    <cellStyle name="40% - Accent1 2 2 2 3" xfId="1075" xr:uid="{00000000-0005-0000-0000-0000E6010000}"/>
    <cellStyle name="40% - Accent1 2 2 2 3 2" xfId="3306" xr:uid="{00000000-0005-0000-0000-0000E7010000}"/>
    <cellStyle name="40% - Accent1 2 2 2 3 2 2" xfId="7518" xr:uid="{16EEAB6E-0F25-491B-9122-A7768E27E748}"/>
    <cellStyle name="40% - Accent1 2 2 2 3 3" xfId="5373" xr:uid="{1B632FA3-3773-470B-BE69-3627F7EA9FD7}"/>
    <cellStyle name="40% - Accent1 2 2 2 4" xfId="1489" xr:uid="{00000000-0005-0000-0000-0000E8010000}"/>
    <cellStyle name="40% - Accent1 2 2 2 4 2" xfId="3719" xr:uid="{00000000-0005-0000-0000-0000E9010000}"/>
    <cellStyle name="40% - Accent1 2 2 2 4 2 2" xfId="7931" xr:uid="{7EF4B371-5E90-40CA-8B90-50737E402DD1}"/>
    <cellStyle name="40% - Accent1 2 2 2 4 3" xfId="5786" xr:uid="{63A5F264-21DA-4524-8BA6-9F29989B61D6}"/>
    <cellStyle name="40% - Accent1 2 2 2 5" xfId="1903" xr:uid="{00000000-0005-0000-0000-0000EA010000}"/>
    <cellStyle name="40% - Accent1 2 2 2 5 2" xfId="4132" xr:uid="{00000000-0005-0000-0000-0000EB010000}"/>
    <cellStyle name="40% - Accent1 2 2 2 5 2 2" xfId="8344" xr:uid="{FA55C635-0E99-4289-BCD8-F9F2F66062D4}"/>
    <cellStyle name="40% - Accent1 2 2 2 5 3" xfId="6199" xr:uid="{8B38912E-D4A3-4AE4-9C1F-5A9646F5B6B9}"/>
    <cellStyle name="40% - Accent1 2 2 2 6" xfId="2316" xr:uid="{00000000-0005-0000-0000-0000EC010000}"/>
    <cellStyle name="40% - Accent1 2 2 2 6 2" xfId="6612" xr:uid="{4B464D1D-F386-4DB0-B769-DC1F0C919C58}"/>
    <cellStyle name="40% - Accent1 2 2 2 7" xfId="4546" xr:uid="{83AB29DD-636C-4447-8E3B-E464F4E88C92}"/>
    <cellStyle name="40% - Accent1 2 2 3" xfId="621" xr:uid="{00000000-0005-0000-0000-0000ED010000}"/>
    <cellStyle name="40% - Accent1 2 2 3 2" xfId="2892" xr:uid="{00000000-0005-0000-0000-0000EE010000}"/>
    <cellStyle name="40% - Accent1 2 2 3 2 2" xfId="7104" xr:uid="{DDD72A9F-1F35-4B80-BE78-E4CC04C03007}"/>
    <cellStyle name="40% - Accent1 2 2 3 3" xfId="4959" xr:uid="{DCFDC541-1B00-4FD1-B48C-51E3A8717BE9}"/>
    <cellStyle name="40% - Accent1 2 2 4" xfId="1074" xr:uid="{00000000-0005-0000-0000-0000EF010000}"/>
    <cellStyle name="40% - Accent1 2 2 4 2" xfId="3305" xr:uid="{00000000-0005-0000-0000-0000F0010000}"/>
    <cellStyle name="40% - Accent1 2 2 4 2 2" xfId="7517" xr:uid="{259EFEC9-D5CF-4B98-B864-FE1F8A98AEB9}"/>
    <cellStyle name="40% - Accent1 2 2 4 3" xfId="5372" xr:uid="{AF320EB0-4651-4854-93AD-A03C1689E980}"/>
    <cellStyle name="40% - Accent1 2 2 5" xfId="1488" xr:uid="{00000000-0005-0000-0000-0000F1010000}"/>
    <cellStyle name="40% - Accent1 2 2 5 2" xfId="3718" xr:uid="{00000000-0005-0000-0000-0000F2010000}"/>
    <cellStyle name="40% - Accent1 2 2 5 2 2" xfId="7930" xr:uid="{D22EB2B7-1988-4954-8D56-4FC4D888FC1D}"/>
    <cellStyle name="40% - Accent1 2 2 5 3" xfId="5785" xr:uid="{3A90F705-61BB-4238-A7D9-2B28DE0ED703}"/>
    <cellStyle name="40% - Accent1 2 2 6" xfId="1902" xr:uid="{00000000-0005-0000-0000-0000F3010000}"/>
    <cellStyle name="40% - Accent1 2 2 6 2" xfId="4131" xr:uid="{00000000-0005-0000-0000-0000F4010000}"/>
    <cellStyle name="40% - Accent1 2 2 6 2 2" xfId="8343" xr:uid="{3E29B7F6-42A3-48CD-8DDD-9C63A717091A}"/>
    <cellStyle name="40% - Accent1 2 2 6 3" xfId="6198" xr:uid="{E139AA62-738D-405F-9F55-5882A88A770B}"/>
    <cellStyle name="40% - Accent1 2 2 7" xfId="2315" xr:uid="{00000000-0005-0000-0000-0000F5010000}"/>
    <cellStyle name="40% - Accent1 2 2 7 2" xfId="6611" xr:uid="{78CC8931-E8D6-4795-9576-1194BC07A5E1}"/>
    <cellStyle name="40% - Accent1 2 2 8" xfId="4545" xr:uid="{F54298EB-1630-485A-AC89-479707AC326D}"/>
    <cellStyle name="40% - Accent1 2 3" xfId="53" xr:uid="{00000000-0005-0000-0000-0000F6010000}"/>
    <cellStyle name="40% - Accent1 2 3 2" xfId="623" xr:uid="{00000000-0005-0000-0000-0000F7010000}"/>
    <cellStyle name="40% - Accent1 2 3 2 2" xfId="2894" xr:uid="{00000000-0005-0000-0000-0000F8010000}"/>
    <cellStyle name="40% - Accent1 2 3 2 2 2" xfId="7106" xr:uid="{E6D31F79-C432-4A8C-BA7D-A53CEBE33F90}"/>
    <cellStyle name="40% - Accent1 2 3 2 3" xfId="4961" xr:uid="{4332914E-6EE1-4E02-B614-501BE8EF1578}"/>
    <cellStyle name="40% - Accent1 2 3 3" xfId="1076" xr:uid="{00000000-0005-0000-0000-0000F9010000}"/>
    <cellStyle name="40% - Accent1 2 3 3 2" xfId="3307" xr:uid="{00000000-0005-0000-0000-0000FA010000}"/>
    <cellStyle name="40% - Accent1 2 3 3 2 2" xfId="7519" xr:uid="{297505A0-5CBC-4AD8-B5F0-7C877ED3E8B1}"/>
    <cellStyle name="40% - Accent1 2 3 3 3" xfId="5374" xr:uid="{B432BE64-4EB3-4549-ACFD-653C097C0370}"/>
    <cellStyle name="40% - Accent1 2 3 4" xfId="1490" xr:uid="{00000000-0005-0000-0000-0000FB010000}"/>
    <cellStyle name="40% - Accent1 2 3 4 2" xfId="3720" xr:uid="{00000000-0005-0000-0000-0000FC010000}"/>
    <cellStyle name="40% - Accent1 2 3 4 2 2" xfId="7932" xr:uid="{2D422EF3-A653-48EC-9536-55C6FDFE6245}"/>
    <cellStyle name="40% - Accent1 2 3 4 3" xfId="5787" xr:uid="{43CF4C87-47ED-47AD-9EF8-D0463EB5E49F}"/>
    <cellStyle name="40% - Accent1 2 3 5" xfId="1904" xr:uid="{00000000-0005-0000-0000-0000FD010000}"/>
    <cellStyle name="40% - Accent1 2 3 5 2" xfId="4133" xr:uid="{00000000-0005-0000-0000-0000FE010000}"/>
    <cellStyle name="40% - Accent1 2 3 5 2 2" xfId="8345" xr:uid="{4C8D858A-25CB-48FF-A33A-2F40222E9C55}"/>
    <cellStyle name="40% - Accent1 2 3 5 3" xfId="6200" xr:uid="{0C4546F3-4A7B-48BA-95C0-76B737766361}"/>
    <cellStyle name="40% - Accent1 2 3 6" xfId="2317" xr:uid="{00000000-0005-0000-0000-0000FF010000}"/>
    <cellStyle name="40% - Accent1 2 3 6 2" xfId="6613" xr:uid="{F82213B8-1A20-4C64-9F18-B30DAC53DBFB}"/>
    <cellStyle name="40% - Accent1 2 3 7" xfId="4547" xr:uid="{2EEC035E-2CE7-408A-AA4D-09924E4A4B63}"/>
    <cellStyle name="40% - Accent1 2 4" xfId="620" xr:uid="{00000000-0005-0000-0000-000000020000}"/>
    <cellStyle name="40% - Accent1 2 4 2" xfId="2891" xr:uid="{00000000-0005-0000-0000-000001020000}"/>
    <cellStyle name="40% - Accent1 2 4 2 2" xfId="7103" xr:uid="{7D907DD2-AB5E-485A-A5ED-415D423AB0B4}"/>
    <cellStyle name="40% - Accent1 2 4 3" xfId="4958" xr:uid="{8925F52E-A378-4F2C-A33F-40EAECE60228}"/>
    <cellStyle name="40% - Accent1 2 5" xfId="1073" xr:uid="{00000000-0005-0000-0000-000002020000}"/>
    <cellStyle name="40% - Accent1 2 5 2" xfId="3304" xr:uid="{00000000-0005-0000-0000-000003020000}"/>
    <cellStyle name="40% - Accent1 2 5 2 2" xfId="7516" xr:uid="{5EE69189-17BE-4330-838F-39DB2406765F}"/>
    <cellStyle name="40% - Accent1 2 5 3" xfId="5371" xr:uid="{79F19A40-D214-4B79-9120-DDAFD894D3B7}"/>
    <cellStyle name="40% - Accent1 2 6" xfId="1487" xr:uid="{00000000-0005-0000-0000-000004020000}"/>
    <cellStyle name="40% - Accent1 2 6 2" xfId="3717" xr:uid="{00000000-0005-0000-0000-000005020000}"/>
    <cellStyle name="40% - Accent1 2 6 2 2" xfId="7929" xr:uid="{724458C7-809F-4245-B510-BB0510A54DA5}"/>
    <cellStyle name="40% - Accent1 2 6 3" xfId="5784" xr:uid="{D4745612-D9BA-4414-B64E-0F264768A290}"/>
    <cellStyle name="40% - Accent1 2 7" xfId="1901" xr:uid="{00000000-0005-0000-0000-000006020000}"/>
    <cellStyle name="40% - Accent1 2 7 2" xfId="4130" xr:uid="{00000000-0005-0000-0000-000007020000}"/>
    <cellStyle name="40% - Accent1 2 7 2 2" xfId="8342" xr:uid="{9B347326-38D7-41B6-9D98-F33EE4577320}"/>
    <cellStyle name="40% - Accent1 2 7 3" xfId="6197" xr:uid="{CDE14838-9770-40B8-9270-81E6F33F5F04}"/>
    <cellStyle name="40% - Accent1 2 8" xfId="2314" xr:uid="{00000000-0005-0000-0000-000008020000}"/>
    <cellStyle name="40% - Accent1 2 8 2" xfId="6610" xr:uid="{458DC1B1-724E-4D9F-A26D-EFF3CD1DF669}"/>
    <cellStyle name="40% - Accent1 2 9" xfId="4544" xr:uid="{832EDE07-8A19-4706-8D82-6ECEB598DE20}"/>
    <cellStyle name="40% - Accent1 3" xfId="54" xr:uid="{00000000-0005-0000-0000-000009020000}"/>
    <cellStyle name="40% - Accent1 3 2" xfId="55" xr:uid="{00000000-0005-0000-0000-00000A020000}"/>
    <cellStyle name="40% - Accent1 3 2 2" xfId="625" xr:uid="{00000000-0005-0000-0000-00000B020000}"/>
    <cellStyle name="40% - Accent1 3 2 2 2" xfId="2896" xr:uid="{00000000-0005-0000-0000-00000C020000}"/>
    <cellStyle name="40% - Accent1 3 2 2 2 2" xfId="7108" xr:uid="{E4EFB2ED-6609-4FC7-8D9C-21E7CE9924E0}"/>
    <cellStyle name="40% - Accent1 3 2 2 3" xfId="4963" xr:uid="{AE58EFA9-F78C-4C4D-B4C0-AFBE2B31A17B}"/>
    <cellStyle name="40% - Accent1 3 2 3" xfId="1078" xr:uid="{00000000-0005-0000-0000-00000D020000}"/>
    <cellStyle name="40% - Accent1 3 2 3 2" xfId="3309" xr:uid="{00000000-0005-0000-0000-00000E020000}"/>
    <cellStyle name="40% - Accent1 3 2 3 2 2" xfId="7521" xr:uid="{3115C929-E13A-44BB-AAFB-08CF49D119FA}"/>
    <cellStyle name="40% - Accent1 3 2 3 3" xfId="5376" xr:uid="{504DC6CD-C843-473A-850A-496798584C37}"/>
    <cellStyle name="40% - Accent1 3 2 4" xfId="1492" xr:uid="{00000000-0005-0000-0000-00000F020000}"/>
    <cellStyle name="40% - Accent1 3 2 4 2" xfId="3722" xr:uid="{00000000-0005-0000-0000-000010020000}"/>
    <cellStyle name="40% - Accent1 3 2 4 2 2" xfId="7934" xr:uid="{60EFD708-EFE0-4653-91E8-B26DBC1563B6}"/>
    <cellStyle name="40% - Accent1 3 2 4 3" xfId="5789" xr:uid="{DD81958E-F83F-450C-A7F7-9710E94C9CBD}"/>
    <cellStyle name="40% - Accent1 3 2 5" xfId="1906" xr:uid="{00000000-0005-0000-0000-000011020000}"/>
    <cellStyle name="40% - Accent1 3 2 5 2" xfId="4135" xr:uid="{00000000-0005-0000-0000-000012020000}"/>
    <cellStyle name="40% - Accent1 3 2 5 2 2" xfId="8347" xr:uid="{9EA99A80-283C-4EC7-8D1A-AE871F9967C3}"/>
    <cellStyle name="40% - Accent1 3 2 5 3" xfId="6202" xr:uid="{34FD49B4-D79E-4C68-BAC5-646E5E0F2F59}"/>
    <cellStyle name="40% - Accent1 3 2 6" xfId="2319" xr:uid="{00000000-0005-0000-0000-000013020000}"/>
    <cellStyle name="40% - Accent1 3 2 6 2" xfId="6615" xr:uid="{2A4302F3-8D66-49EA-BFEC-477A11F79BDF}"/>
    <cellStyle name="40% - Accent1 3 2 7" xfId="4549" xr:uid="{470687D6-6DB9-49B9-BF12-7E9FC9203F66}"/>
    <cellStyle name="40% - Accent1 3 3" xfId="624" xr:uid="{00000000-0005-0000-0000-000014020000}"/>
    <cellStyle name="40% - Accent1 3 3 2" xfId="2895" xr:uid="{00000000-0005-0000-0000-000015020000}"/>
    <cellStyle name="40% - Accent1 3 3 2 2" xfId="7107" xr:uid="{7907B151-7C02-491C-8009-4B21A3677F74}"/>
    <cellStyle name="40% - Accent1 3 3 3" xfId="4962" xr:uid="{DCB4E4E9-8672-4437-8267-78C5795D28CF}"/>
    <cellStyle name="40% - Accent1 3 4" xfId="1077" xr:uid="{00000000-0005-0000-0000-000016020000}"/>
    <cellStyle name="40% - Accent1 3 4 2" xfId="3308" xr:uid="{00000000-0005-0000-0000-000017020000}"/>
    <cellStyle name="40% - Accent1 3 4 2 2" xfId="7520" xr:uid="{433E0E5C-5E04-4112-867D-AC092AAA02D3}"/>
    <cellStyle name="40% - Accent1 3 4 3" xfId="5375" xr:uid="{E41B50E2-E9F9-438B-8FAC-4378CFBE59A7}"/>
    <cellStyle name="40% - Accent1 3 5" xfId="1491" xr:uid="{00000000-0005-0000-0000-000018020000}"/>
    <cellStyle name="40% - Accent1 3 5 2" xfId="3721" xr:uid="{00000000-0005-0000-0000-000019020000}"/>
    <cellStyle name="40% - Accent1 3 5 2 2" xfId="7933" xr:uid="{59217480-4E26-4142-80B3-E1D4DB9731D3}"/>
    <cellStyle name="40% - Accent1 3 5 3" xfId="5788" xr:uid="{E11CA233-35F0-4B9D-959B-29BADDACE284}"/>
    <cellStyle name="40% - Accent1 3 6" xfId="1905" xr:uid="{00000000-0005-0000-0000-00001A020000}"/>
    <cellStyle name="40% - Accent1 3 6 2" xfId="4134" xr:uid="{00000000-0005-0000-0000-00001B020000}"/>
    <cellStyle name="40% - Accent1 3 6 2 2" xfId="8346" xr:uid="{15895DAA-CCF7-4A80-90B0-2BD7A081F5DC}"/>
    <cellStyle name="40% - Accent1 3 6 3" xfId="6201" xr:uid="{EFB96A68-8224-48A9-B23E-A85BB93B6954}"/>
    <cellStyle name="40% - Accent1 3 7" xfId="2318" xr:uid="{00000000-0005-0000-0000-00001C020000}"/>
    <cellStyle name="40% - Accent1 3 7 2" xfId="6614" xr:uid="{D28434F8-5C1C-420B-BCE9-472DA1D1F0D0}"/>
    <cellStyle name="40% - Accent1 3 8" xfId="4548" xr:uid="{606BD6B3-B449-4582-BB4E-A7273A90470F}"/>
    <cellStyle name="40% - Accent1 4" xfId="56" xr:uid="{00000000-0005-0000-0000-00001D020000}"/>
    <cellStyle name="40% - Accent1 4 2" xfId="626" xr:uid="{00000000-0005-0000-0000-00001E020000}"/>
    <cellStyle name="40% - Accent1 4 2 2" xfId="2897" xr:uid="{00000000-0005-0000-0000-00001F020000}"/>
    <cellStyle name="40% - Accent1 4 2 2 2" xfId="7109" xr:uid="{DAD6E6D4-33E0-47BA-B454-6FFDE9A5D39B}"/>
    <cellStyle name="40% - Accent1 4 2 3" xfId="4964" xr:uid="{D6C037FE-D3A7-4CAD-9F0B-B0646F23F10A}"/>
    <cellStyle name="40% - Accent1 4 3" xfId="1079" xr:uid="{00000000-0005-0000-0000-000020020000}"/>
    <cellStyle name="40% - Accent1 4 3 2" xfId="3310" xr:uid="{00000000-0005-0000-0000-000021020000}"/>
    <cellStyle name="40% - Accent1 4 3 2 2" xfId="7522" xr:uid="{56B2E359-44C5-4A0C-B307-029C4673B6F0}"/>
    <cellStyle name="40% - Accent1 4 3 3" xfId="5377" xr:uid="{E61E87C1-1194-4DCB-8332-764EBE329186}"/>
    <cellStyle name="40% - Accent1 4 4" xfId="1493" xr:uid="{00000000-0005-0000-0000-000022020000}"/>
    <cellStyle name="40% - Accent1 4 4 2" xfId="3723" xr:uid="{00000000-0005-0000-0000-000023020000}"/>
    <cellStyle name="40% - Accent1 4 4 2 2" xfId="7935" xr:uid="{F53706F0-2F64-4EC7-B475-B548DA23266E}"/>
    <cellStyle name="40% - Accent1 4 4 3" xfId="5790" xr:uid="{FE3E1A91-9CBB-4E0D-9647-13E1C9B63041}"/>
    <cellStyle name="40% - Accent1 4 5" xfId="1907" xr:uid="{00000000-0005-0000-0000-000024020000}"/>
    <cellStyle name="40% - Accent1 4 5 2" xfId="4136" xr:uid="{00000000-0005-0000-0000-000025020000}"/>
    <cellStyle name="40% - Accent1 4 5 2 2" xfId="8348" xr:uid="{E4651DB9-D364-4525-90E5-4CEE88DED22A}"/>
    <cellStyle name="40% - Accent1 4 5 3" xfId="6203" xr:uid="{E7DF5942-DFCD-474B-B4FD-DB4713AEEA8F}"/>
    <cellStyle name="40% - Accent1 4 6" xfId="2320" xr:uid="{00000000-0005-0000-0000-000026020000}"/>
    <cellStyle name="40% - Accent1 4 6 2" xfId="6616" xr:uid="{4010F68A-11EA-4DDB-8440-E64A9978B685}"/>
    <cellStyle name="40% - Accent1 4 7" xfId="4550" xr:uid="{5A437F70-6CC9-4188-8F98-E47011A212FF}"/>
    <cellStyle name="40% - Accent1 5" xfId="619" xr:uid="{00000000-0005-0000-0000-000027020000}"/>
    <cellStyle name="40% - Accent1 5 2" xfId="2890" xr:uid="{00000000-0005-0000-0000-000028020000}"/>
    <cellStyle name="40% - Accent1 5 2 2" xfId="7102" xr:uid="{35417650-70E2-40AA-9736-09F6F0BB765A}"/>
    <cellStyle name="40% - Accent1 5 3" xfId="4957" xr:uid="{9B507347-EF15-46FE-9DFF-10F1A85DE8BF}"/>
    <cellStyle name="40% - Accent1 6" xfId="1072" xr:uid="{00000000-0005-0000-0000-000029020000}"/>
    <cellStyle name="40% - Accent1 6 2" xfId="3303" xr:uid="{00000000-0005-0000-0000-00002A020000}"/>
    <cellStyle name="40% - Accent1 6 2 2" xfId="7515" xr:uid="{E32EEBC7-BDA2-4D1C-8A92-D91571A3AB1F}"/>
    <cellStyle name="40% - Accent1 6 3" xfId="5370" xr:uid="{F5A51740-0399-44C4-BECA-784DDE355678}"/>
    <cellStyle name="40% - Accent1 7" xfId="1486" xr:uid="{00000000-0005-0000-0000-00002B020000}"/>
    <cellStyle name="40% - Accent1 7 2" xfId="3716" xr:uid="{00000000-0005-0000-0000-00002C020000}"/>
    <cellStyle name="40% - Accent1 7 2 2" xfId="7928" xr:uid="{8D93972D-01EF-4D92-8880-AA82FD85C54B}"/>
    <cellStyle name="40% - Accent1 7 3" xfId="5783" xr:uid="{3054CCED-78EA-4102-B67D-9BCFB75B1F8D}"/>
    <cellStyle name="40% - Accent1 8" xfId="1900" xr:uid="{00000000-0005-0000-0000-00002D020000}"/>
    <cellStyle name="40% - Accent1 8 2" xfId="4129" xr:uid="{00000000-0005-0000-0000-00002E020000}"/>
    <cellStyle name="40% - Accent1 8 2 2" xfId="8341" xr:uid="{AE8D0E4F-4872-40CC-B215-044656C5C236}"/>
    <cellStyle name="40% - Accent1 8 3" xfId="6196" xr:uid="{064C604C-7C97-4042-8155-A1FB5D266685}"/>
    <cellStyle name="40% - Accent1 9" xfId="2313" xr:uid="{00000000-0005-0000-0000-00002F020000}"/>
    <cellStyle name="40% - Accent1 9 2" xfId="6609" xr:uid="{9E3242E5-F9B0-48D3-8523-E3AAFB718634}"/>
    <cellStyle name="40% - Accent2" xfId="57" builtinId="35" customBuiltin="1"/>
    <cellStyle name="40% - Accent2 10" xfId="4551" xr:uid="{D120DD57-9951-4C9A-8BFB-E5F430525E0A}"/>
    <cellStyle name="40% - Accent2 2" xfId="58" xr:uid="{00000000-0005-0000-0000-000031020000}"/>
    <cellStyle name="40% - Accent2 2 2" xfId="59" xr:uid="{00000000-0005-0000-0000-000032020000}"/>
    <cellStyle name="40% - Accent2 2 2 2" xfId="60" xr:uid="{00000000-0005-0000-0000-000033020000}"/>
    <cellStyle name="40% - Accent2 2 2 2 2" xfId="630" xr:uid="{00000000-0005-0000-0000-000034020000}"/>
    <cellStyle name="40% - Accent2 2 2 2 2 2" xfId="2901" xr:uid="{00000000-0005-0000-0000-000035020000}"/>
    <cellStyle name="40% - Accent2 2 2 2 2 2 2" xfId="7113" xr:uid="{5837F6AE-D99B-433B-8BEA-5AE29FA1A722}"/>
    <cellStyle name="40% - Accent2 2 2 2 2 3" xfId="4968" xr:uid="{B8FCE866-178F-4F2B-A886-7A12CC46359A}"/>
    <cellStyle name="40% - Accent2 2 2 2 3" xfId="1083" xr:uid="{00000000-0005-0000-0000-000036020000}"/>
    <cellStyle name="40% - Accent2 2 2 2 3 2" xfId="3314" xr:uid="{00000000-0005-0000-0000-000037020000}"/>
    <cellStyle name="40% - Accent2 2 2 2 3 2 2" xfId="7526" xr:uid="{B40A27C6-30D2-4F5F-B286-717FACFAFF2D}"/>
    <cellStyle name="40% - Accent2 2 2 2 3 3" xfId="5381" xr:uid="{40041D30-CAD9-4015-8D76-4A1B0F155A97}"/>
    <cellStyle name="40% - Accent2 2 2 2 4" xfId="1497" xr:uid="{00000000-0005-0000-0000-000038020000}"/>
    <cellStyle name="40% - Accent2 2 2 2 4 2" xfId="3727" xr:uid="{00000000-0005-0000-0000-000039020000}"/>
    <cellStyle name="40% - Accent2 2 2 2 4 2 2" xfId="7939" xr:uid="{6599BA77-45AD-48E0-BCB4-7F57D9CFE753}"/>
    <cellStyle name="40% - Accent2 2 2 2 4 3" xfId="5794" xr:uid="{CC47C887-9644-4A05-8680-6FFA01A57306}"/>
    <cellStyle name="40% - Accent2 2 2 2 5" xfId="1911" xr:uid="{00000000-0005-0000-0000-00003A020000}"/>
    <cellStyle name="40% - Accent2 2 2 2 5 2" xfId="4140" xr:uid="{00000000-0005-0000-0000-00003B020000}"/>
    <cellStyle name="40% - Accent2 2 2 2 5 2 2" xfId="8352" xr:uid="{CB87AF3C-04F6-4B47-B421-3EC1894A8FD2}"/>
    <cellStyle name="40% - Accent2 2 2 2 5 3" xfId="6207" xr:uid="{7E63DF7E-E58F-4C23-850D-D9C1EE866656}"/>
    <cellStyle name="40% - Accent2 2 2 2 6" xfId="2324" xr:uid="{00000000-0005-0000-0000-00003C020000}"/>
    <cellStyle name="40% - Accent2 2 2 2 6 2" xfId="6620" xr:uid="{6C4CB63C-1ED9-456D-8ECA-83F9F42F0AEE}"/>
    <cellStyle name="40% - Accent2 2 2 2 7" xfId="4554" xr:uid="{419F3707-6C0D-4487-8EF7-D2113FFB04FE}"/>
    <cellStyle name="40% - Accent2 2 2 3" xfId="629" xr:uid="{00000000-0005-0000-0000-00003D020000}"/>
    <cellStyle name="40% - Accent2 2 2 3 2" xfId="2900" xr:uid="{00000000-0005-0000-0000-00003E020000}"/>
    <cellStyle name="40% - Accent2 2 2 3 2 2" xfId="7112" xr:uid="{4505FE8B-6513-4A22-8ED1-0369BD7B947C}"/>
    <cellStyle name="40% - Accent2 2 2 3 3" xfId="4967" xr:uid="{B3077AAB-BBDB-46E4-A773-98E4CDACFCBF}"/>
    <cellStyle name="40% - Accent2 2 2 4" xfId="1082" xr:uid="{00000000-0005-0000-0000-00003F020000}"/>
    <cellStyle name="40% - Accent2 2 2 4 2" xfId="3313" xr:uid="{00000000-0005-0000-0000-000040020000}"/>
    <cellStyle name="40% - Accent2 2 2 4 2 2" xfId="7525" xr:uid="{5BCDCC22-F8DC-4E20-BFD7-62E972124274}"/>
    <cellStyle name="40% - Accent2 2 2 4 3" xfId="5380" xr:uid="{FF8FDBB0-BC99-4336-AEDA-CB3DB90C43B1}"/>
    <cellStyle name="40% - Accent2 2 2 5" xfId="1496" xr:uid="{00000000-0005-0000-0000-000041020000}"/>
    <cellStyle name="40% - Accent2 2 2 5 2" xfId="3726" xr:uid="{00000000-0005-0000-0000-000042020000}"/>
    <cellStyle name="40% - Accent2 2 2 5 2 2" xfId="7938" xr:uid="{B1FFCA8D-E6F5-4016-956E-53E2AED4BF42}"/>
    <cellStyle name="40% - Accent2 2 2 5 3" xfId="5793" xr:uid="{D59DA17E-C19F-4924-A9E2-CBA67B7D285D}"/>
    <cellStyle name="40% - Accent2 2 2 6" xfId="1910" xr:uid="{00000000-0005-0000-0000-000043020000}"/>
    <cellStyle name="40% - Accent2 2 2 6 2" xfId="4139" xr:uid="{00000000-0005-0000-0000-000044020000}"/>
    <cellStyle name="40% - Accent2 2 2 6 2 2" xfId="8351" xr:uid="{A41C9C65-A26B-4349-AF90-0C50A18565AC}"/>
    <cellStyle name="40% - Accent2 2 2 6 3" xfId="6206" xr:uid="{F0F1738D-0C21-4D1B-A096-A32785D95E5D}"/>
    <cellStyle name="40% - Accent2 2 2 7" xfId="2323" xr:uid="{00000000-0005-0000-0000-000045020000}"/>
    <cellStyle name="40% - Accent2 2 2 7 2" xfId="6619" xr:uid="{C1D57ED6-53F9-4BA1-A02B-327F10DD16AD}"/>
    <cellStyle name="40% - Accent2 2 2 8" xfId="4553" xr:uid="{73A45365-7CFC-47DF-80D0-0BBC26A9E427}"/>
    <cellStyle name="40% - Accent2 2 3" xfId="61" xr:uid="{00000000-0005-0000-0000-000046020000}"/>
    <cellStyle name="40% - Accent2 2 3 2" xfId="631" xr:uid="{00000000-0005-0000-0000-000047020000}"/>
    <cellStyle name="40% - Accent2 2 3 2 2" xfId="2902" xr:uid="{00000000-0005-0000-0000-000048020000}"/>
    <cellStyle name="40% - Accent2 2 3 2 2 2" xfId="7114" xr:uid="{D8684631-FEF0-4DE0-B63F-BB3332E16F9D}"/>
    <cellStyle name="40% - Accent2 2 3 2 3" xfId="4969" xr:uid="{762874C2-BD12-41E4-BD1F-662701CD2C52}"/>
    <cellStyle name="40% - Accent2 2 3 3" xfId="1084" xr:uid="{00000000-0005-0000-0000-000049020000}"/>
    <cellStyle name="40% - Accent2 2 3 3 2" xfId="3315" xr:uid="{00000000-0005-0000-0000-00004A020000}"/>
    <cellStyle name="40% - Accent2 2 3 3 2 2" xfId="7527" xr:uid="{10682B8C-BA5A-4DDC-901B-14198AC900D5}"/>
    <cellStyle name="40% - Accent2 2 3 3 3" xfId="5382" xr:uid="{60368F97-A35F-4F93-90BD-BBA5AF76F1C5}"/>
    <cellStyle name="40% - Accent2 2 3 4" xfId="1498" xr:uid="{00000000-0005-0000-0000-00004B020000}"/>
    <cellStyle name="40% - Accent2 2 3 4 2" xfId="3728" xr:uid="{00000000-0005-0000-0000-00004C020000}"/>
    <cellStyle name="40% - Accent2 2 3 4 2 2" xfId="7940" xr:uid="{A4FADECC-0230-4DF8-B336-CC8D9FA09239}"/>
    <cellStyle name="40% - Accent2 2 3 4 3" xfId="5795" xr:uid="{55C1D7D4-2B25-4B64-BDA6-6D51752A843A}"/>
    <cellStyle name="40% - Accent2 2 3 5" xfId="1912" xr:uid="{00000000-0005-0000-0000-00004D020000}"/>
    <cellStyle name="40% - Accent2 2 3 5 2" xfId="4141" xr:uid="{00000000-0005-0000-0000-00004E020000}"/>
    <cellStyle name="40% - Accent2 2 3 5 2 2" xfId="8353" xr:uid="{0A3126EA-72CB-45B7-8463-340CF8D3B8F9}"/>
    <cellStyle name="40% - Accent2 2 3 5 3" xfId="6208" xr:uid="{178C7361-9D1F-4F56-8344-06D1DFF62ACC}"/>
    <cellStyle name="40% - Accent2 2 3 6" xfId="2325" xr:uid="{00000000-0005-0000-0000-00004F020000}"/>
    <cellStyle name="40% - Accent2 2 3 6 2" xfId="6621" xr:uid="{F5AE3214-1B28-486B-AF6B-0E435BAC6F72}"/>
    <cellStyle name="40% - Accent2 2 3 7" xfId="4555" xr:uid="{71033478-C56D-4233-81D4-1892C5775754}"/>
    <cellStyle name="40% - Accent2 2 4" xfId="628" xr:uid="{00000000-0005-0000-0000-000050020000}"/>
    <cellStyle name="40% - Accent2 2 4 2" xfId="2899" xr:uid="{00000000-0005-0000-0000-000051020000}"/>
    <cellStyle name="40% - Accent2 2 4 2 2" xfId="7111" xr:uid="{F203E4BB-BC9D-4E99-B000-C52E5A4F1DD9}"/>
    <cellStyle name="40% - Accent2 2 4 3" xfId="4966" xr:uid="{311285B4-B1CA-4F15-9FD6-6E1CB6A54126}"/>
    <cellStyle name="40% - Accent2 2 5" xfId="1081" xr:uid="{00000000-0005-0000-0000-000052020000}"/>
    <cellStyle name="40% - Accent2 2 5 2" xfId="3312" xr:uid="{00000000-0005-0000-0000-000053020000}"/>
    <cellStyle name="40% - Accent2 2 5 2 2" xfId="7524" xr:uid="{BF384E5D-0398-4DBB-BB8F-10D4FC6E868B}"/>
    <cellStyle name="40% - Accent2 2 5 3" xfId="5379" xr:uid="{0FA01BE9-2CD8-490C-8F56-E2F24227F915}"/>
    <cellStyle name="40% - Accent2 2 6" xfId="1495" xr:uid="{00000000-0005-0000-0000-000054020000}"/>
    <cellStyle name="40% - Accent2 2 6 2" xfId="3725" xr:uid="{00000000-0005-0000-0000-000055020000}"/>
    <cellStyle name="40% - Accent2 2 6 2 2" xfId="7937" xr:uid="{C5B709DA-7868-4F50-9BAE-D0BB884064AF}"/>
    <cellStyle name="40% - Accent2 2 6 3" xfId="5792" xr:uid="{2291E402-9A55-4564-A9AE-A702FAC69434}"/>
    <cellStyle name="40% - Accent2 2 7" xfId="1909" xr:uid="{00000000-0005-0000-0000-000056020000}"/>
    <cellStyle name="40% - Accent2 2 7 2" xfId="4138" xr:uid="{00000000-0005-0000-0000-000057020000}"/>
    <cellStyle name="40% - Accent2 2 7 2 2" xfId="8350" xr:uid="{EF4B7DDA-D88D-4088-933B-CE9AE96A0227}"/>
    <cellStyle name="40% - Accent2 2 7 3" xfId="6205" xr:uid="{6967140C-53E6-4001-818C-514254CB4103}"/>
    <cellStyle name="40% - Accent2 2 8" xfId="2322" xr:uid="{00000000-0005-0000-0000-000058020000}"/>
    <cellStyle name="40% - Accent2 2 8 2" xfId="6618" xr:uid="{C71F75CA-9319-4FDF-B8F6-C886198E7B85}"/>
    <cellStyle name="40% - Accent2 2 9" xfId="4552" xr:uid="{0B6CE2CE-7F09-480B-8EB5-DFCA9A089987}"/>
    <cellStyle name="40% - Accent2 3" xfId="62" xr:uid="{00000000-0005-0000-0000-000059020000}"/>
    <cellStyle name="40% - Accent2 3 2" xfId="63" xr:uid="{00000000-0005-0000-0000-00005A020000}"/>
    <cellStyle name="40% - Accent2 3 2 2" xfId="633" xr:uid="{00000000-0005-0000-0000-00005B020000}"/>
    <cellStyle name="40% - Accent2 3 2 2 2" xfId="2904" xr:uid="{00000000-0005-0000-0000-00005C020000}"/>
    <cellStyle name="40% - Accent2 3 2 2 2 2" xfId="7116" xr:uid="{FDEE8FC5-DB70-4A97-A25B-9E8C1AA60466}"/>
    <cellStyle name="40% - Accent2 3 2 2 3" xfId="4971" xr:uid="{D980FFE6-5D9E-4023-823A-5A3F0D7363F8}"/>
    <cellStyle name="40% - Accent2 3 2 3" xfId="1086" xr:uid="{00000000-0005-0000-0000-00005D020000}"/>
    <cellStyle name="40% - Accent2 3 2 3 2" xfId="3317" xr:uid="{00000000-0005-0000-0000-00005E020000}"/>
    <cellStyle name="40% - Accent2 3 2 3 2 2" xfId="7529" xr:uid="{CF6C3BC2-34D1-4D6F-9222-1143D93DBE80}"/>
    <cellStyle name="40% - Accent2 3 2 3 3" xfId="5384" xr:uid="{B6F257F4-BBF8-42EE-BE26-8EC1FF90EFD3}"/>
    <cellStyle name="40% - Accent2 3 2 4" xfId="1500" xr:uid="{00000000-0005-0000-0000-00005F020000}"/>
    <cellStyle name="40% - Accent2 3 2 4 2" xfId="3730" xr:uid="{00000000-0005-0000-0000-000060020000}"/>
    <cellStyle name="40% - Accent2 3 2 4 2 2" xfId="7942" xr:uid="{B2B3A070-279B-4684-9DBE-FC8A6F4CB243}"/>
    <cellStyle name="40% - Accent2 3 2 4 3" xfId="5797" xr:uid="{5915AA32-2F98-4155-9134-E257E8C55758}"/>
    <cellStyle name="40% - Accent2 3 2 5" xfId="1914" xr:uid="{00000000-0005-0000-0000-000061020000}"/>
    <cellStyle name="40% - Accent2 3 2 5 2" xfId="4143" xr:uid="{00000000-0005-0000-0000-000062020000}"/>
    <cellStyle name="40% - Accent2 3 2 5 2 2" xfId="8355" xr:uid="{8C99BE0C-A0B8-4B13-99A1-68807A6C4999}"/>
    <cellStyle name="40% - Accent2 3 2 5 3" xfId="6210" xr:uid="{C3BA13C7-3EF3-4FA9-BE16-921082095377}"/>
    <cellStyle name="40% - Accent2 3 2 6" xfId="2327" xr:uid="{00000000-0005-0000-0000-000063020000}"/>
    <cellStyle name="40% - Accent2 3 2 6 2" xfId="6623" xr:uid="{F82B0485-CDBC-4990-9C62-2797B0A7BB57}"/>
    <cellStyle name="40% - Accent2 3 2 7" xfId="4557" xr:uid="{2ECAFDA9-AE49-4647-BA62-297A8E8F7BDE}"/>
    <cellStyle name="40% - Accent2 3 3" xfId="632" xr:uid="{00000000-0005-0000-0000-000064020000}"/>
    <cellStyle name="40% - Accent2 3 3 2" xfId="2903" xr:uid="{00000000-0005-0000-0000-000065020000}"/>
    <cellStyle name="40% - Accent2 3 3 2 2" xfId="7115" xr:uid="{F3D91FF9-918F-4CC0-BA07-D4DF6928271A}"/>
    <cellStyle name="40% - Accent2 3 3 3" xfId="4970" xr:uid="{5CB3EED3-1783-4E86-888B-F9C55C5B7BDF}"/>
    <cellStyle name="40% - Accent2 3 4" xfId="1085" xr:uid="{00000000-0005-0000-0000-000066020000}"/>
    <cellStyle name="40% - Accent2 3 4 2" xfId="3316" xr:uid="{00000000-0005-0000-0000-000067020000}"/>
    <cellStyle name="40% - Accent2 3 4 2 2" xfId="7528" xr:uid="{2E584A83-5340-4423-9F49-264415807CC2}"/>
    <cellStyle name="40% - Accent2 3 4 3" xfId="5383" xr:uid="{48DCB5C9-70CF-4CC9-81FB-1D97D91C6B2E}"/>
    <cellStyle name="40% - Accent2 3 5" xfId="1499" xr:uid="{00000000-0005-0000-0000-000068020000}"/>
    <cellStyle name="40% - Accent2 3 5 2" xfId="3729" xr:uid="{00000000-0005-0000-0000-000069020000}"/>
    <cellStyle name="40% - Accent2 3 5 2 2" xfId="7941" xr:uid="{50542D85-D754-4834-BE49-37606B117658}"/>
    <cellStyle name="40% - Accent2 3 5 3" xfId="5796" xr:uid="{49D50FB0-481E-4E94-8C03-19800C566C2C}"/>
    <cellStyle name="40% - Accent2 3 6" xfId="1913" xr:uid="{00000000-0005-0000-0000-00006A020000}"/>
    <cellStyle name="40% - Accent2 3 6 2" xfId="4142" xr:uid="{00000000-0005-0000-0000-00006B020000}"/>
    <cellStyle name="40% - Accent2 3 6 2 2" xfId="8354" xr:uid="{92104893-FA66-41C8-B000-7491722FBD60}"/>
    <cellStyle name="40% - Accent2 3 6 3" xfId="6209" xr:uid="{4E4BD7FA-43BF-418D-BBB8-3ADCE733F131}"/>
    <cellStyle name="40% - Accent2 3 7" xfId="2326" xr:uid="{00000000-0005-0000-0000-00006C020000}"/>
    <cellStyle name="40% - Accent2 3 7 2" xfId="6622" xr:uid="{6813D25E-9DB3-40B0-BC99-8E3A6E2120DD}"/>
    <cellStyle name="40% - Accent2 3 8" xfId="4556" xr:uid="{6611057C-393E-4099-A6A4-632FA00346AA}"/>
    <cellStyle name="40% - Accent2 4" xfId="64" xr:uid="{00000000-0005-0000-0000-00006D020000}"/>
    <cellStyle name="40% - Accent2 4 2" xfId="634" xr:uid="{00000000-0005-0000-0000-00006E020000}"/>
    <cellStyle name="40% - Accent2 4 2 2" xfId="2905" xr:uid="{00000000-0005-0000-0000-00006F020000}"/>
    <cellStyle name="40% - Accent2 4 2 2 2" xfId="7117" xr:uid="{7E2AA2C9-A6C3-41F2-BD16-503E8B729F3B}"/>
    <cellStyle name="40% - Accent2 4 2 3" xfId="4972" xr:uid="{05B065A1-BD2D-4957-B9D7-1835E029CE2C}"/>
    <cellStyle name="40% - Accent2 4 3" xfId="1087" xr:uid="{00000000-0005-0000-0000-000070020000}"/>
    <cellStyle name="40% - Accent2 4 3 2" xfId="3318" xr:uid="{00000000-0005-0000-0000-000071020000}"/>
    <cellStyle name="40% - Accent2 4 3 2 2" xfId="7530" xr:uid="{7B426077-93B0-47BE-A751-3AE2DDC9F5F5}"/>
    <cellStyle name="40% - Accent2 4 3 3" xfId="5385" xr:uid="{9FE52ACA-11AC-4DBF-AB42-4B3543132A87}"/>
    <cellStyle name="40% - Accent2 4 4" xfId="1501" xr:uid="{00000000-0005-0000-0000-000072020000}"/>
    <cellStyle name="40% - Accent2 4 4 2" xfId="3731" xr:uid="{00000000-0005-0000-0000-000073020000}"/>
    <cellStyle name="40% - Accent2 4 4 2 2" xfId="7943" xr:uid="{8BEEF157-6A0E-4B86-A688-145C7C2DD214}"/>
    <cellStyle name="40% - Accent2 4 4 3" xfId="5798" xr:uid="{B11C0629-C119-4A6D-B9C2-DA56E15E8B83}"/>
    <cellStyle name="40% - Accent2 4 5" xfId="1915" xr:uid="{00000000-0005-0000-0000-000074020000}"/>
    <cellStyle name="40% - Accent2 4 5 2" xfId="4144" xr:uid="{00000000-0005-0000-0000-000075020000}"/>
    <cellStyle name="40% - Accent2 4 5 2 2" xfId="8356" xr:uid="{7F37748D-C4F3-4709-A674-8D74D0B705A4}"/>
    <cellStyle name="40% - Accent2 4 5 3" xfId="6211" xr:uid="{A1AE1363-3886-40CA-BF38-1B0237CBF4FE}"/>
    <cellStyle name="40% - Accent2 4 6" xfId="2328" xr:uid="{00000000-0005-0000-0000-000076020000}"/>
    <cellStyle name="40% - Accent2 4 6 2" xfId="6624" xr:uid="{9125E0D9-F91C-45FD-AC52-0CEEFC7201EA}"/>
    <cellStyle name="40% - Accent2 4 7" xfId="4558" xr:uid="{1CB129FA-9D60-4319-83E7-60378AEA8110}"/>
    <cellStyle name="40% - Accent2 5" xfId="627" xr:uid="{00000000-0005-0000-0000-000077020000}"/>
    <cellStyle name="40% - Accent2 5 2" xfId="2898" xr:uid="{00000000-0005-0000-0000-000078020000}"/>
    <cellStyle name="40% - Accent2 5 2 2" xfId="7110" xr:uid="{43D79D11-0ABF-4189-8AF3-442D3D38B3E9}"/>
    <cellStyle name="40% - Accent2 5 3" xfId="4965" xr:uid="{27E2D24A-6A19-402A-8E1F-F43455600185}"/>
    <cellStyle name="40% - Accent2 6" xfId="1080" xr:uid="{00000000-0005-0000-0000-000079020000}"/>
    <cellStyle name="40% - Accent2 6 2" xfId="3311" xr:uid="{00000000-0005-0000-0000-00007A020000}"/>
    <cellStyle name="40% - Accent2 6 2 2" xfId="7523" xr:uid="{CD78614C-2427-4EC3-90F2-E25CFECF795A}"/>
    <cellStyle name="40% - Accent2 6 3" xfId="5378" xr:uid="{6AAA689A-BC3C-439C-93DC-B527B447D683}"/>
    <cellStyle name="40% - Accent2 7" xfId="1494" xr:uid="{00000000-0005-0000-0000-00007B020000}"/>
    <cellStyle name="40% - Accent2 7 2" xfId="3724" xr:uid="{00000000-0005-0000-0000-00007C020000}"/>
    <cellStyle name="40% - Accent2 7 2 2" xfId="7936" xr:uid="{A20EFEC3-A3F3-47E8-BAF2-AB2B5B2336AA}"/>
    <cellStyle name="40% - Accent2 7 3" xfId="5791" xr:uid="{027E822A-8695-49DD-AD19-3D237EA045D8}"/>
    <cellStyle name="40% - Accent2 8" xfId="1908" xr:uid="{00000000-0005-0000-0000-00007D020000}"/>
    <cellStyle name="40% - Accent2 8 2" xfId="4137" xr:uid="{00000000-0005-0000-0000-00007E020000}"/>
    <cellStyle name="40% - Accent2 8 2 2" xfId="8349" xr:uid="{DD8A7CEF-126B-4A3F-B194-63599C218B9E}"/>
    <cellStyle name="40% - Accent2 8 3" xfId="6204" xr:uid="{138AF856-2A97-443C-B85B-427C34574FDB}"/>
    <cellStyle name="40% - Accent2 9" xfId="2321" xr:uid="{00000000-0005-0000-0000-00007F020000}"/>
    <cellStyle name="40% - Accent2 9 2" xfId="6617" xr:uid="{08DB89C0-C889-4464-AE36-039983F160F6}"/>
    <cellStyle name="40% - Accent3" xfId="65" builtinId="39" customBuiltin="1"/>
    <cellStyle name="40% - Accent3 10" xfId="4559" xr:uid="{1C386BF2-6E8E-4DCF-B8CD-91407F08B80B}"/>
    <cellStyle name="40% - Accent3 2" xfId="66" xr:uid="{00000000-0005-0000-0000-000081020000}"/>
    <cellStyle name="40% - Accent3 2 2" xfId="67" xr:uid="{00000000-0005-0000-0000-000082020000}"/>
    <cellStyle name="40% - Accent3 2 2 2" xfId="68" xr:uid="{00000000-0005-0000-0000-000083020000}"/>
    <cellStyle name="40% - Accent3 2 2 2 2" xfId="638" xr:uid="{00000000-0005-0000-0000-000084020000}"/>
    <cellStyle name="40% - Accent3 2 2 2 2 2" xfId="2909" xr:uid="{00000000-0005-0000-0000-000085020000}"/>
    <cellStyle name="40% - Accent3 2 2 2 2 2 2" xfId="7121" xr:uid="{574A1D9D-5C71-4708-9852-812F74CA812D}"/>
    <cellStyle name="40% - Accent3 2 2 2 2 3" xfId="4976" xr:uid="{CB838D61-F1D6-46EA-B021-AD69326D3F71}"/>
    <cellStyle name="40% - Accent3 2 2 2 3" xfId="1091" xr:uid="{00000000-0005-0000-0000-000086020000}"/>
    <cellStyle name="40% - Accent3 2 2 2 3 2" xfId="3322" xr:uid="{00000000-0005-0000-0000-000087020000}"/>
    <cellStyle name="40% - Accent3 2 2 2 3 2 2" xfId="7534" xr:uid="{F042D42C-D34D-4F48-95FD-0B4EF3BDBE9E}"/>
    <cellStyle name="40% - Accent3 2 2 2 3 3" xfId="5389" xr:uid="{3CC271A8-D166-4E55-831C-F79CE4D697DC}"/>
    <cellStyle name="40% - Accent3 2 2 2 4" xfId="1505" xr:uid="{00000000-0005-0000-0000-000088020000}"/>
    <cellStyle name="40% - Accent3 2 2 2 4 2" xfId="3735" xr:uid="{00000000-0005-0000-0000-000089020000}"/>
    <cellStyle name="40% - Accent3 2 2 2 4 2 2" xfId="7947" xr:uid="{E1C7670F-25F1-46E7-BC3D-33CA700BF7E4}"/>
    <cellStyle name="40% - Accent3 2 2 2 4 3" xfId="5802" xr:uid="{C242025F-73C2-4429-96A6-5A508DB4C966}"/>
    <cellStyle name="40% - Accent3 2 2 2 5" xfId="1919" xr:uid="{00000000-0005-0000-0000-00008A020000}"/>
    <cellStyle name="40% - Accent3 2 2 2 5 2" xfId="4148" xr:uid="{00000000-0005-0000-0000-00008B020000}"/>
    <cellStyle name="40% - Accent3 2 2 2 5 2 2" xfId="8360" xr:uid="{AD368EDE-9BFD-41D7-A3F5-FCE60AC89759}"/>
    <cellStyle name="40% - Accent3 2 2 2 5 3" xfId="6215" xr:uid="{0AEF454C-BF1E-4DC0-93B6-DCF1271CAC09}"/>
    <cellStyle name="40% - Accent3 2 2 2 6" xfId="2332" xr:uid="{00000000-0005-0000-0000-00008C020000}"/>
    <cellStyle name="40% - Accent3 2 2 2 6 2" xfId="6628" xr:uid="{BF6AE3DF-A52F-40DF-AB13-7AEA383EEE88}"/>
    <cellStyle name="40% - Accent3 2 2 2 7" xfId="4562" xr:uid="{C8F8E79D-4D1E-4CA0-95FB-1D910CC238CE}"/>
    <cellStyle name="40% - Accent3 2 2 3" xfId="637" xr:uid="{00000000-0005-0000-0000-00008D020000}"/>
    <cellStyle name="40% - Accent3 2 2 3 2" xfId="2908" xr:uid="{00000000-0005-0000-0000-00008E020000}"/>
    <cellStyle name="40% - Accent3 2 2 3 2 2" xfId="7120" xr:uid="{13A65515-1AE4-4CF6-8E5D-2A38AA3FC27B}"/>
    <cellStyle name="40% - Accent3 2 2 3 3" xfId="4975" xr:uid="{0D888903-D24F-431D-967F-2991E5F5A65F}"/>
    <cellStyle name="40% - Accent3 2 2 4" xfId="1090" xr:uid="{00000000-0005-0000-0000-00008F020000}"/>
    <cellStyle name="40% - Accent3 2 2 4 2" xfId="3321" xr:uid="{00000000-0005-0000-0000-000090020000}"/>
    <cellStyle name="40% - Accent3 2 2 4 2 2" xfId="7533" xr:uid="{10034113-CBB0-4F4C-A94A-538757AB6162}"/>
    <cellStyle name="40% - Accent3 2 2 4 3" xfId="5388" xr:uid="{3DDC091A-02F7-477B-88A8-5AAF9095298C}"/>
    <cellStyle name="40% - Accent3 2 2 5" xfId="1504" xr:uid="{00000000-0005-0000-0000-000091020000}"/>
    <cellStyle name="40% - Accent3 2 2 5 2" xfId="3734" xr:uid="{00000000-0005-0000-0000-000092020000}"/>
    <cellStyle name="40% - Accent3 2 2 5 2 2" xfId="7946" xr:uid="{DFE6A97D-25A0-44FE-86CB-8543D29CFAE3}"/>
    <cellStyle name="40% - Accent3 2 2 5 3" xfId="5801" xr:uid="{115F07AC-91B8-46BE-897B-4B8F93FA8462}"/>
    <cellStyle name="40% - Accent3 2 2 6" xfId="1918" xr:uid="{00000000-0005-0000-0000-000093020000}"/>
    <cellStyle name="40% - Accent3 2 2 6 2" xfId="4147" xr:uid="{00000000-0005-0000-0000-000094020000}"/>
    <cellStyle name="40% - Accent3 2 2 6 2 2" xfId="8359" xr:uid="{C55B415E-0D8F-4FD1-BCEF-56D7363B6C22}"/>
    <cellStyle name="40% - Accent3 2 2 6 3" xfId="6214" xr:uid="{132AF801-079C-4146-9CB0-86E1746D49F0}"/>
    <cellStyle name="40% - Accent3 2 2 7" xfId="2331" xr:uid="{00000000-0005-0000-0000-000095020000}"/>
    <cellStyle name="40% - Accent3 2 2 7 2" xfId="6627" xr:uid="{A46DCBFC-A78F-4729-910C-11EA80F11F8A}"/>
    <cellStyle name="40% - Accent3 2 2 8" xfId="4561" xr:uid="{3C08B4CE-7D11-4743-B93C-872AA3BA1301}"/>
    <cellStyle name="40% - Accent3 2 3" xfId="69" xr:uid="{00000000-0005-0000-0000-000096020000}"/>
    <cellStyle name="40% - Accent3 2 3 2" xfId="639" xr:uid="{00000000-0005-0000-0000-000097020000}"/>
    <cellStyle name="40% - Accent3 2 3 2 2" xfId="2910" xr:uid="{00000000-0005-0000-0000-000098020000}"/>
    <cellStyle name="40% - Accent3 2 3 2 2 2" xfId="7122" xr:uid="{F4650D8B-4263-4BEA-8FE3-1907BC9BC30F}"/>
    <cellStyle name="40% - Accent3 2 3 2 3" xfId="4977" xr:uid="{ADD31EEF-FA15-4413-9EB3-580E04B3A5E8}"/>
    <cellStyle name="40% - Accent3 2 3 3" xfId="1092" xr:uid="{00000000-0005-0000-0000-000099020000}"/>
    <cellStyle name="40% - Accent3 2 3 3 2" xfId="3323" xr:uid="{00000000-0005-0000-0000-00009A020000}"/>
    <cellStyle name="40% - Accent3 2 3 3 2 2" xfId="7535" xr:uid="{921138E8-EF54-4BBB-8E33-75F9D9B1CA07}"/>
    <cellStyle name="40% - Accent3 2 3 3 3" xfId="5390" xr:uid="{78177D9B-2DEB-4C45-9249-BA82EE2ACC24}"/>
    <cellStyle name="40% - Accent3 2 3 4" xfId="1506" xr:uid="{00000000-0005-0000-0000-00009B020000}"/>
    <cellStyle name="40% - Accent3 2 3 4 2" xfId="3736" xr:uid="{00000000-0005-0000-0000-00009C020000}"/>
    <cellStyle name="40% - Accent3 2 3 4 2 2" xfId="7948" xr:uid="{513B7D07-0C2A-48C9-8099-46C30C9935F6}"/>
    <cellStyle name="40% - Accent3 2 3 4 3" xfId="5803" xr:uid="{A5ABA4F3-13B1-4E07-BCA8-1F0BCDE85517}"/>
    <cellStyle name="40% - Accent3 2 3 5" xfId="1920" xr:uid="{00000000-0005-0000-0000-00009D020000}"/>
    <cellStyle name="40% - Accent3 2 3 5 2" xfId="4149" xr:uid="{00000000-0005-0000-0000-00009E020000}"/>
    <cellStyle name="40% - Accent3 2 3 5 2 2" xfId="8361" xr:uid="{4C1D4F41-1224-4D71-A56D-119605B8623C}"/>
    <cellStyle name="40% - Accent3 2 3 5 3" xfId="6216" xr:uid="{FCAD1A0B-5ED6-4F2E-8812-2D0A42235190}"/>
    <cellStyle name="40% - Accent3 2 3 6" xfId="2333" xr:uid="{00000000-0005-0000-0000-00009F020000}"/>
    <cellStyle name="40% - Accent3 2 3 6 2" xfId="6629" xr:uid="{E5F6EBB5-BC4F-43F8-B5A5-DDF4CAD3A065}"/>
    <cellStyle name="40% - Accent3 2 3 7" xfId="4563" xr:uid="{84FCD434-246B-47CE-B1B1-A5160EE6B6C7}"/>
    <cellStyle name="40% - Accent3 2 4" xfId="636" xr:uid="{00000000-0005-0000-0000-0000A0020000}"/>
    <cellStyle name="40% - Accent3 2 4 2" xfId="2907" xr:uid="{00000000-0005-0000-0000-0000A1020000}"/>
    <cellStyle name="40% - Accent3 2 4 2 2" xfId="7119" xr:uid="{F9090860-DAC9-4A7E-BC61-6FB94D0A75FC}"/>
    <cellStyle name="40% - Accent3 2 4 3" xfId="4974" xr:uid="{0EB484B1-5B79-4813-873D-C794D9CADE28}"/>
    <cellStyle name="40% - Accent3 2 5" xfId="1089" xr:uid="{00000000-0005-0000-0000-0000A2020000}"/>
    <cellStyle name="40% - Accent3 2 5 2" xfId="3320" xr:uid="{00000000-0005-0000-0000-0000A3020000}"/>
    <cellStyle name="40% - Accent3 2 5 2 2" xfId="7532" xr:uid="{D292ADFB-8EE1-4636-B4C8-BB425978D130}"/>
    <cellStyle name="40% - Accent3 2 5 3" xfId="5387" xr:uid="{32666C8B-324B-44F7-A3DB-01C8A2ABCAE9}"/>
    <cellStyle name="40% - Accent3 2 6" xfId="1503" xr:uid="{00000000-0005-0000-0000-0000A4020000}"/>
    <cellStyle name="40% - Accent3 2 6 2" xfId="3733" xr:uid="{00000000-0005-0000-0000-0000A5020000}"/>
    <cellStyle name="40% - Accent3 2 6 2 2" xfId="7945" xr:uid="{F834D987-BE21-4997-8746-7087EF8F8D5F}"/>
    <cellStyle name="40% - Accent3 2 6 3" xfId="5800" xr:uid="{8EDA3A75-33FC-4762-ABD0-2D5DC5C2571E}"/>
    <cellStyle name="40% - Accent3 2 7" xfId="1917" xr:uid="{00000000-0005-0000-0000-0000A6020000}"/>
    <cellStyle name="40% - Accent3 2 7 2" xfId="4146" xr:uid="{00000000-0005-0000-0000-0000A7020000}"/>
    <cellStyle name="40% - Accent3 2 7 2 2" xfId="8358" xr:uid="{17BAABE8-29C0-41E6-92E6-01F1C36E6ECB}"/>
    <cellStyle name="40% - Accent3 2 7 3" xfId="6213" xr:uid="{9A933627-5BF7-42D4-A657-02CDCC84A93E}"/>
    <cellStyle name="40% - Accent3 2 8" xfId="2330" xr:uid="{00000000-0005-0000-0000-0000A8020000}"/>
    <cellStyle name="40% - Accent3 2 8 2" xfId="6626" xr:uid="{583B03D7-9EE1-4F2E-9C9F-C77FFEEB9B26}"/>
    <cellStyle name="40% - Accent3 2 9" xfId="4560" xr:uid="{69567ADA-63E9-495E-9AB2-43B40620FAA9}"/>
    <cellStyle name="40% - Accent3 3" xfId="70" xr:uid="{00000000-0005-0000-0000-0000A9020000}"/>
    <cellStyle name="40% - Accent3 3 2" xfId="71" xr:uid="{00000000-0005-0000-0000-0000AA020000}"/>
    <cellStyle name="40% - Accent3 3 2 2" xfId="641" xr:uid="{00000000-0005-0000-0000-0000AB020000}"/>
    <cellStyle name="40% - Accent3 3 2 2 2" xfId="2912" xr:uid="{00000000-0005-0000-0000-0000AC020000}"/>
    <cellStyle name="40% - Accent3 3 2 2 2 2" xfId="7124" xr:uid="{3E0D7FB5-6009-420F-A798-C278C1927303}"/>
    <cellStyle name="40% - Accent3 3 2 2 3" xfId="4979" xr:uid="{1EA8D0E5-A341-4487-84AE-E43171858002}"/>
    <cellStyle name="40% - Accent3 3 2 3" xfId="1094" xr:uid="{00000000-0005-0000-0000-0000AD020000}"/>
    <cellStyle name="40% - Accent3 3 2 3 2" xfId="3325" xr:uid="{00000000-0005-0000-0000-0000AE020000}"/>
    <cellStyle name="40% - Accent3 3 2 3 2 2" xfId="7537" xr:uid="{6653D8E5-F2BF-4945-85A2-0595D9AE0BB8}"/>
    <cellStyle name="40% - Accent3 3 2 3 3" xfId="5392" xr:uid="{3E5562AE-0F1A-4F8D-A971-21BBE5B33E86}"/>
    <cellStyle name="40% - Accent3 3 2 4" xfId="1508" xr:uid="{00000000-0005-0000-0000-0000AF020000}"/>
    <cellStyle name="40% - Accent3 3 2 4 2" xfId="3738" xr:uid="{00000000-0005-0000-0000-0000B0020000}"/>
    <cellStyle name="40% - Accent3 3 2 4 2 2" xfId="7950" xr:uid="{D5CFD965-AD11-460E-8187-F76982E603E1}"/>
    <cellStyle name="40% - Accent3 3 2 4 3" xfId="5805" xr:uid="{F9B4E347-BBE0-4AF9-8976-38A837B88B5C}"/>
    <cellStyle name="40% - Accent3 3 2 5" xfId="1922" xr:uid="{00000000-0005-0000-0000-0000B1020000}"/>
    <cellStyle name="40% - Accent3 3 2 5 2" xfId="4151" xr:uid="{00000000-0005-0000-0000-0000B2020000}"/>
    <cellStyle name="40% - Accent3 3 2 5 2 2" xfId="8363" xr:uid="{AF136D6F-D308-4E0B-ACFF-C6B1506DFF32}"/>
    <cellStyle name="40% - Accent3 3 2 5 3" xfId="6218" xr:uid="{B4639E61-D50C-4BFC-BB31-882BA67695E4}"/>
    <cellStyle name="40% - Accent3 3 2 6" xfId="2335" xr:uid="{00000000-0005-0000-0000-0000B3020000}"/>
    <cellStyle name="40% - Accent3 3 2 6 2" xfId="6631" xr:uid="{3E22AA2F-ACDA-4269-885A-B303ABDDC70F}"/>
    <cellStyle name="40% - Accent3 3 2 7" xfId="4565" xr:uid="{EC433E8E-935D-497B-B179-B277B76A1606}"/>
    <cellStyle name="40% - Accent3 3 3" xfId="640" xr:uid="{00000000-0005-0000-0000-0000B4020000}"/>
    <cellStyle name="40% - Accent3 3 3 2" xfId="2911" xr:uid="{00000000-0005-0000-0000-0000B5020000}"/>
    <cellStyle name="40% - Accent3 3 3 2 2" xfId="7123" xr:uid="{0FC0D628-DCDE-4CD6-95D8-7B36AD4B2411}"/>
    <cellStyle name="40% - Accent3 3 3 3" xfId="4978" xr:uid="{6A4A526E-78E8-419D-BBFC-A92BAA1DC89A}"/>
    <cellStyle name="40% - Accent3 3 4" xfId="1093" xr:uid="{00000000-0005-0000-0000-0000B6020000}"/>
    <cellStyle name="40% - Accent3 3 4 2" xfId="3324" xr:uid="{00000000-0005-0000-0000-0000B7020000}"/>
    <cellStyle name="40% - Accent3 3 4 2 2" xfId="7536" xr:uid="{2EC6829F-09AF-49DD-92E0-539C0C337D23}"/>
    <cellStyle name="40% - Accent3 3 4 3" xfId="5391" xr:uid="{157F2B33-5F65-4D19-9C6E-F1BC924CA2BA}"/>
    <cellStyle name="40% - Accent3 3 5" xfId="1507" xr:uid="{00000000-0005-0000-0000-0000B8020000}"/>
    <cellStyle name="40% - Accent3 3 5 2" xfId="3737" xr:uid="{00000000-0005-0000-0000-0000B9020000}"/>
    <cellStyle name="40% - Accent3 3 5 2 2" xfId="7949" xr:uid="{4BE3FDFF-308B-4D77-97A9-8DF6756095C4}"/>
    <cellStyle name="40% - Accent3 3 5 3" xfId="5804" xr:uid="{E7AC3387-F8CF-4599-839A-AD381822BD8C}"/>
    <cellStyle name="40% - Accent3 3 6" xfId="1921" xr:uid="{00000000-0005-0000-0000-0000BA020000}"/>
    <cellStyle name="40% - Accent3 3 6 2" xfId="4150" xr:uid="{00000000-0005-0000-0000-0000BB020000}"/>
    <cellStyle name="40% - Accent3 3 6 2 2" xfId="8362" xr:uid="{BF018041-0EED-40D5-B08F-50EB485291A4}"/>
    <cellStyle name="40% - Accent3 3 6 3" xfId="6217" xr:uid="{74645DAE-E5C6-438C-8EF7-A8341B573C3E}"/>
    <cellStyle name="40% - Accent3 3 7" xfId="2334" xr:uid="{00000000-0005-0000-0000-0000BC020000}"/>
    <cellStyle name="40% - Accent3 3 7 2" xfId="6630" xr:uid="{793B547E-1C44-4764-92C0-7A4C333D4671}"/>
    <cellStyle name="40% - Accent3 3 8" xfId="4564" xr:uid="{61F2064E-599F-4B70-9045-0468BE0E0886}"/>
    <cellStyle name="40% - Accent3 4" xfId="72" xr:uid="{00000000-0005-0000-0000-0000BD020000}"/>
    <cellStyle name="40% - Accent3 4 2" xfId="642" xr:uid="{00000000-0005-0000-0000-0000BE020000}"/>
    <cellStyle name="40% - Accent3 4 2 2" xfId="2913" xr:uid="{00000000-0005-0000-0000-0000BF020000}"/>
    <cellStyle name="40% - Accent3 4 2 2 2" xfId="7125" xr:uid="{B490EF7E-69C1-47F9-82B8-E896152F1DD4}"/>
    <cellStyle name="40% - Accent3 4 2 3" xfId="4980" xr:uid="{BE94E6A0-3240-4071-9695-F6CBD6C8C38B}"/>
    <cellStyle name="40% - Accent3 4 3" xfId="1095" xr:uid="{00000000-0005-0000-0000-0000C0020000}"/>
    <cellStyle name="40% - Accent3 4 3 2" xfId="3326" xr:uid="{00000000-0005-0000-0000-0000C1020000}"/>
    <cellStyle name="40% - Accent3 4 3 2 2" xfId="7538" xr:uid="{C874F3D1-2D70-4E7F-BF02-CCC627C4398F}"/>
    <cellStyle name="40% - Accent3 4 3 3" xfId="5393" xr:uid="{AF76A417-61AD-4D81-80C6-4FC1CF86E9E7}"/>
    <cellStyle name="40% - Accent3 4 4" xfId="1509" xr:uid="{00000000-0005-0000-0000-0000C2020000}"/>
    <cellStyle name="40% - Accent3 4 4 2" xfId="3739" xr:uid="{00000000-0005-0000-0000-0000C3020000}"/>
    <cellStyle name="40% - Accent3 4 4 2 2" xfId="7951" xr:uid="{A4CC12B5-EC2B-475F-8B13-ABE3DFCDB97F}"/>
    <cellStyle name="40% - Accent3 4 4 3" xfId="5806" xr:uid="{7FC23B63-C03E-4FD1-974E-9E739C7DFFB4}"/>
    <cellStyle name="40% - Accent3 4 5" xfId="1923" xr:uid="{00000000-0005-0000-0000-0000C4020000}"/>
    <cellStyle name="40% - Accent3 4 5 2" xfId="4152" xr:uid="{00000000-0005-0000-0000-0000C5020000}"/>
    <cellStyle name="40% - Accent3 4 5 2 2" xfId="8364" xr:uid="{6A0450ED-69F5-4624-85C8-CF5E86F24B41}"/>
    <cellStyle name="40% - Accent3 4 5 3" xfId="6219" xr:uid="{15C77683-35D9-4FBC-9F27-13411F227709}"/>
    <cellStyle name="40% - Accent3 4 6" xfId="2336" xr:uid="{00000000-0005-0000-0000-0000C6020000}"/>
    <cellStyle name="40% - Accent3 4 6 2" xfId="6632" xr:uid="{2F4C98D8-9B1D-4D59-AE04-0C664F84CF0F}"/>
    <cellStyle name="40% - Accent3 4 7" xfId="4566" xr:uid="{2329ED01-6F82-4CEB-AA96-70E00A8A8692}"/>
    <cellStyle name="40% - Accent3 5" xfId="635" xr:uid="{00000000-0005-0000-0000-0000C7020000}"/>
    <cellStyle name="40% - Accent3 5 2" xfId="2906" xr:uid="{00000000-0005-0000-0000-0000C8020000}"/>
    <cellStyle name="40% - Accent3 5 2 2" xfId="7118" xr:uid="{C23708D4-92A9-4009-8E55-55396C606814}"/>
    <cellStyle name="40% - Accent3 5 3" xfId="4973" xr:uid="{90D3A505-6E01-43EF-83AE-ADBC94E2BDDA}"/>
    <cellStyle name="40% - Accent3 6" xfId="1088" xr:uid="{00000000-0005-0000-0000-0000C9020000}"/>
    <cellStyle name="40% - Accent3 6 2" xfId="3319" xr:uid="{00000000-0005-0000-0000-0000CA020000}"/>
    <cellStyle name="40% - Accent3 6 2 2" xfId="7531" xr:uid="{521165CE-81A2-4F00-AC07-749FD8C04D37}"/>
    <cellStyle name="40% - Accent3 6 3" xfId="5386" xr:uid="{C1E8782C-3D38-45C2-AB04-36B6FFA027F0}"/>
    <cellStyle name="40% - Accent3 7" xfId="1502" xr:uid="{00000000-0005-0000-0000-0000CB020000}"/>
    <cellStyle name="40% - Accent3 7 2" xfId="3732" xr:uid="{00000000-0005-0000-0000-0000CC020000}"/>
    <cellStyle name="40% - Accent3 7 2 2" xfId="7944" xr:uid="{2E95D347-93D2-42E2-9026-B8F7311ABB53}"/>
    <cellStyle name="40% - Accent3 7 3" xfId="5799" xr:uid="{C40F8E58-5CBE-430A-AE4C-68250429ED10}"/>
    <cellStyle name="40% - Accent3 8" xfId="1916" xr:uid="{00000000-0005-0000-0000-0000CD020000}"/>
    <cellStyle name="40% - Accent3 8 2" xfId="4145" xr:uid="{00000000-0005-0000-0000-0000CE020000}"/>
    <cellStyle name="40% - Accent3 8 2 2" xfId="8357" xr:uid="{B177C124-C102-4C52-B7B1-E1D40EF924B7}"/>
    <cellStyle name="40% - Accent3 8 3" xfId="6212" xr:uid="{9AD256A7-3143-48C8-8AE9-96FACC48C27C}"/>
    <cellStyle name="40% - Accent3 9" xfId="2329" xr:uid="{00000000-0005-0000-0000-0000CF020000}"/>
    <cellStyle name="40% - Accent3 9 2" xfId="6625" xr:uid="{5564F136-5868-42B4-9E54-E3794BDFC488}"/>
    <cellStyle name="40% - Accent4" xfId="73" builtinId="43" customBuiltin="1"/>
    <cellStyle name="40% - Accent4 10" xfId="4567" xr:uid="{8DC82A74-AB50-492C-81DC-01EDD0D0B7CA}"/>
    <cellStyle name="40% - Accent4 2" xfId="74" xr:uid="{00000000-0005-0000-0000-0000D1020000}"/>
    <cellStyle name="40% - Accent4 2 2" xfId="75" xr:uid="{00000000-0005-0000-0000-0000D2020000}"/>
    <cellStyle name="40% - Accent4 2 2 2" xfId="76" xr:uid="{00000000-0005-0000-0000-0000D3020000}"/>
    <cellStyle name="40% - Accent4 2 2 2 2" xfId="646" xr:uid="{00000000-0005-0000-0000-0000D4020000}"/>
    <cellStyle name="40% - Accent4 2 2 2 2 2" xfId="2917" xr:uid="{00000000-0005-0000-0000-0000D5020000}"/>
    <cellStyle name="40% - Accent4 2 2 2 2 2 2" xfId="7129" xr:uid="{560BE2F3-3EDF-4871-AA90-A46B09B353CD}"/>
    <cellStyle name="40% - Accent4 2 2 2 2 3" xfId="4984" xr:uid="{78BB4B51-8A2D-49D9-897C-4A6A4DC61E89}"/>
    <cellStyle name="40% - Accent4 2 2 2 3" xfId="1099" xr:uid="{00000000-0005-0000-0000-0000D6020000}"/>
    <cellStyle name="40% - Accent4 2 2 2 3 2" xfId="3330" xr:uid="{00000000-0005-0000-0000-0000D7020000}"/>
    <cellStyle name="40% - Accent4 2 2 2 3 2 2" xfId="7542" xr:uid="{67D319ED-2D7C-4CA9-A96A-4AD71F7D6AFE}"/>
    <cellStyle name="40% - Accent4 2 2 2 3 3" xfId="5397" xr:uid="{45C6A7B3-B087-49F9-A243-5CA214A6C723}"/>
    <cellStyle name="40% - Accent4 2 2 2 4" xfId="1513" xr:uid="{00000000-0005-0000-0000-0000D8020000}"/>
    <cellStyle name="40% - Accent4 2 2 2 4 2" xfId="3743" xr:uid="{00000000-0005-0000-0000-0000D9020000}"/>
    <cellStyle name="40% - Accent4 2 2 2 4 2 2" xfId="7955" xr:uid="{A1E93DF3-1EB9-4FB3-ACA8-19CF48280AAC}"/>
    <cellStyle name="40% - Accent4 2 2 2 4 3" xfId="5810" xr:uid="{B76C27EC-37EA-4CBD-A980-2570EFFDADDC}"/>
    <cellStyle name="40% - Accent4 2 2 2 5" xfId="1927" xr:uid="{00000000-0005-0000-0000-0000DA020000}"/>
    <cellStyle name="40% - Accent4 2 2 2 5 2" xfId="4156" xr:uid="{00000000-0005-0000-0000-0000DB020000}"/>
    <cellStyle name="40% - Accent4 2 2 2 5 2 2" xfId="8368" xr:uid="{B613CA95-CB48-470D-ABE0-04779130FFAD}"/>
    <cellStyle name="40% - Accent4 2 2 2 5 3" xfId="6223" xr:uid="{FA7A6A9D-8B0C-4B1F-B161-F2C69E1876B7}"/>
    <cellStyle name="40% - Accent4 2 2 2 6" xfId="2340" xr:uid="{00000000-0005-0000-0000-0000DC020000}"/>
    <cellStyle name="40% - Accent4 2 2 2 6 2" xfId="6636" xr:uid="{0F23A671-D77A-49B3-B965-627B7B73AA79}"/>
    <cellStyle name="40% - Accent4 2 2 2 7" xfId="4570" xr:uid="{9CF6C60F-4014-4F2A-BFD4-1417C725F2D0}"/>
    <cellStyle name="40% - Accent4 2 2 3" xfId="645" xr:uid="{00000000-0005-0000-0000-0000DD020000}"/>
    <cellStyle name="40% - Accent4 2 2 3 2" xfId="2916" xr:uid="{00000000-0005-0000-0000-0000DE020000}"/>
    <cellStyle name="40% - Accent4 2 2 3 2 2" xfId="7128" xr:uid="{D979B003-1DE5-4659-BF4F-C6E93F93D066}"/>
    <cellStyle name="40% - Accent4 2 2 3 3" xfId="4983" xr:uid="{ACDEDFDC-E320-4B57-A8AA-48692001DE15}"/>
    <cellStyle name="40% - Accent4 2 2 4" xfId="1098" xr:uid="{00000000-0005-0000-0000-0000DF020000}"/>
    <cellStyle name="40% - Accent4 2 2 4 2" xfId="3329" xr:uid="{00000000-0005-0000-0000-0000E0020000}"/>
    <cellStyle name="40% - Accent4 2 2 4 2 2" xfId="7541" xr:uid="{214A8148-0781-44AF-A486-8C78E2A6F562}"/>
    <cellStyle name="40% - Accent4 2 2 4 3" xfId="5396" xr:uid="{37A1C662-24B9-4FEF-9492-B3D853FF84A9}"/>
    <cellStyle name="40% - Accent4 2 2 5" xfId="1512" xr:uid="{00000000-0005-0000-0000-0000E1020000}"/>
    <cellStyle name="40% - Accent4 2 2 5 2" xfId="3742" xr:uid="{00000000-0005-0000-0000-0000E2020000}"/>
    <cellStyle name="40% - Accent4 2 2 5 2 2" xfId="7954" xr:uid="{BE349224-7862-4F2C-929E-2916A4C47A0A}"/>
    <cellStyle name="40% - Accent4 2 2 5 3" xfId="5809" xr:uid="{F9C1F574-5C4D-4744-80C1-1DD64D6AEB73}"/>
    <cellStyle name="40% - Accent4 2 2 6" xfId="1926" xr:uid="{00000000-0005-0000-0000-0000E3020000}"/>
    <cellStyle name="40% - Accent4 2 2 6 2" xfId="4155" xr:uid="{00000000-0005-0000-0000-0000E4020000}"/>
    <cellStyle name="40% - Accent4 2 2 6 2 2" xfId="8367" xr:uid="{9DD49902-0C0B-4B3D-82BF-2DD078D533C1}"/>
    <cellStyle name="40% - Accent4 2 2 6 3" xfId="6222" xr:uid="{668F38D6-684B-4721-B3F7-8B8AA41D7270}"/>
    <cellStyle name="40% - Accent4 2 2 7" xfId="2339" xr:uid="{00000000-0005-0000-0000-0000E5020000}"/>
    <cellStyle name="40% - Accent4 2 2 7 2" xfId="6635" xr:uid="{2FD6636D-7FCB-4545-8842-13513CA3F3EE}"/>
    <cellStyle name="40% - Accent4 2 2 8" xfId="4569" xr:uid="{9E6351B8-DC07-444A-BDAC-9BCCC445AAC7}"/>
    <cellStyle name="40% - Accent4 2 3" xfId="77" xr:uid="{00000000-0005-0000-0000-0000E6020000}"/>
    <cellStyle name="40% - Accent4 2 3 2" xfId="647" xr:uid="{00000000-0005-0000-0000-0000E7020000}"/>
    <cellStyle name="40% - Accent4 2 3 2 2" xfId="2918" xr:uid="{00000000-0005-0000-0000-0000E8020000}"/>
    <cellStyle name="40% - Accent4 2 3 2 2 2" xfId="7130" xr:uid="{3BBC1D41-1F20-4834-ACD6-D80115D3FBAD}"/>
    <cellStyle name="40% - Accent4 2 3 2 3" xfId="4985" xr:uid="{2B34B0FD-A619-45FF-92C0-04BD93617073}"/>
    <cellStyle name="40% - Accent4 2 3 3" xfId="1100" xr:uid="{00000000-0005-0000-0000-0000E9020000}"/>
    <cellStyle name="40% - Accent4 2 3 3 2" xfId="3331" xr:uid="{00000000-0005-0000-0000-0000EA020000}"/>
    <cellStyle name="40% - Accent4 2 3 3 2 2" xfId="7543" xr:uid="{AEC2D4DD-0FA9-4E3E-8AED-87AB7AABFEDB}"/>
    <cellStyle name="40% - Accent4 2 3 3 3" xfId="5398" xr:uid="{601AC3C2-329A-4C51-81E2-233A1E837EAF}"/>
    <cellStyle name="40% - Accent4 2 3 4" xfId="1514" xr:uid="{00000000-0005-0000-0000-0000EB020000}"/>
    <cellStyle name="40% - Accent4 2 3 4 2" xfId="3744" xr:uid="{00000000-0005-0000-0000-0000EC020000}"/>
    <cellStyle name="40% - Accent4 2 3 4 2 2" xfId="7956" xr:uid="{084D3553-FC97-4FB5-8652-6F36C1BF9A2B}"/>
    <cellStyle name="40% - Accent4 2 3 4 3" xfId="5811" xr:uid="{2459AE4C-B9DD-4E7B-B1FF-C18DF4F2C54E}"/>
    <cellStyle name="40% - Accent4 2 3 5" xfId="1928" xr:uid="{00000000-0005-0000-0000-0000ED020000}"/>
    <cellStyle name="40% - Accent4 2 3 5 2" xfId="4157" xr:uid="{00000000-0005-0000-0000-0000EE020000}"/>
    <cellStyle name="40% - Accent4 2 3 5 2 2" xfId="8369" xr:uid="{4DC3B85C-F709-4343-AE37-F2C147C34F6D}"/>
    <cellStyle name="40% - Accent4 2 3 5 3" xfId="6224" xr:uid="{771B4BCE-10C0-40D5-B247-BDB854683454}"/>
    <cellStyle name="40% - Accent4 2 3 6" xfId="2341" xr:uid="{00000000-0005-0000-0000-0000EF020000}"/>
    <cellStyle name="40% - Accent4 2 3 6 2" xfId="6637" xr:uid="{5A4E5584-245E-402C-8892-AF5B78185C2B}"/>
    <cellStyle name="40% - Accent4 2 3 7" xfId="4571" xr:uid="{9EDA85C1-B70E-4611-82F2-BB5DDBB3AAB0}"/>
    <cellStyle name="40% - Accent4 2 4" xfId="644" xr:uid="{00000000-0005-0000-0000-0000F0020000}"/>
    <cellStyle name="40% - Accent4 2 4 2" xfId="2915" xr:uid="{00000000-0005-0000-0000-0000F1020000}"/>
    <cellStyle name="40% - Accent4 2 4 2 2" xfId="7127" xr:uid="{D35EF4B6-5758-46F5-AF91-F029C32AF675}"/>
    <cellStyle name="40% - Accent4 2 4 3" xfId="4982" xr:uid="{2E42E52E-E9A5-4036-B544-3B9F0535AF2C}"/>
    <cellStyle name="40% - Accent4 2 5" xfId="1097" xr:uid="{00000000-0005-0000-0000-0000F2020000}"/>
    <cellStyle name="40% - Accent4 2 5 2" xfId="3328" xr:uid="{00000000-0005-0000-0000-0000F3020000}"/>
    <cellStyle name="40% - Accent4 2 5 2 2" xfId="7540" xr:uid="{B4281FD3-64CC-4C51-8EBC-5986C2EFCB31}"/>
    <cellStyle name="40% - Accent4 2 5 3" xfId="5395" xr:uid="{DD5A2CDA-0259-4321-9401-24060B7D16CC}"/>
    <cellStyle name="40% - Accent4 2 6" xfId="1511" xr:uid="{00000000-0005-0000-0000-0000F4020000}"/>
    <cellStyle name="40% - Accent4 2 6 2" xfId="3741" xr:uid="{00000000-0005-0000-0000-0000F5020000}"/>
    <cellStyle name="40% - Accent4 2 6 2 2" xfId="7953" xr:uid="{E8D37D25-FDB3-42DC-9DF5-FFEF87C5A93C}"/>
    <cellStyle name="40% - Accent4 2 6 3" xfId="5808" xr:uid="{8B4A5D3D-BC4E-4671-9FCA-20C9B4379FC0}"/>
    <cellStyle name="40% - Accent4 2 7" xfId="1925" xr:uid="{00000000-0005-0000-0000-0000F6020000}"/>
    <cellStyle name="40% - Accent4 2 7 2" xfId="4154" xr:uid="{00000000-0005-0000-0000-0000F7020000}"/>
    <cellStyle name="40% - Accent4 2 7 2 2" xfId="8366" xr:uid="{126C60DE-EC07-4EFC-A623-A5C8520AB616}"/>
    <cellStyle name="40% - Accent4 2 7 3" xfId="6221" xr:uid="{2E6054CE-5E67-4C51-8B33-D67382771FA4}"/>
    <cellStyle name="40% - Accent4 2 8" xfId="2338" xr:uid="{00000000-0005-0000-0000-0000F8020000}"/>
    <cellStyle name="40% - Accent4 2 8 2" xfId="6634" xr:uid="{5D02B28E-BFE1-49A3-8FDF-E533006F3626}"/>
    <cellStyle name="40% - Accent4 2 9" xfId="4568" xr:uid="{4C1F198D-2649-4909-939B-FB7E95069638}"/>
    <cellStyle name="40% - Accent4 3" xfId="78" xr:uid="{00000000-0005-0000-0000-0000F9020000}"/>
    <cellStyle name="40% - Accent4 3 2" xfId="79" xr:uid="{00000000-0005-0000-0000-0000FA020000}"/>
    <cellStyle name="40% - Accent4 3 2 2" xfId="649" xr:uid="{00000000-0005-0000-0000-0000FB020000}"/>
    <cellStyle name="40% - Accent4 3 2 2 2" xfId="2920" xr:uid="{00000000-0005-0000-0000-0000FC020000}"/>
    <cellStyle name="40% - Accent4 3 2 2 2 2" xfId="7132" xr:uid="{4E828384-9AD4-421A-81CD-20E68C5CA220}"/>
    <cellStyle name="40% - Accent4 3 2 2 3" xfId="4987" xr:uid="{98A93A74-BA39-4246-BEA7-3652AFCFD65D}"/>
    <cellStyle name="40% - Accent4 3 2 3" xfId="1102" xr:uid="{00000000-0005-0000-0000-0000FD020000}"/>
    <cellStyle name="40% - Accent4 3 2 3 2" xfId="3333" xr:uid="{00000000-0005-0000-0000-0000FE020000}"/>
    <cellStyle name="40% - Accent4 3 2 3 2 2" xfId="7545" xr:uid="{CC60BBB1-944A-48A3-A3ED-07B031B9A653}"/>
    <cellStyle name="40% - Accent4 3 2 3 3" xfId="5400" xr:uid="{A4C68BDC-72A3-4163-9094-E4DC58DD99A3}"/>
    <cellStyle name="40% - Accent4 3 2 4" xfId="1516" xr:uid="{00000000-0005-0000-0000-0000FF020000}"/>
    <cellStyle name="40% - Accent4 3 2 4 2" xfId="3746" xr:uid="{00000000-0005-0000-0000-000000030000}"/>
    <cellStyle name="40% - Accent4 3 2 4 2 2" xfId="7958" xr:uid="{DAAC20AF-F622-4642-BACE-73576021D6A6}"/>
    <cellStyle name="40% - Accent4 3 2 4 3" xfId="5813" xr:uid="{1FD1076F-C074-434B-8F2D-117F721A4E67}"/>
    <cellStyle name="40% - Accent4 3 2 5" xfId="1930" xr:uid="{00000000-0005-0000-0000-000001030000}"/>
    <cellStyle name="40% - Accent4 3 2 5 2" xfId="4159" xr:uid="{00000000-0005-0000-0000-000002030000}"/>
    <cellStyle name="40% - Accent4 3 2 5 2 2" xfId="8371" xr:uid="{620ECE20-CA44-4930-BBE9-9A8A3621191B}"/>
    <cellStyle name="40% - Accent4 3 2 5 3" xfId="6226" xr:uid="{437B8EC8-B431-41B4-94D0-74E870EB7D29}"/>
    <cellStyle name="40% - Accent4 3 2 6" xfId="2343" xr:uid="{00000000-0005-0000-0000-000003030000}"/>
    <cellStyle name="40% - Accent4 3 2 6 2" xfId="6639" xr:uid="{3C3EA5BC-E787-473F-91D2-8D3818716391}"/>
    <cellStyle name="40% - Accent4 3 2 7" xfId="4573" xr:uid="{FA4C7D97-FFDB-4824-92C3-41FBB4D54B0D}"/>
    <cellStyle name="40% - Accent4 3 3" xfId="648" xr:uid="{00000000-0005-0000-0000-000004030000}"/>
    <cellStyle name="40% - Accent4 3 3 2" xfId="2919" xr:uid="{00000000-0005-0000-0000-000005030000}"/>
    <cellStyle name="40% - Accent4 3 3 2 2" xfId="7131" xr:uid="{03C34337-DA76-46C3-B9D8-B28C743119C1}"/>
    <cellStyle name="40% - Accent4 3 3 3" xfId="4986" xr:uid="{1BC7EBBF-BDDF-478B-8B54-A9ECE6E4BE26}"/>
    <cellStyle name="40% - Accent4 3 4" xfId="1101" xr:uid="{00000000-0005-0000-0000-000006030000}"/>
    <cellStyle name="40% - Accent4 3 4 2" xfId="3332" xr:uid="{00000000-0005-0000-0000-000007030000}"/>
    <cellStyle name="40% - Accent4 3 4 2 2" xfId="7544" xr:uid="{8B8E6002-6119-40BC-AF87-C3357F6FFF90}"/>
    <cellStyle name="40% - Accent4 3 4 3" xfId="5399" xr:uid="{7065A407-E8C6-43DC-AFBD-65025BAE3845}"/>
    <cellStyle name="40% - Accent4 3 5" xfId="1515" xr:uid="{00000000-0005-0000-0000-000008030000}"/>
    <cellStyle name="40% - Accent4 3 5 2" xfId="3745" xr:uid="{00000000-0005-0000-0000-000009030000}"/>
    <cellStyle name="40% - Accent4 3 5 2 2" xfId="7957" xr:uid="{E2B036DB-DC69-4820-8591-ED7158414B7C}"/>
    <cellStyle name="40% - Accent4 3 5 3" xfId="5812" xr:uid="{DB62C3F4-AD30-4EEC-8ADA-97409A9CA539}"/>
    <cellStyle name="40% - Accent4 3 6" xfId="1929" xr:uid="{00000000-0005-0000-0000-00000A030000}"/>
    <cellStyle name="40% - Accent4 3 6 2" xfId="4158" xr:uid="{00000000-0005-0000-0000-00000B030000}"/>
    <cellStyle name="40% - Accent4 3 6 2 2" xfId="8370" xr:uid="{9BB77423-22F5-48C7-97E3-C95875684201}"/>
    <cellStyle name="40% - Accent4 3 6 3" xfId="6225" xr:uid="{1A38917F-1A09-4E76-B3F5-D830D6ADD8B0}"/>
    <cellStyle name="40% - Accent4 3 7" xfId="2342" xr:uid="{00000000-0005-0000-0000-00000C030000}"/>
    <cellStyle name="40% - Accent4 3 7 2" xfId="6638" xr:uid="{EBB683B2-C6A0-42DC-9A06-A4E58B0F88BE}"/>
    <cellStyle name="40% - Accent4 3 8" xfId="4572" xr:uid="{55F7DBD3-822C-4C89-B8C3-B9CEB4C7A1D1}"/>
    <cellStyle name="40% - Accent4 4" xfId="80" xr:uid="{00000000-0005-0000-0000-00000D030000}"/>
    <cellStyle name="40% - Accent4 4 2" xfId="650" xr:uid="{00000000-0005-0000-0000-00000E030000}"/>
    <cellStyle name="40% - Accent4 4 2 2" xfId="2921" xr:uid="{00000000-0005-0000-0000-00000F030000}"/>
    <cellStyle name="40% - Accent4 4 2 2 2" xfId="7133" xr:uid="{ACDD7A7A-74DA-40B0-88F0-D643CF4E9F0E}"/>
    <cellStyle name="40% - Accent4 4 2 3" xfId="4988" xr:uid="{15903C97-0849-4C89-9C52-75BB99A99149}"/>
    <cellStyle name="40% - Accent4 4 3" xfId="1103" xr:uid="{00000000-0005-0000-0000-000010030000}"/>
    <cellStyle name="40% - Accent4 4 3 2" xfId="3334" xr:uid="{00000000-0005-0000-0000-000011030000}"/>
    <cellStyle name="40% - Accent4 4 3 2 2" xfId="7546" xr:uid="{04F7F0FE-B12A-4333-BA7F-1BAD0FCD07A0}"/>
    <cellStyle name="40% - Accent4 4 3 3" xfId="5401" xr:uid="{2DB14C13-AD68-4772-BDA0-4DE47D603DCF}"/>
    <cellStyle name="40% - Accent4 4 4" xfId="1517" xr:uid="{00000000-0005-0000-0000-000012030000}"/>
    <cellStyle name="40% - Accent4 4 4 2" xfId="3747" xr:uid="{00000000-0005-0000-0000-000013030000}"/>
    <cellStyle name="40% - Accent4 4 4 2 2" xfId="7959" xr:uid="{31E8EC1F-DC04-4639-B3C8-0A9EDECB675A}"/>
    <cellStyle name="40% - Accent4 4 4 3" xfId="5814" xr:uid="{D1B90D49-C025-4CF6-9C9C-CA86BCC6BA99}"/>
    <cellStyle name="40% - Accent4 4 5" xfId="1931" xr:uid="{00000000-0005-0000-0000-000014030000}"/>
    <cellStyle name="40% - Accent4 4 5 2" xfId="4160" xr:uid="{00000000-0005-0000-0000-000015030000}"/>
    <cellStyle name="40% - Accent4 4 5 2 2" xfId="8372" xr:uid="{43C6B3B4-90F9-4544-8551-09DEADB740C0}"/>
    <cellStyle name="40% - Accent4 4 5 3" xfId="6227" xr:uid="{BF288CA4-0695-4390-8739-9EB59C7255FA}"/>
    <cellStyle name="40% - Accent4 4 6" xfId="2344" xr:uid="{00000000-0005-0000-0000-000016030000}"/>
    <cellStyle name="40% - Accent4 4 6 2" xfId="6640" xr:uid="{F5B34F45-D8BC-4AE3-90CD-C57DC26533CB}"/>
    <cellStyle name="40% - Accent4 4 7" xfId="4574" xr:uid="{08AAE81B-09DD-41D8-BFDA-944747FDBD42}"/>
    <cellStyle name="40% - Accent4 5" xfId="643" xr:uid="{00000000-0005-0000-0000-000017030000}"/>
    <cellStyle name="40% - Accent4 5 2" xfId="2914" xr:uid="{00000000-0005-0000-0000-000018030000}"/>
    <cellStyle name="40% - Accent4 5 2 2" xfId="7126" xr:uid="{7724935B-9F62-4F6E-A0CD-C668D23A4056}"/>
    <cellStyle name="40% - Accent4 5 3" xfId="4981" xr:uid="{3DFD8FC6-4CAF-4C5E-9118-DD1784E950ED}"/>
    <cellStyle name="40% - Accent4 6" xfId="1096" xr:uid="{00000000-0005-0000-0000-000019030000}"/>
    <cellStyle name="40% - Accent4 6 2" xfId="3327" xr:uid="{00000000-0005-0000-0000-00001A030000}"/>
    <cellStyle name="40% - Accent4 6 2 2" xfId="7539" xr:uid="{47A16D0F-A595-4492-86F8-F57AD01287E7}"/>
    <cellStyle name="40% - Accent4 6 3" xfId="5394" xr:uid="{EF2CE566-623A-443E-A034-9F33BB31E722}"/>
    <cellStyle name="40% - Accent4 7" xfId="1510" xr:uid="{00000000-0005-0000-0000-00001B030000}"/>
    <cellStyle name="40% - Accent4 7 2" xfId="3740" xr:uid="{00000000-0005-0000-0000-00001C030000}"/>
    <cellStyle name="40% - Accent4 7 2 2" xfId="7952" xr:uid="{F79BC024-B7B8-45D3-9CE5-540320F114E7}"/>
    <cellStyle name="40% - Accent4 7 3" xfId="5807" xr:uid="{C566261A-4667-4C53-8965-DE16C80F63B8}"/>
    <cellStyle name="40% - Accent4 8" xfId="1924" xr:uid="{00000000-0005-0000-0000-00001D030000}"/>
    <cellStyle name="40% - Accent4 8 2" xfId="4153" xr:uid="{00000000-0005-0000-0000-00001E030000}"/>
    <cellStyle name="40% - Accent4 8 2 2" xfId="8365" xr:uid="{3059EB4B-E7DC-44C9-AF33-4C90FEA621B5}"/>
    <cellStyle name="40% - Accent4 8 3" xfId="6220" xr:uid="{01E7BBA7-5645-4500-A478-EBE6D41A9163}"/>
    <cellStyle name="40% - Accent4 9" xfId="2337" xr:uid="{00000000-0005-0000-0000-00001F030000}"/>
    <cellStyle name="40% - Accent4 9 2" xfId="6633" xr:uid="{8CA20A5A-D0CE-4271-9315-F39D8B82D98D}"/>
    <cellStyle name="40% - Accent5" xfId="81" builtinId="47" customBuiltin="1"/>
    <cellStyle name="40% - Accent5 10" xfId="4575" xr:uid="{B37FAB19-64F2-4F8A-9A55-60137779E4C6}"/>
    <cellStyle name="40% - Accent5 2" xfId="82" xr:uid="{00000000-0005-0000-0000-000021030000}"/>
    <cellStyle name="40% - Accent5 2 2" xfId="83" xr:uid="{00000000-0005-0000-0000-000022030000}"/>
    <cellStyle name="40% - Accent5 2 2 2" xfId="84" xr:uid="{00000000-0005-0000-0000-000023030000}"/>
    <cellStyle name="40% - Accent5 2 2 2 2" xfId="654" xr:uid="{00000000-0005-0000-0000-000024030000}"/>
    <cellStyle name="40% - Accent5 2 2 2 2 2" xfId="2925" xr:uid="{00000000-0005-0000-0000-000025030000}"/>
    <cellStyle name="40% - Accent5 2 2 2 2 2 2" xfId="7137" xr:uid="{BF9998E0-53C2-4B3A-8260-33E629C89AAE}"/>
    <cellStyle name="40% - Accent5 2 2 2 2 3" xfId="4992" xr:uid="{3FE35290-0BFE-4529-BA21-857BAED3734F}"/>
    <cellStyle name="40% - Accent5 2 2 2 3" xfId="1107" xr:uid="{00000000-0005-0000-0000-000026030000}"/>
    <cellStyle name="40% - Accent5 2 2 2 3 2" xfId="3338" xr:uid="{00000000-0005-0000-0000-000027030000}"/>
    <cellStyle name="40% - Accent5 2 2 2 3 2 2" xfId="7550" xr:uid="{007E70E3-4C29-4E46-BD56-E001511AE277}"/>
    <cellStyle name="40% - Accent5 2 2 2 3 3" xfId="5405" xr:uid="{613E5651-842C-4CFD-8DD5-49455D47B7A6}"/>
    <cellStyle name="40% - Accent5 2 2 2 4" xfId="1521" xr:uid="{00000000-0005-0000-0000-000028030000}"/>
    <cellStyle name="40% - Accent5 2 2 2 4 2" xfId="3751" xr:uid="{00000000-0005-0000-0000-000029030000}"/>
    <cellStyle name="40% - Accent5 2 2 2 4 2 2" xfId="7963" xr:uid="{6CAF9148-B022-45E8-B362-42D339BD3FF1}"/>
    <cellStyle name="40% - Accent5 2 2 2 4 3" xfId="5818" xr:uid="{328611DF-2EA9-4CF1-B363-D82284C96576}"/>
    <cellStyle name="40% - Accent5 2 2 2 5" xfId="1935" xr:uid="{00000000-0005-0000-0000-00002A030000}"/>
    <cellStyle name="40% - Accent5 2 2 2 5 2" xfId="4164" xr:uid="{00000000-0005-0000-0000-00002B030000}"/>
    <cellStyle name="40% - Accent5 2 2 2 5 2 2" xfId="8376" xr:uid="{557EA2FE-A28E-49BE-9DE1-CC6D51FC666A}"/>
    <cellStyle name="40% - Accent5 2 2 2 5 3" xfId="6231" xr:uid="{016C292B-2929-48B8-BEBB-7F1E8D8E3A4B}"/>
    <cellStyle name="40% - Accent5 2 2 2 6" xfId="2348" xr:uid="{00000000-0005-0000-0000-00002C030000}"/>
    <cellStyle name="40% - Accent5 2 2 2 6 2" xfId="6644" xr:uid="{472C5F5A-27B9-4079-9000-B98E8C85F5B6}"/>
    <cellStyle name="40% - Accent5 2 2 2 7" xfId="4578" xr:uid="{1D9E16F3-47EF-4688-B350-371F7EDE2779}"/>
    <cellStyle name="40% - Accent5 2 2 3" xfId="653" xr:uid="{00000000-0005-0000-0000-00002D030000}"/>
    <cellStyle name="40% - Accent5 2 2 3 2" xfId="2924" xr:uid="{00000000-0005-0000-0000-00002E030000}"/>
    <cellStyle name="40% - Accent5 2 2 3 2 2" xfId="7136" xr:uid="{BA5C5108-3CD6-45CA-AB01-FDD1553F4F8F}"/>
    <cellStyle name="40% - Accent5 2 2 3 3" xfId="4991" xr:uid="{344EA798-97FE-457D-B07E-3A3E6329C212}"/>
    <cellStyle name="40% - Accent5 2 2 4" xfId="1106" xr:uid="{00000000-0005-0000-0000-00002F030000}"/>
    <cellStyle name="40% - Accent5 2 2 4 2" xfId="3337" xr:uid="{00000000-0005-0000-0000-000030030000}"/>
    <cellStyle name="40% - Accent5 2 2 4 2 2" xfId="7549" xr:uid="{F66167E6-243C-4CA8-9DAE-0DB07B782641}"/>
    <cellStyle name="40% - Accent5 2 2 4 3" xfId="5404" xr:uid="{38D6CD1E-EF49-41BB-A809-357499E3FB2B}"/>
    <cellStyle name="40% - Accent5 2 2 5" xfId="1520" xr:uid="{00000000-0005-0000-0000-000031030000}"/>
    <cellStyle name="40% - Accent5 2 2 5 2" xfId="3750" xr:uid="{00000000-0005-0000-0000-000032030000}"/>
    <cellStyle name="40% - Accent5 2 2 5 2 2" xfId="7962" xr:uid="{61102A5A-4CF8-4ED5-8D4F-5431A5C30C52}"/>
    <cellStyle name="40% - Accent5 2 2 5 3" xfId="5817" xr:uid="{00EAD2B9-E6FA-4EC5-AB2A-F67E43B68121}"/>
    <cellStyle name="40% - Accent5 2 2 6" xfId="1934" xr:uid="{00000000-0005-0000-0000-000033030000}"/>
    <cellStyle name="40% - Accent5 2 2 6 2" xfId="4163" xr:uid="{00000000-0005-0000-0000-000034030000}"/>
    <cellStyle name="40% - Accent5 2 2 6 2 2" xfId="8375" xr:uid="{25C5AD21-B3AD-4BD6-80D2-372EAA415F82}"/>
    <cellStyle name="40% - Accent5 2 2 6 3" xfId="6230" xr:uid="{8C96E244-797E-4C82-B80C-BD867E0AE53E}"/>
    <cellStyle name="40% - Accent5 2 2 7" xfId="2347" xr:uid="{00000000-0005-0000-0000-000035030000}"/>
    <cellStyle name="40% - Accent5 2 2 7 2" xfId="6643" xr:uid="{6AA140F0-85A2-47BA-9995-A55CD3912092}"/>
    <cellStyle name="40% - Accent5 2 2 8" xfId="4577" xr:uid="{06DD61CF-8285-4B0B-800B-330502860715}"/>
    <cellStyle name="40% - Accent5 2 3" xfId="85" xr:uid="{00000000-0005-0000-0000-000036030000}"/>
    <cellStyle name="40% - Accent5 2 3 2" xfId="655" xr:uid="{00000000-0005-0000-0000-000037030000}"/>
    <cellStyle name="40% - Accent5 2 3 2 2" xfId="2926" xr:uid="{00000000-0005-0000-0000-000038030000}"/>
    <cellStyle name="40% - Accent5 2 3 2 2 2" xfId="7138" xr:uid="{76EA042B-86A6-49C3-BB39-45C2B864A83F}"/>
    <cellStyle name="40% - Accent5 2 3 2 3" xfId="4993" xr:uid="{7FA96483-F589-421D-93DC-7CCAC370483A}"/>
    <cellStyle name="40% - Accent5 2 3 3" xfId="1108" xr:uid="{00000000-0005-0000-0000-000039030000}"/>
    <cellStyle name="40% - Accent5 2 3 3 2" xfId="3339" xr:uid="{00000000-0005-0000-0000-00003A030000}"/>
    <cellStyle name="40% - Accent5 2 3 3 2 2" xfId="7551" xr:uid="{E8B90235-861D-479D-8999-0DB1A5DD26DF}"/>
    <cellStyle name="40% - Accent5 2 3 3 3" xfId="5406" xr:uid="{06E8A7C0-AF5F-41A9-918C-0936480E3C51}"/>
    <cellStyle name="40% - Accent5 2 3 4" xfId="1522" xr:uid="{00000000-0005-0000-0000-00003B030000}"/>
    <cellStyle name="40% - Accent5 2 3 4 2" xfId="3752" xr:uid="{00000000-0005-0000-0000-00003C030000}"/>
    <cellStyle name="40% - Accent5 2 3 4 2 2" xfId="7964" xr:uid="{8B7FD0AE-CE48-44C5-99D2-1F555878A1CD}"/>
    <cellStyle name="40% - Accent5 2 3 4 3" xfId="5819" xr:uid="{F90D7844-DA5B-4433-B107-C200A9A196E3}"/>
    <cellStyle name="40% - Accent5 2 3 5" xfId="1936" xr:uid="{00000000-0005-0000-0000-00003D030000}"/>
    <cellStyle name="40% - Accent5 2 3 5 2" xfId="4165" xr:uid="{00000000-0005-0000-0000-00003E030000}"/>
    <cellStyle name="40% - Accent5 2 3 5 2 2" xfId="8377" xr:uid="{C3D98166-F43B-4A7A-B63B-D8EC6E442925}"/>
    <cellStyle name="40% - Accent5 2 3 5 3" xfId="6232" xr:uid="{28E89E58-1BCD-4A42-9BBB-C5C2E1A9D800}"/>
    <cellStyle name="40% - Accent5 2 3 6" xfId="2349" xr:uid="{00000000-0005-0000-0000-00003F030000}"/>
    <cellStyle name="40% - Accent5 2 3 6 2" xfId="6645" xr:uid="{A0EE1061-1758-4004-B7C4-BD48C554D484}"/>
    <cellStyle name="40% - Accent5 2 3 7" xfId="4579" xr:uid="{9E91FC8D-5E0F-4DDB-BF83-6BDA59AC295F}"/>
    <cellStyle name="40% - Accent5 2 4" xfId="652" xr:uid="{00000000-0005-0000-0000-000040030000}"/>
    <cellStyle name="40% - Accent5 2 4 2" xfId="2923" xr:uid="{00000000-0005-0000-0000-000041030000}"/>
    <cellStyle name="40% - Accent5 2 4 2 2" xfId="7135" xr:uid="{7380122B-BEE0-4E28-A4E6-A59F8EFCD7EC}"/>
    <cellStyle name="40% - Accent5 2 4 3" xfId="4990" xr:uid="{4EEDAC57-9EFE-48F9-92F4-788FA55D1523}"/>
    <cellStyle name="40% - Accent5 2 5" xfId="1105" xr:uid="{00000000-0005-0000-0000-000042030000}"/>
    <cellStyle name="40% - Accent5 2 5 2" xfId="3336" xr:uid="{00000000-0005-0000-0000-000043030000}"/>
    <cellStyle name="40% - Accent5 2 5 2 2" xfId="7548" xr:uid="{86CBD90A-5B07-4329-AE55-66E12EA45AA2}"/>
    <cellStyle name="40% - Accent5 2 5 3" xfId="5403" xr:uid="{6E3ECBEE-0AFD-41A3-BBEA-3796A4A68286}"/>
    <cellStyle name="40% - Accent5 2 6" xfId="1519" xr:uid="{00000000-0005-0000-0000-000044030000}"/>
    <cellStyle name="40% - Accent5 2 6 2" xfId="3749" xr:uid="{00000000-0005-0000-0000-000045030000}"/>
    <cellStyle name="40% - Accent5 2 6 2 2" xfId="7961" xr:uid="{9A7AB79D-F3E9-4CD9-A43E-4EA717845EF9}"/>
    <cellStyle name="40% - Accent5 2 6 3" xfId="5816" xr:uid="{DE436123-4D20-4084-A056-D1FD8F81CD41}"/>
    <cellStyle name="40% - Accent5 2 7" xfId="1933" xr:uid="{00000000-0005-0000-0000-000046030000}"/>
    <cellStyle name="40% - Accent5 2 7 2" xfId="4162" xr:uid="{00000000-0005-0000-0000-000047030000}"/>
    <cellStyle name="40% - Accent5 2 7 2 2" xfId="8374" xr:uid="{2F15F16B-318D-4259-9E6A-3B11707833E0}"/>
    <cellStyle name="40% - Accent5 2 7 3" xfId="6229" xr:uid="{7E57AC8D-D8C6-42ED-8C28-4B9EA347D757}"/>
    <cellStyle name="40% - Accent5 2 8" xfId="2346" xr:uid="{00000000-0005-0000-0000-000048030000}"/>
    <cellStyle name="40% - Accent5 2 8 2" xfId="6642" xr:uid="{087A342A-619C-4620-A58A-D427821ABC5B}"/>
    <cellStyle name="40% - Accent5 2 9" xfId="4576" xr:uid="{D319BD21-3E67-4EFA-AB81-04CAD905F067}"/>
    <cellStyle name="40% - Accent5 3" xfId="86" xr:uid="{00000000-0005-0000-0000-000049030000}"/>
    <cellStyle name="40% - Accent5 3 2" xfId="87" xr:uid="{00000000-0005-0000-0000-00004A030000}"/>
    <cellStyle name="40% - Accent5 3 2 2" xfId="657" xr:uid="{00000000-0005-0000-0000-00004B030000}"/>
    <cellStyle name="40% - Accent5 3 2 2 2" xfId="2928" xr:uid="{00000000-0005-0000-0000-00004C030000}"/>
    <cellStyle name="40% - Accent5 3 2 2 2 2" xfId="7140" xr:uid="{58C9DA66-88F6-4A62-A937-98970157D1E0}"/>
    <cellStyle name="40% - Accent5 3 2 2 3" xfId="4995" xr:uid="{5CFE5749-DBCA-4E26-9B61-B31D181D0438}"/>
    <cellStyle name="40% - Accent5 3 2 3" xfId="1110" xr:uid="{00000000-0005-0000-0000-00004D030000}"/>
    <cellStyle name="40% - Accent5 3 2 3 2" xfId="3341" xr:uid="{00000000-0005-0000-0000-00004E030000}"/>
    <cellStyle name="40% - Accent5 3 2 3 2 2" xfId="7553" xr:uid="{0EFA6C1A-FE3C-483A-8323-D2C04C3C3049}"/>
    <cellStyle name="40% - Accent5 3 2 3 3" xfId="5408" xr:uid="{BEE70805-692F-4D86-A2C5-B3561953211E}"/>
    <cellStyle name="40% - Accent5 3 2 4" xfId="1524" xr:uid="{00000000-0005-0000-0000-00004F030000}"/>
    <cellStyle name="40% - Accent5 3 2 4 2" xfId="3754" xr:uid="{00000000-0005-0000-0000-000050030000}"/>
    <cellStyle name="40% - Accent5 3 2 4 2 2" xfId="7966" xr:uid="{A53A8422-D662-4BE4-9A83-45E23BA63E88}"/>
    <cellStyle name="40% - Accent5 3 2 4 3" xfId="5821" xr:uid="{BAB0A74A-04AE-4793-A232-2CBE3891E90F}"/>
    <cellStyle name="40% - Accent5 3 2 5" xfId="1938" xr:uid="{00000000-0005-0000-0000-000051030000}"/>
    <cellStyle name="40% - Accent5 3 2 5 2" xfId="4167" xr:uid="{00000000-0005-0000-0000-000052030000}"/>
    <cellStyle name="40% - Accent5 3 2 5 2 2" xfId="8379" xr:uid="{8075AF69-DD00-4CC2-899A-45CF918FF036}"/>
    <cellStyle name="40% - Accent5 3 2 5 3" xfId="6234" xr:uid="{1A74E1F3-F5EC-4BC3-ADA2-88A552D7A61C}"/>
    <cellStyle name="40% - Accent5 3 2 6" xfId="2351" xr:uid="{00000000-0005-0000-0000-000053030000}"/>
    <cellStyle name="40% - Accent5 3 2 6 2" xfId="6647" xr:uid="{813E126C-028A-4C8A-B98D-94ED435A0E4D}"/>
    <cellStyle name="40% - Accent5 3 2 7" xfId="4581" xr:uid="{64DCF5FD-FC76-4D64-9EC5-CE603FBBF2CF}"/>
    <cellStyle name="40% - Accent5 3 3" xfId="656" xr:uid="{00000000-0005-0000-0000-000054030000}"/>
    <cellStyle name="40% - Accent5 3 3 2" xfId="2927" xr:uid="{00000000-0005-0000-0000-000055030000}"/>
    <cellStyle name="40% - Accent5 3 3 2 2" xfId="7139" xr:uid="{9D9DFBF3-7B0B-4A76-AE19-93051F72DC4E}"/>
    <cellStyle name="40% - Accent5 3 3 3" xfId="4994" xr:uid="{56C7B9B8-4A79-4BB3-A100-3EC15C9C85E9}"/>
    <cellStyle name="40% - Accent5 3 4" xfId="1109" xr:uid="{00000000-0005-0000-0000-000056030000}"/>
    <cellStyle name="40% - Accent5 3 4 2" xfId="3340" xr:uid="{00000000-0005-0000-0000-000057030000}"/>
    <cellStyle name="40% - Accent5 3 4 2 2" xfId="7552" xr:uid="{B0AEDE4E-C986-494E-938A-58F5C02C3A86}"/>
    <cellStyle name="40% - Accent5 3 4 3" xfId="5407" xr:uid="{284C6587-F6E8-4ADF-9467-CAB82D436A1D}"/>
    <cellStyle name="40% - Accent5 3 5" xfId="1523" xr:uid="{00000000-0005-0000-0000-000058030000}"/>
    <cellStyle name="40% - Accent5 3 5 2" xfId="3753" xr:uid="{00000000-0005-0000-0000-000059030000}"/>
    <cellStyle name="40% - Accent5 3 5 2 2" xfId="7965" xr:uid="{0351E103-6B2C-41FA-8E78-7051B2661CCE}"/>
    <cellStyle name="40% - Accent5 3 5 3" xfId="5820" xr:uid="{F6A63BF2-CB25-427C-9AD1-187FC5E5670D}"/>
    <cellStyle name="40% - Accent5 3 6" xfId="1937" xr:uid="{00000000-0005-0000-0000-00005A030000}"/>
    <cellStyle name="40% - Accent5 3 6 2" xfId="4166" xr:uid="{00000000-0005-0000-0000-00005B030000}"/>
    <cellStyle name="40% - Accent5 3 6 2 2" xfId="8378" xr:uid="{1BBADA1D-F583-469A-B886-15121730E7F2}"/>
    <cellStyle name="40% - Accent5 3 6 3" xfId="6233" xr:uid="{17AA87EA-C0F8-4864-AE1B-82D6CC8B599E}"/>
    <cellStyle name="40% - Accent5 3 7" xfId="2350" xr:uid="{00000000-0005-0000-0000-00005C030000}"/>
    <cellStyle name="40% - Accent5 3 7 2" xfId="6646" xr:uid="{39BDD8A0-F6CE-4ED4-A0C8-AC15FAC6EC75}"/>
    <cellStyle name="40% - Accent5 3 8" xfId="4580" xr:uid="{1D22E0DB-CB91-4A6E-922F-53277CCA174F}"/>
    <cellStyle name="40% - Accent5 4" xfId="88" xr:uid="{00000000-0005-0000-0000-00005D030000}"/>
    <cellStyle name="40% - Accent5 4 2" xfId="658" xr:uid="{00000000-0005-0000-0000-00005E030000}"/>
    <cellStyle name="40% - Accent5 4 2 2" xfId="2929" xr:uid="{00000000-0005-0000-0000-00005F030000}"/>
    <cellStyle name="40% - Accent5 4 2 2 2" xfId="7141" xr:uid="{E807B5C2-0A0D-495F-BC19-551316A539AE}"/>
    <cellStyle name="40% - Accent5 4 2 3" xfId="4996" xr:uid="{EE768300-AFF2-4DB9-8929-E8416488A881}"/>
    <cellStyle name="40% - Accent5 4 3" xfId="1111" xr:uid="{00000000-0005-0000-0000-000060030000}"/>
    <cellStyle name="40% - Accent5 4 3 2" xfId="3342" xr:uid="{00000000-0005-0000-0000-000061030000}"/>
    <cellStyle name="40% - Accent5 4 3 2 2" xfId="7554" xr:uid="{C880B6BE-AB27-4481-A74C-54E7397E4F71}"/>
    <cellStyle name="40% - Accent5 4 3 3" xfId="5409" xr:uid="{97754AEE-460A-4301-9667-27944657A79D}"/>
    <cellStyle name="40% - Accent5 4 4" xfId="1525" xr:uid="{00000000-0005-0000-0000-000062030000}"/>
    <cellStyle name="40% - Accent5 4 4 2" xfId="3755" xr:uid="{00000000-0005-0000-0000-000063030000}"/>
    <cellStyle name="40% - Accent5 4 4 2 2" xfId="7967" xr:uid="{F4859A37-3D18-4674-B184-64D0D951BD47}"/>
    <cellStyle name="40% - Accent5 4 4 3" xfId="5822" xr:uid="{530AB81E-5205-4853-A7EB-2D9B2CC56CC4}"/>
    <cellStyle name="40% - Accent5 4 5" xfId="1939" xr:uid="{00000000-0005-0000-0000-000064030000}"/>
    <cellStyle name="40% - Accent5 4 5 2" xfId="4168" xr:uid="{00000000-0005-0000-0000-000065030000}"/>
    <cellStyle name="40% - Accent5 4 5 2 2" xfId="8380" xr:uid="{DB7D1803-6F81-42C2-A57A-5123F9C8FB34}"/>
    <cellStyle name="40% - Accent5 4 5 3" xfId="6235" xr:uid="{8C61A26E-9768-41B1-8247-08EE9D1B79EC}"/>
    <cellStyle name="40% - Accent5 4 6" xfId="2352" xr:uid="{00000000-0005-0000-0000-000066030000}"/>
    <cellStyle name="40% - Accent5 4 6 2" xfId="6648" xr:uid="{653EAA1A-9C48-45F2-AE11-AEE1D6228A9E}"/>
    <cellStyle name="40% - Accent5 4 7" xfId="4582" xr:uid="{0D3030BE-2836-4588-9E6E-5C1D09C0BDF4}"/>
    <cellStyle name="40% - Accent5 5" xfId="651" xr:uid="{00000000-0005-0000-0000-000067030000}"/>
    <cellStyle name="40% - Accent5 5 2" xfId="2922" xr:uid="{00000000-0005-0000-0000-000068030000}"/>
    <cellStyle name="40% - Accent5 5 2 2" xfId="7134" xr:uid="{5C0AFB6C-3B7C-496B-8334-804580402046}"/>
    <cellStyle name="40% - Accent5 5 3" xfId="4989" xr:uid="{A4860CEF-2FC4-420D-85BC-5D48F53159ED}"/>
    <cellStyle name="40% - Accent5 6" xfId="1104" xr:uid="{00000000-0005-0000-0000-000069030000}"/>
    <cellStyle name="40% - Accent5 6 2" xfId="3335" xr:uid="{00000000-0005-0000-0000-00006A030000}"/>
    <cellStyle name="40% - Accent5 6 2 2" xfId="7547" xr:uid="{2AA04C65-3F8B-4846-94C4-E22985442175}"/>
    <cellStyle name="40% - Accent5 6 3" xfId="5402" xr:uid="{934D0CBF-46DB-401E-A742-ADCDB3DE7AC8}"/>
    <cellStyle name="40% - Accent5 7" xfId="1518" xr:uid="{00000000-0005-0000-0000-00006B030000}"/>
    <cellStyle name="40% - Accent5 7 2" xfId="3748" xr:uid="{00000000-0005-0000-0000-00006C030000}"/>
    <cellStyle name="40% - Accent5 7 2 2" xfId="7960" xr:uid="{710ABD20-834D-4EE5-B44C-6B0007068F76}"/>
    <cellStyle name="40% - Accent5 7 3" xfId="5815" xr:uid="{64710D66-F4C4-41CD-A18E-E8E94E50921F}"/>
    <cellStyle name="40% - Accent5 8" xfId="1932" xr:uid="{00000000-0005-0000-0000-00006D030000}"/>
    <cellStyle name="40% - Accent5 8 2" xfId="4161" xr:uid="{00000000-0005-0000-0000-00006E030000}"/>
    <cellStyle name="40% - Accent5 8 2 2" xfId="8373" xr:uid="{D3D156C6-5963-4DCF-B048-E7A522495728}"/>
    <cellStyle name="40% - Accent5 8 3" xfId="6228" xr:uid="{12898A6E-4F15-497C-A423-7B4B22DB0B69}"/>
    <cellStyle name="40% - Accent5 9" xfId="2345" xr:uid="{00000000-0005-0000-0000-00006F030000}"/>
    <cellStyle name="40% - Accent5 9 2" xfId="6641" xr:uid="{8F8400E2-62CB-4863-82FF-A0FC390E53F1}"/>
    <cellStyle name="40% - Accent6" xfId="89" builtinId="51" customBuiltin="1"/>
    <cellStyle name="40% - Accent6 10" xfId="4583" xr:uid="{BFDF33AB-D6C2-434A-8E23-D1065C6FAE52}"/>
    <cellStyle name="40% - Accent6 2" xfId="90" xr:uid="{00000000-0005-0000-0000-000071030000}"/>
    <cellStyle name="40% - Accent6 2 2" xfId="91" xr:uid="{00000000-0005-0000-0000-000072030000}"/>
    <cellStyle name="40% - Accent6 2 2 2" xfId="92" xr:uid="{00000000-0005-0000-0000-000073030000}"/>
    <cellStyle name="40% - Accent6 2 2 2 2" xfId="662" xr:uid="{00000000-0005-0000-0000-000074030000}"/>
    <cellStyle name="40% - Accent6 2 2 2 2 2" xfId="2933" xr:uid="{00000000-0005-0000-0000-000075030000}"/>
    <cellStyle name="40% - Accent6 2 2 2 2 2 2" xfId="7145" xr:uid="{508420D4-6C62-4B7E-BFB1-BE3685A6F68D}"/>
    <cellStyle name="40% - Accent6 2 2 2 2 3" xfId="5000" xr:uid="{56407448-465A-4BAF-BBE1-2CC9A541539A}"/>
    <cellStyle name="40% - Accent6 2 2 2 3" xfId="1115" xr:uid="{00000000-0005-0000-0000-000076030000}"/>
    <cellStyle name="40% - Accent6 2 2 2 3 2" xfId="3346" xr:uid="{00000000-0005-0000-0000-000077030000}"/>
    <cellStyle name="40% - Accent6 2 2 2 3 2 2" xfId="7558" xr:uid="{1C6A7FC8-CDEB-45B8-AD2E-FEAE17FC8F95}"/>
    <cellStyle name="40% - Accent6 2 2 2 3 3" xfId="5413" xr:uid="{D10752A0-5906-4010-9990-88C6D8EA2B5F}"/>
    <cellStyle name="40% - Accent6 2 2 2 4" xfId="1529" xr:uid="{00000000-0005-0000-0000-000078030000}"/>
    <cellStyle name="40% - Accent6 2 2 2 4 2" xfId="3759" xr:uid="{00000000-0005-0000-0000-000079030000}"/>
    <cellStyle name="40% - Accent6 2 2 2 4 2 2" xfId="7971" xr:uid="{F0825889-5DDB-4742-ADEB-06F740C959A3}"/>
    <cellStyle name="40% - Accent6 2 2 2 4 3" xfId="5826" xr:uid="{9BAB9AB9-18E6-440A-8A26-095657FEBA59}"/>
    <cellStyle name="40% - Accent6 2 2 2 5" xfId="1943" xr:uid="{00000000-0005-0000-0000-00007A030000}"/>
    <cellStyle name="40% - Accent6 2 2 2 5 2" xfId="4172" xr:uid="{00000000-0005-0000-0000-00007B030000}"/>
    <cellStyle name="40% - Accent6 2 2 2 5 2 2" xfId="8384" xr:uid="{F86D3D82-674E-4E96-A529-790906D0793C}"/>
    <cellStyle name="40% - Accent6 2 2 2 5 3" xfId="6239" xr:uid="{4033ABA9-5E6F-42B4-9542-AA93D8C4823A}"/>
    <cellStyle name="40% - Accent6 2 2 2 6" xfId="2356" xr:uid="{00000000-0005-0000-0000-00007C030000}"/>
    <cellStyle name="40% - Accent6 2 2 2 6 2" xfId="6652" xr:uid="{7BD6A3A3-7207-46A5-B9FD-17433BC7C360}"/>
    <cellStyle name="40% - Accent6 2 2 2 7" xfId="4586" xr:uid="{60F8BD2B-5EB9-48DB-8FB0-98A13DA77471}"/>
    <cellStyle name="40% - Accent6 2 2 3" xfId="661" xr:uid="{00000000-0005-0000-0000-00007D030000}"/>
    <cellStyle name="40% - Accent6 2 2 3 2" xfId="2932" xr:uid="{00000000-0005-0000-0000-00007E030000}"/>
    <cellStyle name="40% - Accent6 2 2 3 2 2" xfId="7144" xr:uid="{A3A38BBD-C85A-4352-AC23-83F6872B9D1A}"/>
    <cellStyle name="40% - Accent6 2 2 3 3" xfId="4999" xr:uid="{727B4959-9405-4C6B-93F8-4CBD3FE695E5}"/>
    <cellStyle name="40% - Accent6 2 2 4" xfId="1114" xr:uid="{00000000-0005-0000-0000-00007F030000}"/>
    <cellStyle name="40% - Accent6 2 2 4 2" xfId="3345" xr:uid="{00000000-0005-0000-0000-000080030000}"/>
    <cellStyle name="40% - Accent6 2 2 4 2 2" xfId="7557" xr:uid="{4CB2118B-2D19-478F-A1D0-92A57F1B8017}"/>
    <cellStyle name="40% - Accent6 2 2 4 3" xfId="5412" xr:uid="{06A6EC5E-B0DF-413D-B26E-3FE3DE04461F}"/>
    <cellStyle name="40% - Accent6 2 2 5" xfId="1528" xr:uid="{00000000-0005-0000-0000-000081030000}"/>
    <cellStyle name="40% - Accent6 2 2 5 2" xfId="3758" xr:uid="{00000000-0005-0000-0000-000082030000}"/>
    <cellStyle name="40% - Accent6 2 2 5 2 2" xfId="7970" xr:uid="{01D74420-3B78-44FA-85B1-080DDEB59400}"/>
    <cellStyle name="40% - Accent6 2 2 5 3" xfId="5825" xr:uid="{38CF1361-742A-4013-8DA7-EDC56A68B675}"/>
    <cellStyle name="40% - Accent6 2 2 6" xfId="1942" xr:uid="{00000000-0005-0000-0000-000083030000}"/>
    <cellStyle name="40% - Accent6 2 2 6 2" xfId="4171" xr:uid="{00000000-0005-0000-0000-000084030000}"/>
    <cellStyle name="40% - Accent6 2 2 6 2 2" xfId="8383" xr:uid="{4717E63A-A4E5-4AC4-81A3-43EFCCD9FCFC}"/>
    <cellStyle name="40% - Accent6 2 2 6 3" xfId="6238" xr:uid="{7B6112FD-D7DA-4528-B32B-C04500E3B1EE}"/>
    <cellStyle name="40% - Accent6 2 2 7" xfId="2355" xr:uid="{00000000-0005-0000-0000-000085030000}"/>
    <cellStyle name="40% - Accent6 2 2 7 2" xfId="6651" xr:uid="{B636CB58-AECB-4026-B1AD-F182D32FB585}"/>
    <cellStyle name="40% - Accent6 2 2 8" xfId="4585" xr:uid="{DD099F5E-6055-4E10-82D4-47CBBD266B41}"/>
    <cellStyle name="40% - Accent6 2 3" xfId="93" xr:uid="{00000000-0005-0000-0000-000086030000}"/>
    <cellStyle name="40% - Accent6 2 3 2" xfId="663" xr:uid="{00000000-0005-0000-0000-000087030000}"/>
    <cellStyle name="40% - Accent6 2 3 2 2" xfId="2934" xr:uid="{00000000-0005-0000-0000-000088030000}"/>
    <cellStyle name="40% - Accent6 2 3 2 2 2" xfId="7146" xr:uid="{D14A190C-D159-49A8-A427-007C8ACF08F5}"/>
    <cellStyle name="40% - Accent6 2 3 2 3" xfId="5001" xr:uid="{1CCD4F47-268E-4384-97A9-B77261D31D03}"/>
    <cellStyle name="40% - Accent6 2 3 3" xfId="1116" xr:uid="{00000000-0005-0000-0000-000089030000}"/>
    <cellStyle name="40% - Accent6 2 3 3 2" xfId="3347" xr:uid="{00000000-0005-0000-0000-00008A030000}"/>
    <cellStyle name="40% - Accent6 2 3 3 2 2" xfId="7559" xr:uid="{B600F3E4-4124-44EA-81BF-814037AD2289}"/>
    <cellStyle name="40% - Accent6 2 3 3 3" xfId="5414" xr:uid="{76DC4C3A-A5DF-46DA-8E45-DB3AA020B5ED}"/>
    <cellStyle name="40% - Accent6 2 3 4" xfId="1530" xr:uid="{00000000-0005-0000-0000-00008B030000}"/>
    <cellStyle name="40% - Accent6 2 3 4 2" xfId="3760" xr:uid="{00000000-0005-0000-0000-00008C030000}"/>
    <cellStyle name="40% - Accent6 2 3 4 2 2" xfId="7972" xr:uid="{2B8EC275-20D8-437B-B78A-59778D9BE709}"/>
    <cellStyle name="40% - Accent6 2 3 4 3" xfId="5827" xr:uid="{009F37FF-0C89-413D-A0F5-F27BFE6CB0D4}"/>
    <cellStyle name="40% - Accent6 2 3 5" xfId="1944" xr:uid="{00000000-0005-0000-0000-00008D030000}"/>
    <cellStyle name="40% - Accent6 2 3 5 2" xfId="4173" xr:uid="{00000000-0005-0000-0000-00008E030000}"/>
    <cellStyle name="40% - Accent6 2 3 5 2 2" xfId="8385" xr:uid="{18D75069-5016-44A5-99CD-EE19736D6D3A}"/>
    <cellStyle name="40% - Accent6 2 3 5 3" xfId="6240" xr:uid="{F152329A-B907-4ADF-AA77-30556474587F}"/>
    <cellStyle name="40% - Accent6 2 3 6" xfId="2357" xr:uid="{00000000-0005-0000-0000-00008F030000}"/>
    <cellStyle name="40% - Accent6 2 3 6 2" xfId="6653" xr:uid="{8C5CAD21-F6CC-4006-99D2-A9B00BDA81E8}"/>
    <cellStyle name="40% - Accent6 2 3 7" xfId="4587" xr:uid="{2D90071D-3468-4506-BB18-40E2052B8E62}"/>
    <cellStyle name="40% - Accent6 2 4" xfId="660" xr:uid="{00000000-0005-0000-0000-000090030000}"/>
    <cellStyle name="40% - Accent6 2 4 2" xfId="2931" xr:uid="{00000000-0005-0000-0000-000091030000}"/>
    <cellStyle name="40% - Accent6 2 4 2 2" xfId="7143" xr:uid="{519E915E-0662-4284-B046-736D79EABAB6}"/>
    <cellStyle name="40% - Accent6 2 4 3" xfId="4998" xr:uid="{6D52D0C9-9C95-4E99-93AE-15AC63E73976}"/>
    <cellStyle name="40% - Accent6 2 5" xfId="1113" xr:uid="{00000000-0005-0000-0000-000092030000}"/>
    <cellStyle name="40% - Accent6 2 5 2" xfId="3344" xr:uid="{00000000-0005-0000-0000-000093030000}"/>
    <cellStyle name="40% - Accent6 2 5 2 2" xfId="7556" xr:uid="{7A5792FA-B7EB-4912-B45C-6C7B77BAFABB}"/>
    <cellStyle name="40% - Accent6 2 5 3" xfId="5411" xr:uid="{D5D13770-F8E3-441C-BBB9-980BFE1ACADF}"/>
    <cellStyle name="40% - Accent6 2 6" xfId="1527" xr:uid="{00000000-0005-0000-0000-000094030000}"/>
    <cellStyle name="40% - Accent6 2 6 2" xfId="3757" xr:uid="{00000000-0005-0000-0000-000095030000}"/>
    <cellStyle name="40% - Accent6 2 6 2 2" xfId="7969" xr:uid="{64CB55B1-2A4C-4D9A-8B28-E2837C6A2E27}"/>
    <cellStyle name="40% - Accent6 2 6 3" xfId="5824" xr:uid="{B7CAA39F-D1F1-4009-96AA-74D2FAA901A5}"/>
    <cellStyle name="40% - Accent6 2 7" xfId="1941" xr:uid="{00000000-0005-0000-0000-000096030000}"/>
    <cellStyle name="40% - Accent6 2 7 2" xfId="4170" xr:uid="{00000000-0005-0000-0000-000097030000}"/>
    <cellStyle name="40% - Accent6 2 7 2 2" xfId="8382" xr:uid="{97B04C10-402F-4B6C-B3DA-759F534B8506}"/>
    <cellStyle name="40% - Accent6 2 7 3" xfId="6237" xr:uid="{0D0C001E-2028-41C1-99AE-FFDF68510425}"/>
    <cellStyle name="40% - Accent6 2 8" xfId="2354" xr:uid="{00000000-0005-0000-0000-000098030000}"/>
    <cellStyle name="40% - Accent6 2 8 2" xfId="6650" xr:uid="{F68A8784-FDDA-4C34-924C-618C4AF8B2B3}"/>
    <cellStyle name="40% - Accent6 2 9" xfId="4584" xr:uid="{3DBB1218-E31B-4A90-B40D-1F8D953531EE}"/>
    <cellStyle name="40% - Accent6 3" xfId="94" xr:uid="{00000000-0005-0000-0000-000099030000}"/>
    <cellStyle name="40% - Accent6 3 2" xfId="95" xr:uid="{00000000-0005-0000-0000-00009A030000}"/>
    <cellStyle name="40% - Accent6 3 2 2" xfId="665" xr:uid="{00000000-0005-0000-0000-00009B030000}"/>
    <cellStyle name="40% - Accent6 3 2 2 2" xfId="2936" xr:uid="{00000000-0005-0000-0000-00009C030000}"/>
    <cellStyle name="40% - Accent6 3 2 2 2 2" xfId="7148" xr:uid="{3B7679AC-3F00-49BF-BA42-335D1EE5FC78}"/>
    <cellStyle name="40% - Accent6 3 2 2 3" xfId="5003" xr:uid="{18CC4E65-92DF-4AAF-AD1C-79D0158A9E78}"/>
    <cellStyle name="40% - Accent6 3 2 3" xfId="1118" xr:uid="{00000000-0005-0000-0000-00009D030000}"/>
    <cellStyle name="40% - Accent6 3 2 3 2" xfId="3349" xr:uid="{00000000-0005-0000-0000-00009E030000}"/>
    <cellStyle name="40% - Accent6 3 2 3 2 2" xfId="7561" xr:uid="{D1D3878B-508B-4BD2-B432-29A58D8658E0}"/>
    <cellStyle name="40% - Accent6 3 2 3 3" xfId="5416" xr:uid="{6696B9B6-9B55-4C02-A28C-CEB551891D04}"/>
    <cellStyle name="40% - Accent6 3 2 4" xfId="1532" xr:uid="{00000000-0005-0000-0000-00009F030000}"/>
    <cellStyle name="40% - Accent6 3 2 4 2" xfId="3762" xr:uid="{00000000-0005-0000-0000-0000A0030000}"/>
    <cellStyle name="40% - Accent6 3 2 4 2 2" xfId="7974" xr:uid="{C54197D0-D090-482A-906B-B1F22C043E39}"/>
    <cellStyle name="40% - Accent6 3 2 4 3" xfId="5829" xr:uid="{42C45907-8804-4CF6-80B5-E66487E65F63}"/>
    <cellStyle name="40% - Accent6 3 2 5" xfId="1946" xr:uid="{00000000-0005-0000-0000-0000A1030000}"/>
    <cellStyle name="40% - Accent6 3 2 5 2" xfId="4175" xr:uid="{00000000-0005-0000-0000-0000A2030000}"/>
    <cellStyle name="40% - Accent6 3 2 5 2 2" xfId="8387" xr:uid="{B3F64C59-32BF-4E1E-BC58-61B653227391}"/>
    <cellStyle name="40% - Accent6 3 2 5 3" xfId="6242" xr:uid="{F78EE5CA-A9F9-4239-8320-0DFD06F2F013}"/>
    <cellStyle name="40% - Accent6 3 2 6" xfId="2359" xr:uid="{00000000-0005-0000-0000-0000A3030000}"/>
    <cellStyle name="40% - Accent6 3 2 6 2" xfId="6655" xr:uid="{24D1EA84-A538-46AB-B051-D044A296CAE1}"/>
    <cellStyle name="40% - Accent6 3 2 7" xfId="4589" xr:uid="{032353AD-A76A-4722-9C8A-A079AC202A19}"/>
    <cellStyle name="40% - Accent6 3 3" xfId="664" xr:uid="{00000000-0005-0000-0000-0000A4030000}"/>
    <cellStyle name="40% - Accent6 3 3 2" xfId="2935" xr:uid="{00000000-0005-0000-0000-0000A5030000}"/>
    <cellStyle name="40% - Accent6 3 3 2 2" xfId="7147" xr:uid="{FB0E2264-53C6-4286-8201-FC2E9BA86CCF}"/>
    <cellStyle name="40% - Accent6 3 3 3" xfId="5002" xr:uid="{68B84179-42E8-4D68-81DB-783B296A9BBD}"/>
    <cellStyle name="40% - Accent6 3 4" xfId="1117" xr:uid="{00000000-0005-0000-0000-0000A6030000}"/>
    <cellStyle name="40% - Accent6 3 4 2" xfId="3348" xr:uid="{00000000-0005-0000-0000-0000A7030000}"/>
    <cellStyle name="40% - Accent6 3 4 2 2" xfId="7560" xr:uid="{1847177D-1EB2-465C-A5F2-C93190F85620}"/>
    <cellStyle name="40% - Accent6 3 4 3" xfId="5415" xr:uid="{5C72F85F-0A78-4622-AA35-9969391193B7}"/>
    <cellStyle name="40% - Accent6 3 5" xfId="1531" xr:uid="{00000000-0005-0000-0000-0000A8030000}"/>
    <cellStyle name="40% - Accent6 3 5 2" xfId="3761" xr:uid="{00000000-0005-0000-0000-0000A9030000}"/>
    <cellStyle name="40% - Accent6 3 5 2 2" xfId="7973" xr:uid="{80274EB8-F456-402F-B480-D4C15FBB49DF}"/>
    <cellStyle name="40% - Accent6 3 5 3" xfId="5828" xr:uid="{98533720-06F5-4653-B202-8A7200965CC5}"/>
    <cellStyle name="40% - Accent6 3 6" xfId="1945" xr:uid="{00000000-0005-0000-0000-0000AA030000}"/>
    <cellStyle name="40% - Accent6 3 6 2" xfId="4174" xr:uid="{00000000-0005-0000-0000-0000AB030000}"/>
    <cellStyle name="40% - Accent6 3 6 2 2" xfId="8386" xr:uid="{01D8FF06-B1CC-4103-816F-3CD313A1B0B8}"/>
    <cellStyle name="40% - Accent6 3 6 3" xfId="6241" xr:uid="{9F580F10-4BD5-4FE6-9D58-515A9B1BD2CD}"/>
    <cellStyle name="40% - Accent6 3 7" xfId="2358" xr:uid="{00000000-0005-0000-0000-0000AC030000}"/>
    <cellStyle name="40% - Accent6 3 7 2" xfId="6654" xr:uid="{4B140296-2937-4F1C-9D93-85344F9C8A4E}"/>
    <cellStyle name="40% - Accent6 3 8" xfId="4588" xr:uid="{5A71C23D-9135-4789-94DC-44D805B5148F}"/>
    <cellStyle name="40% - Accent6 4" xfId="96" xr:uid="{00000000-0005-0000-0000-0000AD030000}"/>
    <cellStyle name="40% - Accent6 4 2" xfId="666" xr:uid="{00000000-0005-0000-0000-0000AE030000}"/>
    <cellStyle name="40% - Accent6 4 2 2" xfId="2937" xr:uid="{00000000-0005-0000-0000-0000AF030000}"/>
    <cellStyle name="40% - Accent6 4 2 2 2" xfId="7149" xr:uid="{3F8EEC20-CB6F-4DBE-A958-C3A428C4EFA7}"/>
    <cellStyle name="40% - Accent6 4 2 3" xfId="5004" xr:uid="{8D9F18EE-5438-43F8-8544-D733BB553D07}"/>
    <cellStyle name="40% - Accent6 4 3" xfId="1119" xr:uid="{00000000-0005-0000-0000-0000B0030000}"/>
    <cellStyle name="40% - Accent6 4 3 2" xfId="3350" xr:uid="{00000000-0005-0000-0000-0000B1030000}"/>
    <cellStyle name="40% - Accent6 4 3 2 2" xfId="7562" xr:uid="{4C75881F-98D4-4D23-B00C-3DE2A83A7475}"/>
    <cellStyle name="40% - Accent6 4 3 3" xfId="5417" xr:uid="{65A17340-E6AA-4CCA-A879-875CC68673E2}"/>
    <cellStyle name="40% - Accent6 4 4" xfId="1533" xr:uid="{00000000-0005-0000-0000-0000B2030000}"/>
    <cellStyle name="40% - Accent6 4 4 2" xfId="3763" xr:uid="{00000000-0005-0000-0000-0000B3030000}"/>
    <cellStyle name="40% - Accent6 4 4 2 2" xfId="7975" xr:uid="{09723D93-7B0D-4630-82B5-CA56E9B51F8D}"/>
    <cellStyle name="40% - Accent6 4 4 3" xfId="5830" xr:uid="{E1737564-964F-412E-AF17-EAF148DA4AAE}"/>
    <cellStyle name="40% - Accent6 4 5" xfId="1947" xr:uid="{00000000-0005-0000-0000-0000B4030000}"/>
    <cellStyle name="40% - Accent6 4 5 2" xfId="4176" xr:uid="{00000000-0005-0000-0000-0000B5030000}"/>
    <cellStyle name="40% - Accent6 4 5 2 2" xfId="8388" xr:uid="{EC9AE4CC-B2C5-4E17-B909-B9A7976ED18B}"/>
    <cellStyle name="40% - Accent6 4 5 3" xfId="6243" xr:uid="{48908E53-DCD1-4863-8830-E1B59324BB08}"/>
    <cellStyle name="40% - Accent6 4 6" xfId="2360" xr:uid="{00000000-0005-0000-0000-0000B6030000}"/>
    <cellStyle name="40% - Accent6 4 6 2" xfId="6656" xr:uid="{7715B5B9-92BB-47DB-AA6A-2E60CEAD98E8}"/>
    <cellStyle name="40% - Accent6 4 7" xfId="4590" xr:uid="{762083A2-1FEB-4DFF-ACA8-E33F7B73DF43}"/>
    <cellStyle name="40% - Accent6 5" xfId="659" xr:uid="{00000000-0005-0000-0000-0000B7030000}"/>
    <cellStyle name="40% - Accent6 5 2" xfId="2930" xr:uid="{00000000-0005-0000-0000-0000B8030000}"/>
    <cellStyle name="40% - Accent6 5 2 2" xfId="7142" xr:uid="{9617836E-4A03-4FFC-A4FE-99040297C053}"/>
    <cellStyle name="40% - Accent6 5 3" xfId="4997" xr:uid="{2EC6E105-9931-469F-87D3-A057F3B162B3}"/>
    <cellStyle name="40% - Accent6 6" xfId="1112" xr:uid="{00000000-0005-0000-0000-0000B9030000}"/>
    <cellStyle name="40% - Accent6 6 2" xfId="3343" xr:uid="{00000000-0005-0000-0000-0000BA030000}"/>
    <cellStyle name="40% - Accent6 6 2 2" xfId="7555" xr:uid="{A75FD086-B713-4E2F-8C8C-82F55E9F129F}"/>
    <cellStyle name="40% - Accent6 6 3" xfId="5410" xr:uid="{21093923-3A0A-46D0-9D3D-94051082E9AF}"/>
    <cellStyle name="40% - Accent6 7" xfId="1526" xr:uid="{00000000-0005-0000-0000-0000BB030000}"/>
    <cellStyle name="40% - Accent6 7 2" xfId="3756" xr:uid="{00000000-0005-0000-0000-0000BC030000}"/>
    <cellStyle name="40% - Accent6 7 2 2" xfId="7968" xr:uid="{34A3E223-998B-4C59-A434-8EB99938C393}"/>
    <cellStyle name="40% - Accent6 7 3" xfId="5823" xr:uid="{6199C94B-4770-4F98-A58F-287564D03938}"/>
    <cellStyle name="40% - Accent6 8" xfId="1940" xr:uid="{00000000-0005-0000-0000-0000BD030000}"/>
    <cellStyle name="40% - Accent6 8 2" xfId="4169" xr:uid="{00000000-0005-0000-0000-0000BE030000}"/>
    <cellStyle name="40% - Accent6 8 2 2" xfId="8381" xr:uid="{DDF5AD2E-E6D2-482E-BE72-F1F901873FA6}"/>
    <cellStyle name="40% - Accent6 8 3" xfId="6236" xr:uid="{ECC0A310-37AA-4C89-971E-A2C28BEC3F79}"/>
    <cellStyle name="40% - Accent6 9" xfId="2353" xr:uid="{00000000-0005-0000-0000-0000BF030000}"/>
    <cellStyle name="40% - Accent6 9 2" xfId="6649" xr:uid="{0F6EA2BD-2036-400A-8AA8-CAAD692B9946}"/>
    <cellStyle name="60% - Accent1" xfId="97" builtinId="32" customBuiltin="1"/>
    <cellStyle name="60% - Accent1 2" xfId="98" xr:uid="{00000000-0005-0000-0000-0000C1030000}"/>
    <cellStyle name="60% - Accent2" xfId="99" builtinId="36" customBuiltin="1"/>
    <cellStyle name="60% - Accent3" xfId="100" builtinId="40" customBuiltin="1"/>
    <cellStyle name="60% - Accent3 2" xfId="101" xr:uid="{00000000-0005-0000-0000-0000C4030000}"/>
    <cellStyle name="60% - Accent4" xfId="102" builtinId="44" customBuiltin="1"/>
    <cellStyle name="60% - Accent4 2" xfId="103" xr:uid="{00000000-0005-0000-0000-0000C6030000}"/>
    <cellStyle name="60% - Accent5" xfId="104" builtinId="48" customBuiltin="1"/>
    <cellStyle name="60% - Accent6" xfId="105" builtinId="52" customBuiltin="1"/>
    <cellStyle name="60% - Accent6 2" xfId="106" xr:uid="{00000000-0005-0000-0000-0000C9030000}"/>
    <cellStyle name="Accent1" xfId="107" builtinId="29" customBuiltin="1"/>
    <cellStyle name="Accent1 2" xfId="108" xr:uid="{00000000-0005-0000-0000-0000CB030000}"/>
    <cellStyle name="Accent2" xfId="109" builtinId="33" customBuiltin="1"/>
    <cellStyle name="Accent2 2" xfId="110" xr:uid="{00000000-0005-0000-0000-0000CD030000}"/>
    <cellStyle name="Accent3" xfId="111" builtinId="37" customBuiltin="1"/>
    <cellStyle name="Accent3 2" xfId="112" xr:uid="{00000000-0005-0000-0000-0000CF030000}"/>
    <cellStyle name="Accent4" xfId="113" builtinId="41" customBuiltin="1"/>
    <cellStyle name="Accent4 2" xfId="114" xr:uid="{00000000-0005-0000-0000-0000D1030000}"/>
    <cellStyle name="Accent5" xfId="115" builtinId="45" customBuiltin="1"/>
    <cellStyle name="Accent6" xfId="116" builtinId="49" customBuiltin="1"/>
    <cellStyle name="Bad" xfId="117" builtinId="27" customBuiltin="1"/>
    <cellStyle name="Bad 2" xfId="118" xr:uid="{00000000-0005-0000-0000-0000D5030000}"/>
    <cellStyle name="Calculation" xfId="119" builtinId="22" customBuiltin="1"/>
    <cellStyle name="Calculation 2" xfId="120" xr:uid="{00000000-0005-0000-0000-0000D7030000}"/>
    <cellStyle name="Check Cell" xfId="121" builtinId="23" customBuiltin="1"/>
    <cellStyle name="Comma 2" xfId="122" xr:uid="{00000000-0005-0000-0000-0000D9030000}"/>
    <cellStyle name="Comma 2 2" xfId="123" xr:uid="{00000000-0005-0000-0000-0000DA030000}"/>
    <cellStyle name="Comma 3" xfId="124" xr:uid="{00000000-0005-0000-0000-0000DB030000}"/>
    <cellStyle name="Comma 4" xfId="125" xr:uid="{00000000-0005-0000-0000-0000DC030000}"/>
    <cellStyle name="Comma 4 2" xfId="126" xr:uid="{00000000-0005-0000-0000-0000DD030000}"/>
    <cellStyle name="Comma 4 2 2" xfId="127" xr:uid="{00000000-0005-0000-0000-0000DE030000}"/>
    <cellStyle name="Comma 4 2 2 2" xfId="128" xr:uid="{00000000-0005-0000-0000-0000DF030000}"/>
    <cellStyle name="Comma 4 2 2 2 10" xfId="2761" xr:uid="{00000000-0005-0000-0000-0000E0030000}"/>
    <cellStyle name="Comma 4 2 2 2 10 2" xfId="6974" xr:uid="{7DB24CF0-3934-4791-8B68-9AA0DD463C6F}"/>
    <cellStyle name="Comma 4 2 2 2 11" xfId="4591" xr:uid="{B8346BA5-CDE7-488F-BF8E-B74616CDB05C}"/>
    <cellStyle name="Comma 4 2 2 2 2" xfId="129" xr:uid="{00000000-0005-0000-0000-0000E1030000}"/>
    <cellStyle name="Comma 4 2 2 2 2 10" xfId="4592" xr:uid="{E0AE27C3-D02F-45C8-A36F-52BC6E12BA87}"/>
    <cellStyle name="Comma 4 2 2 2 2 2" xfId="130" xr:uid="{00000000-0005-0000-0000-0000E2030000}"/>
    <cellStyle name="Comma 4 2 2 2 2 2 2" xfId="669" xr:uid="{00000000-0005-0000-0000-0000E3030000}"/>
    <cellStyle name="Comma 4 2 2 2 2 2 2 2" xfId="2940" xr:uid="{00000000-0005-0000-0000-0000E4030000}"/>
    <cellStyle name="Comma 4 2 2 2 2 2 2 2 2" xfId="7152" xr:uid="{0213564F-F7EB-4825-94D1-8816F4569F5A}"/>
    <cellStyle name="Comma 4 2 2 2 2 2 2 3" xfId="5007" xr:uid="{6B1D316E-20D0-4747-9D67-5D7D4A41FF2B}"/>
    <cellStyle name="Comma 4 2 2 2 2 2 3" xfId="1122" xr:uid="{00000000-0005-0000-0000-0000E5030000}"/>
    <cellStyle name="Comma 4 2 2 2 2 2 3 2" xfId="3353" xr:uid="{00000000-0005-0000-0000-0000E6030000}"/>
    <cellStyle name="Comma 4 2 2 2 2 2 3 2 2" xfId="7565" xr:uid="{6D30E4DA-F2C6-4C33-B26A-69C7DF52B065}"/>
    <cellStyle name="Comma 4 2 2 2 2 2 3 3" xfId="5420" xr:uid="{FC371573-6AB8-4E16-B4B4-EE1234D59A5C}"/>
    <cellStyle name="Comma 4 2 2 2 2 2 4" xfId="1536" xr:uid="{00000000-0005-0000-0000-0000E7030000}"/>
    <cellStyle name="Comma 4 2 2 2 2 2 4 2" xfId="3766" xr:uid="{00000000-0005-0000-0000-0000E8030000}"/>
    <cellStyle name="Comma 4 2 2 2 2 2 4 2 2" xfId="7978" xr:uid="{51463425-038A-467B-BA97-F3C2819C51B8}"/>
    <cellStyle name="Comma 4 2 2 2 2 2 4 3" xfId="5833" xr:uid="{B281DA51-9E01-4D00-876F-C781BD0D346A}"/>
    <cellStyle name="Comma 4 2 2 2 2 2 5" xfId="1950" xr:uid="{00000000-0005-0000-0000-0000E9030000}"/>
    <cellStyle name="Comma 4 2 2 2 2 2 5 2" xfId="4179" xr:uid="{00000000-0005-0000-0000-0000EA030000}"/>
    <cellStyle name="Comma 4 2 2 2 2 2 5 2 2" xfId="8391" xr:uid="{F524F4BE-4E0D-45A9-AC14-921318CB29FB}"/>
    <cellStyle name="Comma 4 2 2 2 2 2 5 3" xfId="6246" xr:uid="{A5CCBB6E-464A-4F9E-BBE0-1B4572F87BD3}"/>
    <cellStyle name="Comma 4 2 2 2 2 2 6" xfId="2385" xr:uid="{00000000-0005-0000-0000-0000EB030000}"/>
    <cellStyle name="Comma 4 2 2 2 2 2 6 2" xfId="6659" xr:uid="{A68B82E4-0C81-40C7-B58B-8CCE51670723}"/>
    <cellStyle name="Comma 4 2 2 2 2 2 7" xfId="2380" xr:uid="{00000000-0005-0000-0000-0000EC030000}"/>
    <cellStyle name="Comma 4 2 2 2 2 2 8" xfId="2763" xr:uid="{00000000-0005-0000-0000-0000ED030000}"/>
    <cellStyle name="Comma 4 2 2 2 2 2 8 2" xfId="6976" xr:uid="{511DC569-C54A-47F0-950A-FA5D00230058}"/>
    <cellStyle name="Comma 4 2 2 2 2 2 9" xfId="4593" xr:uid="{4029172D-5D0E-4FD1-BDD6-7FAC334061DB}"/>
    <cellStyle name="Comma 4 2 2 2 2 3" xfId="668" xr:uid="{00000000-0005-0000-0000-0000EE030000}"/>
    <cellStyle name="Comma 4 2 2 2 2 3 2" xfId="2939" xr:uid="{00000000-0005-0000-0000-0000EF030000}"/>
    <cellStyle name="Comma 4 2 2 2 2 3 2 2" xfId="7151" xr:uid="{8982E5CF-C769-496F-83A2-84E74293500D}"/>
    <cellStyle name="Comma 4 2 2 2 2 3 3" xfId="5006" xr:uid="{5D84F995-6DA6-4B76-8D68-F41FDB694E11}"/>
    <cellStyle name="Comma 4 2 2 2 2 4" xfId="1121" xr:uid="{00000000-0005-0000-0000-0000F0030000}"/>
    <cellStyle name="Comma 4 2 2 2 2 4 2" xfId="3352" xr:uid="{00000000-0005-0000-0000-0000F1030000}"/>
    <cellStyle name="Comma 4 2 2 2 2 4 2 2" xfId="7564" xr:uid="{9EB43DA0-7755-490E-904C-4E7322DB4C1B}"/>
    <cellStyle name="Comma 4 2 2 2 2 4 3" xfId="5419" xr:uid="{C73CCA19-7673-4586-B527-2D0EA4F06E5B}"/>
    <cellStyle name="Comma 4 2 2 2 2 5" xfId="1535" xr:uid="{00000000-0005-0000-0000-0000F2030000}"/>
    <cellStyle name="Comma 4 2 2 2 2 5 2" xfId="3765" xr:uid="{00000000-0005-0000-0000-0000F3030000}"/>
    <cellStyle name="Comma 4 2 2 2 2 5 2 2" xfId="7977" xr:uid="{511C2B3A-46EE-4161-A352-F825777D26BA}"/>
    <cellStyle name="Comma 4 2 2 2 2 5 3" xfId="5832" xr:uid="{245FA9A3-908C-45CC-95D4-BB8AF3571557}"/>
    <cellStyle name="Comma 4 2 2 2 2 6" xfId="1949" xr:uid="{00000000-0005-0000-0000-0000F4030000}"/>
    <cellStyle name="Comma 4 2 2 2 2 6 2" xfId="4178" xr:uid="{00000000-0005-0000-0000-0000F5030000}"/>
    <cellStyle name="Comma 4 2 2 2 2 6 2 2" xfId="8390" xr:uid="{391D57CB-0024-4C77-A036-B011CB696D83}"/>
    <cellStyle name="Comma 4 2 2 2 2 6 3" xfId="6245" xr:uid="{1CC95A1F-0CE9-4125-B05A-18368AEFCC2A}"/>
    <cellStyle name="Comma 4 2 2 2 2 7" xfId="2384" xr:uid="{00000000-0005-0000-0000-0000F6030000}"/>
    <cellStyle name="Comma 4 2 2 2 2 7 2" xfId="6658" xr:uid="{644C1B57-4AAB-4C06-A38C-0338C9349E04}"/>
    <cellStyle name="Comma 4 2 2 2 2 8" xfId="2381" xr:uid="{00000000-0005-0000-0000-0000F7030000}"/>
    <cellStyle name="Comma 4 2 2 2 2 9" xfId="2762" xr:uid="{00000000-0005-0000-0000-0000F8030000}"/>
    <cellStyle name="Comma 4 2 2 2 2 9 2" xfId="6975" xr:uid="{8091369B-39AB-43B6-A4F0-E4109382DE1A}"/>
    <cellStyle name="Comma 4 2 2 2 3" xfId="131" xr:uid="{00000000-0005-0000-0000-0000F9030000}"/>
    <cellStyle name="Comma 4 2 2 2 3 2" xfId="670" xr:uid="{00000000-0005-0000-0000-0000FA030000}"/>
    <cellStyle name="Comma 4 2 2 2 3 2 2" xfId="2941" xr:uid="{00000000-0005-0000-0000-0000FB030000}"/>
    <cellStyle name="Comma 4 2 2 2 3 2 2 2" xfId="7153" xr:uid="{1AF09CAA-2318-444D-971B-A32D825BEC2A}"/>
    <cellStyle name="Comma 4 2 2 2 3 2 3" xfId="5008" xr:uid="{54B8F28D-D509-42F1-8FF8-EA8EDCC56590}"/>
    <cellStyle name="Comma 4 2 2 2 3 3" xfId="1123" xr:uid="{00000000-0005-0000-0000-0000FC030000}"/>
    <cellStyle name="Comma 4 2 2 2 3 3 2" xfId="3354" xr:uid="{00000000-0005-0000-0000-0000FD030000}"/>
    <cellStyle name="Comma 4 2 2 2 3 3 2 2" xfId="7566" xr:uid="{FFC98577-4100-4007-8293-8E037BD749A0}"/>
    <cellStyle name="Comma 4 2 2 2 3 3 3" xfId="5421" xr:uid="{3EA962E1-D3CC-41D3-83D5-130F7AAEB63F}"/>
    <cellStyle name="Comma 4 2 2 2 3 4" xfId="1537" xr:uid="{00000000-0005-0000-0000-0000FE030000}"/>
    <cellStyle name="Comma 4 2 2 2 3 4 2" xfId="3767" xr:uid="{00000000-0005-0000-0000-0000FF030000}"/>
    <cellStyle name="Comma 4 2 2 2 3 4 2 2" xfId="7979" xr:uid="{8B7436E4-EA32-4E0C-AF1D-92DC18824992}"/>
    <cellStyle name="Comma 4 2 2 2 3 4 3" xfId="5834" xr:uid="{A24B36C7-B4A6-442D-B9B8-CB867400A9FF}"/>
    <cellStyle name="Comma 4 2 2 2 3 5" xfId="1951" xr:uid="{00000000-0005-0000-0000-000000040000}"/>
    <cellStyle name="Comma 4 2 2 2 3 5 2" xfId="4180" xr:uid="{00000000-0005-0000-0000-000001040000}"/>
    <cellStyle name="Comma 4 2 2 2 3 5 2 2" xfId="8392" xr:uid="{40F69B1D-AFC5-4E6C-866A-474E04445C81}"/>
    <cellStyle name="Comma 4 2 2 2 3 5 3" xfId="6247" xr:uid="{1F2D932E-24FB-456D-9ADF-D963C05F2C1F}"/>
    <cellStyle name="Comma 4 2 2 2 3 6" xfId="2386" xr:uid="{00000000-0005-0000-0000-000002040000}"/>
    <cellStyle name="Comma 4 2 2 2 3 6 2" xfId="6660" xr:uid="{4DBA62F5-B982-4997-B0B7-E5602CF3D7E3}"/>
    <cellStyle name="Comma 4 2 2 2 3 7" xfId="2379" xr:uid="{00000000-0005-0000-0000-000003040000}"/>
    <cellStyle name="Comma 4 2 2 2 3 8" xfId="2764" xr:uid="{00000000-0005-0000-0000-000004040000}"/>
    <cellStyle name="Comma 4 2 2 2 3 8 2" xfId="6977" xr:uid="{D4084549-8097-4164-99BD-B3EF0DE83300}"/>
    <cellStyle name="Comma 4 2 2 2 3 9" xfId="4594" xr:uid="{A6893B8D-6921-48AB-BBBC-F5A82752559A}"/>
    <cellStyle name="Comma 4 2 2 2 4" xfId="667" xr:uid="{00000000-0005-0000-0000-000005040000}"/>
    <cellStyle name="Comma 4 2 2 2 4 2" xfId="2938" xr:uid="{00000000-0005-0000-0000-000006040000}"/>
    <cellStyle name="Comma 4 2 2 2 4 2 2" xfId="7150" xr:uid="{CE4570A1-C4A3-49B9-AE9F-CD9F43CA53E1}"/>
    <cellStyle name="Comma 4 2 2 2 4 3" xfId="5005" xr:uid="{0F510E4A-BC33-432C-B586-EF730D863D5C}"/>
    <cellStyle name="Comma 4 2 2 2 5" xfId="1120" xr:uid="{00000000-0005-0000-0000-000007040000}"/>
    <cellStyle name="Comma 4 2 2 2 5 2" xfId="3351" xr:uid="{00000000-0005-0000-0000-000008040000}"/>
    <cellStyle name="Comma 4 2 2 2 5 2 2" xfId="7563" xr:uid="{1E69C248-8D08-452C-88A0-170931DD7A1A}"/>
    <cellStyle name="Comma 4 2 2 2 5 3" xfId="5418" xr:uid="{CA17F36E-2AE8-4B5E-86ED-534A379C1006}"/>
    <cellStyle name="Comma 4 2 2 2 6" xfId="1534" xr:uid="{00000000-0005-0000-0000-000009040000}"/>
    <cellStyle name="Comma 4 2 2 2 6 2" xfId="3764" xr:uid="{00000000-0005-0000-0000-00000A040000}"/>
    <cellStyle name="Comma 4 2 2 2 6 2 2" xfId="7976" xr:uid="{B0DB3A79-EDCF-4148-BE5C-F111E4B240A0}"/>
    <cellStyle name="Comma 4 2 2 2 6 3" xfId="5831" xr:uid="{A1186428-92B6-48F6-A589-AD6DEAA6ED1C}"/>
    <cellStyle name="Comma 4 2 2 2 7" xfId="1948" xr:uid="{00000000-0005-0000-0000-00000B040000}"/>
    <cellStyle name="Comma 4 2 2 2 7 2" xfId="4177" xr:uid="{00000000-0005-0000-0000-00000C040000}"/>
    <cellStyle name="Comma 4 2 2 2 7 2 2" xfId="8389" xr:uid="{B0557894-4C01-47BA-AF31-DCC391D7BB1F}"/>
    <cellStyle name="Comma 4 2 2 2 7 3" xfId="6244" xr:uid="{58787B18-D041-4C81-88F0-69AE60B0D148}"/>
    <cellStyle name="Comma 4 2 2 2 8" xfId="2383" xr:uid="{00000000-0005-0000-0000-00000D040000}"/>
    <cellStyle name="Comma 4 2 2 2 8 2" xfId="6657" xr:uid="{171C670A-E19E-463C-844C-ED5198D78B6B}"/>
    <cellStyle name="Comma 4 2 2 2 9" xfId="2382" xr:uid="{00000000-0005-0000-0000-00000E040000}"/>
    <cellStyle name="Comma 4 2 2 3" xfId="132" xr:uid="{00000000-0005-0000-0000-00000F040000}"/>
    <cellStyle name="Comma 4 2 2 3 10" xfId="4595" xr:uid="{CE168F40-0D3B-41BC-AAD9-5F65DD76B692}"/>
    <cellStyle name="Comma 4 2 2 3 2" xfId="133" xr:uid="{00000000-0005-0000-0000-000010040000}"/>
    <cellStyle name="Comma 4 2 2 3 2 2" xfId="672" xr:uid="{00000000-0005-0000-0000-000011040000}"/>
    <cellStyle name="Comma 4 2 2 3 2 2 2" xfId="2943" xr:uid="{00000000-0005-0000-0000-000012040000}"/>
    <cellStyle name="Comma 4 2 2 3 2 2 2 2" xfId="7155" xr:uid="{76A3A902-7F11-47AB-B054-195519B9C5D5}"/>
    <cellStyle name="Comma 4 2 2 3 2 2 3" xfId="5010" xr:uid="{31AE3E1C-5D0A-412C-9660-CC59F7504190}"/>
    <cellStyle name="Comma 4 2 2 3 2 3" xfId="1125" xr:uid="{00000000-0005-0000-0000-000013040000}"/>
    <cellStyle name="Comma 4 2 2 3 2 3 2" xfId="3356" xr:uid="{00000000-0005-0000-0000-000014040000}"/>
    <cellStyle name="Comma 4 2 2 3 2 3 2 2" xfId="7568" xr:uid="{C93B4FDE-6531-477E-98CE-4A3E6A843072}"/>
    <cellStyle name="Comma 4 2 2 3 2 3 3" xfId="5423" xr:uid="{BA6D1144-5C84-46C6-B258-D2E4BF5823EA}"/>
    <cellStyle name="Comma 4 2 2 3 2 4" xfId="1539" xr:uid="{00000000-0005-0000-0000-000015040000}"/>
    <cellStyle name="Comma 4 2 2 3 2 4 2" xfId="3769" xr:uid="{00000000-0005-0000-0000-000016040000}"/>
    <cellStyle name="Comma 4 2 2 3 2 4 2 2" xfId="7981" xr:uid="{514744E0-1242-4200-961A-05721E043107}"/>
    <cellStyle name="Comma 4 2 2 3 2 4 3" xfId="5836" xr:uid="{E2E3B343-93C5-47D8-BC3A-D66BD0D9CC66}"/>
    <cellStyle name="Comma 4 2 2 3 2 5" xfId="1953" xr:uid="{00000000-0005-0000-0000-000017040000}"/>
    <cellStyle name="Comma 4 2 2 3 2 5 2" xfId="4182" xr:uid="{00000000-0005-0000-0000-000018040000}"/>
    <cellStyle name="Comma 4 2 2 3 2 5 2 2" xfId="8394" xr:uid="{2861D59E-42BB-45E5-BCB8-F1C466F8FA71}"/>
    <cellStyle name="Comma 4 2 2 3 2 5 3" xfId="6249" xr:uid="{568F3B93-8C3E-457A-8D10-93BC8A0CC7DD}"/>
    <cellStyle name="Comma 4 2 2 3 2 6" xfId="2388" xr:uid="{00000000-0005-0000-0000-000019040000}"/>
    <cellStyle name="Comma 4 2 2 3 2 6 2" xfId="6662" xr:uid="{B0DF2970-7135-4394-AC3F-76D455712499}"/>
    <cellStyle name="Comma 4 2 2 3 2 7" xfId="2377" xr:uid="{00000000-0005-0000-0000-00001A040000}"/>
    <cellStyle name="Comma 4 2 2 3 2 8" xfId="2766" xr:uid="{00000000-0005-0000-0000-00001B040000}"/>
    <cellStyle name="Comma 4 2 2 3 2 8 2" xfId="6979" xr:uid="{130D5FF7-9CD7-4E5C-BA44-728C10ECE44E}"/>
    <cellStyle name="Comma 4 2 2 3 2 9" xfId="4596" xr:uid="{A4AACB44-35A4-4710-9763-80F557CC2D01}"/>
    <cellStyle name="Comma 4 2 2 3 3" xfId="671" xr:uid="{00000000-0005-0000-0000-00001C040000}"/>
    <cellStyle name="Comma 4 2 2 3 3 2" xfId="2942" xr:uid="{00000000-0005-0000-0000-00001D040000}"/>
    <cellStyle name="Comma 4 2 2 3 3 2 2" xfId="7154" xr:uid="{0C6443BD-D1CB-4C37-AEFE-AE2E6FE2DB27}"/>
    <cellStyle name="Comma 4 2 2 3 3 3" xfId="5009" xr:uid="{FD82DF9F-BCAD-4B14-95D9-58299C5765E6}"/>
    <cellStyle name="Comma 4 2 2 3 4" xfId="1124" xr:uid="{00000000-0005-0000-0000-00001E040000}"/>
    <cellStyle name="Comma 4 2 2 3 4 2" xfId="3355" xr:uid="{00000000-0005-0000-0000-00001F040000}"/>
    <cellStyle name="Comma 4 2 2 3 4 2 2" xfId="7567" xr:uid="{7635671F-7BF7-44EE-88E6-CFD826F0646C}"/>
    <cellStyle name="Comma 4 2 2 3 4 3" xfId="5422" xr:uid="{506BF40B-F705-4577-8F96-C5EF8B8C79B9}"/>
    <cellStyle name="Comma 4 2 2 3 5" xfId="1538" xr:uid="{00000000-0005-0000-0000-000020040000}"/>
    <cellStyle name="Comma 4 2 2 3 5 2" xfId="3768" xr:uid="{00000000-0005-0000-0000-000021040000}"/>
    <cellStyle name="Comma 4 2 2 3 5 2 2" xfId="7980" xr:uid="{AA19CAA4-047D-4AA4-B45D-65382A807145}"/>
    <cellStyle name="Comma 4 2 2 3 5 3" xfId="5835" xr:uid="{2A5034A7-B250-4CFD-8909-D5984CA47D46}"/>
    <cellStyle name="Comma 4 2 2 3 6" xfId="1952" xr:uid="{00000000-0005-0000-0000-000022040000}"/>
    <cellStyle name="Comma 4 2 2 3 6 2" xfId="4181" xr:uid="{00000000-0005-0000-0000-000023040000}"/>
    <cellStyle name="Comma 4 2 2 3 6 2 2" xfId="8393" xr:uid="{D24BFD0F-01B5-41C6-AACC-371FB07A6065}"/>
    <cellStyle name="Comma 4 2 2 3 6 3" xfId="6248" xr:uid="{54566745-5D74-4F61-A2FA-788F1740B4B6}"/>
    <cellStyle name="Comma 4 2 2 3 7" xfId="2387" xr:uid="{00000000-0005-0000-0000-000024040000}"/>
    <cellStyle name="Comma 4 2 2 3 7 2" xfId="6661" xr:uid="{A9CDCB74-1DB2-4F85-ACA9-F775D252BB7D}"/>
    <cellStyle name="Comma 4 2 2 3 8" xfId="2378" xr:uid="{00000000-0005-0000-0000-000025040000}"/>
    <cellStyle name="Comma 4 2 2 3 9" xfId="2765" xr:uid="{00000000-0005-0000-0000-000026040000}"/>
    <cellStyle name="Comma 4 2 2 3 9 2" xfId="6978" xr:uid="{CDACE072-0F9C-4111-8E5D-0C413E342617}"/>
    <cellStyle name="Comma 4 2 2 4" xfId="134" xr:uid="{00000000-0005-0000-0000-000027040000}"/>
    <cellStyle name="Comma 4 2 2 4 2" xfId="673" xr:uid="{00000000-0005-0000-0000-000028040000}"/>
    <cellStyle name="Comma 4 2 2 4 2 2" xfId="2944" xr:uid="{00000000-0005-0000-0000-000029040000}"/>
    <cellStyle name="Comma 4 2 2 4 2 2 2" xfId="7156" xr:uid="{1B564485-05A4-41F6-BB95-6B99E8758228}"/>
    <cellStyle name="Comma 4 2 2 4 2 3" xfId="5011" xr:uid="{9D5F87C9-CC1C-498C-83BC-034F8761635D}"/>
    <cellStyle name="Comma 4 2 2 4 3" xfId="1126" xr:uid="{00000000-0005-0000-0000-00002A040000}"/>
    <cellStyle name="Comma 4 2 2 4 3 2" xfId="3357" xr:uid="{00000000-0005-0000-0000-00002B040000}"/>
    <cellStyle name="Comma 4 2 2 4 3 2 2" xfId="7569" xr:uid="{78F7505B-9665-45EB-9162-AB73F6B2AF1D}"/>
    <cellStyle name="Comma 4 2 2 4 3 3" xfId="5424" xr:uid="{A8FDD2DD-45E5-432A-85FF-F9B27E5B7AB0}"/>
    <cellStyle name="Comma 4 2 2 4 4" xfId="1540" xr:uid="{00000000-0005-0000-0000-00002C040000}"/>
    <cellStyle name="Comma 4 2 2 4 4 2" xfId="3770" xr:uid="{00000000-0005-0000-0000-00002D040000}"/>
    <cellStyle name="Comma 4 2 2 4 4 2 2" xfId="7982" xr:uid="{34569CB0-28F6-497B-842F-AE5129106444}"/>
    <cellStyle name="Comma 4 2 2 4 4 3" xfId="5837" xr:uid="{7DAFC3AA-F0FD-4286-851D-516A7E4F883E}"/>
    <cellStyle name="Comma 4 2 2 4 5" xfId="1954" xr:uid="{00000000-0005-0000-0000-00002E040000}"/>
    <cellStyle name="Comma 4 2 2 4 5 2" xfId="4183" xr:uid="{00000000-0005-0000-0000-00002F040000}"/>
    <cellStyle name="Comma 4 2 2 4 5 2 2" xfId="8395" xr:uid="{16B1B33B-3F3F-4D4A-80F6-53F5B8433075}"/>
    <cellStyle name="Comma 4 2 2 4 5 3" xfId="6250" xr:uid="{0F61640D-3B5C-4534-8427-235660F73869}"/>
    <cellStyle name="Comma 4 2 2 4 6" xfId="2389" xr:uid="{00000000-0005-0000-0000-000030040000}"/>
    <cellStyle name="Comma 4 2 2 4 6 2" xfId="6663" xr:uid="{0CA207E6-9E67-4768-AECA-73A12BB2A7D2}"/>
    <cellStyle name="Comma 4 2 2 4 7" xfId="2376" xr:uid="{00000000-0005-0000-0000-000031040000}"/>
    <cellStyle name="Comma 4 2 2 4 8" xfId="2767" xr:uid="{00000000-0005-0000-0000-000032040000}"/>
    <cellStyle name="Comma 4 2 2 4 8 2" xfId="6980" xr:uid="{C4F9125A-8A1B-4ACB-B39B-CC5EFF1A8B2D}"/>
    <cellStyle name="Comma 4 2 2 4 9" xfId="4597" xr:uid="{93CB68C4-6780-4EA4-890B-7716B09D8467}"/>
    <cellStyle name="Comma 4 2 2 5" xfId="135" xr:uid="{00000000-0005-0000-0000-000033040000}"/>
    <cellStyle name="Comma 4 2 2 5 2" xfId="674" xr:uid="{00000000-0005-0000-0000-000034040000}"/>
    <cellStyle name="Comma 4 2 2 5 2 2" xfId="2945" xr:uid="{00000000-0005-0000-0000-000035040000}"/>
    <cellStyle name="Comma 4 2 2 5 2 2 2" xfId="7157" xr:uid="{85EFD4C7-B2EA-405C-9D41-686DB1D7821F}"/>
    <cellStyle name="Comma 4 2 2 5 2 3" xfId="5012" xr:uid="{4DFE41D9-E6F7-437F-86F0-7F81D9D810FA}"/>
    <cellStyle name="Comma 4 2 2 5 3" xfId="1127" xr:uid="{00000000-0005-0000-0000-000036040000}"/>
    <cellStyle name="Comma 4 2 2 5 3 2" xfId="3358" xr:uid="{00000000-0005-0000-0000-000037040000}"/>
    <cellStyle name="Comma 4 2 2 5 3 2 2" xfId="7570" xr:uid="{15092830-59EA-4B39-B4D9-1D6F5C54D696}"/>
    <cellStyle name="Comma 4 2 2 5 3 3" xfId="5425" xr:uid="{1502A561-E847-427D-AD49-BFF3BB3665FE}"/>
    <cellStyle name="Comma 4 2 2 5 4" xfId="1541" xr:uid="{00000000-0005-0000-0000-000038040000}"/>
    <cellStyle name="Comma 4 2 2 5 4 2" xfId="3771" xr:uid="{00000000-0005-0000-0000-000039040000}"/>
    <cellStyle name="Comma 4 2 2 5 4 2 2" xfId="7983" xr:uid="{BFBAE316-6ED7-4346-BDE5-921CAFC70467}"/>
    <cellStyle name="Comma 4 2 2 5 4 3" xfId="5838" xr:uid="{ECF124A1-E0C1-4BE9-8678-FAAAC7E8F2B9}"/>
    <cellStyle name="Comma 4 2 2 5 5" xfId="1955" xr:uid="{00000000-0005-0000-0000-00003A040000}"/>
    <cellStyle name="Comma 4 2 2 5 5 2" xfId="4184" xr:uid="{00000000-0005-0000-0000-00003B040000}"/>
    <cellStyle name="Comma 4 2 2 5 5 2 2" xfId="8396" xr:uid="{901DF873-466C-4E1E-8389-18714A8A85D7}"/>
    <cellStyle name="Comma 4 2 2 5 5 3" xfId="6251" xr:uid="{6BE7A341-268B-4B26-90BE-5CBD235C21BE}"/>
    <cellStyle name="Comma 4 2 2 5 6" xfId="2390" xr:uid="{00000000-0005-0000-0000-00003C040000}"/>
    <cellStyle name="Comma 4 2 2 5 6 2" xfId="6664" xr:uid="{D49768BB-2D89-4964-AAC5-270EAD8DF642}"/>
    <cellStyle name="Comma 4 2 2 5 7" xfId="2375" xr:uid="{00000000-0005-0000-0000-00003D040000}"/>
    <cellStyle name="Comma 4 2 2 5 8" xfId="2768" xr:uid="{00000000-0005-0000-0000-00003E040000}"/>
    <cellStyle name="Comma 4 2 2 5 8 2" xfId="6981" xr:uid="{B2CAD66A-FB7E-45D3-A2E5-EEABD69422CB}"/>
    <cellStyle name="Comma 4 2 2 5 9" xfId="4598" xr:uid="{53A70435-CF01-404E-96F1-1E6DD9C35974}"/>
    <cellStyle name="Comma 4 2 3" xfId="136" xr:uid="{00000000-0005-0000-0000-00003F040000}"/>
    <cellStyle name="Comma 4 2 3 10" xfId="2769" xr:uid="{00000000-0005-0000-0000-000040040000}"/>
    <cellStyle name="Comma 4 2 3 10 2" xfId="6982" xr:uid="{3A02DA9A-EA40-4DA0-805E-833FA9BF1A5E}"/>
    <cellStyle name="Comma 4 2 3 11" xfId="4599" xr:uid="{7C85AF17-C032-48E7-984C-6418DBA0784C}"/>
    <cellStyle name="Comma 4 2 3 2" xfId="137" xr:uid="{00000000-0005-0000-0000-000041040000}"/>
    <cellStyle name="Comma 4 2 3 2 10" xfId="4600" xr:uid="{50F09EF9-489D-40CF-91DA-E3ACEB0E93CE}"/>
    <cellStyle name="Comma 4 2 3 2 2" xfId="138" xr:uid="{00000000-0005-0000-0000-000042040000}"/>
    <cellStyle name="Comma 4 2 3 2 2 2" xfId="677" xr:uid="{00000000-0005-0000-0000-000043040000}"/>
    <cellStyle name="Comma 4 2 3 2 2 2 2" xfId="2948" xr:uid="{00000000-0005-0000-0000-000044040000}"/>
    <cellStyle name="Comma 4 2 3 2 2 2 2 2" xfId="7160" xr:uid="{32295C21-B4A5-4F42-B326-B3C0F09C62B0}"/>
    <cellStyle name="Comma 4 2 3 2 2 2 3" xfId="5015" xr:uid="{B7E87AA2-59CF-498A-B7BE-F570707DA767}"/>
    <cellStyle name="Comma 4 2 3 2 2 3" xfId="1130" xr:uid="{00000000-0005-0000-0000-000045040000}"/>
    <cellStyle name="Comma 4 2 3 2 2 3 2" xfId="3361" xr:uid="{00000000-0005-0000-0000-000046040000}"/>
    <cellStyle name="Comma 4 2 3 2 2 3 2 2" xfId="7573" xr:uid="{659EBEE9-29C6-48F1-9F68-3894BBAE61FC}"/>
    <cellStyle name="Comma 4 2 3 2 2 3 3" xfId="5428" xr:uid="{76333672-7C01-4C7A-9640-95666782DD75}"/>
    <cellStyle name="Comma 4 2 3 2 2 4" xfId="1544" xr:uid="{00000000-0005-0000-0000-000047040000}"/>
    <cellStyle name="Comma 4 2 3 2 2 4 2" xfId="3774" xr:uid="{00000000-0005-0000-0000-000048040000}"/>
    <cellStyle name="Comma 4 2 3 2 2 4 2 2" xfId="7986" xr:uid="{6F15D90D-626B-4492-8327-ED8FC1BCAB78}"/>
    <cellStyle name="Comma 4 2 3 2 2 4 3" xfId="5841" xr:uid="{1E3D1E86-3BF3-4132-BEA5-66CF420952E7}"/>
    <cellStyle name="Comma 4 2 3 2 2 5" xfId="1958" xr:uid="{00000000-0005-0000-0000-000049040000}"/>
    <cellStyle name="Comma 4 2 3 2 2 5 2" xfId="4187" xr:uid="{00000000-0005-0000-0000-00004A040000}"/>
    <cellStyle name="Comma 4 2 3 2 2 5 2 2" xfId="8399" xr:uid="{81C16408-98D3-4EFC-884A-4E2B042DC9B9}"/>
    <cellStyle name="Comma 4 2 3 2 2 5 3" xfId="6254" xr:uid="{C780B88B-2339-42C4-9AFA-60B693C1890A}"/>
    <cellStyle name="Comma 4 2 3 2 2 6" xfId="2393" xr:uid="{00000000-0005-0000-0000-00004B040000}"/>
    <cellStyle name="Comma 4 2 3 2 2 6 2" xfId="6667" xr:uid="{E721DDD3-CB5A-4338-AAD4-89205D382695}"/>
    <cellStyle name="Comma 4 2 3 2 2 7" xfId="2372" xr:uid="{00000000-0005-0000-0000-00004C040000}"/>
    <cellStyle name="Comma 4 2 3 2 2 8" xfId="2771" xr:uid="{00000000-0005-0000-0000-00004D040000}"/>
    <cellStyle name="Comma 4 2 3 2 2 8 2" xfId="6984" xr:uid="{37924A21-2E88-4662-AB63-FA3647D83A88}"/>
    <cellStyle name="Comma 4 2 3 2 2 9" xfId="4601" xr:uid="{640C0C98-F1CD-4F6D-9890-4265BDB54524}"/>
    <cellStyle name="Comma 4 2 3 2 3" xfId="676" xr:uid="{00000000-0005-0000-0000-00004E040000}"/>
    <cellStyle name="Comma 4 2 3 2 3 2" xfId="2947" xr:uid="{00000000-0005-0000-0000-00004F040000}"/>
    <cellStyle name="Comma 4 2 3 2 3 2 2" xfId="7159" xr:uid="{B1ED5433-A626-421E-A681-E2C5A467B1D1}"/>
    <cellStyle name="Comma 4 2 3 2 3 3" xfId="5014" xr:uid="{004E4CED-CC5C-4AC9-B110-DC8A8A0F515E}"/>
    <cellStyle name="Comma 4 2 3 2 4" xfId="1129" xr:uid="{00000000-0005-0000-0000-000050040000}"/>
    <cellStyle name="Comma 4 2 3 2 4 2" xfId="3360" xr:uid="{00000000-0005-0000-0000-000051040000}"/>
    <cellStyle name="Comma 4 2 3 2 4 2 2" xfId="7572" xr:uid="{DE2F7F42-B8C0-4445-B9EA-7CBD8548BE4D}"/>
    <cellStyle name="Comma 4 2 3 2 4 3" xfId="5427" xr:uid="{83C8E76F-DAAC-4278-97BA-7E7E5FCA1349}"/>
    <cellStyle name="Comma 4 2 3 2 5" xfId="1543" xr:uid="{00000000-0005-0000-0000-000052040000}"/>
    <cellStyle name="Comma 4 2 3 2 5 2" xfId="3773" xr:uid="{00000000-0005-0000-0000-000053040000}"/>
    <cellStyle name="Comma 4 2 3 2 5 2 2" xfId="7985" xr:uid="{A5AB527E-F970-406E-9E59-033D0CB03AB2}"/>
    <cellStyle name="Comma 4 2 3 2 5 3" xfId="5840" xr:uid="{E23B0C47-1859-4DE5-86A4-60D258F71B19}"/>
    <cellStyle name="Comma 4 2 3 2 6" xfId="1957" xr:uid="{00000000-0005-0000-0000-000054040000}"/>
    <cellStyle name="Comma 4 2 3 2 6 2" xfId="4186" xr:uid="{00000000-0005-0000-0000-000055040000}"/>
    <cellStyle name="Comma 4 2 3 2 6 2 2" xfId="8398" xr:uid="{73028E90-58BE-4599-80F5-FB1546597A96}"/>
    <cellStyle name="Comma 4 2 3 2 6 3" xfId="6253" xr:uid="{19426719-B7AC-4688-8E0E-395FADAC66C2}"/>
    <cellStyle name="Comma 4 2 3 2 7" xfId="2392" xr:uid="{00000000-0005-0000-0000-000056040000}"/>
    <cellStyle name="Comma 4 2 3 2 7 2" xfId="6666" xr:uid="{7C3ED478-FD4F-4DFB-8965-101877DBABED}"/>
    <cellStyle name="Comma 4 2 3 2 8" xfId="2373" xr:uid="{00000000-0005-0000-0000-000057040000}"/>
    <cellStyle name="Comma 4 2 3 2 9" xfId="2770" xr:uid="{00000000-0005-0000-0000-000058040000}"/>
    <cellStyle name="Comma 4 2 3 2 9 2" xfId="6983" xr:uid="{335FA19A-F049-4E37-B960-6064DF031A5B}"/>
    <cellStyle name="Comma 4 2 3 3" xfId="139" xr:uid="{00000000-0005-0000-0000-000059040000}"/>
    <cellStyle name="Comma 4 2 3 3 2" xfId="678" xr:uid="{00000000-0005-0000-0000-00005A040000}"/>
    <cellStyle name="Comma 4 2 3 3 2 2" xfId="2949" xr:uid="{00000000-0005-0000-0000-00005B040000}"/>
    <cellStyle name="Comma 4 2 3 3 2 2 2" xfId="7161" xr:uid="{D50CF492-29C5-4573-A158-238E2DE09AE2}"/>
    <cellStyle name="Comma 4 2 3 3 2 3" xfId="5016" xr:uid="{8E2DA069-9A91-44E4-B1DF-FE4E1013EF12}"/>
    <cellStyle name="Comma 4 2 3 3 3" xfId="1131" xr:uid="{00000000-0005-0000-0000-00005C040000}"/>
    <cellStyle name="Comma 4 2 3 3 3 2" xfId="3362" xr:uid="{00000000-0005-0000-0000-00005D040000}"/>
    <cellStyle name="Comma 4 2 3 3 3 2 2" xfId="7574" xr:uid="{7F42F064-8938-453C-84A9-9BE091371797}"/>
    <cellStyle name="Comma 4 2 3 3 3 3" xfId="5429" xr:uid="{A14DFD7C-838C-44CD-824C-7535CA68486B}"/>
    <cellStyle name="Comma 4 2 3 3 4" xfId="1545" xr:uid="{00000000-0005-0000-0000-00005E040000}"/>
    <cellStyle name="Comma 4 2 3 3 4 2" xfId="3775" xr:uid="{00000000-0005-0000-0000-00005F040000}"/>
    <cellStyle name="Comma 4 2 3 3 4 2 2" xfId="7987" xr:uid="{8163B4E9-A707-4C50-A48A-E7B101EC885A}"/>
    <cellStyle name="Comma 4 2 3 3 4 3" xfId="5842" xr:uid="{6A402A27-5570-4600-84D0-B2046CC06281}"/>
    <cellStyle name="Comma 4 2 3 3 5" xfId="1959" xr:uid="{00000000-0005-0000-0000-000060040000}"/>
    <cellStyle name="Comma 4 2 3 3 5 2" xfId="4188" xr:uid="{00000000-0005-0000-0000-000061040000}"/>
    <cellStyle name="Comma 4 2 3 3 5 2 2" xfId="8400" xr:uid="{41775AE7-F037-411A-B7BB-20C78984F26C}"/>
    <cellStyle name="Comma 4 2 3 3 5 3" xfId="6255" xr:uid="{75986EEA-EFBC-492B-91EB-DEA143C94167}"/>
    <cellStyle name="Comma 4 2 3 3 6" xfId="2394" xr:uid="{00000000-0005-0000-0000-000062040000}"/>
    <cellStyle name="Comma 4 2 3 3 6 2" xfId="6668" xr:uid="{143A27F4-3775-4363-8F20-DE774224CE76}"/>
    <cellStyle name="Comma 4 2 3 3 7" xfId="2371" xr:uid="{00000000-0005-0000-0000-000063040000}"/>
    <cellStyle name="Comma 4 2 3 3 8" xfId="2772" xr:uid="{00000000-0005-0000-0000-000064040000}"/>
    <cellStyle name="Comma 4 2 3 3 8 2" xfId="6985" xr:uid="{5A6E8D60-9012-42F2-97E5-91BCB434F01D}"/>
    <cellStyle name="Comma 4 2 3 3 9" xfId="4602" xr:uid="{3A2C6733-EF4F-4A49-8516-3CF7E2C5AE47}"/>
    <cellStyle name="Comma 4 2 3 4" xfId="675" xr:uid="{00000000-0005-0000-0000-000065040000}"/>
    <cellStyle name="Comma 4 2 3 4 2" xfId="2946" xr:uid="{00000000-0005-0000-0000-000066040000}"/>
    <cellStyle name="Comma 4 2 3 4 2 2" xfId="7158" xr:uid="{3A920B33-F139-43E8-8A34-57ED7A9399C6}"/>
    <cellStyle name="Comma 4 2 3 4 3" xfId="5013" xr:uid="{6771D74B-9A29-4827-B117-21D4F6363195}"/>
    <cellStyle name="Comma 4 2 3 5" xfId="1128" xr:uid="{00000000-0005-0000-0000-000067040000}"/>
    <cellStyle name="Comma 4 2 3 5 2" xfId="3359" xr:uid="{00000000-0005-0000-0000-000068040000}"/>
    <cellStyle name="Comma 4 2 3 5 2 2" xfId="7571" xr:uid="{5A3305DB-FCD5-4A75-99E3-B895E66BC769}"/>
    <cellStyle name="Comma 4 2 3 5 3" xfId="5426" xr:uid="{EFC34102-6895-459C-842C-8E3AFE83CAEA}"/>
    <cellStyle name="Comma 4 2 3 6" xfId="1542" xr:uid="{00000000-0005-0000-0000-000069040000}"/>
    <cellStyle name="Comma 4 2 3 6 2" xfId="3772" xr:uid="{00000000-0005-0000-0000-00006A040000}"/>
    <cellStyle name="Comma 4 2 3 6 2 2" xfId="7984" xr:uid="{DE04C4A1-2B86-4046-9B3F-8EDE46651A7E}"/>
    <cellStyle name="Comma 4 2 3 6 3" xfId="5839" xr:uid="{3FEA0FBD-E337-468E-82DD-61B8DBD8EF9B}"/>
    <cellStyle name="Comma 4 2 3 7" xfId="1956" xr:uid="{00000000-0005-0000-0000-00006B040000}"/>
    <cellStyle name="Comma 4 2 3 7 2" xfId="4185" xr:uid="{00000000-0005-0000-0000-00006C040000}"/>
    <cellStyle name="Comma 4 2 3 7 2 2" xfId="8397" xr:uid="{A59E4B96-A350-4E91-9798-5C2E64455C6E}"/>
    <cellStyle name="Comma 4 2 3 7 3" xfId="6252" xr:uid="{2CB2BA44-9418-4594-8CA9-C7F3B8AE0A04}"/>
    <cellStyle name="Comma 4 2 3 8" xfId="2391" xr:uid="{00000000-0005-0000-0000-00006D040000}"/>
    <cellStyle name="Comma 4 2 3 8 2" xfId="6665" xr:uid="{7C781F72-0B88-48CA-8DB5-F4697BF33931}"/>
    <cellStyle name="Comma 4 2 3 9" xfId="2374" xr:uid="{00000000-0005-0000-0000-00006E040000}"/>
    <cellStyle name="Comma 4 2 4" xfId="140" xr:uid="{00000000-0005-0000-0000-00006F040000}"/>
    <cellStyle name="Comma 4 2 4 10" xfId="4603" xr:uid="{AE1FADB4-B5B7-4A5A-8927-FAF15C18974D}"/>
    <cellStyle name="Comma 4 2 4 2" xfId="141" xr:uid="{00000000-0005-0000-0000-000070040000}"/>
    <cellStyle name="Comma 4 2 4 2 2" xfId="680" xr:uid="{00000000-0005-0000-0000-000071040000}"/>
    <cellStyle name="Comma 4 2 4 2 2 2" xfId="2951" xr:uid="{00000000-0005-0000-0000-000072040000}"/>
    <cellStyle name="Comma 4 2 4 2 2 2 2" xfId="7163" xr:uid="{C52976A6-80F1-4B85-9B75-4F02325D2A8F}"/>
    <cellStyle name="Comma 4 2 4 2 2 3" xfId="5018" xr:uid="{F83B48E3-6457-4039-B040-1D40B029FE76}"/>
    <cellStyle name="Comma 4 2 4 2 3" xfId="1133" xr:uid="{00000000-0005-0000-0000-000073040000}"/>
    <cellStyle name="Comma 4 2 4 2 3 2" xfId="3364" xr:uid="{00000000-0005-0000-0000-000074040000}"/>
    <cellStyle name="Comma 4 2 4 2 3 2 2" xfId="7576" xr:uid="{42646622-2E09-44A2-ABEE-F6203B4619EC}"/>
    <cellStyle name="Comma 4 2 4 2 3 3" xfId="5431" xr:uid="{5DE3535D-CA94-40C9-9B7D-3742E96520E3}"/>
    <cellStyle name="Comma 4 2 4 2 4" xfId="1547" xr:uid="{00000000-0005-0000-0000-000075040000}"/>
    <cellStyle name="Comma 4 2 4 2 4 2" xfId="3777" xr:uid="{00000000-0005-0000-0000-000076040000}"/>
    <cellStyle name="Comma 4 2 4 2 4 2 2" xfId="7989" xr:uid="{F43C98FC-2057-4164-8559-5D84FAAC99B6}"/>
    <cellStyle name="Comma 4 2 4 2 4 3" xfId="5844" xr:uid="{29A3282B-5750-489D-B5E3-C2C77DE50B4C}"/>
    <cellStyle name="Comma 4 2 4 2 5" xfId="1961" xr:uid="{00000000-0005-0000-0000-000077040000}"/>
    <cellStyle name="Comma 4 2 4 2 5 2" xfId="4190" xr:uid="{00000000-0005-0000-0000-000078040000}"/>
    <cellStyle name="Comma 4 2 4 2 5 2 2" xfId="8402" xr:uid="{16D7DF19-5312-413A-AA21-BA45A4980397}"/>
    <cellStyle name="Comma 4 2 4 2 5 3" xfId="6257" xr:uid="{656C404A-B99D-4048-803A-0F2118B2F7D3}"/>
    <cellStyle name="Comma 4 2 4 2 6" xfId="2396" xr:uid="{00000000-0005-0000-0000-000079040000}"/>
    <cellStyle name="Comma 4 2 4 2 6 2" xfId="6670" xr:uid="{C625862C-68CD-4781-A913-3D4D61DD8DA6}"/>
    <cellStyle name="Comma 4 2 4 2 7" xfId="2369" xr:uid="{00000000-0005-0000-0000-00007A040000}"/>
    <cellStyle name="Comma 4 2 4 2 8" xfId="2774" xr:uid="{00000000-0005-0000-0000-00007B040000}"/>
    <cellStyle name="Comma 4 2 4 2 8 2" xfId="6987" xr:uid="{B55BF8F9-1A33-48EF-AC87-0B22DAB42994}"/>
    <cellStyle name="Comma 4 2 4 2 9" xfId="4604" xr:uid="{96694F7B-F972-4388-A884-DEB12DBE2403}"/>
    <cellStyle name="Comma 4 2 4 3" xfId="679" xr:uid="{00000000-0005-0000-0000-00007C040000}"/>
    <cellStyle name="Comma 4 2 4 3 2" xfId="2950" xr:uid="{00000000-0005-0000-0000-00007D040000}"/>
    <cellStyle name="Comma 4 2 4 3 2 2" xfId="7162" xr:uid="{18197DA6-7DB7-4949-9710-3FBE0B3BBAAA}"/>
    <cellStyle name="Comma 4 2 4 3 3" xfId="5017" xr:uid="{A64BFDB9-B65A-4B07-B573-EAB84EC2F666}"/>
    <cellStyle name="Comma 4 2 4 4" xfId="1132" xr:uid="{00000000-0005-0000-0000-00007E040000}"/>
    <cellStyle name="Comma 4 2 4 4 2" xfId="3363" xr:uid="{00000000-0005-0000-0000-00007F040000}"/>
    <cellStyle name="Comma 4 2 4 4 2 2" xfId="7575" xr:uid="{A973AC3C-31E7-4013-A2CA-DDCCE24BE948}"/>
    <cellStyle name="Comma 4 2 4 4 3" xfId="5430" xr:uid="{DE3B84EF-26C5-4618-897E-177AD6240209}"/>
    <cellStyle name="Comma 4 2 4 5" xfId="1546" xr:uid="{00000000-0005-0000-0000-000080040000}"/>
    <cellStyle name="Comma 4 2 4 5 2" xfId="3776" xr:uid="{00000000-0005-0000-0000-000081040000}"/>
    <cellStyle name="Comma 4 2 4 5 2 2" xfId="7988" xr:uid="{25A3998D-3E51-4420-ADE2-D4FAC80AC3EC}"/>
    <cellStyle name="Comma 4 2 4 5 3" xfId="5843" xr:uid="{5CBB00B1-1228-4A62-89AE-2534CA6C77A6}"/>
    <cellStyle name="Comma 4 2 4 6" xfId="1960" xr:uid="{00000000-0005-0000-0000-000082040000}"/>
    <cellStyle name="Comma 4 2 4 6 2" xfId="4189" xr:uid="{00000000-0005-0000-0000-000083040000}"/>
    <cellStyle name="Comma 4 2 4 6 2 2" xfId="8401" xr:uid="{78962C48-6F90-464E-B57C-89CED6BD903B}"/>
    <cellStyle name="Comma 4 2 4 6 3" xfId="6256" xr:uid="{15021BDA-A608-48E4-8725-F9BA341C71FB}"/>
    <cellStyle name="Comma 4 2 4 7" xfId="2395" xr:uid="{00000000-0005-0000-0000-000084040000}"/>
    <cellStyle name="Comma 4 2 4 7 2" xfId="6669" xr:uid="{6BA89A2A-ECD4-4A10-A928-6CB285C60179}"/>
    <cellStyle name="Comma 4 2 4 8" xfId="2370" xr:uid="{00000000-0005-0000-0000-000085040000}"/>
    <cellStyle name="Comma 4 2 4 9" xfId="2773" xr:uid="{00000000-0005-0000-0000-000086040000}"/>
    <cellStyle name="Comma 4 2 4 9 2" xfId="6986" xr:uid="{D63C8F88-D4A6-400F-A41D-896ED565A62F}"/>
    <cellStyle name="Comma 4 2 5" xfId="142" xr:uid="{00000000-0005-0000-0000-000087040000}"/>
    <cellStyle name="Comma 4 2 5 2" xfId="681" xr:uid="{00000000-0005-0000-0000-000088040000}"/>
    <cellStyle name="Comma 4 2 5 2 2" xfId="2952" xr:uid="{00000000-0005-0000-0000-000089040000}"/>
    <cellStyle name="Comma 4 2 5 2 2 2" xfId="7164" xr:uid="{1BAEC9F0-1F49-4D03-B293-2D61E91C3612}"/>
    <cellStyle name="Comma 4 2 5 2 3" xfId="5019" xr:uid="{08A1EDEF-8FDF-477C-9FFD-4430775521CB}"/>
    <cellStyle name="Comma 4 2 5 3" xfId="1134" xr:uid="{00000000-0005-0000-0000-00008A040000}"/>
    <cellStyle name="Comma 4 2 5 3 2" xfId="3365" xr:uid="{00000000-0005-0000-0000-00008B040000}"/>
    <cellStyle name="Comma 4 2 5 3 2 2" xfId="7577" xr:uid="{02DDCF30-BE07-42F7-A956-35A0FBE40737}"/>
    <cellStyle name="Comma 4 2 5 3 3" xfId="5432" xr:uid="{5545D0F0-6CB0-40DF-9857-0E6E0CB8CBB0}"/>
    <cellStyle name="Comma 4 2 5 4" xfId="1548" xr:uid="{00000000-0005-0000-0000-00008C040000}"/>
    <cellStyle name="Comma 4 2 5 4 2" xfId="3778" xr:uid="{00000000-0005-0000-0000-00008D040000}"/>
    <cellStyle name="Comma 4 2 5 4 2 2" xfId="7990" xr:uid="{854F73B3-78FA-4E85-92A0-4DFC689BDB46}"/>
    <cellStyle name="Comma 4 2 5 4 3" xfId="5845" xr:uid="{660829E8-3EA1-44B2-8DA4-63D5252D6A48}"/>
    <cellStyle name="Comma 4 2 5 5" xfId="1962" xr:uid="{00000000-0005-0000-0000-00008E040000}"/>
    <cellStyle name="Comma 4 2 5 5 2" xfId="4191" xr:uid="{00000000-0005-0000-0000-00008F040000}"/>
    <cellStyle name="Comma 4 2 5 5 2 2" xfId="8403" xr:uid="{A4BA286A-3572-4409-8EB7-8BEC9B7E63B9}"/>
    <cellStyle name="Comma 4 2 5 5 3" xfId="6258" xr:uid="{E058AB1B-99BB-468A-943B-B7971D672C68}"/>
    <cellStyle name="Comma 4 2 5 6" xfId="2397" xr:uid="{00000000-0005-0000-0000-000090040000}"/>
    <cellStyle name="Comma 4 2 5 6 2" xfId="6671" xr:uid="{F04985CA-DEC6-4D81-AF48-D67A76584643}"/>
    <cellStyle name="Comma 4 2 5 7" xfId="2368" xr:uid="{00000000-0005-0000-0000-000091040000}"/>
    <cellStyle name="Comma 4 2 5 8" xfId="2775" xr:uid="{00000000-0005-0000-0000-000092040000}"/>
    <cellStyle name="Comma 4 2 5 8 2" xfId="6988" xr:uid="{5FA3427E-FD64-404E-994B-4DAC1EE56F6A}"/>
    <cellStyle name="Comma 4 2 5 9" xfId="4605" xr:uid="{3AC6ACDC-B86A-449C-B05E-7EB5B7D8BB79}"/>
    <cellStyle name="Comma 4 2 6" xfId="143" xr:uid="{00000000-0005-0000-0000-000093040000}"/>
    <cellStyle name="Comma 4 2 6 2" xfId="682" xr:uid="{00000000-0005-0000-0000-000094040000}"/>
    <cellStyle name="Comma 4 2 6 2 2" xfId="2953" xr:uid="{00000000-0005-0000-0000-000095040000}"/>
    <cellStyle name="Comma 4 2 6 2 2 2" xfId="7165" xr:uid="{6EE9CC4A-523C-4D18-B861-7E0EF7D6A8FD}"/>
    <cellStyle name="Comma 4 2 6 2 3" xfId="5020" xr:uid="{1A7BEB1D-7DA7-4C3A-9A92-4238EB5E111D}"/>
    <cellStyle name="Comma 4 2 6 3" xfId="1135" xr:uid="{00000000-0005-0000-0000-000096040000}"/>
    <cellStyle name="Comma 4 2 6 3 2" xfId="3366" xr:uid="{00000000-0005-0000-0000-000097040000}"/>
    <cellStyle name="Comma 4 2 6 3 2 2" xfId="7578" xr:uid="{4FD4C271-3663-4514-A206-9A621BC2F870}"/>
    <cellStyle name="Comma 4 2 6 3 3" xfId="5433" xr:uid="{14A2CF12-153C-4293-B939-7751E4987EC2}"/>
    <cellStyle name="Comma 4 2 6 4" xfId="1549" xr:uid="{00000000-0005-0000-0000-000098040000}"/>
    <cellStyle name="Comma 4 2 6 4 2" xfId="3779" xr:uid="{00000000-0005-0000-0000-000099040000}"/>
    <cellStyle name="Comma 4 2 6 4 2 2" xfId="7991" xr:uid="{F3CF4ECA-DB2D-42BE-B93B-5214EF9F1741}"/>
    <cellStyle name="Comma 4 2 6 4 3" xfId="5846" xr:uid="{2F225AB2-1C43-4874-A071-FF4DD47D99B5}"/>
    <cellStyle name="Comma 4 2 6 5" xfId="1963" xr:uid="{00000000-0005-0000-0000-00009A040000}"/>
    <cellStyle name="Comma 4 2 6 5 2" xfId="4192" xr:uid="{00000000-0005-0000-0000-00009B040000}"/>
    <cellStyle name="Comma 4 2 6 5 2 2" xfId="8404" xr:uid="{69488C56-B362-46EF-AC7A-D508602E81A1}"/>
    <cellStyle name="Comma 4 2 6 5 3" xfId="6259" xr:uid="{3AEEA00C-E3EA-412E-8706-189007DE4F78}"/>
    <cellStyle name="Comma 4 2 6 6" xfId="2398" xr:uid="{00000000-0005-0000-0000-00009C040000}"/>
    <cellStyle name="Comma 4 2 6 6 2" xfId="6672" xr:uid="{82068D6B-0B52-4B00-BA22-42FF4976EA2E}"/>
    <cellStyle name="Comma 4 2 6 7" xfId="2367" xr:uid="{00000000-0005-0000-0000-00009D040000}"/>
    <cellStyle name="Comma 4 2 6 8" xfId="2776" xr:uid="{00000000-0005-0000-0000-00009E040000}"/>
    <cellStyle name="Comma 4 2 6 8 2" xfId="6989" xr:uid="{00B88D1E-51C3-4759-B56E-35387587CE59}"/>
    <cellStyle name="Comma 4 2 6 9" xfId="4606" xr:uid="{7D05015F-D6CC-48B4-9F3B-EA3BA6BB6EF7}"/>
    <cellStyle name="Comma 4 3" xfId="144" xr:uid="{00000000-0005-0000-0000-00009F040000}"/>
    <cellStyle name="Comma 4 3 2" xfId="145" xr:uid="{00000000-0005-0000-0000-0000A0040000}"/>
    <cellStyle name="Comma 4 3 2 10" xfId="2777" xr:uid="{00000000-0005-0000-0000-0000A1040000}"/>
    <cellStyle name="Comma 4 3 2 10 2" xfId="6990" xr:uid="{A5C856F8-1BB7-4E70-931C-70774B646964}"/>
    <cellStyle name="Comma 4 3 2 11" xfId="4607" xr:uid="{BE01F855-B350-4770-A5EA-6167B1C10197}"/>
    <cellStyle name="Comma 4 3 2 2" xfId="146" xr:uid="{00000000-0005-0000-0000-0000A2040000}"/>
    <cellStyle name="Comma 4 3 2 2 10" xfId="4608" xr:uid="{3A286D7D-AFB1-4F3B-AB7A-BC890DA38157}"/>
    <cellStyle name="Comma 4 3 2 2 2" xfId="147" xr:uid="{00000000-0005-0000-0000-0000A3040000}"/>
    <cellStyle name="Comma 4 3 2 2 2 2" xfId="685" xr:uid="{00000000-0005-0000-0000-0000A4040000}"/>
    <cellStyle name="Comma 4 3 2 2 2 2 2" xfId="2956" xr:uid="{00000000-0005-0000-0000-0000A5040000}"/>
    <cellStyle name="Comma 4 3 2 2 2 2 2 2" xfId="7168" xr:uid="{96EB42A1-08C7-4CDB-A856-B6B22C866210}"/>
    <cellStyle name="Comma 4 3 2 2 2 2 3" xfId="5023" xr:uid="{6DD8AB4D-C53A-4CA1-90C8-48E282E8D9F5}"/>
    <cellStyle name="Comma 4 3 2 2 2 3" xfId="1138" xr:uid="{00000000-0005-0000-0000-0000A6040000}"/>
    <cellStyle name="Comma 4 3 2 2 2 3 2" xfId="3369" xr:uid="{00000000-0005-0000-0000-0000A7040000}"/>
    <cellStyle name="Comma 4 3 2 2 2 3 2 2" xfId="7581" xr:uid="{99F97A12-1F6C-4906-AE9C-E46231888A3A}"/>
    <cellStyle name="Comma 4 3 2 2 2 3 3" xfId="5436" xr:uid="{60DF5C28-CA74-4413-A389-8302CD50F6CA}"/>
    <cellStyle name="Comma 4 3 2 2 2 4" xfId="1552" xr:uid="{00000000-0005-0000-0000-0000A8040000}"/>
    <cellStyle name="Comma 4 3 2 2 2 4 2" xfId="3782" xr:uid="{00000000-0005-0000-0000-0000A9040000}"/>
    <cellStyle name="Comma 4 3 2 2 2 4 2 2" xfId="7994" xr:uid="{9029D34A-CEE3-4BBC-9095-DB8788CA8155}"/>
    <cellStyle name="Comma 4 3 2 2 2 4 3" xfId="5849" xr:uid="{86DF3A07-EB6C-472B-8295-25B15EB9D8DF}"/>
    <cellStyle name="Comma 4 3 2 2 2 5" xfId="1966" xr:uid="{00000000-0005-0000-0000-0000AA040000}"/>
    <cellStyle name="Comma 4 3 2 2 2 5 2" xfId="4195" xr:uid="{00000000-0005-0000-0000-0000AB040000}"/>
    <cellStyle name="Comma 4 3 2 2 2 5 2 2" xfId="8407" xr:uid="{5D24C006-B1D1-4462-BB9F-3B05C869F34D}"/>
    <cellStyle name="Comma 4 3 2 2 2 5 3" xfId="6262" xr:uid="{05B8D6DF-7C0F-4176-B142-5E534AA8A218}"/>
    <cellStyle name="Comma 4 3 2 2 2 6" xfId="2401" xr:uid="{00000000-0005-0000-0000-0000AC040000}"/>
    <cellStyle name="Comma 4 3 2 2 2 6 2" xfId="6675" xr:uid="{4221A4CE-3C85-4E56-A5C2-4EE12EF3683B}"/>
    <cellStyle name="Comma 4 3 2 2 2 7" xfId="2364" xr:uid="{00000000-0005-0000-0000-0000AD040000}"/>
    <cellStyle name="Comma 4 3 2 2 2 8" xfId="2779" xr:uid="{00000000-0005-0000-0000-0000AE040000}"/>
    <cellStyle name="Comma 4 3 2 2 2 8 2" xfId="6992" xr:uid="{038A5664-9128-41F3-A6C9-032823E414D5}"/>
    <cellStyle name="Comma 4 3 2 2 2 9" xfId="4609" xr:uid="{1A1D39EF-DFA1-4899-8065-456A3DB82B94}"/>
    <cellStyle name="Comma 4 3 2 2 3" xfId="684" xr:uid="{00000000-0005-0000-0000-0000AF040000}"/>
    <cellStyle name="Comma 4 3 2 2 3 2" xfId="2955" xr:uid="{00000000-0005-0000-0000-0000B0040000}"/>
    <cellStyle name="Comma 4 3 2 2 3 2 2" xfId="7167" xr:uid="{95E6EF9F-9BE1-4BE7-BFC7-F11D072AD599}"/>
    <cellStyle name="Comma 4 3 2 2 3 3" xfId="5022" xr:uid="{56E80888-68B3-4809-9191-EB110F9B9479}"/>
    <cellStyle name="Comma 4 3 2 2 4" xfId="1137" xr:uid="{00000000-0005-0000-0000-0000B1040000}"/>
    <cellStyle name="Comma 4 3 2 2 4 2" xfId="3368" xr:uid="{00000000-0005-0000-0000-0000B2040000}"/>
    <cellStyle name="Comma 4 3 2 2 4 2 2" xfId="7580" xr:uid="{C61478C0-76B2-4D1B-91BD-A8A4654C5C14}"/>
    <cellStyle name="Comma 4 3 2 2 4 3" xfId="5435" xr:uid="{0E456CF0-CDC8-47A9-BECD-19D1D7794AE2}"/>
    <cellStyle name="Comma 4 3 2 2 5" xfId="1551" xr:uid="{00000000-0005-0000-0000-0000B3040000}"/>
    <cellStyle name="Comma 4 3 2 2 5 2" xfId="3781" xr:uid="{00000000-0005-0000-0000-0000B4040000}"/>
    <cellStyle name="Comma 4 3 2 2 5 2 2" xfId="7993" xr:uid="{CD422D60-3B59-4B9B-9B70-913A5FEDDD3F}"/>
    <cellStyle name="Comma 4 3 2 2 5 3" xfId="5848" xr:uid="{F8CD562B-20A8-4B00-9D4A-B0513CA3012D}"/>
    <cellStyle name="Comma 4 3 2 2 6" xfId="1965" xr:uid="{00000000-0005-0000-0000-0000B5040000}"/>
    <cellStyle name="Comma 4 3 2 2 6 2" xfId="4194" xr:uid="{00000000-0005-0000-0000-0000B6040000}"/>
    <cellStyle name="Comma 4 3 2 2 6 2 2" xfId="8406" xr:uid="{2D5A8A3C-02EB-4432-9FC6-135FF19A08AF}"/>
    <cellStyle name="Comma 4 3 2 2 6 3" xfId="6261" xr:uid="{6F4B0561-1533-4C35-9990-9B671F825C13}"/>
    <cellStyle name="Comma 4 3 2 2 7" xfId="2400" xr:uid="{00000000-0005-0000-0000-0000B7040000}"/>
    <cellStyle name="Comma 4 3 2 2 7 2" xfId="6674" xr:uid="{32C46890-1285-43F7-97AD-85AFDD85FACD}"/>
    <cellStyle name="Comma 4 3 2 2 8" xfId="2365" xr:uid="{00000000-0005-0000-0000-0000B8040000}"/>
    <cellStyle name="Comma 4 3 2 2 9" xfId="2778" xr:uid="{00000000-0005-0000-0000-0000B9040000}"/>
    <cellStyle name="Comma 4 3 2 2 9 2" xfId="6991" xr:uid="{F213F908-96D6-4A43-B6AD-385598965218}"/>
    <cellStyle name="Comma 4 3 2 3" xfId="148" xr:uid="{00000000-0005-0000-0000-0000BA040000}"/>
    <cellStyle name="Comma 4 3 2 3 2" xfId="686" xr:uid="{00000000-0005-0000-0000-0000BB040000}"/>
    <cellStyle name="Comma 4 3 2 3 2 2" xfId="2957" xr:uid="{00000000-0005-0000-0000-0000BC040000}"/>
    <cellStyle name="Comma 4 3 2 3 2 2 2" xfId="7169" xr:uid="{E4A80D05-12FB-46DE-AC4E-2BD77D2336DB}"/>
    <cellStyle name="Comma 4 3 2 3 2 3" xfId="5024" xr:uid="{77DF56F6-219C-455A-AEF0-D4B13B1FF6C6}"/>
    <cellStyle name="Comma 4 3 2 3 3" xfId="1139" xr:uid="{00000000-0005-0000-0000-0000BD040000}"/>
    <cellStyle name="Comma 4 3 2 3 3 2" xfId="3370" xr:uid="{00000000-0005-0000-0000-0000BE040000}"/>
    <cellStyle name="Comma 4 3 2 3 3 2 2" xfId="7582" xr:uid="{B4F1D05A-EFD2-4215-A1DE-9FF37E90060C}"/>
    <cellStyle name="Comma 4 3 2 3 3 3" xfId="5437" xr:uid="{22B454B8-0889-4D80-B4F0-816C6AF62281}"/>
    <cellStyle name="Comma 4 3 2 3 4" xfId="1553" xr:uid="{00000000-0005-0000-0000-0000BF040000}"/>
    <cellStyle name="Comma 4 3 2 3 4 2" xfId="3783" xr:uid="{00000000-0005-0000-0000-0000C0040000}"/>
    <cellStyle name="Comma 4 3 2 3 4 2 2" xfId="7995" xr:uid="{7BAA3ADB-47ED-4B4D-A945-17FE4A046957}"/>
    <cellStyle name="Comma 4 3 2 3 4 3" xfId="5850" xr:uid="{F650C1B9-8B50-4158-944F-D2630DCC3A96}"/>
    <cellStyle name="Comma 4 3 2 3 5" xfId="1967" xr:uid="{00000000-0005-0000-0000-0000C1040000}"/>
    <cellStyle name="Comma 4 3 2 3 5 2" xfId="4196" xr:uid="{00000000-0005-0000-0000-0000C2040000}"/>
    <cellStyle name="Comma 4 3 2 3 5 2 2" xfId="8408" xr:uid="{67174A4C-3497-4AA1-8B56-607435B6FAEE}"/>
    <cellStyle name="Comma 4 3 2 3 5 3" xfId="6263" xr:uid="{701A12A9-05B2-4CF4-BA8E-6EEBDF365391}"/>
    <cellStyle name="Comma 4 3 2 3 6" xfId="2402" xr:uid="{00000000-0005-0000-0000-0000C3040000}"/>
    <cellStyle name="Comma 4 3 2 3 6 2" xfId="6676" xr:uid="{E8AA4E99-41A3-4726-8956-2D455765FD4E}"/>
    <cellStyle name="Comma 4 3 2 3 7" xfId="2363" xr:uid="{00000000-0005-0000-0000-0000C4040000}"/>
    <cellStyle name="Comma 4 3 2 3 8" xfId="2780" xr:uid="{00000000-0005-0000-0000-0000C5040000}"/>
    <cellStyle name="Comma 4 3 2 3 8 2" xfId="6993" xr:uid="{0C3BEBC0-93A4-414A-A963-8F903C56749D}"/>
    <cellStyle name="Comma 4 3 2 3 9" xfId="4610" xr:uid="{25252483-6CF1-4C24-9FDA-AACA14F476F6}"/>
    <cellStyle name="Comma 4 3 2 4" xfId="683" xr:uid="{00000000-0005-0000-0000-0000C6040000}"/>
    <cellStyle name="Comma 4 3 2 4 2" xfId="2954" xr:uid="{00000000-0005-0000-0000-0000C7040000}"/>
    <cellStyle name="Comma 4 3 2 4 2 2" xfId="7166" xr:uid="{6CF94B5C-D489-40B7-8B4E-BE789151B432}"/>
    <cellStyle name="Comma 4 3 2 4 3" xfId="5021" xr:uid="{9FB20BD7-EF72-4D43-BED9-1A23CB394E70}"/>
    <cellStyle name="Comma 4 3 2 5" xfId="1136" xr:uid="{00000000-0005-0000-0000-0000C8040000}"/>
    <cellStyle name="Comma 4 3 2 5 2" xfId="3367" xr:uid="{00000000-0005-0000-0000-0000C9040000}"/>
    <cellStyle name="Comma 4 3 2 5 2 2" xfId="7579" xr:uid="{E263FF88-8503-4177-99A0-AA7D4AB46280}"/>
    <cellStyle name="Comma 4 3 2 5 3" xfId="5434" xr:uid="{B8D54DD6-2430-43D8-B5BE-4EC3744C6574}"/>
    <cellStyle name="Comma 4 3 2 6" xfId="1550" xr:uid="{00000000-0005-0000-0000-0000CA040000}"/>
    <cellStyle name="Comma 4 3 2 6 2" xfId="3780" xr:uid="{00000000-0005-0000-0000-0000CB040000}"/>
    <cellStyle name="Comma 4 3 2 6 2 2" xfId="7992" xr:uid="{DBE66715-D1D1-4860-821D-F9E4E17AA11B}"/>
    <cellStyle name="Comma 4 3 2 6 3" xfId="5847" xr:uid="{810FD608-C965-4989-989A-9FA2BFF73F3F}"/>
    <cellStyle name="Comma 4 3 2 7" xfId="1964" xr:uid="{00000000-0005-0000-0000-0000CC040000}"/>
    <cellStyle name="Comma 4 3 2 7 2" xfId="4193" xr:uid="{00000000-0005-0000-0000-0000CD040000}"/>
    <cellStyle name="Comma 4 3 2 7 2 2" xfId="8405" xr:uid="{6D8F7FAE-70A5-4B9E-8CC4-03CF8F8A1B19}"/>
    <cellStyle name="Comma 4 3 2 7 3" xfId="6260" xr:uid="{8B7BBF91-CF44-4B6D-B1E6-888FF2A1AB00}"/>
    <cellStyle name="Comma 4 3 2 8" xfId="2399" xr:uid="{00000000-0005-0000-0000-0000CE040000}"/>
    <cellStyle name="Comma 4 3 2 8 2" xfId="6673" xr:uid="{AB21C143-27B8-4AEA-A81F-BBBF4B0F428A}"/>
    <cellStyle name="Comma 4 3 2 9" xfId="2366" xr:uid="{00000000-0005-0000-0000-0000CF040000}"/>
    <cellStyle name="Comma 4 3 3" xfId="149" xr:uid="{00000000-0005-0000-0000-0000D0040000}"/>
    <cellStyle name="Comma 4 3 3 10" xfId="4611" xr:uid="{0DE287BC-9D36-4971-9BF9-20E0634216EB}"/>
    <cellStyle name="Comma 4 3 3 2" xfId="150" xr:uid="{00000000-0005-0000-0000-0000D1040000}"/>
    <cellStyle name="Comma 4 3 3 2 2" xfId="688" xr:uid="{00000000-0005-0000-0000-0000D2040000}"/>
    <cellStyle name="Comma 4 3 3 2 2 2" xfId="2959" xr:uid="{00000000-0005-0000-0000-0000D3040000}"/>
    <cellStyle name="Comma 4 3 3 2 2 2 2" xfId="7171" xr:uid="{153FA4C3-9E48-41B6-9E74-498F242B90B2}"/>
    <cellStyle name="Comma 4 3 3 2 2 3" xfId="5026" xr:uid="{BCB15C4C-B3F9-4743-8BF8-F050F07B2D14}"/>
    <cellStyle name="Comma 4 3 3 2 3" xfId="1141" xr:uid="{00000000-0005-0000-0000-0000D4040000}"/>
    <cellStyle name="Comma 4 3 3 2 3 2" xfId="3372" xr:uid="{00000000-0005-0000-0000-0000D5040000}"/>
    <cellStyle name="Comma 4 3 3 2 3 2 2" xfId="7584" xr:uid="{E60C4413-A3DD-4403-8818-9BE30021936B}"/>
    <cellStyle name="Comma 4 3 3 2 3 3" xfId="5439" xr:uid="{51254259-E61F-4EA1-9BE2-C1DA9B0855D5}"/>
    <cellStyle name="Comma 4 3 3 2 4" xfId="1555" xr:uid="{00000000-0005-0000-0000-0000D6040000}"/>
    <cellStyle name="Comma 4 3 3 2 4 2" xfId="3785" xr:uid="{00000000-0005-0000-0000-0000D7040000}"/>
    <cellStyle name="Comma 4 3 3 2 4 2 2" xfId="7997" xr:uid="{F4361C98-8395-4CF3-BE3B-86693AC30E53}"/>
    <cellStyle name="Comma 4 3 3 2 4 3" xfId="5852" xr:uid="{6ACA65FA-4D94-4129-8455-457AB55019C9}"/>
    <cellStyle name="Comma 4 3 3 2 5" xfId="1969" xr:uid="{00000000-0005-0000-0000-0000D8040000}"/>
    <cellStyle name="Comma 4 3 3 2 5 2" xfId="4198" xr:uid="{00000000-0005-0000-0000-0000D9040000}"/>
    <cellStyle name="Comma 4 3 3 2 5 2 2" xfId="8410" xr:uid="{0A15B9C0-B148-42CC-A91D-A17BFBC64B2E}"/>
    <cellStyle name="Comma 4 3 3 2 5 3" xfId="6265" xr:uid="{0743A887-7454-4C55-9D20-6446B369663D}"/>
    <cellStyle name="Comma 4 3 3 2 6" xfId="2404" xr:uid="{00000000-0005-0000-0000-0000DA040000}"/>
    <cellStyle name="Comma 4 3 3 2 6 2" xfId="6678" xr:uid="{E351F09D-05B7-4E10-A81A-568E72D687A9}"/>
    <cellStyle name="Comma 4 3 3 2 7" xfId="2361" xr:uid="{00000000-0005-0000-0000-0000DB040000}"/>
    <cellStyle name="Comma 4 3 3 2 8" xfId="2782" xr:uid="{00000000-0005-0000-0000-0000DC040000}"/>
    <cellStyle name="Comma 4 3 3 2 8 2" xfId="6995" xr:uid="{D1AC555E-6D45-4C09-BF04-9E3EE42EF793}"/>
    <cellStyle name="Comma 4 3 3 2 9" xfId="4612" xr:uid="{8BB2AF62-08DB-41E1-9354-8197F8E44FD3}"/>
    <cellStyle name="Comma 4 3 3 3" xfId="687" xr:uid="{00000000-0005-0000-0000-0000DD040000}"/>
    <cellStyle name="Comma 4 3 3 3 2" xfId="2958" xr:uid="{00000000-0005-0000-0000-0000DE040000}"/>
    <cellStyle name="Comma 4 3 3 3 2 2" xfId="7170" xr:uid="{13C0B006-380F-4810-8D3C-E8DF827B01C9}"/>
    <cellStyle name="Comma 4 3 3 3 3" xfId="5025" xr:uid="{822FEB6B-7FDE-48E4-B6C9-FA8B72803DC4}"/>
    <cellStyle name="Comma 4 3 3 4" xfId="1140" xr:uid="{00000000-0005-0000-0000-0000DF040000}"/>
    <cellStyle name="Comma 4 3 3 4 2" xfId="3371" xr:uid="{00000000-0005-0000-0000-0000E0040000}"/>
    <cellStyle name="Comma 4 3 3 4 2 2" xfId="7583" xr:uid="{254913E7-3057-4E11-96E3-43AE58CB2773}"/>
    <cellStyle name="Comma 4 3 3 4 3" xfId="5438" xr:uid="{FC2DDCA2-5327-4C24-BD65-0B49C5D91A4F}"/>
    <cellStyle name="Comma 4 3 3 5" xfId="1554" xr:uid="{00000000-0005-0000-0000-0000E1040000}"/>
    <cellStyle name="Comma 4 3 3 5 2" xfId="3784" xr:uid="{00000000-0005-0000-0000-0000E2040000}"/>
    <cellStyle name="Comma 4 3 3 5 2 2" xfId="7996" xr:uid="{7B201020-05EE-4817-9E2A-C1A9C62E7029}"/>
    <cellStyle name="Comma 4 3 3 5 3" xfId="5851" xr:uid="{5AEEEF18-46F3-4A74-8AD3-46368FB4EF65}"/>
    <cellStyle name="Comma 4 3 3 6" xfId="1968" xr:uid="{00000000-0005-0000-0000-0000E3040000}"/>
    <cellStyle name="Comma 4 3 3 6 2" xfId="4197" xr:uid="{00000000-0005-0000-0000-0000E4040000}"/>
    <cellStyle name="Comma 4 3 3 6 2 2" xfId="8409" xr:uid="{17142232-C335-4D19-B441-575A661E69ED}"/>
    <cellStyle name="Comma 4 3 3 6 3" xfId="6264" xr:uid="{4C5CCF17-141B-4D65-A51A-5283E58CBCAC}"/>
    <cellStyle name="Comma 4 3 3 7" xfId="2403" xr:uid="{00000000-0005-0000-0000-0000E5040000}"/>
    <cellStyle name="Comma 4 3 3 7 2" xfId="6677" xr:uid="{5BBE962F-30EE-4832-9D34-B9DEF9A67A03}"/>
    <cellStyle name="Comma 4 3 3 8" xfId="2362" xr:uid="{00000000-0005-0000-0000-0000E6040000}"/>
    <cellStyle name="Comma 4 3 3 9" xfId="2781" xr:uid="{00000000-0005-0000-0000-0000E7040000}"/>
    <cellStyle name="Comma 4 3 3 9 2" xfId="6994" xr:uid="{0F492017-FD7B-4925-A8B2-01F28FC810EA}"/>
    <cellStyle name="Comma 4 3 4" xfId="151" xr:uid="{00000000-0005-0000-0000-0000E8040000}"/>
    <cellStyle name="Comma 4 3 4 2" xfId="689" xr:uid="{00000000-0005-0000-0000-0000E9040000}"/>
    <cellStyle name="Comma 4 3 4 2 2" xfId="2960" xr:uid="{00000000-0005-0000-0000-0000EA040000}"/>
    <cellStyle name="Comma 4 3 4 2 2 2" xfId="7172" xr:uid="{783CB310-824B-47C7-B90D-606740FD180C}"/>
    <cellStyle name="Comma 4 3 4 2 3" xfId="5027" xr:uid="{758E22A0-7B41-4D98-8689-9DBFB2D38EB6}"/>
    <cellStyle name="Comma 4 3 4 3" xfId="1142" xr:uid="{00000000-0005-0000-0000-0000EB040000}"/>
    <cellStyle name="Comma 4 3 4 3 2" xfId="3373" xr:uid="{00000000-0005-0000-0000-0000EC040000}"/>
    <cellStyle name="Comma 4 3 4 3 2 2" xfId="7585" xr:uid="{5868E144-3641-4B1E-9CBE-E31EEE1D9C46}"/>
    <cellStyle name="Comma 4 3 4 3 3" xfId="5440" xr:uid="{6C1C556C-3308-4766-8CA4-6334FAC3651E}"/>
    <cellStyle name="Comma 4 3 4 4" xfId="1556" xr:uid="{00000000-0005-0000-0000-0000ED040000}"/>
    <cellStyle name="Comma 4 3 4 4 2" xfId="3786" xr:uid="{00000000-0005-0000-0000-0000EE040000}"/>
    <cellStyle name="Comma 4 3 4 4 2 2" xfId="7998" xr:uid="{C1AEDA9C-1C7E-4DC2-936B-9DBFB66A58B7}"/>
    <cellStyle name="Comma 4 3 4 4 3" xfId="5853" xr:uid="{54100755-58AF-4FF9-BCB5-8345F21129A3}"/>
    <cellStyle name="Comma 4 3 4 5" xfId="1970" xr:uid="{00000000-0005-0000-0000-0000EF040000}"/>
    <cellStyle name="Comma 4 3 4 5 2" xfId="4199" xr:uid="{00000000-0005-0000-0000-0000F0040000}"/>
    <cellStyle name="Comma 4 3 4 5 2 2" xfId="8411" xr:uid="{FC6D365F-E39D-4114-952C-AC26463E66FD}"/>
    <cellStyle name="Comma 4 3 4 5 3" xfId="6266" xr:uid="{CF2AF6D8-5B1E-4CCC-9D86-BF28D5F58279}"/>
    <cellStyle name="Comma 4 3 4 6" xfId="2405" xr:uid="{00000000-0005-0000-0000-0000F1040000}"/>
    <cellStyle name="Comma 4 3 4 6 2" xfId="6679" xr:uid="{17B2FF52-3C52-4E6D-A863-3743A44482E8}"/>
    <cellStyle name="Comma 4 3 4 7" xfId="2701" xr:uid="{00000000-0005-0000-0000-0000F2040000}"/>
    <cellStyle name="Comma 4 3 4 8" xfId="2783" xr:uid="{00000000-0005-0000-0000-0000F3040000}"/>
    <cellStyle name="Comma 4 3 4 8 2" xfId="6996" xr:uid="{AFD53BEC-BBEE-47A3-B072-83ADAD123549}"/>
    <cellStyle name="Comma 4 3 4 9" xfId="4613" xr:uid="{BC1314E4-7054-4425-B059-0DC6473BF28C}"/>
    <cellStyle name="Comma 4 3 5" xfId="152" xr:uid="{00000000-0005-0000-0000-0000F4040000}"/>
    <cellStyle name="Comma 4 3 5 2" xfId="690" xr:uid="{00000000-0005-0000-0000-0000F5040000}"/>
    <cellStyle name="Comma 4 3 5 2 2" xfId="2961" xr:uid="{00000000-0005-0000-0000-0000F6040000}"/>
    <cellStyle name="Comma 4 3 5 2 2 2" xfId="7173" xr:uid="{D65C2831-4B56-46BC-9718-0EC48223EA5D}"/>
    <cellStyle name="Comma 4 3 5 2 3" xfId="5028" xr:uid="{A66E5267-2577-4ECC-95B5-8C47F61A9EBA}"/>
    <cellStyle name="Comma 4 3 5 3" xfId="1143" xr:uid="{00000000-0005-0000-0000-0000F7040000}"/>
    <cellStyle name="Comma 4 3 5 3 2" xfId="3374" xr:uid="{00000000-0005-0000-0000-0000F8040000}"/>
    <cellStyle name="Comma 4 3 5 3 2 2" xfId="7586" xr:uid="{5BC7C4A0-25F2-49C9-AA7D-27DA9B8AD1DA}"/>
    <cellStyle name="Comma 4 3 5 3 3" xfId="5441" xr:uid="{79FF0326-14D0-4C2C-AB35-AC1DCC90BF48}"/>
    <cellStyle name="Comma 4 3 5 4" xfId="1557" xr:uid="{00000000-0005-0000-0000-0000F9040000}"/>
    <cellStyle name="Comma 4 3 5 4 2" xfId="3787" xr:uid="{00000000-0005-0000-0000-0000FA040000}"/>
    <cellStyle name="Comma 4 3 5 4 2 2" xfId="7999" xr:uid="{701DD935-28F8-4CD7-B8B2-2C0AF416DB4C}"/>
    <cellStyle name="Comma 4 3 5 4 3" xfId="5854" xr:uid="{0BB4FB8C-FDB5-4FA0-9706-C303D4DF1649}"/>
    <cellStyle name="Comma 4 3 5 5" xfId="1971" xr:uid="{00000000-0005-0000-0000-0000FB040000}"/>
    <cellStyle name="Comma 4 3 5 5 2" xfId="4200" xr:uid="{00000000-0005-0000-0000-0000FC040000}"/>
    <cellStyle name="Comma 4 3 5 5 2 2" xfId="8412" xr:uid="{2157CE2D-EA4A-4B85-BF5B-9548644DB7FD}"/>
    <cellStyle name="Comma 4 3 5 5 3" xfId="6267" xr:uid="{55C93E47-8613-4DE6-B575-24F597145478}"/>
    <cellStyle name="Comma 4 3 5 6" xfId="2406" xr:uid="{00000000-0005-0000-0000-0000FD040000}"/>
    <cellStyle name="Comma 4 3 5 6 2" xfId="6680" xr:uid="{2AB85897-416A-4503-8DEE-04F80998A4B6}"/>
    <cellStyle name="Comma 4 3 5 7" xfId="2702" xr:uid="{00000000-0005-0000-0000-0000FE040000}"/>
    <cellStyle name="Comma 4 3 5 8" xfId="2784" xr:uid="{00000000-0005-0000-0000-0000FF040000}"/>
    <cellStyle name="Comma 4 3 5 8 2" xfId="6997" xr:uid="{AEC254AE-A40A-49C1-B0F0-D257766E1289}"/>
    <cellStyle name="Comma 4 3 5 9" xfId="4614" xr:uid="{E82B5099-F444-44AA-B387-4BA14E5ACBFF}"/>
    <cellStyle name="Comma 4 4" xfId="153" xr:uid="{00000000-0005-0000-0000-000000050000}"/>
    <cellStyle name="Comma 4 4 10" xfId="2785" xr:uid="{00000000-0005-0000-0000-000001050000}"/>
    <cellStyle name="Comma 4 4 10 2" xfId="6998" xr:uid="{0848512E-75C5-4000-A36A-8A9CE6C580AA}"/>
    <cellStyle name="Comma 4 4 11" xfId="4615" xr:uid="{8787C620-C20E-4726-97C9-B376071FDF68}"/>
    <cellStyle name="Comma 4 4 2" xfId="154" xr:uid="{00000000-0005-0000-0000-000002050000}"/>
    <cellStyle name="Comma 4 4 2 10" xfId="4616" xr:uid="{52ABA420-90DA-4944-B5A1-06CC91F6145A}"/>
    <cellStyle name="Comma 4 4 2 2" xfId="155" xr:uid="{00000000-0005-0000-0000-000003050000}"/>
    <cellStyle name="Comma 4 4 2 2 2" xfId="693" xr:uid="{00000000-0005-0000-0000-000004050000}"/>
    <cellStyle name="Comma 4 4 2 2 2 2" xfId="2964" xr:uid="{00000000-0005-0000-0000-000005050000}"/>
    <cellStyle name="Comma 4 4 2 2 2 2 2" xfId="7176" xr:uid="{655F1233-401F-45A7-B68F-BB2CD42764F2}"/>
    <cellStyle name="Comma 4 4 2 2 2 3" xfId="5031" xr:uid="{DB355090-D94F-4D29-ADD9-72F77727FAB7}"/>
    <cellStyle name="Comma 4 4 2 2 3" xfId="1146" xr:uid="{00000000-0005-0000-0000-000006050000}"/>
    <cellStyle name="Comma 4 4 2 2 3 2" xfId="3377" xr:uid="{00000000-0005-0000-0000-000007050000}"/>
    <cellStyle name="Comma 4 4 2 2 3 2 2" xfId="7589" xr:uid="{D55BDAA5-171B-433E-A910-C645DBDF3FD1}"/>
    <cellStyle name="Comma 4 4 2 2 3 3" xfId="5444" xr:uid="{DEC64C0A-C31B-4AED-B68F-F0CD4589AF5D}"/>
    <cellStyle name="Comma 4 4 2 2 4" xfId="1560" xr:uid="{00000000-0005-0000-0000-000008050000}"/>
    <cellStyle name="Comma 4 4 2 2 4 2" xfId="3790" xr:uid="{00000000-0005-0000-0000-000009050000}"/>
    <cellStyle name="Comma 4 4 2 2 4 2 2" xfId="8002" xr:uid="{0B1260DE-F54A-49C2-97A9-31D45BF9DE25}"/>
    <cellStyle name="Comma 4 4 2 2 4 3" xfId="5857" xr:uid="{D73EA481-D12D-440A-A748-DEEBE2A9ADCB}"/>
    <cellStyle name="Comma 4 4 2 2 5" xfId="1974" xr:uid="{00000000-0005-0000-0000-00000A050000}"/>
    <cellStyle name="Comma 4 4 2 2 5 2" xfId="4203" xr:uid="{00000000-0005-0000-0000-00000B050000}"/>
    <cellStyle name="Comma 4 4 2 2 5 2 2" xfId="8415" xr:uid="{CE836477-E996-44C3-AA1B-9DCEA262E0E8}"/>
    <cellStyle name="Comma 4 4 2 2 5 3" xfId="6270" xr:uid="{433F30BE-78CB-4B53-8929-B69A8AC4DCC3}"/>
    <cellStyle name="Comma 4 4 2 2 6" xfId="2409" xr:uid="{00000000-0005-0000-0000-00000C050000}"/>
    <cellStyle name="Comma 4 4 2 2 6 2" xfId="6683" xr:uid="{02999658-92AE-4A4B-8C6E-F5311C17479F}"/>
    <cellStyle name="Comma 4 4 2 2 7" xfId="2705" xr:uid="{00000000-0005-0000-0000-00000D050000}"/>
    <cellStyle name="Comma 4 4 2 2 8" xfId="2787" xr:uid="{00000000-0005-0000-0000-00000E050000}"/>
    <cellStyle name="Comma 4 4 2 2 8 2" xfId="7000" xr:uid="{5E4A80CD-284F-42FA-B28A-5C5D3C4F6B01}"/>
    <cellStyle name="Comma 4 4 2 2 9" xfId="4617" xr:uid="{569CA0C3-E2F3-426B-B803-20994384294E}"/>
    <cellStyle name="Comma 4 4 2 3" xfId="692" xr:uid="{00000000-0005-0000-0000-00000F050000}"/>
    <cellStyle name="Comma 4 4 2 3 2" xfId="2963" xr:uid="{00000000-0005-0000-0000-000010050000}"/>
    <cellStyle name="Comma 4 4 2 3 2 2" xfId="7175" xr:uid="{5D58737B-A395-468B-A9FC-35DF09865B99}"/>
    <cellStyle name="Comma 4 4 2 3 3" xfId="5030" xr:uid="{E5AA2938-1611-4D3C-8BF9-F59738F8FCE6}"/>
    <cellStyle name="Comma 4 4 2 4" xfId="1145" xr:uid="{00000000-0005-0000-0000-000011050000}"/>
    <cellStyle name="Comma 4 4 2 4 2" xfId="3376" xr:uid="{00000000-0005-0000-0000-000012050000}"/>
    <cellStyle name="Comma 4 4 2 4 2 2" xfId="7588" xr:uid="{8A6DA9ED-CEE6-4FCB-BC7E-57D62DA7172C}"/>
    <cellStyle name="Comma 4 4 2 4 3" xfId="5443" xr:uid="{08AF44D2-7301-47AA-B021-326B88257190}"/>
    <cellStyle name="Comma 4 4 2 5" xfId="1559" xr:uid="{00000000-0005-0000-0000-000013050000}"/>
    <cellStyle name="Comma 4 4 2 5 2" xfId="3789" xr:uid="{00000000-0005-0000-0000-000014050000}"/>
    <cellStyle name="Comma 4 4 2 5 2 2" xfId="8001" xr:uid="{23BD53CC-812C-4D17-9555-9D8E9A2EA601}"/>
    <cellStyle name="Comma 4 4 2 5 3" xfId="5856" xr:uid="{7C0ED018-DAB9-4922-AB6D-181E16399B65}"/>
    <cellStyle name="Comma 4 4 2 6" xfId="1973" xr:uid="{00000000-0005-0000-0000-000015050000}"/>
    <cellStyle name="Comma 4 4 2 6 2" xfId="4202" xr:uid="{00000000-0005-0000-0000-000016050000}"/>
    <cellStyle name="Comma 4 4 2 6 2 2" xfId="8414" xr:uid="{CE3E3D4D-EE81-437F-AF50-EB060E66BE6B}"/>
    <cellStyle name="Comma 4 4 2 6 3" xfId="6269" xr:uid="{0638C71D-216E-451B-9417-4AE810B7E194}"/>
    <cellStyle name="Comma 4 4 2 7" xfId="2408" xr:uid="{00000000-0005-0000-0000-000017050000}"/>
    <cellStyle name="Comma 4 4 2 7 2" xfId="6682" xr:uid="{FF5C7E4D-DC3D-41F8-BA30-C4A85548FD6E}"/>
    <cellStyle name="Comma 4 4 2 8" xfId="2704" xr:uid="{00000000-0005-0000-0000-000018050000}"/>
    <cellStyle name="Comma 4 4 2 9" xfId="2786" xr:uid="{00000000-0005-0000-0000-000019050000}"/>
    <cellStyle name="Comma 4 4 2 9 2" xfId="6999" xr:uid="{7984B93E-856A-47E8-AE86-4B9AF7BE74DF}"/>
    <cellStyle name="Comma 4 4 3" xfId="156" xr:uid="{00000000-0005-0000-0000-00001A050000}"/>
    <cellStyle name="Comma 4 4 3 2" xfId="694" xr:uid="{00000000-0005-0000-0000-00001B050000}"/>
    <cellStyle name="Comma 4 4 3 2 2" xfId="2965" xr:uid="{00000000-0005-0000-0000-00001C050000}"/>
    <cellStyle name="Comma 4 4 3 2 2 2" xfId="7177" xr:uid="{13FB4D42-D87E-4ADF-88AD-D066C7173A5E}"/>
    <cellStyle name="Comma 4 4 3 2 3" xfId="5032" xr:uid="{E85506D7-1823-46E5-99B7-64FD8417CA93}"/>
    <cellStyle name="Comma 4 4 3 3" xfId="1147" xr:uid="{00000000-0005-0000-0000-00001D050000}"/>
    <cellStyle name="Comma 4 4 3 3 2" xfId="3378" xr:uid="{00000000-0005-0000-0000-00001E050000}"/>
    <cellStyle name="Comma 4 4 3 3 2 2" xfId="7590" xr:uid="{D2937E84-9935-4EAE-AF2A-E8FEE5CCC760}"/>
    <cellStyle name="Comma 4 4 3 3 3" xfId="5445" xr:uid="{D2FFBCF1-E29E-4768-983E-8646957C481C}"/>
    <cellStyle name="Comma 4 4 3 4" xfId="1561" xr:uid="{00000000-0005-0000-0000-00001F050000}"/>
    <cellStyle name="Comma 4 4 3 4 2" xfId="3791" xr:uid="{00000000-0005-0000-0000-000020050000}"/>
    <cellStyle name="Comma 4 4 3 4 2 2" xfId="8003" xr:uid="{DD20ADBF-D8EE-4E93-AC40-B0A3780FD2CA}"/>
    <cellStyle name="Comma 4 4 3 4 3" xfId="5858" xr:uid="{BB461FBD-E229-4A24-AB59-87BC532104B6}"/>
    <cellStyle name="Comma 4 4 3 5" xfId="1975" xr:uid="{00000000-0005-0000-0000-000021050000}"/>
    <cellStyle name="Comma 4 4 3 5 2" xfId="4204" xr:uid="{00000000-0005-0000-0000-000022050000}"/>
    <cellStyle name="Comma 4 4 3 5 2 2" xfId="8416" xr:uid="{C9CDE420-408A-4146-AED2-FFB3D0C56CE4}"/>
    <cellStyle name="Comma 4 4 3 5 3" xfId="6271" xr:uid="{194FA53C-CD42-4C16-AC70-41B1DFDD02BF}"/>
    <cellStyle name="Comma 4 4 3 6" xfId="2410" xr:uid="{00000000-0005-0000-0000-000023050000}"/>
    <cellStyle name="Comma 4 4 3 6 2" xfId="6684" xr:uid="{E3BE339D-EC71-48C4-8907-15A7B6323F05}"/>
    <cellStyle name="Comma 4 4 3 7" xfId="2706" xr:uid="{00000000-0005-0000-0000-000024050000}"/>
    <cellStyle name="Comma 4 4 3 8" xfId="2788" xr:uid="{00000000-0005-0000-0000-000025050000}"/>
    <cellStyle name="Comma 4 4 3 8 2" xfId="7001" xr:uid="{08F62154-AB90-47BB-927A-CD95FD401A97}"/>
    <cellStyle name="Comma 4 4 3 9" xfId="4618" xr:uid="{CB95A0F5-7040-4A35-ACB1-BB45D4B4D68C}"/>
    <cellStyle name="Comma 4 4 4" xfId="691" xr:uid="{00000000-0005-0000-0000-000026050000}"/>
    <cellStyle name="Comma 4 4 4 2" xfId="2962" xr:uid="{00000000-0005-0000-0000-000027050000}"/>
    <cellStyle name="Comma 4 4 4 2 2" xfId="7174" xr:uid="{6BD87A6A-ED3F-45DA-9046-C8FC2F3AE1C7}"/>
    <cellStyle name="Comma 4 4 4 3" xfId="5029" xr:uid="{C227753B-055D-4C0A-B9AC-5100A4252C2C}"/>
    <cellStyle name="Comma 4 4 5" xfId="1144" xr:uid="{00000000-0005-0000-0000-000028050000}"/>
    <cellStyle name="Comma 4 4 5 2" xfId="3375" xr:uid="{00000000-0005-0000-0000-000029050000}"/>
    <cellStyle name="Comma 4 4 5 2 2" xfId="7587" xr:uid="{98148E68-A6A0-4BEA-829F-8F6AEEF8DB3C}"/>
    <cellStyle name="Comma 4 4 5 3" xfId="5442" xr:uid="{1C4B4FE2-5500-48C3-BF8C-A330D49DBF39}"/>
    <cellStyle name="Comma 4 4 6" xfId="1558" xr:uid="{00000000-0005-0000-0000-00002A050000}"/>
    <cellStyle name="Comma 4 4 6 2" xfId="3788" xr:uid="{00000000-0005-0000-0000-00002B050000}"/>
    <cellStyle name="Comma 4 4 6 2 2" xfId="8000" xr:uid="{A7FEECF5-664F-466D-BBED-ACB5ADC48D73}"/>
    <cellStyle name="Comma 4 4 6 3" xfId="5855" xr:uid="{25C25502-7D2D-44A3-8AB5-EF6ACA5232EF}"/>
    <cellStyle name="Comma 4 4 7" xfId="1972" xr:uid="{00000000-0005-0000-0000-00002C050000}"/>
    <cellStyle name="Comma 4 4 7 2" xfId="4201" xr:uid="{00000000-0005-0000-0000-00002D050000}"/>
    <cellStyle name="Comma 4 4 7 2 2" xfId="8413" xr:uid="{611174F4-2540-4D17-B4F1-FE848EB18333}"/>
    <cellStyle name="Comma 4 4 7 3" xfId="6268" xr:uid="{CBE5C97A-456F-4F5C-B2A3-3C261BCC9C17}"/>
    <cellStyle name="Comma 4 4 8" xfId="2407" xr:uid="{00000000-0005-0000-0000-00002E050000}"/>
    <cellStyle name="Comma 4 4 8 2" xfId="6681" xr:uid="{5D40E66C-5890-485C-B350-4BF393F24900}"/>
    <cellStyle name="Comma 4 4 9" xfId="2703" xr:uid="{00000000-0005-0000-0000-00002F050000}"/>
    <cellStyle name="Comma 4 5" xfId="157" xr:uid="{00000000-0005-0000-0000-000030050000}"/>
    <cellStyle name="Comma 4 5 10" xfId="4619" xr:uid="{7A431D41-575E-41B0-B255-30F7C9C721E1}"/>
    <cellStyle name="Comma 4 5 2" xfId="158" xr:uid="{00000000-0005-0000-0000-000031050000}"/>
    <cellStyle name="Comma 4 5 2 2" xfId="696" xr:uid="{00000000-0005-0000-0000-000032050000}"/>
    <cellStyle name="Comma 4 5 2 2 2" xfId="2967" xr:uid="{00000000-0005-0000-0000-000033050000}"/>
    <cellStyle name="Comma 4 5 2 2 2 2" xfId="7179" xr:uid="{82BC5616-1ECC-4335-8997-8762AB13F392}"/>
    <cellStyle name="Comma 4 5 2 2 3" xfId="5034" xr:uid="{87948019-7160-4715-B341-6ED89BBFBC2C}"/>
    <cellStyle name="Comma 4 5 2 3" xfId="1149" xr:uid="{00000000-0005-0000-0000-000034050000}"/>
    <cellStyle name="Comma 4 5 2 3 2" xfId="3380" xr:uid="{00000000-0005-0000-0000-000035050000}"/>
    <cellStyle name="Comma 4 5 2 3 2 2" xfId="7592" xr:uid="{E1D0153F-DB95-4B80-AA9E-7431415F256F}"/>
    <cellStyle name="Comma 4 5 2 3 3" xfId="5447" xr:uid="{89942AB9-086B-484C-923A-09313C1B5AB0}"/>
    <cellStyle name="Comma 4 5 2 4" xfId="1563" xr:uid="{00000000-0005-0000-0000-000036050000}"/>
    <cellStyle name="Comma 4 5 2 4 2" xfId="3793" xr:uid="{00000000-0005-0000-0000-000037050000}"/>
    <cellStyle name="Comma 4 5 2 4 2 2" xfId="8005" xr:uid="{166282DD-BEEC-4E0B-B3D2-B720F8916419}"/>
    <cellStyle name="Comma 4 5 2 4 3" xfId="5860" xr:uid="{A04F5885-ED27-4EFF-A912-684665A9A4E5}"/>
    <cellStyle name="Comma 4 5 2 5" xfId="1977" xr:uid="{00000000-0005-0000-0000-000038050000}"/>
    <cellStyle name="Comma 4 5 2 5 2" xfId="4206" xr:uid="{00000000-0005-0000-0000-000039050000}"/>
    <cellStyle name="Comma 4 5 2 5 2 2" xfId="8418" xr:uid="{158FE700-3564-469B-89D7-E327D27C122C}"/>
    <cellStyle name="Comma 4 5 2 5 3" xfId="6273" xr:uid="{68F5771F-8966-4645-A051-C4EB9EDE012B}"/>
    <cellStyle name="Comma 4 5 2 6" xfId="2412" xr:uid="{00000000-0005-0000-0000-00003A050000}"/>
    <cellStyle name="Comma 4 5 2 6 2" xfId="6686" xr:uid="{0A0667F7-2AD7-415E-B1DC-23AEF844EF8C}"/>
    <cellStyle name="Comma 4 5 2 7" xfId="2708" xr:uid="{00000000-0005-0000-0000-00003B050000}"/>
    <cellStyle name="Comma 4 5 2 8" xfId="2790" xr:uid="{00000000-0005-0000-0000-00003C050000}"/>
    <cellStyle name="Comma 4 5 2 8 2" xfId="7003" xr:uid="{AB0F283C-CF98-4828-8ADB-D080F6E4598B}"/>
    <cellStyle name="Comma 4 5 2 9" xfId="4620" xr:uid="{5F75E01E-FE5D-482A-9480-0F578C798DF6}"/>
    <cellStyle name="Comma 4 5 3" xfId="695" xr:uid="{00000000-0005-0000-0000-00003D050000}"/>
    <cellStyle name="Comma 4 5 3 2" xfId="2966" xr:uid="{00000000-0005-0000-0000-00003E050000}"/>
    <cellStyle name="Comma 4 5 3 2 2" xfId="7178" xr:uid="{B62F026D-AB98-4C1F-BD37-A4BF6A7432B3}"/>
    <cellStyle name="Comma 4 5 3 3" xfId="5033" xr:uid="{FB21AE17-56CF-4517-9087-B5163A06EF58}"/>
    <cellStyle name="Comma 4 5 4" xfId="1148" xr:uid="{00000000-0005-0000-0000-00003F050000}"/>
    <cellStyle name="Comma 4 5 4 2" xfId="3379" xr:uid="{00000000-0005-0000-0000-000040050000}"/>
    <cellStyle name="Comma 4 5 4 2 2" xfId="7591" xr:uid="{00C69F4A-F3C0-44AE-8730-B17B5812E566}"/>
    <cellStyle name="Comma 4 5 4 3" xfId="5446" xr:uid="{511BA11D-9E2B-4F44-BDA6-6595FD651763}"/>
    <cellStyle name="Comma 4 5 5" xfId="1562" xr:uid="{00000000-0005-0000-0000-000041050000}"/>
    <cellStyle name="Comma 4 5 5 2" xfId="3792" xr:uid="{00000000-0005-0000-0000-000042050000}"/>
    <cellStyle name="Comma 4 5 5 2 2" xfId="8004" xr:uid="{A1F577A6-E7E9-45D2-8CF5-5F6CC9876ED9}"/>
    <cellStyle name="Comma 4 5 5 3" xfId="5859" xr:uid="{C041CD6F-50EB-4D11-A0DC-6C0BFFC8CB8B}"/>
    <cellStyle name="Comma 4 5 6" xfId="1976" xr:uid="{00000000-0005-0000-0000-000043050000}"/>
    <cellStyle name="Comma 4 5 6 2" xfId="4205" xr:uid="{00000000-0005-0000-0000-000044050000}"/>
    <cellStyle name="Comma 4 5 6 2 2" xfId="8417" xr:uid="{7F3A10F5-E5E6-435E-8A07-64B31F0EB1FB}"/>
    <cellStyle name="Comma 4 5 6 3" xfId="6272" xr:uid="{CB5AF5CD-D175-40DE-A918-B84596CB8A6D}"/>
    <cellStyle name="Comma 4 5 7" xfId="2411" xr:uid="{00000000-0005-0000-0000-000045050000}"/>
    <cellStyle name="Comma 4 5 7 2" xfId="6685" xr:uid="{575FBACA-43AE-4BFD-9BCB-ABAA8B89149A}"/>
    <cellStyle name="Comma 4 5 8" xfId="2707" xr:uid="{00000000-0005-0000-0000-000046050000}"/>
    <cellStyle name="Comma 4 5 9" xfId="2789" xr:uid="{00000000-0005-0000-0000-000047050000}"/>
    <cellStyle name="Comma 4 5 9 2" xfId="7002" xr:uid="{BA6A854C-1AA5-4B40-A090-ABBA564E208A}"/>
    <cellStyle name="Comma 4 6" xfId="159" xr:uid="{00000000-0005-0000-0000-000048050000}"/>
    <cellStyle name="Comma 4 6 2" xfId="697" xr:uid="{00000000-0005-0000-0000-000049050000}"/>
    <cellStyle name="Comma 4 6 2 2" xfId="2968" xr:uid="{00000000-0005-0000-0000-00004A050000}"/>
    <cellStyle name="Comma 4 6 2 2 2" xfId="7180" xr:uid="{B76B1F43-0069-4D23-995E-E5CB0E2574AC}"/>
    <cellStyle name="Comma 4 6 2 3" xfId="5035" xr:uid="{5546BEEB-B32D-40B2-8DD2-A39F2971E88C}"/>
    <cellStyle name="Comma 4 6 3" xfId="1150" xr:uid="{00000000-0005-0000-0000-00004B050000}"/>
    <cellStyle name="Comma 4 6 3 2" xfId="3381" xr:uid="{00000000-0005-0000-0000-00004C050000}"/>
    <cellStyle name="Comma 4 6 3 2 2" xfId="7593" xr:uid="{9D351FFF-FA9F-4FA7-811B-A73FB2CC406C}"/>
    <cellStyle name="Comma 4 6 3 3" xfId="5448" xr:uid="{F11D2520-D3B2-462B-8D71-0A7447F47E29}"/>
    <cellStyle name="Comma 4 6 4" xfId="1564" xr:uid="{00000000-0005-0000-0000-00004D050000}"/>
    <cellStyle name="Comma 4 6 4 2" xfId="3794" xr:uid="{00000000-0005-0000-0000-00004E050000}"/>
    <cellStyle name="Comma 4 6 4 2 2" xfId="8006" xr:uid="{032E2CDB-50F3-48EA-8ACB-F103F4FD3CC6}"/>
    <cellStyle name="Comma 4 6 4 3" xfId="5861" xr:uid="{3A516201-8F7D-4F5C-845F-92F308248777}"/>
    <cellStyle name="Comma 4 6 5" xfId="1978" xr:uid="{00000000-0005-0000-0000-00004F050000}"/>
    <cellStyle name="Comma 4 6 5 2" xfId="4207" xr:uid="{00000000-0005-0000-0000-000050050000}"/>
    <cellStyle name="Comma 4 6 5 2 2" xfId="8419" xr:uid="{1ED3C2B5-099D-4995-BE81-B157D3D3386B}"/>
    <cellStyle name="Comma 4 6 5 3" xfId="6274" xr:uid="{BA13721E-2BA1-4A8C-9215-6C8DB80C5E43}"/>
    <cellStyle name="Comma 4 6 6" xfId="2413" xr:uid="{00000000-0005-0000-0000-000051050000}"/>
    <cellStyle name="Comma 4 6 6 2" xfId="6687" xr:uid="{12796658-4F46-4614-B242-118A96FFD6A3}"/>
    <cellStyle name="Comma 4 6 7" xfId="2709" xr:uid="{00000000-0005-0000-0000-000052050000}"/>
    <cellStyle name="Comma 4 6 8" xfId="2791" xr:uid="{00000000-0005-0000-0000-000053050000}"/>
    <cellStyle name="Comma 4 6 8 2" xfId="7004" xr:uid="{9B07C081-DA0A-40DA-8950-5CF3476A9C11}"/>
    <cellStyle name="Comma 4 6 9" xfId="4621" xr:uid="{5CCB086F-547F-4D83-A0BD-42A3E6FA1C69}"/>
    <cellStyle name="Comma 4 7" xfId="160" xr:uid="{00000000-0005-0000-0000-000054050000}"/>
    <cellStyle name="Comma 4 7 2" xfId="698" xr:uid="{00000000-0005-0000-0000-000055050000}"/>
    <cellStyle name="Comma 4 7 2 2" xfId="2969" xr:uid="{00000000-0005-0000-0000-000056050000}"/>
    <cellStyle name="Comma 4 7 2 2 2" xfId="7181" xr:uid="{0B6EF35F-B173-4740-9926-37FE491332CB}"/>
    <cellStyle name="Comma 4 7 2 3" xfId="5036" xr:uid="{F8E14AF9-579D-46D3-A1FF-78E3E5350E50}"/>
    <cellStyle name="Comma 4 7 3" xfId="1151" xr:uid="{00000000-0005-0000-0000-000057050000}"/>
    <cellStyle name="Comma 4 7 3 2" xfId="3382" xr:uid="{00000000-0005-0000-0000-000058050000}"/>
    <cellStyle name="Comma 4 7 3 2 2" xfId="7594" xr:uid="{EEB6A424-A3F4-486A-A10F-07A66FCB7CFB}"/>
    <cellStyle name="Comma 4 7 3 3" xfId="5449" xr:uid="{C01C4F74-75DA-41FB-A550-FCD9972AE9AD}"/>
    <cellStyle name="Comma 4 7 4" xfId="1565" xr:uid="{00000000-0005-0000-0000-000059050000}"/>
    <cellStyle name="Comma 4 7 4 2" xfId="3795" xr:uid="{00000000-0005-0000-0000-00005A050000}"/>
    <cellStyle name="Comma 4 7 4 2 2" xfId="8007" xr:uid="{921F465B-88D1-4C59-A9A3-B0C3E8C50F23}"/>
    <cellStyle name="Comma 4 7 4 3" xfId="5862" xr:uid="{B796034C-B0C4-47D7-9B0B-19BDE93D08FD}"/>
    <cellStyle name="Comma 4 7 5" xfId="1979" xr:uid="{00000000-0005-0000-0000-00005B050000}"/>
    <cellStyle name="Comma 4 7 5 2" xfId="4208" xr:uid="{00000000-0005-0000-0000-00005C050000}"/>
    <cellStyle name="Comma 4 7 5 2 2" xfId="8420" xr:uid="{47F037D2-7CB0-492D-AEE8-9E91C70C50F8}"/>
    <cellStyle name="Comma 4 7 5 3" xfId="6275" xr:uid="{8DA1783A-FE91-4A31-A1D2-DC9A2CAA9AB8}"/>
    <cellStyle name="Comma 4 7 6" xfId="2414" xr:uid="{00000000-0005-0000-0000-00005D050000}"/>
    <cellStyle name="Comma 4 7 6 2" xfId="6688" xr:uid="{1CB6940C-42D2-48F5-A9EC-DA46BB78ACB1}"/>
    <cellStyle name="Comma 4 7 7" xfId="2710" xr:uid="{00000000-0005-0000-0000-00005E050000}"/>
    <cellStyle name="Comma 4 7 8" xfId="2792" xr:uid="{00000000-0005-0000-0000-00005F050000}"/>
    <cellStyle name="Comma 4 7 8 2" xfId="7005" xr:uid="{7F15E5BA-6881-404B-85C6-2B6F11620433}"/>
    <cellStyle name="Comma 4 7 9" xfId="4622" xr:uid="{12DA1F88-0A8C-4EB2-B079-52743539F379}"/>
    <cellStyle name="Comma 5" xfId="161" xr:uid="{00000000-0005-0000-0000-000060050000}"/>
    <cellStyle name="Comma 5 2" xfId="162" xr:uid="{00000000-0005-0000-0000-000061050000}"/>
    <cellStyle name="Comma 5 2 2" xfId="699" xr:uid="{00000000-0005-0000-0000-000062050000}"/>
    <cellStyle name="Comma 6" xfId="163" xr:uid="{00000000-0005-0000-0000-000063050000}"/>
    <cellStyle name="Currency 10" xfId="164" xr:uid="{00000000-0005-0000-0000-000064050000}"/>
    <cellStyle name="Currency 10 2" xfId="165" xr:uid="{00000000-0005-0000-0000-000065050000}"/>
    <cellStyle name="Currency 10 2 2" xfId="701" xr:uid="{00000000-0005-0000-0000-000066050000}"/>
    <cellStyle name="Currency 10 3" xfId="166" xr:uid="{00000000-0005-0000-0000-000067050000}"/>
    <cellStyle name="Currency 10 3 2" xfId="702" xr:uid="{00000000-0005-0000-0000-000068050000}"/>
    <cellStyle name="Currency 10 4" xfId="167" xr:uid="{00000000-0005-0000-0000-000069050000}"/>
    <cellStyle name="Currency 10 5" xfId="700" xr:uid="{00000000-0005-0000-0000-00006A050000}"/>
    <cellStyle name="Currency 11" xfId="168" xr:uid="{00000000-0005-0000-0000-00006B050000}"/>
    <cellStyle name="Currency 11 2" xfId="169" xr:uid="{00000000-0005-0000-0000-00006C050000}"/>
    <cellStyle name="Currency 11 2 2" xfId="704" xr:uid="{00000000-0005-0000-0000-00006D050000}"/>
    <cellStyle name="Currency 11 3" xfId="703" xr:uid="{00000000-0005-0000-0000-00006E050000}"/>
    <cellStyle name="Currency 12" xfId="170" xr:uid="{00000000-0005-0000-0000-00006F050000}"/>
    <cellStyle name="Currency 12 2" xfId="706" xr:uid="{00000000-0005-0000-0000-000070050000}"/>
    <cellStyle name="Currency 12 3" xfId="705" xr:uid="{00000000-0005-0000-0000-000071050000}"/>
    <cellStyle name="Currency 13" xfId="2711" xr:uid="{00000000-0005-0000-0000-000072050000}"/>
    <cellStyle name="Currency 13 2" xfId="4494" xr:uid="{00000000-0005-0000-0000-000073050000}"/>
    <cellStyle name="Currency 13 3" xfId="2447" xr:uid="{00000000-0005-0000-0000-000074050000}"/>
    <cellStyle name="Currency 2" xfId="171" xr:uid="{00000000-0005-0000-0000-000075050000}"/>
    <cellStyle name="Currency 2 2" xfId="172" xr:uid="{00000000-0005-0000-0000-000076050000}"/>
    <cellStyle name="Currency 2 3" xfId="173" xr:uid="{00000000-0005-0000-0000-000077050000}"/>
    <cellStyle name="Currency 2 3 2" xfId="174" xr:uid="{00000000-0005-0000-0000-000078050000}"/>
    <cellStyle name="Currency 2 3 2 2" xfId="708" xr:uid="{00000000-0005-0000-0000-000079050000}"/>
    <cellStyle name="Currency 2 3 3" xfId="175" xr:uid="{00000000-0005-0000-0000-00007A050000}"/>
    <cellStyle name="Currency 2 4" xfId="707" xr:uid="{00000000-0005-0000-0000-00007B050000}"/>
    <cellStyle name="Currency 3" xfId="176" xr:uid="{00000000-0005-0000-0000-00007C050000}"/>
    <cellStyle name="Currency 3 2" xfId="177" xr:uid="{00000000-0005-0000-0000-00007D050000}"/>
    <cellStyle name="Currency 3 2 2" xfId="178" xr:uid="{00000000-0005-0000-0000-00007E050000}"/>
    <cellStyle name="Currency 3 2 2 10" xfId="2793" xr:uid="{00000000-0005-0000-0000-00007F050000}"/>
    <cellStyle name="Currency 3 2 2 10 2" xfId="7006" xr:uid="{1CA131C7-27F9-4FFA-9E9A-CD31903C7FB7}"/>
    <cellStyle name="Currency 3 2 2 11" xfId="4623" xr:uid="{07080C0F-15F5-4CAE-87D0-9600B81E788E}"/>
    <cellStyle name="Currency 3 2 2 2" xfId="179" xr:uid="{00000000-0005-0000-0000-000080050000}"/>
    <cellStyle name="Currency 3 2 2 2 10" xfId="4624" xr:uid="{6568D6F3-3F5B-4333-A4D0-BB704898CFAF}"/>
    <cellStyle name="Currency 3 2 2 2 2" xfId="180" xr:uid="{00000000-0005-0000-0000-000081050000}"/>
    <cellStyle name="Currency 3 2 2 2 2 2" xfId="711" xr:uid="{00000000-0005-0000-0000-000082050000}"/>
    <cellStyle name="Currency 3 2 2 2 2 2 2" xfId="2972" xr:uid="{00000000-0005-0000-0000-000083050000}"/>
    <cellStyle name="Currency 3 2 2 2 2 2 2 2" xfId="7184" xr:uid="{5BCCD345-B993-4627-886F-D5921C992CA5}"/>
    <cellStyle name="Currency 3 2 2 2 2 2 3" xfId="5039" xr:uid="{5B0C90AD-4F0C-432D-811A-CB78785113DC}"/>
    <cellStyle name="Currency 3 2 2 2 2 3" xfId="1154" xr:uid="{00000000-0005-0000-0000-000084050000}"/>
    <cellStyle name="Currency 3 2 2 2 2 3 2" xfId="3385" xr:uid="{00000000-0005-0000-0000-000085050000}"/>
    <cellStyle name="Currency 3 2 2 2 2 3 2 2" xfId="7597" xr:uid="{60572CB2-716E-46A7-90E5-F1071C2CEBD4}"/>
    <cellStyle name="Currency 3 2 2 2 2 3 3" xfId="5452" xr:uid="{9C0B9EC0-A0AA-423E-9A17-CF709F1767D6}"/>
    <cellStyle name="Currency 3 2 2 2 2 4" xfId="1568" xr:uid="{00000000-0005-0000-0000-000086050000}"/>
    <cellStyle name="Currency 3 2 2 2 2 4 2" xfId="3798" xr:uid="{00000000-0005-0000-0000-000087050000}"/>
    <cellStyle name="Currency 3 2 2 2 2 4 2 2" xfId="8010" xr:uid="{B26EB836-B674-4DF4-B54E-E37B6E2A1953}"/>
    <cellStyle name="Currency 3 2 2 2 2 4 3" xfId="5865" xr:uid="{C4040B4F-89E3-4E03-A380-1E72549008D1}"/>
    <cellStyle name="Currency 3 2 2 2 2 5" xfId="1982" xr:uid="{00000000-0005-0000-0000-000088050000}"/>
    <cellStyle name="Currency 3 2 2 2 2 5 2" xfId="4211" xr:uid="{00000000-0005-0000-0000-000089050000}"/>
    <cellStyle name="Currency 3 2 2 2 2 5 2 2" xfId="8423" xr:uid="{3C45871D-E989-4AA2-BAC8-A6026CDFFA9A}"/>
    <cellStyle name="Currency 3 2 2 2 2 5 3" xfId="6278" xr:uid="{F6DAD194-3C72-4966-9838-9464EE64FE29}"/>
    <cellStyle name="Currency 3 2 2 2 2 6" xfId="2417" xr:uid="{00000000-0005-0000-0000-00008A050000}"/>
    <cellStyle name="Currency 3 2 2 2 2 6 2" xfId="6691" xr:uid="{11D113DF-2F44-4517-A55C-04DD24B650A6}"/>
    <cellStyle name="Currency 3 2 2 2 2 7" xfId="2714" xr:uid="{00000000-0005-0000-0000-00008B050000}"/>
    <cellStyle name="Currency 3 2 2 2 2 8" xfId="2795" xr:uid="{00000000-0005-0000-0000-00008C050000}"/>
    <cellStyle name="Currency 3 2 2 2 2 8 2" xfId="7008" xr:uid="{06F42B93-7DA0-430C-A197-22F4B1FA4BC7}"/>
    <cellStyle name="Currency 3 2 2 2 2 9" xfId="4625" xr:uid="{92FAF8D9-FC86-430B-B1C4-2C1406ADE234}"/>
    <cellStyle name="Currency 3 2 2 2 3" xfId="710" xr:uid="{00000000-0005-0000-0000-00008D050000}"/>
    <cellStyle name="Currency 3 2 2 2 3 2" xfId="2971" xr:uid="{00000000-0005-0000-0000-00008E050000}"/>
    <cellStyle name="Currency 3 2 2 2 3 2 2" xfId="7183" xr:uid="{C3F9B72D-5517-4548-87E6-864DE2AEA21A}"/>
    <cellStyle name="Currency 3 2 2 2 3 3" xfId="5038" xr:uid="{C25ECC57-8B4C-45D8-A289-C573743323F4}"/>
    <cellStyle name="Currency 3 2 2 2 4" xfId="1153" xr:uid="{00000000-0005-0000-0000-00008F050000}"/>
    <cellStyle name="Currency 3 2 2 2 4 2" xfId="3384" xr:uid="{00000000-0005-0000-0000-000090050000}"/>
    <cellStyle name="Currency 3 2 2 2 4 2 2" xfId="7596" xr:uid="{165EDC0D-83B7-4353-B9B5-3BC2CD372781}"/>
    <cellStyle name="Currency 3 2 2 2 4 3" xfId="5451" xr:uid="{6255BFA7-C15E-4934-93EA-B7321B5C8F70}"/>
    <cellStyle name="Currency 3 2 2 2 5" xfId="1567" xr:uid="{00000000-0005-0000-0000-000091050000}"/>
    <cellStyle name="Currency 3 2 2 2 5 2" xfId="3797" xr:uid="{00000000-0005-0000-0000-000092050000}"/>
    <cellStyle name="Currency 3 2 2 2 5 2 2" xfId="8009" xr:uid="{7C7C6F0D-9F7D-467B-92D0-4740B1A0AA12}"/>
    <cellStyle name="Currency 3 2 2 2 5 3" xfId="5864" xr:uid="{FD98F493-92F3-4637-9F00-6B51A1D6A38C}"/>
    <cellStyle name="Currency 3 2 2 2 6" xfId="1981" xr:uid="{00000000-0005-0000-0000-000093050000}"/>
    <cellStyle name="Currency 3 2 2 2 6 2" xfId="4210" xr:uid="{00000000-0005-0000-0000-000094050000}"/>
    <cellStyle name="Currency 3 2 2 2 6 2 2" xfId="8422" xr:uid="{9A1DC50D-E462-4A96-AA09-0C6E7FB57DCB}"/>
    <cellStyle name="Currency 3 2 2 2 6 3" xfId="6277" xr:uid="{B7F18E07-AE80-4229-98D0-7ECE4A3EEC50}"/>
    <cellStyle name="Currency 3 2 2 2 7" xfId="2416" xr:uid="{00000000-0005-0000-0000-000095050000}"/>
    <cellStyle name="Currency 3 2 2 2 7 2" xfId="6690" xr:uid="{5E57AECF-BD29-45B8-A14D-40061D21113E}"/>
    <cellStyle name="Currency 3 2 2 2 8" xfId="2713" xr:uid="{00000000-0005-0000-0000-000096050000}"/>
    <cellStyle name="Currency 3 2 2 2 9" xfId="2794" xr:uid="{00000000-0005-0000-0000-000097050000}"/>
    <cellStyle name="Currency 3 2 2 2 9 2" xfId="7007" xr:uid="{161DEABE-A227-4434-9182-0E877C65082D}"/>
    <cellStyle name="Currency 3 2 2 3" xfId="181" xr:uid="{00000000-0005-0000-0000-000098050000}"/>
    <cellStyle name="Currency 3 2 2 3 2" xfId="712" xr:uid="{00000000-0005-0000-0000-000099050000}"/>
    <cellStyle name="Currency 3 2 2 3 2 2" xfId="2973" xr:uid="{00000000-0005-0000-0000-00009A050000}"/>
    <cellStyle name="Currency 3 2 2 3 2 2 2" xfId="7185" xr:uid="{6AEF5BE7-B130-4BEC-AA69-9A799E6B8A83}"/>
    <cellStyle name="Currency 3 2 2 3 2 3" xfId="5040" xr:uid="{91F37B37-78C9-4C4A-826F-23858E934D1E}"/>
    <cellStyle name="Currency 3 2 2 3 3" xfId="1155" xr:uid="{00000000-0005-0000-0000-00009B050000}"/>
    <cellStyle name="Currency 3 2 2 3 3 2" xfId="3386" xr:uid="{00000000-0005-0000-0000-00009C050000}"/>
    <cellStyle name="Currency 3 2 2 3 3 2 2" xfId="7598" xr:uid="{2A0E48D6-E078-4925-9559-2D270E2A9A5E}"/>
    <cellStyle name="Currency 3 2 2 3 3 3" xfId="5453" xr:uid="{1D676EF3-F056-4D77-A27E-EA8074576532}"/>
    <cellStyle name="Currency 3 2 2 3 4" xfId="1569" xr:uid="{00000000-0005-0000-0000-00009D050000}"/>
    <cellStyle name="Currency 3 2 2 3 4 2" xfId="3799" xr:uid="{00000000-0005-0000-0000-00009E050000}"/>
    <cellStyle name="Currency 3 2 2 3 4 2 2" xfId="8011" xr:uid="{661488A4-ABD3-426D-888A-035AE0126D1A}"/>
    <cellStyle name="Currency 3 2 2 3 4 3" xfId="5866" xr:uid="{2D90B9FD-CB21-4396-A676-4FC323816CD5}"/>
    <cellStyle name="Currency 3 2 2 3 5" xfId="1983" xr:uid="{00000000-0005-0000-0000-00009F050000}"/>
    <cellStyle name="Currency 3 2 2 3 5 2" xfId="4212" xr:uid="{00000000-0005-0000-0000-0000A0050000}"/>
    <cellStyle name="Currency 3 2 2 3 5 2 2" xfId="8424" xr:uid="{221D9B83-416A-4B90-ADF7-F25185E2E8E2}"/>
    <cellStyle name="Currency 3 2 2 3 5 3" xfId="6279" xr:uid="{65F7EEA5-B2F2-42D6-A4FC-2E9A5E6E8921}"/>
    <cellStyle name="Currency 3 2 2 3 6" xfId="2418" xr:uid="{00000000-0005-0000-0000-0000A1050000}"/>
    <cellStyle name="Currency 3 2 2 3 6 2" xfId="6692" xr:uid="{63D2893E-C630-4348-BC39-72F0F97B1213}"/>
    <cellStyle name="Currency 3 2 2 3 7" xfId="2715" xr:uid="{00000000-0005-0000-0000-0000A2050000}"/>
    <cellStyle name="Currency 3 2 2 3 8" xfId="2796" xr:uid="{00000000-0005-0000-0000-0000A3050000}"/>
    <cellStyle name="Currency 3 2 2 3 8 2" xfId="7009" xr:uid="{AD4C0B3A-F1B0-451C-B82C-CD42267D04A1}"/>
    <cellStyle name="Currency 3 2 2 3 9" xfId="4626" xr:uid="{5939A46F-7D09-4757-9348-52F33F747154}"/>
    <cellStyle name="Currency 3 2 2 4" xfId="709" xr:uid="{00000000-0005-0000-0000-0000A4050000}"/>
    <cellStyle name="Currency 3 2 2 4 2" xfId="2970" xr:uid="{00000000-0005-0000-0000-0000A5050000}"/>
    <cellStyle name="Currency 3 2 2 4 2 2" xfId="7182" xr:uid="{8CE267A8-5218-4211-998B-14779E6E7C62}"/>
    <cellStyle name="Currency 3 2 2 4 3" xfId="5037" xr:uid="{2D17A0C8-B0D4-4D56-A38F-807E45619F07}"/>
    <cellStyle name="Currency 3 2 2 5" xfId="1152" xr:uid="{00000000-0005-0000-0000-0000A6050000}"/>
    <cellStyle name="Currency 3 2 2 5 2" xfId="3383" xr:uid="{00000000-0005-0000-0000-0000A7050000}"/>
    <cellStyle name="Currency 3 2 2 5 2 2" xfId="7595" xr:uid="{429A014C-8032-41A2-B06E-661B01AD68B2}"/>
    <cellStyle name="Currency 3 2 2 5 3" xfId="5450" xr:uid="{0FF60454-C189-4651-8337-9B280E87161B}"/>
    <cellStyle name="Currency 3 2 2 6" xfId="1566" xr:uid="{00000000-0005-0000-0000-0000A8050000}"/>
    <cellStyle name="Currency 3 2 2 6 2" xfId="3796" xr:uid="{00000000-0005-0000-0000-0000A9050000}"/>
    <cellStyle name="Currency 3 2 2 6 2 2" xfId="8008" xr:uid="{23C60F9E-4D3A-48C2-8F66-99D390AB2B0E}"/>
    <cellStyle name="Currency 3 2 2 6 3" xfId="5863" xr:uid="{E0CFB48F-338A-464E-BB76-3A0175779D2C}"/>
    <cellStyle name="Currency 3 2 2 7" xfId="1980" xr:uid="{00000000-0005-0000-0000-0000AA050000}"/>
    <cellStyle name="Currency 3 2 2 7 2" xfId="4209" xr:uid="{00000000-0005-0000-0000-0000AB050000}"/>
    <cellStyle name="Currency 3 2 2 7 2 2" xfId="8421" xr:uid="{ABDBD7C4-297C-4DC0-941E-023826CD1DC6}"/>
    <cellStyle name="Currency 3 2 2 7 3" xfId="6276" xr:uid="{9A59725B-C76E-4497-99CA-C98873F9DCBA}"/>
    <cellStyle name="Currency 3 2 2 8" xfId="2415" xr:uid="{00000000-0005-0000-0000-0000AC050000}"/>
    <cellStyle name="Currency 3 2 2 8 2" xfId="6689" xr:uid="{772179EE-D406-4F12-9238-6837A00AE61C}"/>
    <cellStyle name="Currency 3 2 2 9" xfId="2712" xr:uid="{00000000-0005-0000-0000-0000AD050000}"/>
    <cellStyle name="Currency 3 2 3" xfId="182" xr:uid="{00000000-0005-0000-0000-0000AE050000}"/>
    <cellStyle name="Currency 3 2 3 10" xfId="4627" xr:uid="{AD5A2400-E9C3-4F51-9E42-465ED54A69C8}"/>
    <cellStyle name="Currency 3 2 3 2" xfId="183" xr:uid="{00000000-0005-0000-0000-0000AF050000}"/>
    <cellStyle name="Currency 3 2 3 2 2" xfId="714" xr:uid="{00000000-0005-0000-0000-0000B0050000}"/>
    <cellStyle name="Currency 3 2 3 2 2 2" xfId="2975" xr:uid="{00000000-0005-0000-0000-0000B1050000}"/>
    <cellStyle name="Currency 3 2 3 2 2 2 2" xfId="7187" xr:uid="{E645217C-8269-4E1F-882D-0FBE784CB03E}"/>
    <cellStyle name="Currency 3 2 3 2 2 3" xfId="5042" xr:uid="{8CAB3C17-C736-43AF-8B06-BC4C6BD6B6B3}"/>
    <cellStyle name="Currency 3 2 3 2 3" xfId="1157" xr:uid="{00000000-0005-0000-0000-0000B2050000}"/>
    <cellStyle name="Currency 3 2 3 2 3 2" xfId="3388" xr:uid="{00000000-0005-0000-0000-0000B3050000}"/>
    <cellStyle name="Currency 3 2 3 2 3 2 2" xfId="7600" xr:uid="{341239CD-0107-4C7F-9A42-81527C8A48C8}"/>
    <cellStyle name="Currency 3 2 3 2 3 3" xfId="5455" xr:uid="{935C86D0-5011-485B-8496-788438DEDBE2}"/>
    <cellStyle name="Currency 3 2 3 2 4" xfId="1571" xr:uid="{00000000-0005-0000-0000-0000B4050000}"/>
    <cellStyle name="Currency 3 2 3 2 4 2" xfId="3801" xr:uid="{00000000-0005-0000-0000-0000B5050000}"/>
    <cellStyle name="Currency 3 2 3 2 4 2 2" xfId="8013" xr:uid="{D903384D-7198-4075-996F-47DC0AC6F57D}"/>
    <cellStyle name="Currency 3 2 3 2 4 3" xfId="5868" xr:uid="{67D62431-A465-4D4C-846D-1E7CD666476D}"/>
    <cellStyle name="Currency 3 2 3 2 5" xfId="1985" xr:uid="{00000000-0005-0000-0000-0000B6050000}"/>
    <cellStyle name="Currency 3 2 3 2 5 2" xfId="4214" xr:uid="{00000000-0005-0000-0000-0000B7050000}"/>
    <cellStyle name="Currency 3 2 3 2 5 2 2" xfId="8426" xr:uid="{2BDA2078-0D01-4535-9BBA-E2AEA72381A6}"/>
    <cellStyle name="Currency 3 2 3 2 5 3" xfId="6281" xr:uid="{2E7E1964-B542-4A9B-B162-D6BB1B2D965C}"/>
    <cellStyle name="Currency 3 2 3 2 6" xfId="2420" xr:uid="{00000000-0005-0000-0000-0000B8050000}"/>
    <cellStyle name="Currency 3 2 3 2 6 2" xfId="6694" xr:uid="{823C0B00-6394-4FEC-80C1-5EDB3A9F2477}"/>
    <cellStyle name="Currency 3 2 3 2 7" xfId="2717" xr:uid="{00000000-0005-0000-0000-0000B9050000}"/>
    <cellStyle name="Currency 3 2 3 2 8" xfId="2798" xr:uid="{00000000-0005-0000-0000-0000BA050000}"/>
    <cellStyle name="Currency 3 2 3 2 8 2" xfId="7011" xr:uid="{52039436-7922-477D-9DD6-AEE893D8EEBB}"/>
    <cellStyle name="Currency 3 2 3 2 9" xfId="4628" xr:uid="{E32E86CC-D1A3-4A49-8D4F-11FA6CF6EE36}"/>
    <cellStyle name="Currency 3 2 3 3" xfId="713" xr:uid="{00000000-0005-0000-0000-0000BB050000}"/>
    <cellStyle name="Currency 3 2 3 3 2" xfId="2974" xr:uid="{00000000-0005-0000-0000-0000BC050000}"/>
    <cellStyle name="Currency 3 2 3 3 2 2" xfId="7186" xr:uid="{1BE8DEB2-1B26-4FAE-AFDA-AF04EAF814E5}"/>
    <cellStyle name="Currency 3 2 3 3 3" xfId="5041" xr:uid="{B4BD35BD-A4D1-428F-925E-6BFA20DEBB30}"/>
    <cellStyle name="Currency 3 2 3 4" xfId="1156" xr:uid="{00000000-0005-0000-0000-0000BD050000}"/>
    <cellStyle name="Currency 3 2 3 4 2" xfId="3387" xr:uid="{00000000-0005-0000-0000-0000BE050000}"/>
    <cellStyle name="Currency 3 2 3 4 2 2" xfId="7599" xr:uid="{1F9EB3D0-D89A-46E0-8845-17F9643104E8}"/>
    <cellStyle name="Currency 3 2 3 4 3" xfId="5454" xr:uid="{114F38E0-3FBE-402B-A7BC-C13D81F32274}"/>
    <cellStyle name="Currency 3 2 3 5" xfId="1570" xr:uid="{00000000-0005-0000-0000-0000BF050000}"/>
    <cellStyle name="Currency 3 2 3 5 2" xfId="3800" xr:uid="{00000000-0005-0000-0000-0000C0050000}"/>
    <cellStyle name="Currency 3 2 3 5 2 2" xfId="8012" xr:uid="{4DD94B41-2B3A-4CBC-A8D4-61E97AF5A8F7}"/>
    <cellStyle name="Currency 3 2 3 5 3" xfId="5867" xr:uid="{BBE01E1F-9685-4FBF-B9A0-4E6CF06EEE70}"/>
    <cellStyle name="Currency 3 2 3 6" xfId="1984" xr:uid="{00000000-0005-0000-0000-0000C1050000}"/>
    <cellStyle name="Currency 3 2 3 6 2" xfId="4213" xr:uid="{00000000-0005-0000-0000-0000C2050000}"/>
    <cellStyle name="Currency 3 2 3 6 2 2" xfId="8425" xr:uid="{220A6B30-E95A-4FA1-80EA-CF93A24C8D35}"/>
    <cellStyle name="Currency 3 2 3 6 3" xfId="6280" xr:uid="{0BC0DD25-8016-4AAD-9EC3-9480DF760DCE}"/>
    <cellStyle name="Currency 3 2 3 7" xfId="2419" xr:uid="{00000000-0005-0000-0000-0000C3050000}"/>
    <cellStyle name="Currency 3 2 3 7 2" xfId="6693" xr:uid="{902925C0-0160-47E0-9365-01FCB207E960}"/>
    <cellStyle name="Currency 3 2 3 8" xfId="2716" xr:uid="{00000000-0005-0000-0000-0000C4050000}"/>
    <cellStyle name="Currency 3 2 3 9" xfId="2797" xr:uid="{00000000-0005-0000-0000-0000C5050000}"/>
    <cellStyle name="Currency 3 2 3 9 2" xfId="7010" xr:uid="{56A545A9-16E5-4E97-8ADE-DD63038C5C9D}"/>
    <cellStyle name="Currency 3 2 4" xfId="184" xr:uid="{00000000-0005-0000-0000-0000C6050000}"/>
    <cellStyle name="Currency 3 2 4 2" xfId="715" xr:uid="{00000000-0005-0000-0000-0000C7050000}"/>
    <cellStyle name="Currency 3 2 4 2 2" xfId="2976" xr:uid="{00000000-0005-0000-0000-0000C8050000}"/>
    <cellStyle name="Currency 3 2 4 2 2 2" xfId="7188" xr:uid="{C8F4AD73-D3D4-4987-8919-F05622149AD7}"/>
    <cellStyle name="Currency 3 2 4 2 3" xfId="5043" xr:uid="{B51076E6-D435-4FDC-AF98-7390C98B45D5}"/>
    <cellStyle name="Currency 3 2 4 3" xfId="1158" xr:uid="{00000000-0005-0000-0000-0000C9050000}"/>
    <cellStyle name="Currency 3 2 4 3 2" xfId="3389" xr:uid="{00000000-0005-0000-0000-0000CA050000}"/>
    <cellStyle name="Currency 3 2 4 3 2 2" xfId="7601" xr:uid="{86773B8B-3290-42C1-BD4E-FCEDE059C7F1}"/>
    <cellStyle name="Currency 3 2 4 3 3" xfId="5456" xr:uid="{8DA4007D-8BFF-4176-92CA-85832846D85B}"/>
    <cellStyle name="Currency 3 2 4 4" xfId="1572" xr:uid="{00000000-0005-0000-0000-0000CB050000}"/>
    <cellStyle name="Currency 3 2 4 4 2" xfId="3802" xr:uid="{00000000-0005-0000-0000-0000CC050000}"/>
    <cellStyle name="Currency 3 2 4 4 2 2" xfId="8014" xr:uid="{99A7C6DC-CAED-4CD3-98A7-C19441E69ADC}"/>
    <cellStyle name="Currency 3 2 4 4 3" xfId="5869" xr:uid="{DBE99689-5B22-4C36-BE53-3B6830442747}"/>
    <cellStyle name="Currency 3 2 4 5" xfId="1986" xr:uid="{00000000-0005-0000-0000-0000CD050000}"/>
    <cellStyle name="Currency 3 2 4 5 2" xfId="4215" xr:uid="{00000000-0005-0000-0000-0000CE050000}"/>
    <cellStyle name="Currency 3 2 4 5 2 2" xfId="8427" xr:uid="{7AFFBBD5-7C99-4768-8722-57AB395EFA6B}"/>
    <cellStyle name="Currency 3 2 4 5 3" xfId="6282" xr:uid="{7C8FE4B1-32B6-44A5-AA71-FF6B14A10B00}"/>
    <cellStyle name="Currency 3 2 4 6" xfId="2421" xr:uid="{00000000-0005-0000-0000-0000CF050000}"/>
    <cellStyle name="Currency 3 2 4 6 2" xfId="6695" xr:uid="{F23FA98C-DBE4-4BAA-A3FF-A384F96C799E}"/>
    <cellStyle name="Currency 3 2 4 7" xfId="2718" xr:uid="{00000000-0005-0000-0000-0000D0050000}"/>
    <cellStyle name="Currency 3 2 4 8" xfId="2799" xr:uid="{00000000-0005-0000-0000-0000D1050000}"/>
    <cellStyle name="Currency 3 2 4 8 2" xfId="7012" xr:uid="{064B2ACB-5A3E-4B7F-A5F3-01FE2CBE43BB}"/>
    <cellStyle name="Currency 3 2 4 9" xfId="4629" xr:uid="{D1653C50-30FB-4A4E-8CD8-038F181472F1}"/>
    <cellStyle name="Currency 3 2 5" xfId="185" xr:uid="{00000000-0005-0000-0000-0000D2050000}"/>
    <cellStyle name="Currency 3 2 5 2" xfId="716" xr:uid="{00000000-0005-0000-0000-0000D3050000}"/>
    <cellStyle name="Currency 3 2 5 2 2" xfId="2977" xr:uid="{00000000-0005-0000-0000-0000D4050000}"/>
    <cellStyle name="Currency 3 2 5 2 2 2" xfId="7189" xr:uid="{1E8CD97D-D78D-4DD9-8E53-4C91D46DD476}"/>
    <cellStyle name="Currency 3 2 5 2 3" xfId="5044" xr:uid="{C0947E3C-0F9C-4ED5-A580-2D4FE0F1C965}"/>
    <cellStyle name="Currency 3 2 5 3" xfId="1159" xr:uid="{00000000-0005-0000-0000-0000D5050000}"/>
    <cellStyle name="Currency 3 2 5 3 2" xfId="3390" xr:uid="{00000000-0005-0000-0000-0000D6050000}"/>
    <cellStyle name="Currency 3 2 5 3 2 2" xfId="7602" xr:uid="{46A0F30F-6542-40C4-BCD7-9CF677929CB3}"/>
    <cellStyle name="Currency 3 2 5 3 3" xfId="5457" xr:uid="{7CDCC60C-ADA4-439C-9F9F-EFB5F9BE00CE}"/>
    <cellStyle name="Currency 3 2 5 4" xfId="1573" xr:uid="{00000000-0005-0000-0000-0000D7050000}"/>
    <cellStyle name="Currency 3 2 5 4 2" xfId="3803" xr:uid="{00000000-0005-0000-0000-0000D8050000}"/>
    <cellStyle name="Currency 3 2 5 4 2 2" xfId="8015" xr:uid="{9C264227-05DD-4154-9E4E-1B80EEB9AEC1}"/>
    <cellStyle name="Currency 3 2 5 4 3" xfId="5870" xr:uid="{638FAFFE-AE56-495C-9740-62655E36D928}"/>
    <cellStyle name="Currency 3 2 5 5" xfId="1987" xr:uid="{00000000-0005-0000-0000-0000D9050000}"/>
    <cellStyle name="Currency 3 2 5 5 2" xfId="4216" xr:uid="{00000000-0005-0000-0000-0000DA050000}"/>
    <cellStyle name="Currency 3 2 5 5 2 2" xfId="8428" xr:uid="{6D480F79-FD6E-4B66-A51B-CFE527772379}"/>
    <cellStyle name="Currency 3 2 5 5 3" xfId="6283" xr:uid="{DD9196B3-4CAE-401C-BCE6-511ED8BB9202}"/>
    <cellStyle name="Currency 3 2 5 6" xfId="2422" xr:uid="{00000000-0005-0000-0000-0000DB050000}"/>
    <cellStyle name="Currency 3 2 5 6 2" xfId="6696" xr:uid="{3C416E0A-8F71-4D91-9E4F-BA23AF65EFA3}"/>
    <cellStyle name="Currency 3 2 5 7" xfId="2719" xr:uid="{00000000-0005-0000-0000-0000DC050000}"/>
    <cellStyle name="Currency 3 2 5 8" xfId="2800" xr:uid="{00000000-0005-0000-0000-0000DD050000}"/>
    <cellStyle name="Currency 3 2 5 8 2" xfId="7013" xr:uid="{69CB1553-3AB5-42F9-9DEC-03A231532C5E}"/>
    <cellStyle name="Currency 3 2 5 9" xfId="4630" xr:uid="{15EBB3B3-DD13-4F0E-8FA5-BCDBD4706443}"/>
    <cellStyle name="Currency 3 3" xfId="186" xr:uid="{00000000-0005-0000-0000-0000DE050000}"/>
    <cellStyle name="Currency 4" xfId="187" xr:uid="{00000000-0005-0000-0000-0000DF050000}"/>
    <cellStyle name="Currency 4 2" xfId="188" xr:uid="{00000000-0005-0000-0000-0000E0050000}"/>
    <cellStyle name="Currency 4 2 2" xfId="718" xr:uid="{00000000-0005-0000-0000-0000E1050000}"/>
    <cellStyle name="Currency 4 3" xfId="189" xr:uid="{00000000-0005-0000-0000-0000E2050000}"/>
    <cellStyle name="Currency 4 3 2" xfId="190" xr:uid="{00000000-0005-0000-0000-0000E3050000}"/>
    <cellStyle name="Currency 4 3 2 2" xfId="720" xr:uid="{00000000-0005-0000-0000-0000E4050000}"/>
    <cellStyle name="Currency 4 3 3" xfId="719" xr:uid="{00000000-0005-0000-0000-0000E5050000}"/>
    <cellStyle name="Currency 4 4" xfId="191" xr:uid="{00000000-0005-0000-0000-0000E6050000}"/>
    <cellStyle name="Currency 4 5" xfId="192" xr:uid="{00000000-0005-0000-0000-0000E7050000}"/>
    <cellStyle name="Currency 4 5 2" xfId="721" xr:uid="{00000000-0005-0000-0000-0000E8050000}"/>
    <cellStyle name="Currency 4 6" xfId="717" xr:uid="{00000000-0005-0000-0000-0000E9050000}"/>
    <cellStyle name="Currency 5" xfId="193" xr:uid="{00000000-0005-0000-0000-0000EA050000}"/>
    <cellStyle name="Currency 5 2" xfId="194" xr:uid="{00000000-0005-0000-0000-0000EB050000}"/>
    <cellStyle name="Currency 5 2 2" xfId="195" xr:uid="{00000000-0005-0000-0000-0000EC050000}"/>
    <cellStyle name="Currency 5 2 2 2" xfId="196" xr:uid="{00000000-0005-0000-0000-0000ED050000}"/>
    <cellStyle name="Currency 5 2 2 2 10" xfId="2801" xr:uid="{00000000-0005-0000-0000-0000EE050000}"/>
    <cellStyle name="Currency 5 2 2 2 10 2" xfId="7014" xr:uid="{C29D54F4-7AF8-45C9-85BF-A5D82DD7DA67}"/>
    <cellStyle name="Currency 5 2 2 2 11" xfId="4631" xr:uid="{7F386B5C-7277-4D9F-8F45-86F6A8EE11D8}"/>
    <cellStyle name="Currency 5 2 2 2 2" xfId="197" xr:uid="{00000000-0005-0000-0000-0000EF050000}"/>
    <cellStyle name="Currency 5 2 2 2 2 10" xfId="4632" xr:uid="{D9BEE388-6B0B-4E97-92C5-B91E156CBF54}"/>
    <cellStyle name="Currency 5 2 2 2 2 2" xfId="198" xr:uid="{00000000-0005-0000-0000-0000F0050000}"/>
    <cellStyle name="Currency 5 2 2 2 2 2 2" xfId="726" xr:uid="{00000000-0005-0000-0000-0000F1050000}"/>
    <cellStyle name="Currency 5 2 2 2 2 2 2 2" xfId="2980" xr:uid="{00000000-0005-0000-0000-0000F2050000}"/>
    <cellStyle name="Currency 5 2 2 2 2 2 2 2 2" xfId="7192" xr:uid="{380452F0-6175-438C-BCBD-630F91766EF0}"/>
    <cellStyle name="Currency 5 2 2 2 2 2 2 3" xfId="5047" xr:uid="{A8FF0B08-0B83-4B5E-BED1-D4A6FF4FD6CF}"/>
    <cellStyle name="Currency 5 2 2 2 2 2 3" xfId="1162" xr:uid="{00000000-0005-0000-0000-0000F3050000}"/>
    <cellStyle name="Currency 5 2 2 2 2 2 3 2" xfId="3393" xr:uid="{00000000-0005-0000-0000-0000F4050000}"/>
    <cellStyle name="Currency 5 2 2 2 2 2 3 2 2" xfId="7605" xr:uid="{2C38D61C-1C4D-49EB-8165-C6514E44BD8E}"/>
    <cellStyle name="Currency 5 2 2 2 2 2 3 3" xfId="5460" xr:uid="{C69E3D1D-145C-469C-A093-BC098778031F}"/>
    <cellStyle name="Currency 5 2 2 2 2 2 4" xfId="1576" xr:uid="{00000000-0005-0000-0000-0000F5050000}"/>
    <cellStyle name="Currency 5 2 2 2 2 2 4 2" xfId="3806" xr:uid="{00000000-0005-0000-0000-0000F6050000}"/>
    <cellStyle name="Currency 5 2 2 2 2 2 4 2 2" xfId="8018" xr:uid="{9BDE20E5-5708-405F-B427-718A0792F4A7}"/>
    <cellStyle name="Currency 5 2 2 2 2 2 4 3" xfId="5873" xr:uid="{67D58697-1D80-4DBE-82D4-C9F1BFCF524F}"/>
    <cellStyle name="Currency 5 2 2 2 2 2 5" xfId="1990" xr:uid="{00000000-0005-0000-0000-0000F7050000}"/>
    <cellStyle name="Currency 5 2 2 2 2 2 5 2" xfId="4219" xr:uid="{00000000-0005-0000-0000-0000F8050000}"/>
    <cellStyle name="Currency 5 2 2 2 2 2 5 2 2" xfId="8431" xr:uid="{1BB047EA-B35A-4739-A5A5-AFCA43F986AF}"/>
    <cellStyle name="Currency 5 2 2 2 2 2 5 3" xfId="6286" xr:uid="{2155ECBF-66AE-4BA8-8A44-849F21B31EE1}"/>
    <cellStyle name="Currency 5 2 2 2 2 2 6" xfId="2425" xr:uid="{00000000-0005-0000-0000-0000F9050000}"/>
    <cellStyle name="Currency 5 2 2 2 2 2 6 2" xfId="6699" xr:uid="{F892A73E-D38E-4681-B54C-14E8A9044B8C}"/>
    <cellStyle name="Currency 5 2 2 2 2 2 7" xfId="2722" xr:uid="{00000000-0005-0000-0000-0000FA050000}"/>
    <cellStyle name="Currency 5 2 2 2 2 2 8" xfId="2803" xr:uid="{00000000-0005-0000-0000-0000FB050000}"/>
    <cellStyle name="Currency 5 2 2 2 2 2 8 2" xfId="7016" xr:uid="{D723C3BF-2EDA-420C-BC93-07FA4B88B167}"/>
    <cellStyle name="Currency 5 2 2 2 2 2 9" xfId="4633" xr:uid="{B5939FBC-CAC5-4D72-A4CF-F313D3E5CC95}"/>
    <cellStyle name="Currency 5 2 2 2 2 3" xfId="725" xr:uid="{00000000-0005-0000-0000-0000FC050000}"/>
    <cellStyle name="Currency 5 2 2 2 2 3 2" xfId="2979" xr:uid="{00000000-0005-0000-0000-0000FD050000}"/>
    <cellStyle name="Currency 5 2 2 2 2 3 2 2" xfId="7191" xr:uid="{9232569F-940C-4FC9-98A2-5E04A0C7C5BD}"/>
    <cellStyle name="Currency 5 2 2 2 2 3 3" xfId="5046" xr:uid="{A7EC5E83-2D0B-4CE0-BD21-9435CC6E7335}"/>
    <cellStyle name="Currency 5 2 2 2 2 4" xfId="1161" xr:uid="{00000000-0005-0000-0000-0000FE050000}"/>
    <cellStyle name="Currency 5 2 2 2 2 4 2" xfId="3392" xr:uid="{00000000-0005-0000-0000-0000FF050000}"/>
    <cellStyle name="Currency 5 2 2 2 2 4 2 2" xfId="7604" xr:uid="{140F1E01-9288-494D-8FEF-9C628877414E}"/>
    <cellStyle name="Currency 5 2 2 2 2 4 3" xfId="5459" xr:uid="{08367089-5D1D-43DA-B40B-FF6FB87C6AD2}"/>
    <cellStyle name="Currency 5 2 2 2 2 5" xfId="1575" xr:uid="{00000000-0005-0000-0000-000000060000}"/>
    <cellStyle name="Currency 5 2 2 2 2 5 2" xfId="3805" xr:uid="{00000000-0005-0000-0000-000001060000}"/>
    <cellStyle name="Currency 5 2 2 2 2 5 2 2" xfId="8017" xr:uid="{6E06EDF2-9157-447E-8FB1-893D63706A99}"/>
    <cellStyle name="Currency 5 2 2 2 2 5 3" xfId="5872" xr:uid="{D9AD5034-FC00-4300-99B7-02754000B3B7}"/>
    <cellStyle name="Currency 5 2 2 2 2 6" xfId="1989" xr:uid="{00000000-0005-0000-0000-000002060000}"/>
    <cellStyle name="Currency 5 2 2 2 2 6 2" xfId="4218" xr:uid="{00000000-0005-0000-0000-000003060000}"/>
    <cellStyle name="Currency 5 2 2 2 2 6 2 2" xfId="8430" xr:uid="{649C85F3-6DAB-42E7-A1C8-8828E93B5912}"/>
    <cellStyle name="Currency 5 2 2 2 2 6 3" xfId="6285" xr:uid="{0856B6AD-B07B-4D54-A8C0-E3828BA007AE}"/>
    <cellStyle name="Currency 5 2 2 2 2 7" xfId="2424" xr:uid="{00000000-0005-0000-0000-000004060000}"/>
    <cellStyle name="Currency 5 2 2 2 2 7 2" xfId="6698" xr:uid="{DE1D2E1C-C139-43F6-9480-E79397E44FFA}"/>
    <cellStyle name="Currency 5 2 2 2 2 8" xfId="2721" xr:uid="{00000000-0005-0000-0000-000005060000}"/>
    <cellStyle name="Currency 5 2 2 2 2 9" xfId="2802" xr:uid="{00000000-0005-0000-0000-000006060000}"/>
    <cellStyle name="Currency 5 2 2 2 2 9 2" xfId="7015" xr:uid="{86BAB348-50AA-438C-A9B3-CFBD6FAD9CAC}"/>
    <cellStyle name="Currency 5 2 2 2 3" xfId="199" xr:uid="{00000000-0005-0000-0000-000007060000}"/>
    <cellStyle name="Currency 5 2 2 2 3 2" xfId="727" xr:uid="{00000000-0005-0000-0000-000008060000}"/>
    <cellStyle name="Currency 5 2 2 2 3 2 2" xfId="2981" xr:uid="{00000000-0005-0000-0000-000009060000}"/>
    <cellStyle name="Currency 5 2 2 2 3 2 2 2" xfId="7193" xr:uid="{4061C1E8-3466-49CF-B6F2-700D8302F338}"/>
    <cellStyle name="Currency 5 2 2 2 3 2 3" xfId="5048" xr:uid="{2425BCE2-ABB0-40AF-B34A-2D670D21793E}"/>
    <cellStyle name="Currency 5 2 2 2 3 3" xfId="1163" xr:uid="{00000000-0005-0000-0000-00000A060000}"/>
    <cellStyle name="Currency 5 2 2 2 3 3 2" xfId="3394" xr:uid="{00000000-0005-0000-0000-00000B060000}"/>
    <cellStyle name="Currency 5 2 2 2 3 3 2 2" xfId="7606" xr:uid="{8E317015-AD57-4CCA-B9B3-67A19A53EE1F}"/>
    <cellStyle name="Currency 5 2 2 2 3 3 3" xfId="5461" xr:uid="{50C88A78-4DE3-43E9-BBB8-AF90AFA37E04}"/>
    <cellStyle name="Currency 5 2 2 2 3 4" xfId="1577" xr:uid="{00000000-0005-0000-0000-00000C060000}"/>
    <cellStyle name="Currency 5 2 2 2 3 4 2" xfId="3807" xr:uid="{00000000-0005-0000-0000-00000D060000}"/>
    <cellStyle name="Currency 5 2 2 2 3 4 2 2" xfId="8019" xr:uid="{7FAF99E1-611D-4372-8734-17DB9BE8E10E}"/>
    <cellStyle name="Currency 5 2 2 2 3 4 3" xfId="5874" xr:uid="{4901A93A-33CF-470F-A145-4764FD0879AB}"/>
    <cellStyle name="Currency 5 2 2 2 3 5" xfId="1991" xr:uid="{00000000-0005-0000-0000-00000E060000}"/>
    <cellStyle name="Currency 5 2 2 2 3 5 2" xfId="4220" xr:uid="{00000000-0005-0000-0000-00000F060000}"/>
    <cellStyle name="Currency 5 2 2 2 3 5 2 2" xfId="8432" xr:uid="{D706A105-0711-466C-B8F5-093CC22F42F1}"/>
    <cellStyle name="Currency 5 2 2 2 3 5 3" xfId="6287" xr:uid="{0436941F-5D86-4B67-AD2F-4B6375EBCBD6}"/>
    <cellStyle name="Currency 5 2 2 2 3 6" xfId="2426" xr:uid="{00000000-0005-0000-0000-000010060000}"/>
    <cellStyle name="Currency 5 2 2 2 3 6 2" xfId="6700" xr:uid="{CAF6CACA-7C2C-413B-B234-C859D3A929DD}"/>
    <cellStyle name="Currency 5 2 2 2 3 7" xfId="2723" xr:uid="{00000000-0005-0000-0000-000011060000}"/>
    <cellStyle name="Currency 5 2 2 2 3 8" xfId="2804" xr:uid="{00000000-0005-0000-0000-000012060000}"/>
    <cellStyle name="Currency 5 2 2 2 3 8 2" xfId="7017" xr:uid="{F9BD3D1C-C7FC-496B-AC54-52F1C6258E4A}"/>
    <cellStyle name="Currency 5 2 2 2 3 9" xfId="4634" xr:uid="{DEF58F48-BFDD-41C1-ABA7-9A7303F65C26}"/>
    <cellStyle name="Currency 5 2 2 2 4" xfId="724" xr:uid="{00000000-0005-0000-0000-000013060000}"/>
    <cellStyle name="Currency 5 2 2 2 4 2" xfId="2978" xr:uid="{00000000-0005-0000-0000-000014060000}"/>
    <cellStyle name="Currency 5 2 2 2 4 2 2" xfId="7190" xr:uid="{8462FA08-CA4D-4301-9A36-E5337C217A49}"/>
    <cellStyle name="Currency 5 2 2 2 4 3" xfId="5045" xr:uid="{3EAF796B-1753-45E1-82C2-B3F0C776AD19}"/>
    <cellStyle name="Currency 5 2 2 2 5" xfId="1160" xr:uid="{00000000-0005-0000-0000-000015060000}"/>
    <cellStyle name="Currency 5 2 2 2 5 2" xfId="3391" xr:uid="{00000000-0005-0000-0000-000016060000}"/>
    <cellStyle name="Currency 5 2 2 2 5 2 2" xfId="7603" xr:uid="{51D4C5D9-D715-4675-8274-273BF2E0F269}"/>
    <cellStyle name="Currency 5 2 2 2 5 3" xfId="5458" xr:uid="{B3283ED5-20C8-4F68-BA5F-E07F9E3AEAAD}"/>
    <cellStyle name="Currency 5 2 2 2 6" xfId="1574" xr:uid="{00000000-0005-0000-0000-000017060000}"/>
    <cellStyle name="Currency 5 2 2 2 6 2" xfId="3804" xr:uid="{00000000-0005-0000-0000-000018060000}"/>
    <cellStyle name="Currency 5 2 2 2 6 2 2" xfId="8016" xr:uid="{FE231115-F2E4-4CFF-B70A-6F2C155AA2BE}"/>
    <cellStyle name="Currency 5 2 2 2 6 3" xfId="5871" xr:uid="{5F3C7860-7FC6-4A4C-82CE-88236E62A5FB}"/>
    <cellStyle name="Currency 5 2 2 2 7" xfId="1988" xr:uid="{00000000-0005-0000-0000-000019060000}"/>
    <cellStyle name="Currency 5 2 2 2 7 2" xfId="4217" xr:uid="{00000000-0005-0000-0000-00001A060000}"/>
    <cellStyle name="Currency 5 2 2 2 7 2 2" xfId="8429" xr:uid="{61FE6A77-73D4-4D1A-98EA-95E0157DBBEC}"/>
    <cellStyle name="Currency 5 2 2 2 7 3" xfId="6284" xr:uid="{3B528EA6-6945-43A9-A309-CCFC68969430}"/>
    <cellStyle name="Currency 5 2 2 2 8" xfId="2423" xr:uid="{00000000-0005-0000-0000-00001B060000}"/>
    <cellStyle name="Currency 5 2 2 2 8 2" xfId="6697" xr:uid="{ED02F9B7-080E-4065-9C54-BC514756E87F}"/>
    <cellStyle name="Currency 5 2 2 2 9" xfId="2720" xr:uid="{00000000-0005-0000-0000-00001C060000}"/>
    <cellStyle name="Currency 5 2 2 3" xfId="200" xr:uid="{00000000-0005-0000-0000-00001D060000}"/>
    <cellStyle name="Currency 5 2 2 3 10" xfId="4635" xr:uid="{DA8750BC-E6C0-40A5-B8B9-9A1E778D4594}"/>
    <cellStyle name="Currency 5 2 2 3 2" xfId="201" xr:uid="{00000000-0005-0000-0000-00001E060000}"/>
    <cellStyle name="Currency 5 2 2 3 2 2" xfId="729" xr:uid="{00000000-0005-0000-0000-00001F060000}"/>
    <cellStyle name="Currency 5 2 2 3 2 2 2" xfId="2983" xr:uid="{00000000-0005-0000-0000-000020060000}"/>
    <cellStyle name="Currency 5 2 2 3 2 2 2 2" xfId="7195" xr:uid="{627F8E33-B794-4F04-9063-2A20036139DC}"/>
    <cellStyle name="Currency 5 2 2 3 2 2 3" xfId="5050" xr:uid="{309C4755-EF67-41C3-999B-98AEEFF0B2DE}"/>
    <cellStyle name="Currency 5 2 2 3 2 3" xfId="1165" xr:uid="{00000000-0005-0000-0000-000021060000}"/>
    <cellStyle name="Currency 5 2 2 3 2 3 2" xfId="3396" xr:uid="{00000000-0005-0000-0000-000022060000}"/>
    <cellStyle name="Currency 5 2 2 3 2 3 2 2" xfId="7608" xr:uid="{223B8422-C52C-44FD-A50D-6F2BF7CD3D0F}"/>
    <cellStyle name="Currency 5 2 2 3 2 3 3" xfId="5463" xr:uid="{3D910834-3E14-4723-84F6-4D0C5BA072D2}"/>
    <cellStyle name="Currency 5 2 2 3 2 4" xfId="1579" xr:uid="{00000000-0005-0000-0000-000023060000}"/>
    <cellStyle name="Currency 5 2 2 3 2 4 2" xfId="3809" xr:uid="{00000000-0005-0000-0000-000024060000}"/>
    <cellStyle name="Currency 5 2 2 3 2 4 2 2" xfId="8021" xr:uid="{130F37F5-C542-4A1D-A91C-ABFA5972FDB2}"/>
    <cellStyle name="Currency 5 2 2 3 2 4 3" xfId="5876" xr:uid="{A24CAB08-B7C3-4FF4-9560-85866FC4E69F}"/>
    <cellStyle name="Currency 5 2 2 3 2 5" xfId="1993" xr:uid="{00000000-0005-0000-0000-000025060000}"/>
    <cellStyle name="Currency 5 2 2 3 2 5 2" xfId="4222" xr:uid="{00000000-0005-0000-0000-000026060000}"/>
    <cellStyle name="Currency 5 2 2 3 2 5 2 2" xfId="8434" xr:uid="{E7D5D7A9-FE78-45BA-A910-D0728F26C170}"/>
    <cellStyle name="Currency 5 2 2 3 2 5 3" xfId="6289" xr:uid="{9AEF44F9-1FD9-4ABD-827D-18014819A1B3}"/>
    <cellStyle name="Currency 5 2 2 3 2 6" xfId="2428" xr:uid="{00000000-0005-0000-0000-000027060000}"/>
    <cellStyle name="Currency 5 2 2 3 2 6 2" xfId="6702" xr:uid="{94561C04-2A78-43A6-8C22-D24AFC71F6C8}"/>
    <cellStyle name="Currency 5 2 2 3 2 7" xfId="2725" xr:uid="{00000000-0005-0000-0000-000028060000}"/>
    <cellStyle name="Currency 5 2 2 3 2 8" xfId="2806" xr:uid="{00000000-0005-0000-0000-000029060000}"/>
    <cellStyle name="Currency 5 2 2 3 2 8 2" xfId="7019" xr:uid="{A3F3E0C3-2BC0-4277-A981-DE23F8F8D344}"/>
    <cellStyle name="Currency 5 2 2 3 2 9" xfId="4636" xr:uid="{23D39B03-A0BE-487E-9621-A0BB05869388}"/>
    <cellStyle name="Currency 5 2 2 3 3" xfId="728" xr:uid="{00000000-0005-0000-0000-00002A060000}"/>
    <cellStyle name="Currency 5 2 2 3 3 2" xfId="2982" xr:uid="{00000000-0005-0000-0000-00002B060000}"/>
    <cellStyle name="Currency 5 2 2 3 3 2 2" xfId="7194" xr:uid="{C9707D4E-3142-4F57-B6E4-27EFCA4E826F}"/>
    <cellStyle name="Currency 5 2 2 3 3 3" xfId="5049" xr:uid="{00F5CF97-84DD-4831-9116-3A4284930028}"/>
    <cellStyle name="Currency 5 2 2 3 4" xfId="1164" xr:uid="{00000000-0005-0000-0000-00002C060000}"/>
    <cellStyle name="Currency 5 2 2 3 4 2" xfId="3395" xr:uid="{00000000-0005-0000-0000-00002D060000}"/>
    <cellStyle name="Currency 5 2 2 3 4 2 2" xfId="7607" xr:uid="{73E825A0-B8DA-4C13-BDCF-743D36CC4480}"/>
    <cellStyle name="Currency 5 2 2 3 4 3" xfId="5462" xr:uid="{2222EC53-1976-4EFB-B363-3B80B9E455EF}"/>
    <cellStyle name="Currency 5 2 2 3 5" xfId="1578" xr:uid="{00000000-0005-0000-0000-00002E060000}"/>
    <cellStyle name="Currency 5 2 2 3 5 2" xfId="3808" xr:uid="{00000000-0005-0000-0000-00002F060000}"/>
    <cellStyle name="Currency 5 2 2 3 5 2 2" xfId="8020" xr:uid="{E1A0B45C-06C7-4D3E-8D8E-184AF4279CFC}"/>
    <cellStyle name="Currency 5 2 2 3 5 3" xfId="5875" xr:uid="{9AD984DC-00B1-491E-B7AD-A6AC36DB0CB6}"/>
    <cellStyle name="Currency 5 2 2 3 6" xfId="1992" xr:uid="{00000000-0005-0000-0000-000030060000}"/>
    <cellStyle name="Currency 5 2 2 3 6 2" xfId="4221" xr:uid="{00000000-0005-0000-0000-000031060000}"/>
    <cellStyle name="Currency 5 2 2 3 6 2 2" xfId="8433" xr:uid="{078EC2E3-E0AE-47FD-BF3B-114008CEA365}"/>
    <cellStyle name="Currency 5 2 2 3 6 3" xfId="6288" xr:uid="{D326F390-E38A-4840-83D4-73272071D126}"/>
    <cellStyle name="Currency 5 2 2 3 7" xfId="2427" xr:uid="{00000000-0005-0000-0000-000032060000}"/>
    <cellStyle name="Currency 5 2 2 3 7 2" xfId="6701" xr:uid="{F7DB77C8-7FA7-4C3D-A8D7-88F6E86BC7B2}"/>
    <cellStyle name="Currency 5 2 2 3 8" xfId="2724" xr:uid="{00000000-0005-0000-0000-000033060000}"/>
    <cellStyle name="Currency 5 2 2 3 9" xfId="2805" xr:uid="{00000000-0005-0000-0000-000034060000}"/>
    <cellStyle name="Currency 5 2 2 3 9 2" xfId="7018" xr:uid="{0D40F97D-C603-4AA3-9077-D0C08EF2C3A5}"/>
    <cellStyle name="Currency 5 2 2 4" xfId="202" xr:uid="{00000000-0005-0000-0000-000035060000}"/>
    <cellStyle name="Currency 5 2 2 4 2" xfId="730" xr:uid="{00000000-0005-0000-0000-000036060000}"/>
    <cellStyle name="Currency 5 2 2 4 2 2" xfId="2984" xr:uid="{00000000-0005-0000-0000-000037060000}"/>
    <cellStyle name="Currency 5 2 2 4 2 2 2" xfId="7196" xr:uid="{2D250BA4-C515-43EB-A437-7100D765393E}"/>
    <cellStyle name="Currency 5 2 2 4 2 3" xfId="5051" xr:uid="{F67E023A-98B7-4864-8956-DAB977D9C4A8}"/>
    <cellStyle name="Currency 5 2 2 4 3" xfId="1166" xr:uid="{00000000-0005-0000-0000-000038060000}"/>
    <cellStyle name="Currency 5 2 2 4 3 2" xfId="3397" xr:uid="{00000000-0005-0000-0000-000039060000}"/>
    <cellStyle name="Currency 5 2 2 4 3 2 2" xfId="7609" xr:uid="{828DD40A-0054-4055-A6CB-3DB5B2527504}"/>
    <cellStyle name="Currency 5 2 2 4 3 3" xfId="5464" xr:uid="{017A944A-8E10-49FF-B4F5-B65C4E4B0F01}"/>
    <cellStyle name="Currency 5 2 2 4 4" xfId="1580" xr:uid="{00000000-0005-0000-0000-00003A060000}"/>
    <cellStyle name="Currency 5 2 2 4 4 2" xfId="3810" xr:uid="{00000000-0005-0000-0000-00003B060000}"/>
    <cellStyle name="Currency 5 2 2 4 4 2 2" xfId="8022" xr:uid="{85D202C5-FA30-4BFF-9225-415340C5A08A}"/>
    <cellStyle name="Currency 5 2 2 4 4 3" xfId="5877" xr:uid="{6EE90B14-F6C2-4093-B1AA-88C48BD35930}"/>
    <cellStyle name="Currency 5 2 2 4 5" xfId="1994" xr:uid="{00000000-0005-0000-0000-00003C060000}"/>
    <cellStyle name="Currency 5 2 2 4 5 2" xfId="4223" xr:uid="{00000000-0005-0000-0000-00003D060000}"/>
    <cellStyle name="Currency 5 2 2 4 5 2 2" xfId="8435" xr:uid="{65E8555F-1627-4C95-8B96-63F9794DC500}"/>
    <cellStyle name="Currency 5 2 2 4 5 3" xfId="6290" xr:uid="{0B175C08-B8ED-473F-BD73-8039A7B3BEAE}"/>
    <cellStyle name="Currency 5 2 2 4 6" xfId="2429" xr:uid="{00000000-0005-0000-0000-00003E060000}"/>
    <cellStyle name="Currency 5 2 2 4 6 2" xfId="6703" xr:uid="{0E45A163-E84D-4953-A071-813BB2072100}"/>
    <cellStyle name="Currency 5 2 2 4 7" xfId="2726" xr:uid="{00000000-0005-0000-0000-00003F060000}"/>
    <cellStyle name="Currency 5 2 2 4 8" xfId="2807" xr:uid="{00000000-0005-0000-0000-000040060000}"/>
    <cellStyle name="Currency 5 2 2 4 8 2" xfId="7020" xr:uid="{92A3FA18-F714-4B4C-86A9-73136E77C0EC}"/>
    <cellStyle name="Currency 5 2 2 4 9" xfId="4637" xr:uid="{ACA811FF-245E-4349-A833-6BBD5CE4B2E1}"/>
    <cellStyle name="Currency 5 2 2 5" xfId="203" xr:uid="{00000000-0005-0000-0000-000041060000}"/>
    <cellStyle name="Currency 5 2 2 5 2" xfId="731" xr:uid="{00000000-0005-0000-0000-000042060000}"/>
    <cellStyle name="Currency 5 2 2 5 2 2" xfId="2985" xr:uid="{00000000-0005-0000-0000-000043060000}"/>
    <cellStyle name="Currency 5 2 2 5 2 2 2" xfId="7197" xr:uid="{D432D139-E277-4159-88F4-80C7713B8A5C}"/>
    <cellStyle name="Currency 5 2 2 5 2 3" xfId="5052" xr:uid="{7DFDB416-AA94-4DB1-A794-90845D5DAA80}"/>
    <cellStyle name="Currency 5 2 2 5 3" xfId="1167" xr:uid="{00000000-0005-0000-0000-000044060000}"/>
    <cellStyle name="Currency 5 2 2 5 3 2" xfId="3398" xr:uid="{00000000-0005-0000-0000-000045060000}"/>
    <cellStyle name="Currency 5 2 2 5 3 2 2" xfId="7610" xr:uid="{50FD934D-EE5F-4AE9-BBDF-593C7300D37F}"/>
    <cellStyle name="Currency 5 2 2 5 3 3" xfId="5465" xr:uid="{37B232E2-5905-4E56-8EE6-F205D34624CD}"/>
    <cellStyle name="Currency 5 2 2 5 4" xfId="1581" xr:uid="{00000000-0005-0000-0000-000046060000}"/>
    <cellStyle name="Currency 5 2 2 5 4 2" xfId="3811" xr:uid="{00000000-0005-0000-0000-000047060000}"/>
    <cellStyle name="Currency 5 2 2 5 4 2 2" xfId="8023" xr:uid="{CF470D62-FED7-4F71-8258-69D1683FA4D0}"/>
    <cellStyle name="Currency 5 2 2 5 4 3" xfId="5878" xr:uid="{9B08F8E5-2462-4AE2-908D-D57B7776BF56}"/>
    <cellStyle name="Currency 5 2 2 5 5" xfId="1995" xr:uid="{00000000-0005-0000-0000-000048060000}"/>
    <cellStyle name="Currency 5 2 2 5 5 2" xfId="4224" xr:uid="{00000000-0005-0000-0000-000049060000}"/>
    <cellStyle name="Currency 5 2 2 5 5 2 2" xfId="8436" xr:uid="{850CDFAB-B6BD-40D5-B874-7C3714471CFA}"/>
    <cellStyle name="Currency 5 2 2 5 5 3" xfId="6291" xr:uid="{869B9816-1C68-4C23-9A03-E011492FE23D}"/>
    <cellStyle name="Currency 5 2 2 5 6" xfId="2430" xr:uid="{00000000-0005-0000-0000-00004A060000}"/>
    <cellStyle name="Currency 5 2 2 5 6 2" xfId="6704" xr:uid="{A35CEB39-0354-4AAB-8FF4-C86AB7E5BACE}"/>
    <cellStyle name="Currency 5 2 2 5 7" xfId="2727" xr:uid="{00000000-0005-0000-0000-00004B060000}"/>
    <cellStyle name="Currency 5 2 2 5 8" xfId="2808" xr:uid="{00000000-0005-0000-0000-00004C060000}"/>
    <cellStyle name="Currency 5 2 2 5 8 2" xfId="7021" xr:uid="{6D42720A-3D95-4765-9B9A-AADCC6A42505}"/>
    <cellStyle name="Currency 5 2 2 5 9" xfId="4638" xr:uid="{D31BF0D8-72C1-4A1B-AD3A-9C7011434860}"/>
    <cellStyle name="Currency 5 2 3" xfId="204" xr:uid="{00000000-0005-0000-0000-00004D060000}"/>
    <cellStyle name="Currency 5 2 3 2" xfId="732" xr:uid="{00000000-0005-0000-0000-00004E060000}"/>
    <cellStyle name="Currency 5 2 4" xfId="205" xr:uid="{00000000-0005-0000-0000-00004F060000}"/>
    <cellStyle name="Currency 5 2 4 10" xfId="4639" xr:uid="{AB95EFCE-D41B-473D-AB26-F14420DAD008}"/>
    <cellStyle name="Currency 5 2 4 2" xfId="206" xr:uid="{00000000-0005-0000-0000-000050060000}"/>
    <cellStyle name="Currency 5 2 4 2 2" xfId="734" xr:uid="{00000000-0005-0000-0000-000051060000}"/>
    <cellStyle name="Currency 5 2 4 2 2 2" xfId="2987" xr:uid="{00000000-0005-0000-0000-000052060000}"/>
    <cellStyle name="Currency 5 2 4 2 2 2 2" xfId="7199" xr:uid="{006BBEE4-A8AC-4B63-B778-4A8D3B254031}"/>
    <cellStyle name="Currency 5 2 4 2 2 3" xfId="5054" xr:uid="{F415B779-09C2-4A2B-8B34-53A109FD85B0}"/>
    <cellStyle name="Currency 5 2 4 2 3" xfId="1169" xr:uid="{00000000-0005-0000-0000-000053060000}"/>
    <cellStyle name="Currency 5 2 4 2 3 2" xfId="3400" xr:uid="{00000000-0005-0000-0000-000054060000}"/>
    <cellStyle name="Currency 5 2 4 2 3 2 2" xfId="7612" xr:uid="{9CE33F18-06D8-4DC6-826E-0F8CA6D80423}"/>
    <cellStyle name="Currency 5 2 4 2 3 3" xfId="5467" xr:uid="{185054CA-7A20-4347-9951-1BA7F3BC29A0}"/>
    <cellStyle name="Currency 5 2 4 2 4" xfId="1583" xr:uid="{00000000-0005-0000-0000-000055060000}"/>
    <cellStyle name="Currency 5 2 4 2 4 2" xfId="3813" xr:uid="{00000000-0005-0000-0000-000056060000}"/>
    <cellStyle name="Currency 5 2 4 2 4 2 2" xfId="8025" xr:uid="{CC47C7E3-09F9-4B15-BCF0-F1DDD0E738E4}"/>
    <cellStyle name="Currency 5 2 4 2 4 3" xfId="5880" xr:uid="{D2FAC13D-9C14-46D8-A4D5-46EF7B165A7C}"/>
    <cellStyle name="Currency 5 2 4 2 5" xfId="1997" xr:uid="{00000000-0005-0000-0000-000057060000}"/>
    <cellStyle name="Currency 5 2 4 2 5 2" xfId="4226" xr:uid="{00000000-0005-0000-0000-000058060000}"/>
    <cellStyle name="Currency 5 2 4 2 5 2 2" xfId="8438" xr:uid="{3FF627BA-D993-4C29-85A3-D9BA7A51E2A3}"/>
    <cellStyle name="Currency 5 2 4 2 5 3" xfId="6293" xr:uid="{7DCE0B01-7F44-465E-9AE7-7CBCA7C49A6F}"/>
    <cellStyle name="Currency 5 2 4 2 6" xfId="2432" xr:uid="{00000000-0005-0000-0000-000059060000}"/>
    <cellStyle name="Currency 5 2 4 2 6 2" xfId="6706" xr:uid="{3503B233-CEE4-4C65-8FC4-A984DECFEDCF}"/>
    <cellStyle name="Currency 5 2 4 2 7" xfId="2729" xr:uid="{00000000-0005-0000-0000-00005A060000}"/>
    <cellStyle name="Currency 5 2 4 2 8" xfId="2810" xr:uid="{00000000-0005-0000-0000-00005B060000}"/>
    <cellStyle name="Currency 5 2 4 2 8 2" xfId="7023" xr:uid="{37E11A7B-F81A-4A5A-B50E-7100FA5CA964}"/>
    <cellStyle name="Currency 5 2 4 2 9" xfId="4640" xr:uid="{3BA566AC-FB96-46F8-8845-EB843A76654E}"/>
    <cellStyle name="Currency 5 2 4 3" xfId="733" xr:uid="{00000000-0005-0000-0000-00005C060000}"/>
    <cellStyle name="Currency 5 2 4 3 2" xfId="2986" xr:uid="{00000000-0005-0000-0000-00005D060000}"/>
    <cellStyle name="Currency 5 2 4 3 2 2" xfId="7198" xr:uid="{489D1965-7337-4FA4-ACE0-431FC514997E}"/>
    <cellStyle name="Currency 5 2 4 3 3" xfId="5053" xr:uid="{2B717E34-F616-48E9-927B-38FFA7EFE40C}"/>
    <cellStyle name="Currency 5 2 4 4" xfId="1168" xr:uid="{00000000-0005-0000-0000-00005E060000}"/>
    <cellStyle name="Currency 5 2 4 4 2" xfId="3399" xr:uid="{00000000-0005-0000-0000-00005F060000}"/>
    <cellStyle name="Currency 5 2 4 4 2 2" xfId="7611" xr:uid="{1F44C771-FA44-4520-BB6B-BDADE964C31A}"/>
    <cellStyle name="Currency 5 2 4 4 3" xfId="5466" xr:uid="{2C935511-CD63-4D9D-9C0B-C63C1C29A519}"/>
    <cellStyle name="Currency 5 2 4 5" xfId="1582" xr:uid="{00000000-0005-0000-0000-000060060000}"/>
    <cellStyle name="Currency 5 2 4 5 2" xfId="3812" xr:uid="{00000000-0005-0000-0000-000061060000}"/>
    <cellStyle name="Currency 5 2 4 5 2 2" xfId="8024" xr:uid="{650040B2-4898-498C-A533-CCE197B4747A}"/>
    <cellStyle name="Currency 5 2 4 5 3" xfId="5879" xr:uid="{28F4E648-56E6-4782-8423-5FAC0D2A99EA}"/>
    <cellStyle name="Currency 5 2 4 6" xfId="1996" xr:uid="{00000000-0005-0000-0000-000062060000}"/>
    <cellStyle name="Currency 5 2 4 6 2" xfId="4225" xr:uid="{00000000-0005-0000-0000-000063060000}"/>
    <cellStyle name="Currency 5 2 4 6 2 2" xfId="8437" xr:uid="{8B711A3C-ACB3-4D1F-97A5-EBD9681E836E}"/>
    <cellStyle name="Currency 5 2 4 6 3" xfId="6292" xr:uid="{BB575C8B-6883-4BB7-A4C6-99565E14FC88}"/>
    <cellStyle name="Currency 5 2 4 7" xfId="2431" xr:uid="{00000000-0005-0000-0000-000064060000}"/>
    <cellStyle name="Currency 5 2 4 7 2" xfId="6705" xr:uid="{0F8B8FA5-862F-40EB-9D8A-14A939E5DD0A}"/>
    <cellStyle name="Currency 5 2 4 8" xfId="2728" xr:uid="{00000000-0005-0000-0000-000065060000}"/>
    <cellStyle name="Currency 5 2 4 9" xfId="2809" xr:uid="{00000000-0005-0000-0000-000066060000}"/>
    <cellStyle name="Currency 5 2 4 9 2" xfId="7022" xr:uid="{CA4BA9F9-3B12-47CC-94AF-D34765F61410}"/>
    <cellStyle name="Currency 5 2 5" xfId="207" xr:uid="{00000000-0005-0000-0000-000067060000}"/>
    <cellStyle name="Currency 5 2 5 2" xfId="735" xr:uid="{00000000-0005-0000-0000-000068060000}"/>
    <cellStyle name="Currency 5 2 5 2 2" xfId="2988" xr:uid="{00000000-0005-0000-0000-000069060000}"/>
    <cellStyle name="Currency 5 2 5 2 2 2" xfId="7200" xr:uid="{D0A52390-5598-4B04-B3DE-B352D8678534}"/>
    <cellStyle name="Currency 5 2 5 2 3" xfId="5055" xr:uid="{BD854DB9-3FD6-4C59-AFCF-ADD1A8CCD73F}"/>
    <cellStyle name="Currency 5 2 5 3" xfId="1170" xr:uid="{00000000-0005-0000-0000-00006A060000}"/>
    <cellStyle name="Currency 5 2 5 3 2" xfId="3401" xr:uid="{00000000-0005-0000-0000-00006B060000}"/>
    <cellStyle name="Currency 5 2 5 3 2 2" xfId="7613" xr:uid="{99A7D2A1-F226-43AF-BB51-D91D9F129014}"/>
    <cellStyle name="Currency 5 2 5 3 3" xfId="5468" xr:uid="{DEFE7CBC-579D-4E36-9107-10B961DE45F0}"/>
    <cellStyle name="Currency 5 2 5 4" xfId="1584" xr:uid="{00000000-0005-0000-0000-00006C060000}"/>
    <cellStyle name="Currency 5 2 5 4 2" xfId="3814" xr:uid="{00000000-0005-0000-0000-00006D060000}"/>
    <cellStyle name="Currency 5 2 5 4 2 2" xfId="8026" xr:uid="{A23EFFB6-A03B-475F-8D00-89A758291666}"/>
    <cellStyle name="Currency 5 2 5 4 3" xfId="5881" xr:uid="{1611E322-929B-4567-8387-3CBEC0EDF644}"/>
    <cellStyle name="Currency 5 2 5 5" xfId="1998" xr:uid="{00000000-0005-0000-0000-00006E060000}"/>
    <cellStyle name="Currency 5 2 5 5 2" xfId="4227" xr:uid="{00000000-0005-0000-0000-00006F060000}"/>
    <cellStyle name="Currency 5 2 5 5 2 2" xfId="8439" xr:uid="{CC22A4C8-1418-4C27-8043-6E862894D73F}"/>
    <cellStyle name="Currency 5 2 5 5 3" xfId="6294" xr:uid="{9BCB9E35-4791-4FB5-BB25-FF7EC6287921}"/>
    <cellStyle name="Currency 5 2 5 6" xfId="2433" xr:uid="{00000000-0005-0000-0000-000070060000}"/>
    <cellStyle name="Currency 5 2 5 6 2" xfId="6707" xr:uid="{D09ED3D8-49A9-4D6B-BB43-D6980A2E3C07}"/>
    <cellStyle name="Currency 5 2 5 7" xfId="2730" xr:uid="{00000000-0005-0000-0000-000071060000}"/>
    <cellStyle name="Currency 5 2 5 8" xfId="2811" xr:uid="{00000000-0005-0000-0000-000072060000}"/>
    <cellStyle name="Currency 5 2 5 8 2" xfId="7024" xr:uid="{879150C9-C3F5-46F5-A046-B52822D10993}"/>
    <cellStyle name="Currency 5 2 5 9" xfId="4641" xr:uid="{5274206C-4BC6-4922-BBE1-3A9224A7EC99}"/>
    <cellStyle name="Currency 5 2 6" xfId="208" xr:uid="{00000000-0005-0000-0000-000073060000}"/>
    <cellStyle name="Currency 5 2 6 2" xfId="736" xr:uid="{00000000-0005-0000-0000-000074060000}"/>
    <cellStyle name="Currency 5 2 6 2 2" xfId="2989" xr:uid="{00000000-0005-0000-0000-000075060000}"/>
    <cellStyle name="Currency 5 2 6 2 2 2" xfId="7201" xr:uid="{ABF9B141-0D5E-4D02-9A09-C6AF278865DF}"/>
    <cellStyle name="Currency 5 2 6 2 3" xfId="5056" xr:uid="{3FF20DA8-923D-4426-8A59-61117A56048D}"/>
    <cellStyle name="Currency 5 2 6 3" xfId="1171" xr:uid="{00000000-0005-0000-0000-000076060000}"/>
    <cellStyle name="Currency 5 2 6 3 2" xfId="3402" xr:uid="{00000000-0005-0000-0000-000077060000}"/>
    <cellStyle name="Currency 5 2 6 3 2 2" xfId="7614" xr:uid="{ADD11F0D-E4B6-4821-97D9-4EEB895E9562}"/>
    <cellStyle name="Currency 5 2 6 3 3" xfId="5469" xr:uid="{B2BD600C-D64E-4E02-8362-795D371BAB7B}"/>
    <cellStyle name="Currency 5 2 6 4" xfId="1585" xr:uid="{00000000-0005-0000-0000-000078060000}"/>
    <cellStyle name="Currency 5 2 6 4 2" xfId="3815" xr:uid="{00000000-0005-0000-0000-000079060000}"/>
    <cellStyle name="Currency 5 2 6 4 2 2" xfId="8027" xr:uid="{0FD33501-4BFF-4A10-B9CA-BC3E57FD2653}"/>
    <cellStyle name="Currency 5 2 6 4 3" xfId="5882" xr:uid="{328B1D21-559F-4011-8A37-16251A85BEE0}"/>
    <cellStyle name="Currency 5 2 6 5" xfId="1999" xr:uid="{00000000-0005-0000-0000-00007A060000}"/>
    <cellStyle name="Currency 5 2 6 5 2" xfId="4228" xr:uid="{00000000-0005-0000-0000-00007B060000}"/>
    <cellStyle name="Currency 5 2 6 5 2 2" xfId="8440" xr:uid="{907876D1-21C1-42B4-AD1B-4032456E79FD}"/>
    <cellStyle name="Currency 5 2 6 5 3" xfId="6295" xr:uid="{0CA5AC47-15FB-4330-91B1-505093BE5389}"/>
    <cellStyle name="Currency 5 2 6 6" xfId="2434" xr:uid="{00000000-0005-0000-0000-00007C060000}"/>
    <cellStyle name="Currency 5 2 6 6 2" xfId="6708" xr:uid="{294B71DB-2EBC-40F7-A4F2-39CFE4934C0A}"/>
    <cellStyle name="Currency 5 2 6 7" xfId="2731" xr:uid="{00000000-0005-0000-0000-00007D060000}"/>
    <cellStyle name="Currency 5 2 6 8" xfId="2812" xr:uid="{00000000-0005-0000-0000-00007E060000}"/>
    <cellStyle name="Currency 5 2 6 8 2" xfId="7025" xr:uid="{F0B437FD-8FB2-4988-B229-E26C2EBC355E}"/>
    <cellStyle name="Currency 5 2 6 9" xfId="4642" xr:uid="{1F719133-8630-4BB5-B2B2-EA711EF51809}"/>
    <cellStyle name="Currency 5 2 7" xfId="723" xr:uid="{00000000-0005-0000-0000-00007F060000}"/>
    <cellStyle name="Currency 5 3" xfId="209" xr:uid="{00000000-0005-0000-0000-000080060000}"/>
    <cellStyle name="Currency 5 3 2" xfId="210" xr:uid="{00000000-0005-0000-0000-000081060000}"/>
    <cellStyle name="Currency 5 3 2 10" xfId="2813" xr:uid="{00000000-0005-0000-0000-000082060000}"/>
    <cellStyle name="Currency 5 3 2 10 2" xfId="7026" xr:uid="{2E3A5895-2534-4C5A-8407-039B8A0F154F}"/>
    <cellStyle name="Currency 5 3 2 11" xfId="4643" xr:uid="{65B12166-77D4-4EA4-A171-C6EAB0F15146}"/>
    <cellStyle name="Currency 5 3 2 2" xfId="211" xr:uid="{00000000-0005-0000-0000-000083060000}"/>
    <cellStyle name="Currency 5 3 2 2 10" xfId="4644" xr:uid="{B62BF8AD-97D8-4CF0-8319-5B571863F3B6}"/>
    <cellStyle name="Currency 5 3 2 2 2" xfId="212" xr:uid="{00000000-0005-0000-0000-000084060000}"/>
    <cellStyle name="Currency 5 3 2 2 2 2" xfId="739" xr:uid="{00000000-0005-0000-0000-000085060000}"/>
    <cellStyle name="Currency 5 3 2 2 2 2 2" xfId="2992" xr:uid="{00000000-0005-0000-0000-000086060000}"/>
    <cellStyle name="Currency 5 3 2 2 2 2 2 2" xfId="7204" xr:uid="{7B449B21-4C4F-4F20-8031-4BBADF050500}"/>
    <cellStyle name="Currency 5 3 2 2 2 2 3" xfId="5059" xr:uid="{4247A553-9F50-4656-B006-7F42AC73524F}"/>
    <cellStyle name="Currency 5 3 2 2 2 3" xfId="1174" xr:uid="{00000000-0005-0000-0000-000087060000}"/>
    <cellStyle name="Currency 5 3 2 2 2 3 2" xfId="3405" xr:uid="{00000000-0005-0000-0000-000088060000}"/>
    <cellStyle name="Currency 5 3 2 2 2 3 2 2" xfId="7617" xr:uid="{D6CC3434-1A24-4047-B071-E7035F71CBC5}"/>
    <cellStyle name="Currency 5 3 2 2 2 3 3" xfId="5472" xr:uid="{A3958C7A-9F8A-46A3-ADDE-C8594C90F906}"/>
    <cellStyle name="Currency 5 3 2 2 2 4" xfId="1588" xr:uid="{00000000-0005-0000-0000-000089060000}"/>
    <cellStyle name="Currency 5 3 2 2 2 4 2" xfId="3818" xr:uid="{00000000-0005-0000-0000-00008A060000}"/>
    <cellStyle name="Currency 5 3 2 2 2 4 2 2" xfId="8030" xr:uid="{2799CB78-F1A8-4E19-AA34-05C08EDC8FDC}"/>
    <cellStyle name="Currency 5 3 2 2 2 4 3" xfId="5885" xr:uid="{5C8585E2-D1EC-4D29-910A-2FE514E72CA2}"/>
    <cellStyle name="Currency 5 3 2 2 2 5" xfId="2002" xr:uid="{00000000-0005-0000-0000-00008B060000}"/>
    <cellStyle name="Currency 5 3 2 2 2 5 2" xfId="4231" xr:uid="{00000000-0005-0000-0000-00008C060000}"/>
    <cellStyle name="Currency 5 3 2 2 2 5 2 2" xfId="8443" xr:uid="{9DAF3CB3-9067-4DFA-9FA7-4B664350D70E}"/>
    <cellStyle name="Currency 5 3 2 2 2 5 3" xfId="6298" xr:uid="{EAD31B64-3F05-4C70-8CA4-C8171F07C3C1}"/>
    <cellStyle name="Currency 5 3 2 2 2 6" xfId="2437" xr:uid="{00000000-0005-0000-0000-00008D060000}"/>
    <cellStyle name="Currency 5 3 2 2 2 6 2" xfId="6711" xr:uid="{5838F4F4-029A-475C-8F6E-202518F210EA}"/>
    <cellStyle name="Currency 5 3 2 2 2 7" xfId="2734" xr:uid="{00000000-0005-0000-0000-00008E060000}"/>
    <cellStyle name="Currency 5 3 2 2 2 8" xfId="2815" xr:uid="{00000000-0005-0000-0000-00008F060000}"/>
    <cellStyle name="Currency 5 3 2 2 2 8 2" xfId="7028" xr:uid="{F5F68EE1-99F2-4981-B6AC-750685A2CD7A}"/>
    <cellStyle name="Currency 5 3 2 2 2 9" xfId="4645" xr:uid="{25BBF7F8-1957-4200-9A4A-070323674C7C}"/>
    <cellStyle name="Currency 5 3 2 2 3" xfId="738" xr:uid="{00000000-0005-0000-0000-000090060000}"/>
    <cellStyle name="Currency 5 3 2 2 3 2" xfId="2991" xr:uid="{00000000-0005-0000-0000-000091060000}"/>
    <cellStyle name="Currency 5 3 2 2 3 2 2" xfId="7203" xr:uid="{6E1B1950-8822-40D6-B80C-6F6924CC99C3}"/>
    <cellStyle name="Currency 5 3 2 2 3 3" xfId="5058" xr:uid="{0039488E-E678-4DA5-8841-25A1ABE37C06}"/>
    <cellStyle name="Currency 5 3 2 2 4" xfId="1173" xr:uid="{00000000-0005-0000-0000-000092060000}"/>
    <cellStyle name="Currency 5 3 2 2 4 2" xfId="3404" xr:uid="{00000000-0005-0000-0000-000093060000}"/>
    <cellStyle name="Currency 5 3 2 2 4 2 2" xfId="7616" xr:uid="{909E6927-1CA8-44A0-A1A8-C7462DA6CD57}"/>
    <cellStyle name="Currency 5 3 2 2 4 3" xfId="5471" xr:uid="{FB5C2D25-B5C0-49E6-870A-07F0DE28C958}"/>
    <cellStyle name="Currency 5 3 2 2 5" xfId="1587" xr:uid="{00000000-0005-0000-0000-000094060000}"/>
    <cellStyle name="Currency 5 3 2 2 5 2" xfId="3817" xr:uid="{00000000-0005-0000-0000-000095060000}"/>
    <cellStyle name="Currency 5 3 2 2 5 2 2" xfId="8029" xr:uid="{5BBC1D1F-E378-4505-91DE-FC2934EBE5BF}"/>
    <cellStyle name="Currency 5 3 2 2 5 3" xfId="5884" xr:uid="{B78B966D-5D55-4739-A817-35098712564A}"/>
    <cellStyle name="Currency 5 3 2 2 6" xfId="2001" xr:uid="{00000000-0005-0000-0000-000096060000}"/>
    <cellStyle name="Currency 5 3 2 2 6 2" xfId="4230" xr:uid="{00000000-0005-0000-0000-000097060000}"/>
    <cellStyle name="Currency 5 3 2 2 6 2 2" xfId="8442" xr:uid="{31F1E046-B499-4903-BBBF-2CF81EF17147}"/>
    <cellStyle name="Currency 5 3 2 2 6 3" xfId="6297" xr:uid="{405A8F8F-0C47-4604-B22A-7BA637381A07}"/>
    <cellStyle name="Currency 5 3 2 2 7" xfId="2436" xr:uid="{00000000-0005-0000-0000-000098060000}"/>
    <cellStyle name="Currency 5 3 2 2 7 2" xfId="6710" xr:uid="{36D3D218-BD5B-4E4F-865A-EEED76DE66AB}"/>
    <cellStyle name="Currency 5 3 2 2 8" xfId="2733" xr:uid="{00000000-0005-0000-0000-000099060000}"/>
    <cellStyle name="Currency 5 3 2 2 9" xfId="2814" xr:uid="{00000000-0005-0000-0000-00009A060000}"/>
    <cellStyle name="Currency 5 3 2 2 9 2" xfId="7027" xr:uid="{CCE2E6E5-279C-47DB-87E9-7E709100ADD0}"/>
    <cellStyle name="Currency 5 3 2 3" xfId="213" xr:uid="{00000000-0005-0000-0000-00009B060000}"/>
    <cellStyle name="Currency 5 3 2 3 2" xfId="740" xr:uid="{00000000-0005-0000-0000-00009C060000}"/>
    <cellStyle name="Currency 5 3 2 3 2 2" xfId="2993" xr:uid="{00000000-0005-0000-0000-00009D060000}"/>
    <cellStyle name="Currency 5 3 2 3 2 2 2" xfId="7205" xr:uid="{EC69D5B3-C646-4EE4-92B6-2954F47C4DF7}"/>
    <cellStyle name="Currency 5 3 2 3 2 3" xfId="5060" xr:uid="{BA333EFB-0470-42CA-A8AF-82A46A15D416}"/>
    <cellStyle name="Currency 5 3 2 3 3" xfId="1175" xr:uid="{00000000-0005-0000-0000-00009E060000}"/>
    <cellStyle name="Currency 5 3 2 3 3 2" xfId="3406" xr:uid="{00000000-0005-0000-0000-00009F060000}"/>
    <cellStyle name="Currency 5 3 2 3 3 2 2" xfId="7618" xr:uid="{EADBE5EA-A5F7-4FB4-B373-5F507E69E2A8}"/>
    <cellStyle name="Currency 5 3 2 3 3 3" xfId="5473" xr:uid="{54A373D3-545F-43F2-8C22-F94E455D21E0}"/>
    <cellStyle name="Currency 5 3 2 3 4" xfId="1589" xr:uid="{00000000-0005-0000-0000-0000A0060000}"/>
    <cellStyle name="Currency 5 3 2 3 4 2" xfId="3819" xr:uid="{00000000-0005-0000-0000-0000A1060000}"/>
    <cellStyle name="Currency 5 3 2 3 4 2 2" xfId="8031" xr:uid="{7954ED23-20B9-4B6D-8157-325598707DFA}"/>
    <cellStyle name="Currency 5 3 2 3 4 3" xfId="5886" xr:uid="{4B33149C-4683-4CC0-BDCB-45B225B48135}"/>
    <cellStyle name="Currency 5 3 2 3 5" xfId="2003" xr:uid="{00000000-0005-0000-0000-0000A2060000}"/>
    <cellStyle name="Currency 5 3 2 3 5 2" xfId="4232" xr:uid="{00000000-0005-0000-0000-0000A3060000}"/>
    <cellStyle name="Currency 5 3 2 3 5 2 2" xfId="8444" xr:uid="{445EA0C4-3ACE-4EBA-BF6A-8848EA268555}"/>
    <cellStyle name="Currency 5 3 2 3 5 3" xfId="6299" xr:uid="{6298DE4F-66AD-41A0-9C73-DF9CF066658A}"/>
    <cellStyle name="Currency 5 3 2 3 6" xfId="2438" xr:uid="{00000000-0005-0000-0000-0000A4060000}"/>
    <cellStyle name="Currency 5 3 2 3 6 2" xfId="6712" xr:uid="{498D6DFE-D08A-4FC0-9A76-F270A74177AE}"/>
    <cellStyle name="Currency 5 3 2 3 7" xfId="2735" xr:uid="{00000000-0005-0000-0000-0000A5060000}"/>
    <cellStyle name="Currency 5 3 2 3 8" xfId="2816" xr:uid="{00000000-0005-0000-0000-0000A6060000}"/>
    <cellStyle name="Currency 5 3 2 3 8 2" xfId="7029" xr:uid="{71C4B4FC-7E1E-402F-B183-B6F2982C42C9}"/>
    <cellStyle name="Currency 5 3 2 3 9" xfId="4646" xr:uid="{AD43191C-C4D7-4360-A696-C27F88857FF5}"/>
    <cellStyle name="Currency 5 3 2 4" xfId="737" xr:uid="{00000000-0005-0000-0000-0000A7060000}"/>
    <cellStyle name="Currency 5 3 2 4 2" xfId="2990" xr:uid="{00000000-0005-0000-0000-0000A8060000}"/>
    <cellStyle name="Currency 5 3 2 4 2 2" xfId="7202" xr:uid="{8FA85B1C-A2A0-4007-A982-4A09C352BE46}"/>
    <cellStyle name="Currency 5 3 2 4 3" xfId="5057" xr:uid="{EA5C913E-DB7B-4B40-9A9D-9401F3CD5015}"/>
    <cellStyle name="Currency 5 3 2 5" xfId="1172" xr:uid="{00000000-0005-0000-0000-0000A9060000}"/>
    <cellStyle name="Currency 5 3 2 5 2" xfId="3403" xr:uid="{00000000-0005-0000-0000-0000AA060000}"/>
    <cellStyle name="Currency 5 3 2 5 2 2" xfId="7615" xr:uid="{F4ABFF8C-F441-4B06-8D06-2C5E705DD2F5}"/>
    <cellStyle name="Currency 5 3 2 5 3" xfId="5470" xr:uid="{9D749CD6-B781-44E7-A885-E669C73A1DB0}"/>
    <cellStyle name="Currency 5 3 2 6" xfId="1586" xr:uid="{00000000-0005-0000-0000-0000AB060000}"/>
    <cellStyle name="Currency 5 3 2 6 2" xfId="3816" xr:uid="{00000000-0005-0000-0000-0000AC060000}"/>
    <cellStyle name="Currency 5 3 2 6 2 2" xfId="8028" xr:uid="{865D42AE-746A-44E7-B86E-D24856B85EA5}"/>
    <cellStyle name="Currency 5 3 2 6 3" xfId="5883" xr:uid="{AB132F04-A528-4418-84AC-990D453F680D}"/>
    <cellStyle name="Currency 5 3 2 7" xfId="2000" xr:uid="{00000000-0005-0000-0000-0000AD060000}"/>
    <cellStyle name="Currency 5 3 2 7 2" xfId="4229" xr:uid="{00000000-0005-0000-0000-0000AE060000}"/>
    <cellStyle name="Currency 5 3 2 7 2 2" xfId="8441" xr:uid="{349EECFD-02ED-4D1B-B34F-662D897CC077}"/>
    <cellStyle name="Currency 5 3 2 7 3" xfId="6296" xr:uid="{100ADA15-A28E-4C99-A412-411B80287F80}"/>
    <cellStyle name="Currency 5 3 2 8" xfId="2435" xr:uid="{00000000-0005-0000-0000-0000AF060000}"/>
    <cellStyle name="Currency 5 3 2 8 2" xfId="6709" xr:uid="{704ACD24-1467-4A4E-A3A4-018E386A9FB5}"/>
    <cellStyle name="Currency 5 3 2 9" xfId="2732" xr:uid="{00000000-0005-0000-0000-0000B0060000}"/>
    <cellStyle name="Currency 5 3 3" xfId="214" xr:uid="{00000000-0005-0000-0000-0000B1060000}"/>
    <cellStyle name="Currency 5 3 3 10" xfId="4647" xr:uid="{77349201-917C-4AFC-AE0D-0301E17194D7}"/>
    <cellStyle name="Currency 5 3 3 2" xfId="215" xr:uid="{00000000-0005-0000-0000-0000B2060000}"/>
    <cellStyle name="Currency 5 3 3 2 2" xfId="742" xr:uid="{00000000-0005-0000-0000-0000B3060000}"/>
    <cellStyle name="Currency 5 3 3 2 2 2" xfId="2995" xr:uid="{00000000-0005-0000-0000-0000B4060000}"/>
    <cellStyle name="Currency 5 3 3 2 2 2 2" xfId="7207" xr:uid="{EB8F2604-54FD-4388-8A09-92B43227F1D7}"/>
    <cellStyle name="Currency 5 3 3 2 2 3" xfId="5062" xr:uid="{B5E11E62-2CAD-4576-A6AC-6E19DB212945}"/>
    <cellStyle name="Currency 5 3 3 2 3" xfId="1177" xr:uid="{00000000-0005-0000-0000-0000B5060000}"/>
    <cellStyle name="Currency 5 3 3 2 3 2" xfId="3408" xr:uid="{00000000-0005-0000-0000-0000B6060000}"/>
    <cellStyle name="Currency 5 3 3 2 3 2 2" xfId="7620" xr:uid="{9B1DF9D8-56B3-41D0-9B22-304D24F95E31}"/>
    <cellStyle name="Currency 5 3 3 2 3 3" xfId="5475" xr:uid="{95ABFB60-9636-41D9-B7BB-E6790849919F}"/>
    <cellStyle name="Currency 5 3 3 2 4" xfId="1591" xr:uid="{00000000-0005-0000-0000-0000B7060000}"/>
    <cellStyle name="Currency 5 3 3 2 4 2" xfId="3821" xr:uid="{00000000-0005-0000-0000-0000B8060000}"/>
    <cellStyle name="Currency 5 3 3 2 4 2 2" xfId="8033" xr:uid="{83BCA349-2099-4B11-B226-63FD9C4DED16}"/>
    <cellStyle name="Currency 5 3 3 2 4 3" xfId="5888" xr:uid="{1CB78EB5-0EF1-4731-B31E-EFA1214D8E63}"/>
    <cellStyle name="Currency 5 3 3 2 5" xfId="2005" xr:uid="{00000000-0005-0000-0000-0000B9060000}"/>
    <cellStyle name="Currency 5 3 3 2 5 2" xfId="4234" xr:uid="{00000000-0005-0000-0000-0000BA060000}"/>
    <cellStyle name="Currency 5 3 3 2 5 2 2" xfId="8446" xr:uid="{7A00A9F0-9ABB-4F0E-9F24-522C22D598BC}"/>
    <cellStyle name="Currency 5 3 3 2 5 3" xfId="6301" xr:uid="{DBC44F0D-1F5A-4437-A145-17DCA985166E}"/>
    <cellStyle name="Currency 5 3 3 2 6" xfId="2440" xr:uid="{00000000-0005-0000-0000-0000BB060000}"/>
    <cellStyle name="Currency 5 3 3 2 6 2" xfId="6714" xr:uid="{F88440C3-1834-4614-8022-DCB9F8446ADD}"/>
    <cellStyle name="Currency 5 3 3 2 7" xfId="2737" xr:uid="{00000000-0005-0000-0000-0000BC060000}"/>
    <cellStyle name="Currency 5 3 3 2 8" xfId="2818" xr:uid="{00000000-0005-0000-0000-0000BD060000}"/>
    <cellStyle name="Currency 5 3 3 2 8 2" xfId="7031" xr:uid="{060409CC-BD07-47D0-9A89-759668D60FE8}"/>
    <cellStyle name="Currency 5 3 3 2 9" xfId="4648" xr:uid="{74C3BB06-973C-4A6B-9621-3DC0CA815A20}"/>
    <cellStyle name="Currency 5 3 3 3" xfId="741" xr:uid="{00000000-0005-0000-0000-0000BE060000}"/>
    <cellStyle name="Currency 5 3 3 3 2" xfId="2994" xr:uid="{00000000-0005-0000-0000-0000BF060000}"/>
    <cellStyle name="Currency 5 3 3 3 2 2" xfId="7206" xr:uid="{75837EE5-B463-4C5F-81A7-20F823F66BA0}"/>
    <cellStyle name="Currency 5 3 3 3 3" xfId="5061" xr:uid="{4900477E-4FA6-4DB9-A829-E6BB939E7F3D}"/>
    <cellStyle name="Currency 5 3 3 4" xfId="1176" xr:uid="{00000000-0005-0000-0000-0000C0060000}"/>
    <cellStyle name="Currency 5 3 3 4 2" xfId="3407" xr:uid="{00000000-0005-0000-0000-0000C1060000}"/>
    <cellStyle name="Currency 5 3 3 4 2 2" xfId="7619" xr:uid="{C4036E29-C2DF-4A74-A441-CAA66079BF27}"/>
    <cellStyle name="Currency 5 3 3 4 3" xfId="5474" xr:uid="{4D1D58CB-9209-4EA5-B881-05816F898C64}"/>
    <cellStyle name="Currency 5 3 3 5" xfId="1590" xr:uid="{00000000-0005-0000-0000-0000C2060000}"/>
    <cellStyle name="Currency 5 3 3 5 2" xfId="3820" xr:uid="{00000000-0005-0000-0000-0000C3060000}"/>
    <cellStyle name="Currency 5 3 3 5 2 2" xfId="8032" xr:uid="{42BF25F9-4850-447B-AFED-5BFE72DC3A2D}"/>
    <cellStyle name="Currency 5 3 3 5 3" xfId="5887" xr:uid="{FBDB162B-F6F2-414F-8F19-E9FC1FD987B0}"/>
    <cellStyle name="Currency 5 3 3 6" xfId="2004" xr:uid="{00000000-0005-0000-0000-0000C4060000}"/>
    <cellStyle name="Currency 5 3 3 6 2" xfId="4233" xr:uid="{00000000-0005-0000-0000-0000C5060000}"/>
    <cellStyle name="Currency 5 3 3 6 2 2" xfId="8445" xr:uid="{36BCA385-2557-440E-AE6F-BBD77CB43B1C}"/>
    <cellStyle name="Currency 5 3 3 6 3" xfId="6300" xr:uid="{747FDFCB-B38D-423F-9E19-2DB072073112}"/>
    <cellStyle name="Currency 5 3 3 7" xfId="2439" xr:uid="{00000000-0005-0000-0000-0000C6060000}"/>
    <cellStyle name="Currency 5 3 3 7 2" xfId="6713" xr:uid="{FA4B0BFD-18B7-4E03-9687-090D7BB27508}"/>
    <cellStyle name="Currency 5 3 3 8" xfId="2736" xr:uid="{00000000-0005-0000-0000-0000C7060000}"/>
    <cellStyle name="Currency 5 3 3 9" xfId="2817" xr:uid="{00000000-0005-0000-0000-0000C8060000}"/>
    <cellStyle name="Currency 5 3 3 9 2" xfId="7030" xr:uid="{543E39F6-631E-48C4-BB8F-73ABB882D238}"/>
    <cellStyle name="Currency 5 3 4" xfId="216" xr:uid="{00000000-0005-0000-0000-0000C9060000}"/>
    <cellStyle name="Currency 5 3 4 2" xfId="743" xr:uid="{00000000-0005-0000-0000-0000CA060000}"/>
    <cellStyle name="Currency 5 3 4 2 2" xfId="2996" xr:uid="{00000000-0005-0000-0000-0000CB060000}"/>
    <cellStyle name="Currency 5 3 4 2 2 2" xfId="7208" xr:uid="{DF534132-861E-4C3F-9267-8EBA1181FE4E}"/>
    <cellStyle name="Currency 5 3 4 2 3" xfId="5063" xr:uid="{7B0C7DED-37D9-4F25-9884-0635A69F3646}"/>
    <cellStyle name="Currency 5 3 4 3" xfId="1178" xr:uid="{00000000-0005-0000-0000-0000CC060000}"/>
    <cellStyle name="Currency 5 3 4 3 2" xfId="3409" xr:uid="{00000000-0005-0000-0000-0000CD060000}"/>
    <cellStyle name="Currency 5 3 4 3 2 2" xfId="7621" xr:uid="{8EECAE9C-7378-499C-9670-8E508159199C}"/>
    <cellStyle name="Currency 5 3 4 3 3" xfId="5476" xr:uid="{C89A9014-E81B-4C31-B0B2-F02E7B65671F}"/>
    <cellStyle name="Currency 5 3 4 4" xfId="1592" xr:uid="{00000000-0005-0000-0000-0000CE060000}"/>
    <cellStyle name="Currency 5 3 4 4 2" xfId="3822" xr:uid="{00000000-0005-0000-0000-0000CF060000}"/>
    <cellStyle name="Currency 5 3 4 4 2 2" xfId="8034" xr:uid="{CE83D92C-3BE0-4ADF-B18C-F77F335C3BCB}"/>
    <cellStyle name="Currency 5 3 4 4 3" xfId="5889" xr:uid="{08D0378A-46F1-4C43-B906-447E059F3857}"/>
    <cellStyle name="Currency 5 3 4 5" xfId="2006" xr:uid="{00000000-0005-0000-0000-0000D0060000}"/>
    <cellStyle name="Currency 5 3 4 5 2" xfId="4235" xr:uid="{00000000-0005-0000-0000-0000D1060000}"/>
    <cellStyle name="Currency 5 3 4 5 2 2" xfId="8447" xr:uid="{0E818422-F90F-42C1-A713-D6D3300FB12A}"/>
    <cellStyle name="Currency 5 3 4 5 3" xfId="6302" xr:uid="{71D6286D-FDB6-4430-B826-25D279DA804A}"/>
    <cellStyle name="Currency 5 3 4 6" xfId="2441" xr:uid="{00000000-0005-0000-0000-0000D2060000}"/>
    <cellStyle name="Currency 5 3 4 6 2" xfId="6715" xr:uid="{2198DF9F-7FFD-4FE0-BFB8-D9BD957DBA93}"/>
    <cellStyle name="Currency 5 3 4 7" xfId="2738" xr:uid="{00000000-0005-0000-0000-0000D3060000}"/>
    <cellStyle name="Currency 5 3 4 8" xfId="2819" xr:uid="{00000000-0005-0000-0000-0000D4060000}"/>
    <cellStyle name="Currency 5 3 4 8 2" xfId="7032" xr:uid="{5FB4B2C8-246D-4923-80E9-1876F94A642F}"/>
    <cellStyle name="Currency 5 3 4 9" xfId="4649" xr:uid="{5F23B4C8-9611-410D-A4D7-1773BA7E343F}"/>
    <cellStyle name="Currency 5 3 5" xfId="217" xr:uid="{00000000-0005-0000-0000-0000D5060000}"/>
    <cellStyle name="Currency 5 3 5 2" xfId="744" xr:uid="{00000000-0005-0000-0000-0000D6060000}"/>
    <cellStyle name="Currency 5 3 5 2 2" xfId="2997" xr:uid="{00000000-0005-0000-0000-0000D7060000}"/>
    <cellStyle name="Currency 5 3 5 2 2 2" xfId="7209" xr:uid="{386ECBCC-FC19-4D5B-929A-2AE001E9FDC1}"/>
    <cellStyle name="Currency 5 3 5 2 3" xfId="5064" xr:uid="{748BE8C9-A50E-4F72-9F9A-96FBDC4D5622}"/>
    <cellStyle name="Currency 5 3 5 3" xfId="1179" xr:uid="{00000000-0005-0000-0000-0000D8060000}"/>
    <cellStyle name="Currency 5 3 5 3 2" xfId="3410" xr:uid="{00000000-0005-0000-0000-0000D9060000}"/>
    <cellStyle name="Currency 5 3 5 3 2 2" xfId="7622" xr:uid="{F4CF371E-1AB5-4E54-93F7-DFF202C56157}"/>
    <cellStyle name="Currency 5 3 5 3 3" xfId="5477" xr:uid="{81F3CA80-93D8-46E9-986D-363C84789D24}"/>
    <cellStyle name="Currency 5 3 5 4" xfId="1593" xr:uid="{00000000-0005-0000-0000-0000DA060000}"/>
    <cellStyle name="Currency 5 3 5 4 2" xfId="3823" xr:uid="{00000000-0005-0000-0000-0000DB060000}"/>
    <cellStyle name="Currency 5 3 5 4 2 2" xfId="8035" xr:uid="{E28FE182-3A0B-4565-931F-4FE8E15B3FD1}"/>
    <cellStyle name="Currency 5 3 5 4 3" xfId="5890" xr:uid="{1DF8B0AC-626E-49D1-BC19-8E426A3DE98E}"/>
    <cellStyle name="Currency 5 3 5 5" xfId="2007" xr:uid="{00000000-0005-0000-0000-0000DC060000}"/>
    <cellStyle name="Currency 5 3 5 5 2" xfId="4236" xr:uid="{00000000-0005-0000-0000-0000DD060000}"/>
    <cellStyle name="Currency 5 3 5 5 2 2" xfId="8448" xr:uid="{8C43462A-9ADA-4306-9200-732E1756389D}"/>
    <cellStyle name="Currency 5 3 5 5 3" xfId="6303" xr:uid="{E8756BCC-B254-4067-9F04-F01FFCCBFD2E}"/>
    <cellStyle name="Currency 5 3 5 6" xfId="2442" xr:uid="{00000000-0005-0000-0000-0000DE060000}"/>
    <cellStyle name="Currency 5 3 5 6 2" xfId="6716" xr:uid="{71189238-7135-463E-8362-E05B2F31B00A}"/>
    <cellStyle name="Currency 5 3 5 7" xfId="2739" xr:uid="{00000000-0005-0000-0000-0000DF060000}"/>
    <cellStyle name="Currency 5 3 5 8" xfId="2820" xr:uid="{00000000-0005-0000-0000-0000E0060000}"/>
    <cellStyle name="Currency 5 3 5 8 2" xfId="7033" xr:uid="{476348A5-871B-41B6-91BB-B116B0AB49DE}"/>
    <cellStyle name="Currency 5 3 5 9" xfId="4650" xr:uid="{6E48B1C4-49EB-4647-904A-4F0626E7AE0B}"/>
    <cellStyle name="Currency 5 4" xfId="218" xr:uid="{00000000-0005-0000-0000-0000E1060000}"/>
    <cellStyle name="Currency 5 4 2" xfId="745" xr:uid="{00000000-0005-0000-0000-0000E2060000}"/>
    <cellStyle name="Currency 5 5" xfId="219" xr:uid="{00000000-0005-0000-0000-0000E3060000}"/>
    <cellStyle name="Currency 5 5 10" xfId="4651" xr:uid="{30717C37-45AD-47CA-91CB-6AF66E033066}"/>
    <cellStyle name="Currency 5 5 2" xfId="220" xr:uid="{00000000-0005-0000-0000-0000E4060000}"/>
    <cellStyle name="Currency 5 5 2 2" xfId="747" xr:uid="{00000000-0005-0000-0000-0000E5060000}"/>
    <cellStyle name="Currency 5 5 2 2 2" xfId="2999" xr:uid="{00000000-0005-0000-0000-0000E6060000}"/>
    <cellStyle name="Currency 5 5 2 2 2 2" xfId="7211" xr:uid="{801D211D-573F-46AF-B7D4-683E236EBDEC}"/>
    <cellStyle name="Currency 5 5 2 2 3" xfId="5066" xr:uid="{18D315B8-4D97-42FF-9F0A-A720FCE48E63}"/>
    <cellStyle name="Currency 5 5 2 3" xfId="1181" xr:uid="{00000000-0005-0000-0000-0000E7060000}"/>
    <cellStyle name="Currency 5 5 2 3 2" xfId="3412" xr:uid="{00000000-0005-0000-0000-0000E8060000}"/>
    <cellStyle name="Currency 5 5 2 3 2 2" xfId="7624" xr:uid="{29252DA2-37AD-4DB2-ADB8-2DF3E3AF7DC2}"/>
    <cellStyle name="Currency 5 5 2 3 3" xfId="5479" xr:uid="{3AD39F27-37BA-4BC8-9F03-0753E1DA52E0}"/>
    <cellStyle name="Currency 5 5 2 4" xfId="1595" xr:uid="{00000000-0005-0000-0000-0000E9060000}"/>
    <cellStyle name="Currency 5 5 2 4 2" xfId="3825" xr:uid="{00000000-0005-0000-0000-0000EA060000}"/>
    <cellStyle name="Currency 5 5 2 4 2 2" xfId="8037" xr:uid="{ADCF133A-00CA-43CE-BD25-9010E4FCA4D7}"/>
    <cellStyle name="Currency 5 5 2 4 3" xfId="5892" xr:uid="{1DD4E27B-182B-4D52-8CE4-0EA4B742A436}"/>
    <cellStyle name="Currency 5 5 2 5" xfId="2009" xr:uid="{00000000-0005-0000-0000-0000EB060000}"/>
    <cellStyle name="Currency 5 5 2 5 2" xfId="4238" xr:uid="{00000000-0005-0000-0000-0000EC060000}"/>
    <cellStyle name="Currency 5 5 2 5 2 2" xfId="8450" xr:uid="{73311E73-DA27-45A5-903E-6822AB081A62}"/>
    <cellStyle name="Currency 5 5 2 5 3" xfId="6305" xr:uid="{C1FABD1E-326E-4E3B-B4E0-C7604CA3EAA4}"/>
    <cellStyle name="Currency 5 5 2 6" xfId="2444" xr:uid="{00000000-0005-0000-0000-0000ED060000}"/>
    <cellStyle name="Currency 5 5 2 6 2" xfId="6718" xr:uid="{4DACEF0E-AF75-47F2-A897-B6BF53C8790A}"/>
    <cellStyle name="Currency 5 5 2 7" xfId="2741" xr:uid="{00000000-0005-0000-0000-0000EE060000}"/>
    <cellStyle name="Currency 5 5 2 8" xfId="2822" xr:uid="{00000000-0005-0000-0000-0000EF060000}"/>
    <cellStyle name="Currency 5 5 2 8 2" xfId="7035" xr:uid="{24255B6D-FF75-4B53-8DBD-D9497E40BFD8}"/>
    <cellStyle name="Currency 5 5 2 9" xfId="4652" xr:uid="{397C3209-3C8A-4870-B610-AC43ED654F8A}"/>
    <cellStyle name="Currency 5 5 3" xfId="746" xr:uid="{00000000-0005-0000-0000-0000F0060000}"/>
    <cellStyle name="Currency 5 5 3 2" xfId="2998" xr:uid="{00000000-0005-0000-0000-0000F1060000}"/>
    <cellStyle name="Currency 5 5 3 2 2" xfId="7210" xr:uid="{DB9237F1-8815-4064-8005-4DCEEAA40F26}"/>
    <cellStyle name="Currency 5 5 3 3" xfId="5065" xr:uid="{D66D9252-D08E-48C9-AC7F-D2BA4933CE17}"/>
    <cellStyle name="Currency 5 5 4" xfId="1180" xr:uid="{00000000-0005-0000-0000-0000F2060000}"/>
    <cellStyle name="Currency 5 5 4 2" xfId="3411" xr:uid="{00000000-0005-0000-0000-0000F3060000}"/>
    <cellStyle name="Currency 5 5 4 2 2" xfId="7623" xr:uid="{81B8C2F2-BE66-4365-BC4B-1C6B81CB6F64}"/>
    <cellStyle name="Currency 5 5 4 3" xfId="5478" xr:uid="{E4686D68-B52B-4A23-8969-1C36EEAB6AB2}"/>
    <cellStyle name="Currency 5 5 5" xfId="1594" xr:uid="{00000000-0005-0000-0000-0000F4060000}"/>
    <cellStyle name="Currency 5 5 5 2" xfId="3824" xr:uid="{00000000-0005-0000-0000-0000F5060000}"/>
    <cellStyle name="Currency 5 5 5 2 2" xfId="8036" xr:uid="{FA19B8C0-4ECD-459B-A0AD-3ED09491863B}"/>
    <cellStyle name="Currency 5 5 5 3" xfId="5891" xr:uid="{CD53FDA9-1D7A-4A4A-8B12-F5B86DC5D140}"/>
    <cellStyle name="Currency 5 5 6" xfId="2008" xr:uid="{00000000-0005-0000-0000-0000F6060000}"/>
    <cellStyle name="Currency 5 5 6 2" xfId="4237" xr:uid="{00000000-0005-0000-0000-0000F7060000}"/>
    <cellStyle name="Currency 5 5 6 2 2" xfId="8449" xr:uid="{D8CDB750-200D-4781-9130-27340C78B3AF}"/>
    <cellStyle name="Currency 5 5 6 3" xfId="6304" xr:uid="{327F01EA-C817-4D88-8B03-DF90E69311A5}"/>
    <cellStyle name="Currency 5 5 7" xfId="2443" xr:uid="{00000000-0005-0000-0000-0000F8060000}"/>
    <cellStyle name="Currency 5 5 7 2" xfId="6717" xr:uid="{97830F35-28BA-4B9A-A03C-8EE53DB98D8C}"/>
    <cellStyle name="Currency 5 5 8" xfId="2740" xr:uid="{00000000-0005-0000-0000-0000F9060000}"/>
    <cellStyle name="Currency 5 5 9" xfId="2821" xr:uid="{00000000-0005-0000-0000-0000FA060000}"/>
    <cellStyle name="Currency 5 5 9 2" xfId="7034" xr:uid="{8B263A23-F095-4ED4-97D3-2D72E0ECB51F}"/>
    <cellStyle name="Currency 5 6" xfId="221" xr:uid="{00000000-0005-0000-0000-0000FB060000}"/>
    <cellStyle name="Currency 5 6 2" xfId="748" xr:uid="{00000000-0005-0000-0000-0000FC060000}"/>
    <cellStyle name="Currency 5 6 2 2" xfId="3000" xr:uid="{00000000-0005-0000-0000-0000FD060000}"/>
    <cellStyle name="Currency 5 6 2 2 2" xfId="7212" xr:uid="{B5B474D3-A243-4726-B55B-D351503866BB}"/>
    <cellStyle name="Currency 5 6 2 3" xfId="5067" xr:uid="{ABC86BDB-C7B3-4F17-976F-D5E7C5B1C8FF}"/>
    <cellStyle name="Currency 5 6 3" xfId="1182" xr:uid="{00000000-0005-0000-0000-0000FE060000}"/>
    <cellStyle name="Currency 5 6 3 2" xfId="3413" xr:uid="{00000000-0005-0000-0000-0000FF060000}"/>
    <cellStyle name="Currency 5 6 3 2 2" xfId="7625" xr:uid="{5A545062-E8AD-4834-8225-2C2CDDF165F3}"/>
    <cellStyle name="Currency 5 6 3 3" xfId="5480" xr:uid="{6C8D2DED-6717-45EE-90A7-BA986B5F1405}"/>
    <cellStyle name="Currency 5 6 4" xfId="1596" xr:uid="{00000000-0005-0000-0000-000000070000}"/>
    <cellStyle name="Currency 5 6 4 2" xfId="3826" xr:uid="{00000000-0005-0000-0000-000001070000}"/>
    <cellStyle name="Currency 5 6 4 2 2" xfId="8038" xr:uid="{E13C0E21-4D78-43E4-BC24-ED34EDA26E3D}"/>
    <cellStyle name="Currency 5 6 4 3" xfId="5893" xr:uid="{80FB7191-96BD-4A8D-A9D6-0A437ADA4A5D}"/>
    <cellStyle name="Currency 5 6 5" xfId="2010" xr:uid="{00000000-0005-0000-0000-000002070000}"/>
    <cellStyle name="Currency 5 6 5 2" xfId="4239" xr:uid="{00000000-0005-0000-0000-000003070000}"/>
    <cellStyle name="Currency 5 6 5 2 2" xfId="8451" xr:uid="{3708B4F2-5B1E-4362-AA47-7C4CDF9A6602}"/>
    <cellStyle name="Currency 5 6 5 3" xfId="6306" xr:uid="{796AB712-E2D3-4B16-80AB-95A4CBAE7B71}"/>
    <cellStyle name="Currency 5 6 6" xfId="2445" xr:uid="{00000000-0005-0000-0000-000004070000}"/>
    <cellStyle name="Currency 5 6 6 2" xfId="6719" xr:uid="{76C01766-0B43-49EE-81A7-BEB6B37AECE8}"/>
    <cellStyle name="Currency 5 6 7" xfId="2742" xr:uid="{00000000-0005-0000-0000-000005070000}"/>
    <cellStyle name="Currency 5 6 8" xfId="2823" xr:uid="{00000000-0005-0000-0000-000006070000}"/>
    <cellStyle name="Currency 5 6 8 2" xfId="7036" xr:uid="{C027F94F-6425-4C4A-82F5-89326AF35002}"/>
    <cellStyle name="Currency 5 6 9" xfId="4653" xr:uid="{263D61B4-7981-4031-91B1-6D48BC17B71E}"/>
    <cellStyle name="Currency 5 7" xfId="222" xr:uid="{00000000-0005-0000-0000-000007070000}"/>
    <cellStyle name="Currency 5 7 2" xfId="749" xr:uid="{00000000-0005-0000-0000-000008070000}"/>
    <cellStyle name="Currency 5 7 2 2" xfId="3001" xr:uid="{00000000-0005-0000-0000-000009070000}"/>
    <cellStyle name="Currency 5 7 2 2 2" xfId="7213" xr:uid="{0A5DB3BD-C530-4EE7-8C90-FF357BD34021}"/>
    <cellStyle name="Currency 5 7 2 3" xfId="5068" xr:uid="{6CA87738-6C05-4B68-AC7C-DB81E1A31388}"/>
    <cellStyle name="Currency 5 7 3" xfId="1183" xr:uid="{00000000-0005-0000-0000-00000A070000}"/>
    <cellStyle name="Currency 5 7 3 2" xfId="3414" xr:uid="{00000000-0005-0000-0000-00000B070000}"/>
    <cellStyle name="Currency 5 7 3 2 2" xfId="7626" xr:uid="{7BDEB107-5C32-4547-B37E-EB5385933143}"/>
    <cellStyle name="Currency 5 7 3 3" xfId="5481" xr:uid="{DC1F0D8A-8A11-4871-99E3-6D30F4249192}"/>
    <cellStyle name="Currency 5 7 4" xfId="1597" xr:uid="{00000000-0005-0000-0000-00000C070000}"/>
    <cellStyle name="Currency 5 7 4 2" xfId="3827" xr:uid="{00000000-0005-0000-0000-00000D070000}"/>
    <cellStyle name="Currency 5 7 4 2 2" xfId="8039" xr:uid="{F83E0C9D-14AF-4624-9EBD-07BA73EEDA03}"/>
    <cellStyle name="Currency 5 7 4 3" xfId="5894" xr:uid="{166EB3E7-4581-4007-BE85-5E67816BA638}"/>
    <cellStyle name="Currency 5 7 5" xfId="2011" xr:uid="{00000000-0005-0000-0000-00000E070000}"/>
    <cellStyle name="Currency 5 7 5 2" xfId="4240" xr:uid="{00000000-0005-0000-0000-00000F070000}"/>
    <cellStyle name="Currency 5 7 5 2 2" xfId="8452" xr:uid="{C0D0E646-544A-4A02-BB56-DC6C13A23985}"/>
    <cellStyle name="Currency 5 7 5 3" xfId="6307" xr:uid="{83CDFE6A-A6C9-4C23-85BB-7C00776A8ADE}"/>
    <cellStyle name="Currency 5 7 6" xfId="2446" xr:uid="{00000000-0005-0000-0000-000010070000}"/>
    <cellStyle name="Currency 5 7 6 2" xfId="6720" xr:uid="{832AAAB3-45E6-42B1-BFC4-E733D997B916}"/>
    <cellStyle name="Currency 5 7 7" xfId="2743" xr:uid="{00000000-0005-0000-0000-000011070000}"/>
    <cellStyle name="Currency 5 7 8" xfId="2824" xr:uid="{00000000-0005-0000-0000-000012070000}"/>
    <cellStyle name="Currency 5 7 8 2" xfId="7037" xr:uid="{56EB73C3-3481-430C-A231-78347905FCE1}"/>
    <cellStyle name="Currency 5 7 9" xfId="4654" xr:uid="{BBDF7078-4F01-4211-BF35-7FF4603D49FB}"/>
    <cellStyle name="Currency 5 8" xfId="722" xr:uid="{00000000-0005-0000-0000-000013070000}"/>
    <cellStyle name="Currency 6" xfId="223" xr:uid="{00000000-0005-0000-0000-000014070000}"/>
    <cellStyle name="Currency 6 2" xfId="224" xr:uid="{00000000-0005-0000-0000-000015070000}"/>
    <cellStyle name="Currency 6 3" xfId="225" xr:uid="{00000000-0005-0000-0000-000016070000}"/>
    <cellStyle name="Currency 6 3 2" xfId="751" xr:uid="{00000000-0005-0000-0000-000017070000}"/>
    <cellStyle name="Currency 6 4" xfId="750" xr:uid="{00000000-0005-0000-0000-000018070000}"/>
    <cellStyle name="Currency 7" xfId="226" xr:uid="{00000000-0005-0000-0000-000019070000}"/>
    <cellStyle name="Currency 7 2" xfId="227" xr:uid="{00000000-0005-0000-0000-00001A070000}"/>
    <cellStyle name="Currency 7 2 2" xfId="753" xr:uid="{00000000-0005-0000-0000-00001B070000}"/>
    <cellStyle name="Currency 7 3" xfId="228" xr:uid="{00000000-0005-0000-0000-00001C070000}"/>
    <cellStyle name="Currency 7 3 2" xfId="754" xr:uid="{00000000-0005-0000-0000-00001D070000}"/>
    <cellStyle name="Currency 7 4" xfId="229" xr:uid="{00000000-0005-0000-0000-00001E070000}"/>
    <cellStyle name="Currency 7 4 2" xfId="755" xr:uid="{00000000-0005-0000-0000-00001F070000}"/>
    <cellStyle name="Currency 7 5" xfId="752" xr:uid="{00000000-0005-0000-0000-000020070000}"/>
    <cellStyle name="Currency 8" xfId="230" xr:uid="{00000000-0005-0000-0000-000021070000}"/>
    <cellStyle name="Currency 8 2" xfId="231" xr:uid="{00000000-0005-0000-0000-000022070000}"/>
    <cellStyle name="Currency 8 2 2" xfId="757" xr:uid="{00000000-0005-0000-0000-000023070000}"/>
    <cellStyle name="Currency 8 3" xfId="756" xr:uid="{00000000-0005-0000-0000-000024070000}"/>
    <cellStyle name="Currency 9" xfId="232" xr:uid="{00000000-0005-0000-0000-000025070000}"/>
    <cellStyle name="Currency 9 2" xfId="233" xr:uid="{00000000-0005-0000-0000-000026070000}"/>
    <cellStyle name="Currency 9 2 2" xfId="759" xr:uid="{00000000-0005-0000-0000-000027070000}"/>
    <cellStyle name="Currency 9 3" xfId="758" xr:uid="{00000000-0005-0000-0000-000028070000}"/>
    <cellStyle name="Explanatory Text" xfId="234" builtinId="53" customBuiltin="1"/>
    <cellStyle name="Good" xfId="235" builtinId="26" customBuiltin="1"/>
    <cellStyle name="Heading 1" xfId="236" builtinId="16" customBuiltin="1"/>
    <cellStyle name="Heading 1 2" xfId="237" xr:uid="{00000000-0005-0000-0000-00002C070000}"/>
    <cellStyle name="Heading 2" xfId="238" builtinId="17" customBuiltin="1"/>
    <cellStyle name="Heading 2 2" xfId="239" xr:uid="{00000000-0005-0000-0000-00002E070000}"/>
    <cellStyle name="Heading 3" xfId="240" builtinId="18" customBuiltin="1"/>
    <cellStyle name="Heading 3 2" xfId="241" xr:uid="{00000000-0005-0000-0000-000030070000}"/>
    <cellStyle name="Heading 4" xfId="242" builtinId="19" customBuiltin="1"/>
    <cellStyle name="Heading 4 2" xfId="243" xr:uid="{00000000-0005-0000-0000-000032070000}"/>
    <cellStyle name="Hyperlink" xfId="244" builtinId="8"/>
    <cellStyle name="Hyperlink 2" xfId="245" xr:uid="{00000000-0005-0000-0000-000034070000}"/>
    <cellStyle name="Hyperlink 2 2" xfId="246" xr:uid="{00000000-0005-0000-0000-000035070000}"/>
    <cellStyle name="Input" xfId="247" builtinId="20" customBuiltin="1"/>
    <cellStyle name="Label" xfId="248" xr:uid="{00000000-0005-0000-0000-000037070000}"/>
    <cellStyle name="Label No Shade" xfId="249" xr:uid="{00000000-0005-0000-0000-000038070000}"/>
    <cellStyle name="Label Shaded" xfId="250" xr:uid="{00000000-0005-0000-0000-000039070000}"/>
    <cellStyle name="Linked Cell" xfId="251" builtinId="24" customBuiltin="1"/>
    <cellStyle name="Neutral" xfId="252" builtinId="28" customBuiltin="1"/>
    <cellStyle name="Normal" xfId="0" builtinId="0"/>
    <cellStyle name="Normal 10" xfId="253" xr:uid="{00000000-0005-0000-0000-00003D070000}"/>
    <cellStyle name="Normal 10 2" xfId="254" xr:uid="{00000000-0005-0000-0000-00003E070000}"/>
    <cellStyle name="Normal 10 3" xfId="255" xr:uid="{00000000-0005-0000-0000-00003F070000}"/>
    <cellStyle name="Normal 11" xfId="256" xr:uid="{00000000-0005-0000-0000-000040070000}"/>
    <cellStyle name="Normal 11 2" xfId="257" xr:uid="{00000000-0005-0000-0000-000041070000}"/>
    <cellStyle name="Normal 11 2 3" xfId="570" xr:uid="{00000000-0005-0000-0000-000042070000}"/>
    <cellStyle name="Normal 11 3" xfId="258" xr:uid="{00000000-0005-0000-0000-000043070000}"/>
    <cellStyle name="Normal 11 3 2" xfId="760" xr:uid="{00000000-0005-0000-0000-000044070000}"/>
    <cellStyle name="Normal 12" xfId="259" xr:uid="{00000000-0005-0000-0000-000045070000}"/>
    <cellStyle name="Normal 12 10" xfId="2448" xr:uid="{00000000-0005-0000-0000-000046070000}"/>
    <cellStyle name="Normal 12 10 2" xfId="6721" xr:uid="{572B227A-AF17-42BB-A174-02D7E774939D}"/>
    <cellStyle name="Normal 12 11" xfId="4655" xr:uid="{81030C41-893E-433E-958E-44F4B78290D1}"/>
    <cellStyle name="Normal 12 2" xfId="260" xr:uid="{00000000-0005-0000-0000-000047070000}"/>
    <cellStyle name="Normal 12 2 2" xfId="261" xr:uid="{00000000-0005-0000-0000-000048070000}"/>
    <cellStyle name="Normal 12 2 2 2" xfId="262" xr:uid="{00000000-0005-0000-0000-000049070000}"/>
    <cellStyle name="Normal 12 2 2 2 2" xfId="764" xr:uid="{00000000-0005-0000-0000-00004A070000}"/>
    <cellStyle name="Normal 12 2 2 2 2 2" xfId="3005" xr:uid="{00000000-0005-0000-0000-00004B070000}"/>
    <cellStyle name="Normal 12 2 2 2 2 2 2" xfId="7217" xr:uid="{F47FB7F3-9E89-4ED9-BF89-9F27738E9B37}"/>
    <cellStyle name="Normal 12 2 2 2 2 3" xfId="5072" xr:uid="{0E87A329-B682-4BFB-A70D-4138312DA0D1}"/>
    <cellStyle name="Normal 12 2 2 2 3" xfId="1187" xr:uid="{00000000-0005-0000-0000-00004C070000}"/>
    <cellStyle name="Normal 12 2 2 2 3 2" xfId="3418" xr:uid="{00000000-0005-0000-0000-00004D070000}"/>
    <cellStyle name="Normal 12 2 2 2 3 2 2" xfId="7630" xr:uid="{BBD4DA08-08AE-4216-A0C4-84326816B810}"/>
    <cellStyle name="Normal 12 2 2 2 3 3" xfId="5485" xr:uid="{E8684272-5B98-4598-A447-807144F2E016}"/>
    <cellStyle name="Normal 12 2 2 2 4" xfId="1601" xr:uid="{00000000-0005-0000-0000-00004E070000}"/>
    <cellStyle name="Normal 12 2 2 2 4 2" xfId="3831" xr:uid="{00000000-0005-0000-0000-00004F070000}"/>
    <cellStyle name="Normal 12 2 2 2 4 2 2" xfId="8043" xr:uid="{9ABC0042-909B-4CC7-9DB2-38E673B025BA}"/>
    <cellStyle name="Normal 12 2 2 2 4 3" xfId="5898" xr:uid="{64219431-041B-4707-970A-C806277298F5}"/>
    <cellStyle name="Normal 12 2 2 2 5" xfId="2015" xr:uid="{00000000-0005-0000-0000-000050070000}"/>
    <cellStyle name="Normal 12 2 2 2 5 2" xfId="4244" xr:uid="{00000000-0005-0000-0000-000051070000}"/>
    <cellStyle name="Normal 12 2 2 2 5 2 2" xfId="8456" xr:uid="{E2A7D24E-AF95-4B2C-AC5C-DC604AD5F643}"/>
    <cellStyle name="Normal 12 2 2 2 5 3" xfId="6311" xr:uid="{33740CA2-916A-4834-B16A-EB09D7E6E0A6}"/>
    <cellStyle name="Normal 12 2 2 2 6" xfId="2451" xr:uid="{00000000-0005-0000-0000-000052070000}"/>
    <cellStyle name="Normal 12 2 2 2 6 2" xfId="6724" xr:uid="{D5605A4A-DEDC-4C15-93CC-CA5CF6874C99}"/>
    <cellStyle name="Normal 12 2 2 2 7" xfId="4658" xr:uid="{489D62A2-8A0E-4538-B6F1-E97159337768}"/>
    <cellStyle name="Normal 12 2 2 3" xfId="763" xr:uid="{00000000-0005-0000-0000-000053070000}"/>
    <cellStyle name="Normal 12 2 2 3 2" xfId="3004" xr:uid="{00000000-0005-0000-0000-000054070000}"/>
    <cellStyle name="Normal 12 2 2 3 2 2" xfId="7216" xr:uid="{1C4D8C6F-61A0-4E08-B3DB-63FE7E3E87FB}"/>
    <cellStyle name="Normal 12 2 2 3 3" xfId="5071" xr:uid="{8BC2DFB3-CD11-4E7F-B228-F8311528E29B}"/>
    <cellStyle name="Normal 12 2 2 4" xfId="1186" xr:uid="{00000000-0005-0000-0000-000055070000}"/>
    <cellStyle name="Normal 12 2 2 4 2" xfId="3417" xr:uid="{00000000-0005-0000-0000-000056070000}"/>
    <cellStyle name="Normal 12 2 2 4 2 2" xfId="7629" xr:uid="{7088965D-8F57-411E-8AFC-428BBD0F7A37}"/>
    <cellStyle name="Normal 12 2 2 4 3" xfId="5484" xr:uid="{EA2659F1-BA5B-437D-B419-B4B370462906}"/>
    <cellStyle name="Normal 12 2 2 5" xfId="1600" xr:uid="{00000000-0005-0000-0000-000057070000}"/>
    <cellStyle name="Normal 12 2 2 5 2" xfId="3830" xr:uid="{00000000-0005-0000-0000-000058070000}"/>
    <cellStyle name="Normal 12 2 2 5 2 2" xfId="8042" xr:uid="{59E88572-1058-4F85-9C79-99614A645418}"/>
    <cellStyle name="Normal 12 2 2 5 3" xfId="5897" xr:uid="{841A33A2-ABDA-410A-90D5-1C6143F7EFF6}"/>
    <cellStyle name="Normal 12 2 2 6" xfId="2014" xr:uid="{00000000-0005-0000-0000-000059070000}"/>
    <cellStyle name="Normal 12 2 2 6 2" xfId="4243" xr:uid="{00000000-0005-0000-0000-00005A070000}"/>
    <cellStyle name="Normal 12 2 2 6 2 2" xfId="8455" xr:uid="{B2F7D3AA-CA2B-4631-BDC6-56C1AEED1360}"/>
    <cellStyle name="Normal 12 2 2 6 3" xfId="6310" xr:uid="{389A4FD6-ADB9-478C-82FD-417EE70543AA}"/>
    <cellStyle name="Normal 12 2 2 7" xfId="2450" xr:uid="{00000000-0005-0000-0000-00005B070000}"/>
    <cellStyle name="Normal 12 2 2 7 2" xfId="6723" xr:uid="{F5E62828-40E0-490E-9003-5F48AF97F6D0}"/>
    <cellStyle name="Normal 12 2 2 8" xfId="4657" xr:uid="{63469681-1B7E-44C1-8CD2-5BB639AF1D8C}"/>
    <cellStyle name="Normal 12 2 3" xfId="263" xr:uid="{00000000-0005-0000-0000-00005C070000}"/>
    <cellStyle name="Normal 12 2 3 2" xfId="765" xr:uid="{00000000-0005-0000-0000-00005D070000}"/>
    <cellStyle name="Normal 12 2 3 2 2" xfId="3006" xr:uid="{00000000-0005-0000-0000-00005E070000}"/>
    <cellStyle name="Normal 12 2 3 2 2 2" xfId="7218" xr:uid="{D8492575-FCE2-4813-9D58-25854A95E06F}"/>
    <cellStyle name="Normal 12 2 3 2 3" xfId="5073" xr:uid="{274AA9F2-4830-4D44-9A31-673973528741}"/>
    <cellStyle name="Normal 12 2 3 3" xfId="1188" xr:uid="{00000000-0005-0000-0000-00005F070000}"/>
    <cellStyle name="Normal 12 2 3 3 2" xfId="3419" xr:uid="{00000000-0005-0000-0000-000060070000}"/>
    <cellStyle name="Normal 12 2 3 3 2 2" xfId="7631" xr:uid="{C1B8DB2E-96CB-4DEC-AB98-BFB0089B2DE5}"/>
    <cellStyle name="Normal 12 2 3 3 3" xfId="5486" xr:uid="{6946EA23-6A6F-4795-B809-7AF8AE9C5D56}"/>
    <cellStyle name="Normal 12 2 3 4" xfId="1602" xr:uid="{00000000-0005-0000-0000-000061070000}"/>
    <cellStyle name="Normal 12 2 3 4 2" xfId="3832" xr:uid="{00000000-0005-0000-0000-000062070000}"/>
    <cellStyle name="Normal 12 2 3 4 2 2" xfId="8044" xr:uid="{317E3678-B295-43A8-BC84-D450A50B36AE}"/>
    <cellStyle name="Normal 12 2 3 4 3" xfId="5899" xr:uid="{0952996A-ECB4-4F25-A0F2-A6A15402E59A}"/>
    <cellStyle name="Normal 12 2 3 5" xfId="2016" xr:uid="{00000000-0005-0000-0000-000063070000}"/>
    <cellStyle name="Normal 12 2 3 5 2" xfId="4245" xr:uid="{00000000-0005-0000-0000-000064070000}"/>
    <cellStyle name="Normal 12 2 3 5 2 2" xfId="8457" xr:uid="{96F80776-F64B-4F2A-971F-E27CF502D3F3}"/>
    <cellStyle name="Normal 12 2 3 5 3" xfId="6312" xr:uid="{D56A98A7-D40F-44DE-805C-01C423D96EB1}"/>
    <cellStyle name="Normal 12 2 3 6" xfId="2452" xr:uid="{00000000-0005-0000-0000-000065070000}"/>
    <cellStyle name="Normal 12 2 3 6 2" xfId="6725" xr:uid="{6EB667D1-36EA-40CE-8FC3-537095A7D197}"/>
    <cellStyle name="Normal 12 2 3 7" xfId="4659" xr:uid="{B9CAD15A-3DDF-4AE4-915D-884CA3ABA46E}"/>
    <cellStyle name="Normal 12 2 4" xfId="762" xr:uid="{00000000-0005-0000-0000-000066070000}"/>
    <cellStyle name="Normal 12 2 4 2" xfId="3003" xr:uid="{00000000-0005-0000-0000-000067070000}"/>
    <cellStyle name="Normal 12 2 4 2 2" xfId="7215" xr:uid="{EAE5B92B-57B8-4C7E-B35E-F744A123C7BB}"/>
    <cellStyle name="Normal 12 2 4 3" xfId="5070" xr:uid="{080776BE-2143-412B-8561-28D15527769B}"/>
    <cellStyle name="Normal 12 2 5" xfId="1185" xr:uid="{00000000-0005-0000-0000-000068070000}"/>
    <cellStyle name="Normal 12 2 5 2" xfId="3416" xr:uid="{00000000-0005-0000-0000-000069070000}"/>
    <cellStyle name="Normal 12 2 5 2 2" xfId="7628" xr:uid="{1ED9BB99-63E9-4FC0-8591-8073465F9DA6}"/>
    <cellStyle name="Normal 12 2 5 3" xfId="5483" xr:uid="{EF82F351-DABA-4AF5-B4A2-BEE97CBC881E}"/>
    <cellStyle name="Normal 12 2 6" xfId="1599" xr:uid="{00000000-0005-0000-0000-00006A070000}"/>
    <cellStyle name="Normal 12 2 6 2" xfId="3829" xr:uid="{00000000-0005-0000-0000-00006B070000}"/>
    <cellStyle name="Normal 12 2 6 2 2" xfId="8041" xr:uid="{4244E950-DE8C-428C-BAD9-08980CE6C413}"/>
    <cellStyle name="Normal 12 2 6 3" xfId="5896" xr:uid="{904F9FF0-82D1-441C-A5AD-B973FA63F546}"/>
    <cellStyle name="Normal 12 2 7" xfId="2013" xr:uid="{00000000-0005-0000-0000-00006C070000}"/>
    <cellStyle name="Normal 12 2 7 2" xfId="4242" xr:uid="{00000000-0005-0000-0000-00006D070000}"/>
    <cellStyle name="Normal 12 2 7 2 2" xfId="8454" xr:uid="{B681ACC9-F7AA-4206-8882-5278196E431E}"/>
    <cellStyle name="Normal 12 2 7 3" xfId="6309" xr:uid="{3C3E1AE5-FB77-483E-9D80-E711CCDF5E99}"/>
    <cellStyle name="Normal 12 2 8" xfId="2449" xr:uid="{00000000-0005-0000-0000-00006E070000}"/>
    <cellStyle name="Normal 12 2 8 2" xfId="6722" xr:uid="{31371D32-6F70-4A80-9D96-0F84CE3D6E82}"/>
    <cellStyle name="Normal 12 2 9" xfId="4656" xr:uid="{132769CA-791A-4D09-B158-2382BBA28015}"/>
    <cellStyle name="Normal 12 3" xfId="264" xr:uid="{00000000-0005-0000-0000-00006F070000}"/>
    <cellStyle name="Normal 12 3 2" xfId="265" xr:uid="{00000000-0005-0000-0000-000070070000}"/>
    <cellStyle name="Normal 12 3 2 2" xfId="767" xr:uid="{00000000-0005-0000-0000-000071070000}"/>
    <cellStyle name="Normal 12 3 2 2 2" xfId="3008" xr:uid="{00000000-0005-0000-0000-000072070000}"/>
    <cellStyle name="Normal 12 3 2 2 2 2" xfId="7220" xr:uid="{F342371B-4D63-4CAB-B455-B412C9629E1D}"/>
    <cellStyle name="Normal 12 3 2 2 3" xfId="5075" xr:uid="{79AEFC8B-C998-435B-A80E-EBBDCF1737C0}"/>
    <cellStyle name="Normal 12 3 2 3" xfId="1190" xr:uid="{00000000-0005-0000-0000-000073070000}"/>
    <cellStyle name="Normal 12 3 2 3 2" xfId="3421" xr:uid="{00000000-0005-0000-0000-000074070000}"/>
    <cellStyle name="Normal 12 3 2 3 2 2" xfId="7633" xr:uid="{1E4A6072-BC2E-442A-BA6B-D57010560038}"/>
    <cellStyle name="Normal 12 3 2 3 3" xfId="5488" xr:uid="{8EE366FF-DA9F-421E-A9A1-9DFA7C80944C}"/>
    <cellStyle name="Normal 12 3 2 4" xfId="1604" xr:uid="{00000000-0005-0000-0000-000075070000}"/>
    <cellStyle name="Normal 12 3 2 4 2" xfId="3834" xr:uid="{00000000-0005-0000-0000-000076070000}"/>
    <cellStyle name="Normal 12 3 2 4 2 2" xfId="8046" xr:uid="{DE60B26D-256C-430B-B7BF-E7D587ACF2DA}"/>
    <cellStyle name="Normal 12 3 2 4 3" xfId="5901" xr:uid="{FACF2985-88A7-432E-B5A2-53DA00A8A2F6}"/>
    <cellStyle name="Normal 12 3 2 5" xfId="2018" xr:uid="{00000000-0005-0000-0000-000077070000}"/>
    <cellStyle name="Normal 12 3 2 5 2" xfId="4247" xr:uid="{00000000-0005-0000-0000-000078070000}"/>
    <cellStyle name="Normal 12 3 2 5 2 2" xfId="8459" xr:uid="{46D87E6A-44EF-4FC2-83CB-A3E2FBFE0163}"/>
    <cellStyle name="Normal 12 3 2 5 3" xfId="6314" xr:uid="{FF484B98-C941-4CE9-9DD0-5551B030B711}"/>
    <cellStyle name="Normal 12 3 2 6" xfId="2454" xr:uid="{00000000-0005-0000-0000-000079070000}"/>
    <cellStyle name="Normal 12 3 2 6 2" xfId="6727" xr:uid="{F20D07AF-205A-4E50-A307-46F3C8F99C1D}"/>
    <cellStyle name="Normal 12 3 2 7" xfId="4661" xr:uid="{37F58B1F-C3F0-4FE5-B1CD-91EFFE4704F3}"/>
    <cellStyle name="Normal 12 3 3" xfId="766" xr:uid="{00000000-0005-0000-0000-00007A070000}"/>
    <cellStyle name="Normal 12 3 3 2" xfId="3007" xr:uid="{00000000-0005-0000-0000-00007B070000}"/>
    <cellStyle name="Normal 12 3 3 2 2" xfId="7219" xr:uid="{86C27730-F8D2-4408-8ECF-77A2E87CA20B}"/>
    <cellStyle name="Normal 12 3 3 3" xfId="5074" xr:uid="{6FE43ED2-2EE9-4763-9933-C2E1F9625ADF}"/>
    <cellStyle name="Normal 12 3 4" xfId="1189" xr:uid="{00000000-0005-0000-0000-00007C070000}"/>
    <cellStyle name="Normal 12 3 4 2" xfId="3420" xr:uid="{00000000-0005-0000-0000-00007D070000}"/>
    <cellStyle name="Normal 12 3 4 2 2" xfId="7632" xr:uid="{2CC08120-DA52-4996-9737-E6F0CCA314D4}"/>
    <cellStyle name="Normal 12 3 4 3" xfId="5487" xr:uid="{BBD0F099-182B-4D59-AB48-E02C282F8C8E}"/>
    <cellStyle name="Normal 12 3 5" xfId="1603" xr:uid="{00000000-0005-0000-0000-00007E070000}"/>
    <cellStyle name="Normal 12 3 5 2" xfId="3833" xr:uid="{00000000-0005-0000-0000-00007F070000}"/>
    <cellStyle name="Normal 12 3 5 2 2" xfId="8045" xr:uid="{6FCA1372-1FC9-4683-BF5F-A5C3CE91A88C}"/>
    <cellStyle name="Normal 12 3 5 3" xfId="5900" xr:uid="{5087373B-BD40-4544-A73A-55D7C8E9D542}"/>
    <cellStyle name="Normal 12 3 6" xfId="2017" xr:uid="{00000000-0005-0000-0000-000080070000}"/>
    <cellStyle name="Normal 12 3 6 2" xfId="4246" xr:uid="{00000000-0005-0000-0000-000081070000}"/>
    <cellStyle name="Normal 12 3 6 2 2" xfId="8458" xr:uid="{87E791E7-1A31-41CC-B77C-28792E872ECF}"/>
    <cellStyle name="Normal 12 3 6 3" xfId="6313" xr:uid="{4144E3C7-FC8A-4605-9E46-38895C05D308}"/>
    <cellStyle name="Normal 12 3 7" xfId="2453" xr:uid="{00000000-0005-0000-0000-000082070000}"/>
    <cellStyle name="Normal 12 3 7 2" xfId="6726" xr:uid="{F2217865-3825-4978-9A1A-5B9786084ED8}"/>
    <cellStyle name="Normal 12 3 8" xfId="4660" xr:uid="{C81ED6ED-F4B4-4143-8F06-5CA81D3DB0F4}"/>
    <cellStyle name="Normal 12 4" xfId="266" xr:uid="{00000000-0005-0000-0000-000083070000}"/>
    <cellStyle name="Normal 12 4 2" xfId="768" xr:uid="{00000000-0005-0000-0000-000084070000}"/>
    <cellStyle name="Normal 12 4 2 2" xfId="3009" xr:uid="{00000000-0005-0000-0000-000085070000}"/>
    <cellStyle name="Normal 12 4 2 2 2" xfId="7221" xr:uid="{9663092E-DD0F-4B08-8BA4-B9EDD49AE730}"/>
    <cellStyle name="Normal 12 4 2 3" xfId="5076" xr:uid="{E7F77F21-3FC9-4413-AA0F-4DB90B164DE8}"/>
    <cellStyle name="Normal 12 4 3" xfId="1191" xr:uid="{00000000-0005-0000-0000-000086070000}"/>
    <cellStyle name="Normal 12 4 3 2" xfId="3422" xr:uid="{00000000-0005-0000-0000-000087070000}"/>
    <cellStyle name="Normal 12 4 3 2 2" xfId="7634" xr:uid="{A4622D61-72E6-49D3-8ABF-AC2BB0070B29}"/>
    <cellStyle name="Normal 12 4 3 3" xfId="5489" xr:uid="{F0748B35-85A3-4EF0-86B9-A552343A2F48}"/>
    <cellStyle name="Normal 12 4 4" xfId="1605" xr:uid="{00000000-0005-0000-0000-000088070000}"/>
    <cellStyle name="Normal 12 4 4 2" xfId="3835" xr:uid="{00000000-0005-0000-0000-000089070000}"/>
    <cellStyle name="Normal 12 4 4 2 2" xfId="8047" xr:uid="{8BF54EA7-E7B8-4BBF-83E3-243810781878}"/>
    <cellStyle name="Normal 12 4 4 3" xfId="5902" xr:uid="{2667ACF8-D567-452E-9E74-6C30BC0341EF}"/>
    <cellStyle name="Normal 12 4 5" xfId="2019" xr:uid="{00000000-0005-0000-0000-00008A070000}"/>
    <cellStyle name="Normal 12 4 5 2" xfId="4248" xr:uid="{00000000-0005-0000-0000-00008B070000}"/>
    <cellStyle name="Normal 12 4 5 2 2" xfId="8460" xr:uid="{4E3848CB-08DC-47ED-B9A2-86C1F6DE5E6E}"/>
    <cellStyle name="Normal 12 4 5 3" xfId="6315" xr:uid="{2F2AA8A5-8C06-40E4-8919-3C392E62A408}"/>
    <cellStyle name="Normal 12 4 6" xfId="2455" xr:uid="{00000000-0005-0000-0000-00008C070000}"/>
    <cellStyle name="Normal 12 4 6 2" xfId="6728" xr:uid="{92E36E0C-4151-4CAA-9E1A-8A4925C3B9BE}"/>
    <cellStyle name="Normal 12 4 7" xfId="4662" xr:uid="{64313BE0-7789-4989-AF87-070368CB0120}"/>
    <cellStyle name="Normal 12 5" xfId="267" xr:uid="{00000000-0005-0000-0000-00008D070000}"/>
    <cellStyle name="Normal 12 6" xfId="761" xr:uid="{00000000-0005-0000-0000-00008E070000}"/>
    <cellStyle name="Normal 12 6 2" xfId="3002" xr:uid="{00000000-0005-0000-0000-00008F070000}"/>
    <cellStyle name="Normal 12 6 2 2" xfId="7214" xr:uid="{E81E4EA7-63A8-4864-B60D-4326D3546CB0}"/>
    <cellStyle name="Normal 12 6 3" xfId="5069" xr:uid="{AF643F22-7026-4431-BE97-96BCB5B593FE}"/>
    <cellStyle name="Normal 12 7" xfId="1184" xr:uid="{00000000-0005-0000-0000-000090070000}"/>
    <cellStyle name="Normal 12 7 2" xfId="3415" xr:uid="{00000000-0005-0000-0000-000091070000}"/>
    <cellStyle name="Normal 12 7 2 2" xfId="7627" xr:uid="{4330C19A-13A6-4599-91E4-2906C071CCB8}"/>
    <cellStyle name="Normal 12 7 3" xfId="5482" xr:uid="{9350E8C0-4B77-4BBA-82A2-27D13777FCF4}"/>
    <cellStyle name="Normal 12 8" xfId="1598" xr:uid="{00000000-0005-0000-0000-000092070000}"/>
    <cellStyle name="Normal 12 8 2" xfId="3828" xr:uid="{00000000-0005-0000-0000-000093070000}"/>
    <cellStyle name="Normal 12 8 2 2" xfId="8040" xr:uid="{1F085D98-1D81-4200-89AD-4D0CD28DC5FC}"/>
    <cellStyle name="Normal 12 8 3" xfId="5895" xr:uid="{83DEC236-98A2-40D6-958D-D9A9CE9C6B44}"/>
    <cellStyle name="Normal 12 9" xfId="2012" xr:uid="{00000000-0005-0000-0000-000094070000}"/>
    <cellStyle name="Normal 12 9 2" xfId="4241" xr:uid="{00000000-0005-0000-0000-000095070000}"/>
    <cellStyle name="Normal 12 9 2 2" xfId="8453" xr:uid="{6716B7A9-F919-4265-AD1A-C0866D34F6BE}"/>
    <cellStyle name="Normal 12 9 3" xfId="6308" xr:uid="{E81992E9-8207-49B2-90B7-0BE51BD7AEBA}"/>
    <cellStyle name="Normal 13" xfId="268" xr:uid="{00000000-0005-0000-0000-000096070000}"/>
    <cellStyle name="Normal 13 2" xfId="269" xr:uid="{00000000-0005-0000-0000-000097070000}"/>
    <cellStyle name="Normal 14" xfId="270" xr:uid="{00000000-0005-0000-0000-000098070000}"/>
    <cellStyle name="Normal 14 2" xfId="769" xr:uid="{00000000-0005-0000-0000-000099070000}"/>
    <cellStyle name="Normal 14 2 2" xfId="3010" xr:uid="{00000000-0005-0000-0000-00009A070000}"/>
    <cellStyle name="Normal 14 2 2 2" xfId="7222" xr:uid="{04E0EDE2-0295-40F7-A1BB-5BBA1702E43E}"/>
    <cellStyle name="Normal 14 2 3" xfId="5077" xr:uid="{44E7D0A9-525A-46E5-B641-2B9126157E43}"/>
    <cellStyle name="Normal 14 3" xfId="1192" xr:uid="{00000000-0005-0000-0000-00009B070000}"/>
    <cellStyle name="Normal 14 3 2" xfId="3423" xr:uid="{00000000-0005-0000-0000-00009C070000}"/>
    <cellStyle name="Normal 14 3 2 2" xfId="7635" xr:uid="{AC5A5EF2-46A6-4A7B-BF62-EBA699F09B12}"/>
    <cellStyle name="Normal 14 3 3" xfId="5490" xr:uid="{2E1AA63A-3995-4EC6-9DA8-4939E55ED4EC}"/>
    <cellStyle name="Normal 14 4" xfId="1606" xr:uid="{00000000-0005-0000-0000-00009D070000}"/>
    <cellStyle name="Normal 14 4 2" xfId="3836" xr:uid="{00000000-0005-0000-0000-00009E070000}"/>
    <cellStyle name="Normal 14 4 2 2" xfId="8048" xr:uid="{85EEB8B2-AD47-4C3C-B548-5F6540E33322}"/>
    <cellStyle name="Normal 14 4 3" xfId="5903" xr:uid="{580D05C0-B177-454B-AD38-3DCCA11E12C1}"/>
    <cellStyle name="Normal 14 5" xfId="2020" xr:uid="{00000000-0005-0000-0000-00009F070000}"/>
    <cellStyle name="Normal 14 5 2" xfId="4249" xr:uid="{00000000-0005-0000-0000-0000A0070000}"/>
    <cellStyle name="Normal 14 5 2 2" xfId="8461" xr:uid="{155760E5-95CB-4E02-AD56-15947F1E6D8F}"/>
    <cellStyle name="Normal 14 5 3" xfId="6316" xr:uid="{060BF9BB-51F1-4085-9FE0-4310F57BBEE1}"/>
    <cellStyle name="Normal 14 6" xfId="2456" xr:uid="{00000000-0005-0000-0000-0000A1070000}"/>
    <cellStyle name="Normal 14 6 2" xfId="6729" xr:uid="{C431335B-6849-49B9-887F-48C133E0F701}"/>
    <cellStyle name="Normal 14 7" xfId="4663" xr:uid="{DB29C6C1-716C-476C-A0F6-FB80BCB4C0FC}"/>
    <cellStyle name="Normal 2" xfId="271" xr:uid="{00000000-0005-0000-0000-0000A2070000}"/>
    <cellStyle name="Normal 2 2" xfId="272" xr:uid="{00000000-0005-0000-0000-0000A3070000}"/>
    <cellStyle name="Normal 2 2 2" xfId="273" xr:uid="{00000000-0005-0000-0000-0000A4070000}"/>
    <cellStyle name="Normal 2 2 2 2" xfId="274" xr:uid="{00000000-0005-0000-0000-0000A5070000}"/>
    <cellStyle name="Normal 2 2 2 3" xfId="275" xr:uid="{00000000-0005-0000-0000-0000A6070000}"/>
    <cellStyle name="Normal 2 2 2 4" xfId="1193" xr:uid="{00000000-0005-0000-0000-0000A7070000}"/>
    <cellStyle name="Normal 2 2 3" xfId="771" xr:uid="{00000000-0005-0000-0000-0000A8070000}"/>
    <cellStyle name="Normal 2 3" xfId="276" xr:uid="{00000000-0005-0000-0000-0000A9070000}"/>
    <cellStyle name="Normal 2 3 2" xfId="277" xr:uid="{00000000-0005-0000-0000-0000AA070000}"/>
    <cellStyle name="Normal 2 4" xfId="278" xr:uid="{00000000-0005-0000-0000-0000AB070000}"/>
    <cellStyle name="Normal 2 4 2" xfId="279" xr:uid="{00000000-0005-0000-0000-0000AC070000}"/>
    <cellStyle name="Normal 2 4 2 10" xfId="2021" xr:uid="{00000000-0005-0000-0000-0000AD070000}"/>
    <cellStyle name="Normal 2 4 2 10 2" xfId="4250" xr:uid="{00000000-0005-0000-0000-0000AE070000}"/>
    <cellStyle name="Normal 2 4 2 10 2 2" xfId="8462" xr:uid="{6385D2F6-5445-4A05-A479-49669A8E3662}"/>
    <cellStyle name="Normal 2 4 2 10 3" xfId="6317" xr:uid="{9ACB1744-AEDD-439C-8B69-B1B9F85418A9}"/>
    <cellStyle name="Normal 2 4 2 11" xfId="2457" xr:uid="{00000000-0005-0000-0000-0000AF070000}"/>
    <cellStyle name="Normal 2 4 2 11 2" xfId="6730" xr:uid="{2CA99C3B-DE98-48F8-A22C-2F3374A94948}"/>
    <cellStyle name="Normal 2 4 2 12" xfId="4664" xr:uid="{B7C9E984-F0E3-47BD-B125-D9F24771D994}"/>
    <cellStyle name="Normal 2 4 2 2" xfId="280" xr:uid="{00000000-0005-0000-0000-0000B0070000}"/>
    <cellStyle name="Normal 2 4 2 3" xfId="281" xr:uid="{00000000-0005-0000-0000-0000B1070000}"/>
    <cellStyle name="Normal 2 4 2 3 10" xfId="4665" xr:uid="{874F3FC6-678D-4DC4-ACA5-E5E53F64FF46}"/>
    <cellStyle name="Normal 2 4 2 3 2" xfId="282" xr:uid="{00000000-0005-0000-0000-0000B2070000}"/>
    <cellStyle name="Normal 2 4 2 3 2 2" xfId="283" xr:uid="{00000000-0005-0000-0000-0000B3070000}"/>
    <cellStyle name="Normal 2 4 2 3 2 2 2" xfId="284" xr:uid="{00000000-0005-0000-0000-0000B4070000}"/>
    <cellStyle name="Normal 2 4 2 3 2 2 2 2" xfId="776" xr:uid="{00000000-0005-0000-0000-0000B5070000}"/>
    <cellStyle name="Normal 2 4 2 3 2 2 2 2 2" xfId="3015" xr:uid="{00000000-0005-0000-0000-0000B6070000}"/>
    <cellStyle name="Normal 2 4 2 3 2 2 2 2 2 2" xfId="7227" xr:uid="{84CB9F7D-07F8-4D76-B2BB-FF5F94038B5D}"/>
    <cellStyle name="Normal 2 4 2 3 2 2 2 2 3" xfId="5082" xr:uid="{5AF542DF-7664-43B7-B009-719B76ED443A}"/>
    <cellStyle name="Normal 2 4 2 3 2 2 2 3" xfId="1198" xr:uid="{00000000-0005-0000-0000-0000B7070000}"/>
    <cellStyle name="Normal 2 4 2 3 2 2 2 3 2" xfId="3428" xr:uid="{00000000-0005-0000-0000-0000B8070000}"/>
    <cellStyle name="Normal 2 4 2 3 2 2 2 3 2 2" xfId="7640" xr:uid="{B09632DF-61D1-47F8-A771-E81CF24B1F68}"/>
    <cellStyle name="Normal 2 4 2 3 2 2 2 3 3" xfId="5495" xr:uid="{62E9AFC1-E94A-4886-970D-319C588D87A6}"/>
    <cellStyle name="Normal 2 4 2 3 2 2 2 4" xfId="1611" xr:uid="{00000000-0005-0000-0000-0000B9070000}"/>
    <cellStyle name="Normal 2 4 2 3 2 2 2 4 2" xfId="3841" xr:uid="{00000000-0005-0000-0000-0000BA070000}"/>
    <cellStyle name="Normal 2 4 2 3 2 2 2 4 2 2" xfId="8053" xr:uid="{DE440119-C327-475A-8954-48C10E90BE24}"/>
    <cellStyle name="Normal 2 4 2 3 2 2 2 4 3" xfId="5908" xr:uid="{A3640C98-A582-4041-804B-A5DDDB20498E}"/>
    <cellStyle name="Normal 2 4 2 3 2 2 2 5" xfId="2025" xr:uid="{00000000-0005-0000-0000-0000BB070000}"/>
    <cellStyle name="Normal 2 4 2 3 2 2 2 5 2" xfId="4254" xr:uid="{00000000-0005-0000-0000-0000BC070000}"/>
    <cellStyle name="Normal 2 4 2 3 2 2 2 5 2 2" xfId="8466" xr:uid="{67D31915-2170-4C5A-8634-19B848F52BD7}"/>
    <cellStyle name="Normal 2 4 2 3 2 2 2 5 3" xfId="6321" xr:uid="{E6768FBA-BAC2-46A3-87E0-CD65AAE85D08}"/>
    <cellStyle name="Normal 2 4 2 3 2 2 2 6" xfId="2461" xr:uid="{00000000-0005-0000-0000-0000BD070000}"/>
    <cellStyle name="Normal 2 4 2 3 2 2 2 6 2" xfId="6734" xr:uid="{6970DFF4-B94F-42D7-AE26-9841A40653AD}"/>
    <cellStyle name="Normal 2 4 2 3 2 2 2 7" xfId="4668" xr:uid="{CB0E09DC-005A-4ACB-B24A-6C99C556E2CF}"/>
    <cellStyle name="Normal 2 4 2 3 2 2 3" xfId="775" xr:uid="{00000000-0005-0000-0000-0000BE070000}"/>
    <cellStyle name="Normal 2 4 2 3 2 2 3 2" xfId="3014" xr:uid="{00000000-0005-0000-0000-0000BF070000}"/>
    <cellStyle name="Normal 2 4 2 3 2 2 3 2 2" xfId="7226" xr:uid="{DE54EB52-5B59-4C1A-A777-D343364CEBFE}"/>
    <cellStyle name="Normal 2 4 2 3 2 2 3 3" xfId="5081" xr:uid="{F70B54D3-2DE6-4197-9355-6C29F3C84F7A}"/>
    <cellStyle name="Normal 2 4 2 3 2 2 4" xfId="1197" xr:uid="{00000000-0005-0000-0000-0000C0070000}"/>
    <cellStyle name="Normal 2 4 2 3 2 2 4 2" xfId="3427" xr:uid="{00000000-0005-0000-0000-0000C1070000}"/>
    <cellStyle name="Normal 2 4 2 3 2 2 4 2 2" xfId="7639" xr:uid="{4661567A-FD0D-4C9E-A9DE-CCD13266D7AD}"/>
    <cellStyle name="Normal 2 4 2 3 2 2 4 3" xfId="5494" xr:uid="{CDDEC21E-EC22-440B-A4AC-FC9E36B2F247}"/>
    <cellStyle name="Normal 2 4 2 3 2 2 5" xfId="1610" xr:uid="{00000000-0005-0000-0000-0000C2070000}"/>
    <cellStyle name="Normal 2 4 2 3 2 2 5 2" xfId="3840" xr:uid="{00000000-0005-0000-0000-0000C3070000}"/>
    <cellStyle name="Normal 2 4 2 3 2 2 5 2 2" xfId="8052" xr:uid="{095037BE-3225-406B-9855-B2622B99EFB0}"/>
    <cellStyle name="Normal 2 4 2 3 2 2 5 3" xfId="5907" xr:uid="{23970532-82EB-46F8-A904-800D1879EF90}"/>
    <cellStyle name="Normal 2 4 2 3 2 2 6" xfId="2024" xr:uid="{00000000-0005-0000-0000-0000C4070000}"/>
    <cellStyle name="Normal 2 4 2 3 2 2 6 2" xfId="4253" xr:uid="{00000000-0005-0000-0000-0000C5070000}"/>
    <cellStyle name="Normal 2 4 2 3 2 2 6 2 2" xfId="8465" xr:uid="{BD465874-4318-4F07-B4E4-729D32247125}"/>
    <cellStyle name="Normal 2 4 2 3 2 2 6 3" xfId="6320" xr:uid="{77176BC5-6F83-462F-9D6D-AD390D5757E6}"/>
    <cellStyle name="Normal 2 4 2 3 2 2 7" xfId="2460" xr:uid="{00000000-0005-0000-0000-0000C6070000}"/>
    <cellStyle name="Normal 2 4 2 3 2 2 7 2" xfId="6733" xr:uid="{F5A86BDF-49DA-4CE4-9E97-4A23936FF795}"/>
    <cellStyle name="Normal 2 4 2 3 2 2 8" xfId="4667" xr:uid="{7313356F-A43F-4373-BE25-E524B6E50D58}"/>
    <cellStyle name="Normal 2 4 2 3 2 3" xfId="285" xr:uid="{00000000-0005-0000-0000-0000C7070000}"/>
    <cellStyle name="Normal 2 4 2 3 2 3 2" xfId="777" xr:uid="{00000000-0005-0000-0000-0000C8070000}"/>
    <cellStyle name="Normal 2 4 2 3 2 3 2 2" xfId="3016" xr:uid="{00000000-0005-0000-0000-0000C9070000}"/>
    <cellStyle name="Normal 2 4 2 3 2 3 2 2 2" xfId="7228" xr:uid="{D9A1F408-8465-41C7-8C2B-9DD0306416ED}"/>
    <cellStyle name="Normal 2 4 2 3 2 3 2 3" xfId="5083" xr:uid="{0BD65047-5F4C-4065-AB49-DB9B0B3F0E56}"/>
    <cellStyle name="Normal 2 4 2 3 2 3 3" xfId="1199" xr:uid="{00000000-0005-0000-0000-0000CA070000}"/>
    <cellStyle name="Normal 2 4 2 3 2 3 3 2" xfId="3429" xr:uid="{00000000-0005-0000-0000-0000CB070000}"/>
    <cellStyle name="Normal 2 4 2 3 2 3 3 2 2" xfId="7641" xr:uid="{5C48CAD2-801C-49B3-9E8B-FC9AEACF22E5}"/>
    <cellStyle name="Normal 2 4 2 3 2 3 3 3" xfId="5496" xr:uid="{046C2579-91EE-4627-BFDC-73F55CA84EAD}"/>
    <cellStyle name="Normal 2 4 2 3 2 3 4" xfId="1612" xr:uid="{00000000-0005-0000-0000-0000CC070000}"/>
    <cellStyle name="Normal 2 4 2 3 2 3 4 2" xfId="3842" xr:uid="{00000000-0005-0000-0000-0000CD070000}"/>
    <cellStyle name="Normal 2 4 2 3 2 3 4 2 2" xfId="8054" xr:uid="{B8EC2390-9ACC-4441-B344-BCA1EE2B1B41}"/>
    <cellStyle name="Normal 2 4 2 3 2 3 4 3" xfId="5909" xr:uid="{C9B6C40C-B83C-408E-B36B-41B11D75139F}"/>
    <cellStyle name="Normal 2 4 2 3 2 3 5" xfId="2026" xr:uid="{00000000-0005-0000-0000-0000CE070000}"/>
    <cellStyle name="Normal 2 4 2 3 2 3 5 2" xfId="4255" xr:uid="{00000000-0005-0000-0000-0000CF070000}"/>
    <cellStyle name="Normal 2 4 2 3 2 3 5 2 2" xfId="8467" xr:uid="{42078BF8-7F28-4815-B365-4D86CA441039}"/>
    <cellStyle name="Normal 2 4 2 3 2 3 5 3" xfId="6322" xr:uid="{3DEE8533-E3AD-4700-B73A-45275FD924F8}"/>
    <cellStyle name="Normal 2 4 2 3 2 3 6" xfId="2462" xr:uid="{00000000-0005-0000-0000-0000D0070000}"/>
    <cellStyle name="Normal 2 4 2 3 2 3 6 2" xfId="6735" xr:uid="{DDB25278-7F41-4C5C-8871-DEA00C9E6BD5}"/>
    <cellStyle name="Normal 2 4 2 3 2 3 7" xfId="4669" xr:uid="{DD4099AD-A16E-4B6A-8C37-4F4FC3F95C3E}"/>
    <cellStyle name="Normal 2 4 2 3 2 4" xfId="774" xr:uid="{00000000-0005-0000-0000-0000D1070000}"/>
    <cellStyle name="Normal 2 4 2 3 2 4 2" xfId="3013" xr:uid="{00000000-0005-0000-0000-0000D2070000}"/>
    <cellStyle name="Normal 2 4 2 3 2 4 2 2" xfId="7225" xr:uid="{88A26508-FFA2-4E92-AB04-DB36DB5365B8}"/>
    <cellStyle name="Normal 2 4 2 3 2 4 3" xfId="5080" xr:uid="{DB158866-97C5-4BA8-86CC-8EF8DA25E84B}"/>
    <cellStyle name="Normal 2 4 2 3 2 5" xfId="1196" xr:uid="{00000000-0005-0000-0000-0000D3070000}"/>
    <cellStyle name="Normal 2 4 2 3 2 5 2" xfId="3426" xr:uid="{00000000-0005-0000-0000-0000D4070000}"/>
    <cellStyle name="Normal 2 4 2 3 2 5 2 2" xfId="7638" xr:uid="{8192E6A5-F8C3-497B-8608-F3F0F7AE1408}"/>
    <cellStyle name="Normal 2 4 2 3 2 5 3" xfId="5493" xr:uid="{692B6574-349B-4F00-9BE2-329617F8CAFE}"/>
    <cellStyle name="Normal 2 4 2 3 2 6" xfId="1609" xr:uid="{00000000-0005-0000-0000-0000D5070000}"/>
    <cellStyle name="Normal 2 4 2 3 2 6 2" xfId="3839" xr:uid="{00000000-0005-0000-0000-0000D6070000}"/>
    <cellStyle name="Normal 2 4 2 3 2 6 2 2" xfId="8051" xr:uid="{55252BDE-3FB9-4A25-B647-2D9F68E02475}"/>
    <cellStyle name="Normal 2 4 2 3 2 6 3" xfId="5906" xr:uid="{58B8A72A-6E14-44E5-9F11-7D7189B79315}"/>
    <cellStyle name="Normal 2 4 2 3 2 7" xfId="2023" xr:uid="{00000000-0005-0000-0000-0000D7070000}"/>
    <cellStyle name="Normal 2 4 2 3 2 7 2" xfId="4252" xr:uid="{00000000-0005-0000-0000-0000D8070000}"/>
    <cellStyle name="Normal 2 4 2 3 2 7 2 2" xfId="8464" xr:uid="{4AB84347-5FF3-4D49-8191-DB629500863C}"/>
    <cellStyle name="Normal 2 4 2 3 2 7 3" xfId="6319" xr:uid="{3CF67477-430A-445A-8C04-A00CD28E27CA}"/>
    <cellStyle name="Normal 2 4 2 3 2 8" xfId="2459" xr:uid="{00000000-0005-0000-0000-0000D9070000}"/>
    <cellStyle name="Normal 2 4 2 3 2 8 2" xfId="6732" xr:uid="{635D6743-7A16-407A-A89C-9244A0EA1D9E}"/>
    <cellStyle name="Normal 2 4 2 3 2 9" xfId="4666" xr:uid="{F72D0A3F-4D89-41BA-8748-4E3B8E31B9F5}"/>
    <cellStyle name="Normal 2 4 2 3 3" xfId="286" xr:uid="{00000000-0005-0000-0000-0000DA070000}"/>
    <cellStyle name="Normal 2 4 2 3 3 2" xfId="287" xr:uid="{00000000-0005-0000-0000-0000DB070000}"/>
    <cellStyle name="Normal 2 4 2 3 3 2 2" xfId="779" xr:uid="{00000000-0005-0000-0000-0000DC070000}"/>
    <cellStyle name="Normal 2 4 2 3 3 2 2 2" xfId="3018" xr:uid="{00000000-0005-0000-0000-0000DD070000}"/>
    <cellStyle name="Normal 2 4 2 3 3 2 2 2 2" xfId="7230" xr:uid="{4BC6244C-21BA-4B94-AA2A-33F45A9F94EB}"/>
    <cellStyle name="Normal 2 4 2 3 3 2 2 3" xfId="5085" xr:uid="{E5AABB41-08D2-4BAA-AD88-CA9F7CB07A98}"/>
    <cellStyle name="Normal 2 4 2 3 3 2 3" xfId="1201" xr:uid="{00000000-0005-0000-0000-0000DE070000}"/>
    <cellStyle name="Normal 2 4 2 3 3 2 3 2" xfId="3431" xr:uid="{00000000-0005-0000-0000-0000DF070000}"/>
    <cellStyle name="Normal 2 4 2 3 3 2 3 2 2" xfId="7643" xr:uid="{7DDC18B9-F317-4B79-B62D-2F9993EE2C94}"/>
    <cellStyle name="Normal 2 4 2 3 3 2 3 3" xfId="5498" xr:uid="{65DE8DCA-B172-4A02-8431-E02D60C1A30C}"/>
    <cellStyle name="Normal 2 4 2 3 3 2 4" xfId="1614" xr:uid="{00000000-0005-0000-0000-0000E0070000}"/>
    <cellStyle name="Normal 2 4 2 3 3 2 4 2" xfId="3844" xr:uid="{00000000-0005-0000-0000-0000E1070000}"/>
    <cellStyle name="Normal 2 4 2 3 3 2 4 2 2" xfId="8056" xr:uid="{85739769-3106-4CB8-B950-6D855D7F5D35}"/>
    <cellStyle name="Normal 2 4 2 3 3 2 4 3" xfId="5911" xr:uid="{EA29365A-3A8C-44D2-8DDF-B6FB7C9AA932}"/>
    <cellStyle name="Normal 2 4 2 3 3 2 5" xfId="2028" xr:uid="{00000000-0005-0000-0000-0000E2070000}"/>
    <cellStyle name="Normal 2 4 2 3 3 2 5 2" xfId="4257" xr:uid="{00000000-0005-0000-0000-0000E3070000}"/>
    <cellStyle name="Normal 2 4 2 3 3 2 5 2 2" xfId="8469" xr:uid="{3B4314FF-8C9A-4CFD-B520-05E5096F3E4F}"/>
    <cellStyle name="Normal 2 4 2 3 3 2 5 3" xfId="6324" xr:uid="{4C5AA121-FBC3-4E93-B8F8-D3CFAEB9F802}"/>
    <cellStyle name="Normal 2 4 2 3 3 2 6" xfId="2464" xr:uid="{00000000-0005-0000-0000-0000E4070000}"/>
    <cellStyle name="Normal 2 4 2 3 3 2 6 2" xfId="6737" xr:uid="{A3CEBC41-9FFD-412F-9F28-38684A395E50}"/>
    <cellStyle name="Normal 2 4 2 3 3 2 7" xfId="4671" xr:uid="{2554C6FF-7613-4420-ACE6-234FBA266AC4}"/>
    <cellStyle name="Normal 2 4 2 3 3 3" xfId="778" xr:uid="{00000000-0005-0000-0000-0000E5070000}"/>
    <cellStyle name="Normal 2 4 2 3 3 3 2" xfId="3017" xr:uid="{00000000-0005-0000-0000-0000E6070000}"/>
    <cellStyle name="Normal 2 4 2 3 3 3 2 2" xfId="7229" xr:uid="{463ACB94-9B68-4CC1-A75F-E33142014949}"/>
    <cellStyle name="Normal 2 4 2 3 3 3 3" xfId="5084" xr:uid="{B5C5F6B4-8590-497F-84A5-CDD9B582015C}"/>
    <cellStyle name="Normal 2 4 2 3 3 4" xfId="1200" xr:uid="{00000000-0005-0000-0000-0000E7070000}"/>
    <cellStyle name="Normal 2 4 2 3 3 4 2" xfId="3430" xr:uid="{00000000-0005-0000-0000-0000E8070000}"/>
    <cellStyle name="Normal 2 4 2 3 3 4 2 2" xfId="7642" xr:uid="{877CED43-98F2-465B-B6B3-3FD7632F4B0E}"/>
    <cellStyle name="Normal 2 4 2 3 3 4 3" xfId="5497" xr:uid="{006993FB-0018-4D7D-B6B9-FD3F4AAD9ADA}"/>
    <cellStyle name="Normal 2 4 2 3 3 5" xfId="1613" xr:uid="{00000000-0005-0000-0000-0000E9070000}"/>
    <cellStyle name="Normal 2 4 2 3 3 5 2" xfId="3843" xr:uid="{00000000-0005-0000-0000-0000EA070000}"/>
    <cellStyle name="Normal 2 4 2 3 3 5 2 2" xfId="8055" xr:uid="{655EC4E5-0293-4D4D-A3DD-3A69AFD0E4C7}"/>
    <cellStyle name="Normal 2 4 2 3 3 5 3" xfId="5910" xr:uid="{90DD586B-2D50-404D-B1EB-D631A6CD46AF}"/>
    <cellStyle name="Normal 2 4 2 3 3 6" xfId="2027" xr:uid="{00000000-0005-0000-0000-0000EB070000}"/>
    <cellStyle name="Normal 2 4 2 3 3 6 2" xfId="4256" xr:uid="{00000000-0005-0000-0000-0000EC070000}"/>
    <cellStyle name="Normal 2 4 2 3 3 6 2 2" xfId="8468" xr:uid="{4A4216B2-1EDD-4306-91BF-75201809ECBF}"/>
    <cellStyle name="Normal 2 4 2 3 3 6 3" xfId="6323" xr:uid="{7DE3E57A-9C5D-4F9A-BADA-DB884A51301A}"/>
    <cellStyle name="Normal 2 4 2 3 3 7" xfId="2463" xr:uid="{00000000-0005-0000-0000-0000ED070000}"/>
    <cellStyle name="Normal 2 4 2 3 3 7 2" xfId="6736" xr:uid="{FD9F4756-9EA2-4FCC-885F-BED61E98A986}"/>
    <cellStyle name="Normal 2 4 2 3 3 8" xfId="4670" xr:uid="{849F2E9B-08ED-471C-9BE6-FDD42457BD59}"/>
    <cellStyle name="Normal 2 4 2 3 4" xfId="288" xr:uid="{00000000-0005-0000-0000-0000EE070000}"/>
    <cellStyle name="Normal 2 4 2 3 4 2" xfId="780" xr:uid="{00000000-0005-0000-0000-0000EF070000}"/>
    <cellStyle name="Normal 2 4 2 3 4 2 2" xfId="3019" xr:uid="{00000000-0005-0000-0000-0000F0070000}"/>
    <cellStyle name="Normal 2 4 2 3 4 2 2 2" xfId="7231" xr:uid="{49D34D6F-EBE6-454B-B60F-862E64690FAA}"/>
    <cellStyle name="Normal 2 4 2 3 4 2 3" xfId="5086" xr:uid="{01431612-3EE4-4F61-89AB-3459A2113BFA}"/>
    <cellStyle name="Normal 2 4 2 3 4 3" xfId="1202" xr:uid="{00000000-0005-0000-0000-0000F1070000}"/>
    <cellStyle name="Normal 2 4 2 3 4 3 2" xfId="3432" xr:uid="{00000000-0005-0000-0000-0000F2070000}"/>
    <cellStyle name="Normal 2 4 2 3 4 3 2 2" xfId="7644" xr:uid="{F918F134-CA77-45B6-990D-290556588892}"/>
    <cellStyle name="Normal 2 4 2 3 4 3 3" xfId="5499" xr:uid="{8B5B618C-7AB5-4083-8BD1-5FEE4032E526}"/>
    <cellStyle name="Normal 2 4 2 3 4 4" xfId="1615" xr:uid="{00000000-0005-0000-0000-0000F3070000}"/>
    <cellStyle name="Normal 2 4 2 3 4 4 2" xfId="3845" xr:uid="{00000000-0005-0000-0000-0000F4070000}"/>
    <cellStyle name="Normal 2 4 2 3 4 4 2 2" xfId="8057" xr:uid="{15FE60C4-3EC1-4271-9D49-C5E7C074F2FE}"/>
    <cellStyle name="Normal 2 4 2 3 4 4 3" xfId="5912" xr:uid="{A2B65143-B15D-4747-9C6F-F07AF738C9A2}"/>
    <cellStyle name="Normal 2 4 2 3 4 5" xfId="2029" xr:uid="{00000000-0005-0000-0000-0000F5070000}"/>
    <cellStyle name="Normal 2 4 2 3 4 5 2" xfId="4258" xr:uid="{00000000-0005-0000-0000-0000F6070000}"/>
    <cellStyle name="Normal 2 4 2 3 4 5 2 2" xfId="8470" xr:uid="{1DB1F081-ECC9-4167-AD70-99690A346E09}"/>
    <cellStyle name="Normal 2 4 2 3 4 5 3" xfId="6325" xr:uid="{799891F2-E437-4014-AFA9-BEAC5C3A97DC}"/>
    <cellStyle name="Normal 2 4 2 3 4 6" xfId="2465" xr:uid="{00000000-0005-0000-0000-0000F7070000}"/>
    <cellStyle name="Normal 2 4 2 3 4 6 2" xfId="6738" xr:uid="{D1A02AC8-DCE3-43A8-8536-04FC94B1344E}"/>
    <cellStyle name="Normal 2 4 2 3 4 7" xfId="4672" xr:uid="{88617BE0-03D6-4EC7-BA2B-72A6C717BA18}"/>
    <cellStyle name="Normal 2 4 2 3 5" xfId="773" xr:uid="{00000000-0005-0000-0000-0000F8070000}"/>
    <cellStyle name="Normal 2 4 2 3 5 2" xfId="3012" xr:uid="{00000000-0005-0000-0000-0000F9070000}"/>
    <cellStyle name="Normal 2 4 2 3 5 2 2" xfId="7224" xr:uid="{6357EF1F-74EC-4AC2-B471-6E979761790A}"/>
    <cellStyle name="Normal 2 4 2 3 5 3" xfId="5079" xr:uid="{A83D073B-5535-459C-96C7-65DCCF8FA395}"/>
    <cellStyle name="Normal 2 4 2 3 6" xfId="1195" xr:uid="{00000000-0005-0000-0000-0000FA070000}"/>
    <cellStyle name="Normal 2 4 2 3 6 2" xfId="3425" xr:uid="{00000000-0005-0000-0000-0000FB070000}"/>
    <cellStyle name="Normal 2 4 2 3 6 2 2" xfId="7637" xr:uid="{E4FF6B2C-EB29-42CE-B9DC-244EE10A323F}"/>
    <cellStyle name="Normal 2 4 2 3 6 3" xfId="5492" xr:uid="{FA21699C-51DB-420B-87FF-725FA2D34603}"/>
    <cellStyle name="Normal 2 4 2 3 7" xfId="1608" xr:uid="{00000000-0005-0000-0000-0000FC070000}"/>
    <cellStyle name="Normal 2 4 2 3 7 2" xfId="3838" xr:uid="{00000000-0005-0000-0000-0000FD070000}"/>
    <cellStyle name="Normal 2 4 2 3 7 2 2" xfId="8050" xr:uid="{83D0B7A1-8783-4137-9D31-FF3FA30226BA}"/>
    <cellStyle name="Normal 2 4 2 3 7 3" xfId="5905" xr:uid="{70C0B123-92D4-4C40-9FE9-196CC7BD02FA}"/>
    <cellStyle name="Normal 2 4 2 3 8" xfId="2022" xr:uid="{00000000-0005-0000-0000-0000FE070000}"/>
    <cellStyle name="Normal 2 4 2 3 8 2" xfId="4251" xr:uid="{00000000-0005-0000-0000-0000FF070000}"/>
    <cellStyle name="Normal 2 4 2 3 8 2 2" xfId="8463" xr:uid="{91769F1E-DB34-46FA-82B0-3073C2BA778C}"/>
    <cellStyle name="Normal 2 4 2 3 8 3" xfId="6318" xr:uid="{EAD0453C-D156-45DB-8B20-2552F734E323}"/>
    <cellStyle name="Normal 2 4 2 3 9" xfId="2458" xr:uid="{00000000-0005-0000-0000-000000080000}"/>
    <cellStyle name="Normal 2 4 2 3 9 2" xfId="6731" xr:uid="{DE45EF5B-7863-4670-A566-EFFCB338FA8C}"/>
    <cellStyle name="Normal 2 4 2 4" xfId="289" xr:uid="{00000000-0005-0000-0000-000001080000}"/>
    <cellStyle name="Normal 2 4 2 4 2" xfId="290" xr:uid="{00000000-0005-0000-0000-000002080000}"/>
    <cellStyle name="Normal 2 4 2 4 2 2" xfId="291" xr:uid="{00000000-0005-0000-0000-000003080000}"/>
    <cellStyle name="Normal 2 4 2 4 2 2 2" xfId="783" xr:uid="{00000000-0005-0000-0000-000004080000}"/>
    <cellStyle name="Normal 2 4 2 4 2 2 2 2" xfId="3022" xr:uid="{00000000-0005-0000-0000-000005080000}"/>
    <cellStyle name="Normal 2 4 2 4 2 2 2 2 2" xfId="7234" xr:uid="{AAD8FFE9-551E-49CD-A4E5-D7792C5A74A7}"/>
    <cellStyle name="Normal 2 4 2 4 2 2 2 3" xfId="5089" xr:uid="{8DBD2686-0B2F-4E32-A96C-1709B4CBA669}"/>
    <cellStyle name="Normal 2 4 2 4 2 2 3" xfId="1205" xr:uid="{00000000-0005-0000-0000-000006080000}"/>
    <cellStyle name="Normal 2 4 2 4 2 2 3 2" xfId="3435" xr:uid="{00000000-0005-0000-0000-000007080000}"/>
    <cellStyle name="Normal 2 4 2 4 2 2 3 2 2" xfId="7647" xr:uid="{543A0045-11DB-4076-925D-55B4B5DABB59}"/>
    <cellStyle name="Normal 2 4 2 4 2 2 3 3" xfId="5502" xr:uid="{44E22357-140B-49C5-A50A-109F93AA7744}"/>
    <cellStyle name="Normal 2 4 2 4 2 2 4" xfId="1618" xr:uid="{00000000-0005-0000-0000-000008080000}"/>
    <cellStyle name="Normal 2 4 2 4 2 2 4 2" xfId="3848" xr:uid="{00000000-0005-0000-0000-000009080000}"/>
    <cellStyle name="Normal 2 4 2 4 2 2 4 2 2" xfId="8060" xr:uid="{D933367C-5E3A-4B4B-B89A-E440187AA331}"/>
    <cellStyle name="Normal 2 4 2 4 2 2 4 3" xfId="5915" xr:uid="{DAC3B119-9EE9-4EA7-B830-37231AEAB3AC}"/>
    <cellStyle name="Normal 2 4 2 4 2 2 5" xfId="2032" xr:uid="{00000000-0005-0000-0000-00000A080000}"/>
    <cellStyle name="Normal 2 4 2 4 2 2 5 2" xfId="4261" xr:uid="{00000000-0005-0000-0000-00000B080000}"/>
    <cellStyle name="Normal 2 4 2 4 2 2 5 2 2" xfId="8473" xr:uid="{FC32068C-75D8-4D41-87EB-D5B870C904A7}"/>
    <cellStyle name="Normal 2 4 2 4 2 2 5 3" xfId="6328" xr:uid="{B701C796-22F1-495A-A548-E231D77D9859}"/>
    <cellStyle name="Normal 2 4 2 4 2 2 6" xfId="2468" xr:uid="{00000000-0005-0000-0000-00000C080000}"/>
    <cellStyle name="Normal 2 4 2 4 2 2 6 2" xfId="6741" xr:uid="{77871A1B-91F8-4EEF-8EAE-9F0E2A382DCA}"/>
    <cellStyle name="Normal 2 4 2 4 2 2 7" xfId="4675" xr:uid="{CCFA8A00-F637-412F-88DA-B5F06D406F89}"/>
    <cellStyle name="Normal 2 4 2 4 2 3" xfId="782" xr:uid="{00000000-0005-0000-0000-00000D080000}"/>
    <cellStyle name="Normal 2 4 2 4 2 3 2" xfId="3021" xr:uid="{00000000-0005-0000-0000-00000E080000}"/>
    <cellStyle name="Normal 2 4 2 4 2 3 2 2" xfId="7233" xr:uid="{9D73BE4C-FA49-4DC4-AC44-1A15B2FD4965}"/>
    <cellStyle name="Normal 2 4 2 4 2 3 3" xfId="5088" xr:uid="{AC80685C-F1FB-4E68-93FC-83C2A3CE6332}"/>
    <cellStyle name="Normal 2 4 2 4 2 4" xfId="1204" xr:uid="{00000000-0005-0000-0000-00000F080000}"/>
    <cellStyle name="Normal 2 4 2 4 2 4 2" xfId="3434" xr:uid="{00000000-0005-0000-0000-000010080000}"/>
    <cellStyle name="Normal 2 4 2 4 2 4 2 2" xfId="7646" xr:uid="{80D08D29-4CAF-466E-8A34-770C6ED8B96B}"/>
    <cellStyle name="Normal 2 4 2 4 2 4 3" xfId="5501" xr:uid="{4E415678-4AD3-413D-BE3F-620235D7BB7C}"/>
    <cellStyle name="Normal 2 4 2 4 2 5" xfId="1617" xr:uid="{00000000-0005-0000-0000-000011080000}"/>
    <cellStyle name="Normal 2 4 2 4 2 5 2" xfId="3847" xr:uid="{00000000-0005-0000-0000-000012080000}"/>
    <cellStyle name="Normal 2 4 2 4 2 5 2 2" xfId="8059" xr:uid="{62366775-5CBF-4575-BA46-6729BE81EE33}"/>
    <cellStyle name="Normal 2 4 2 4 2 5 3" xfId="5914" xr:uid="{93BCEE93-CEDE-490B-B1E7-D5D16D2B17E0}"/>
    <cellStyle name="Normal 2 4 2 4 2 6" xfId="2031" xr:uid="{00000000-0005-0000-0000-000013080000}"/>
    <cellStyle name="Normal 2 4 2 4 2 6 2" xfId="4260" xr:uid="{00000000-0005-0000-0000-000014080000}"/>
    <cellStyle name="Normal 2 4 2 4 2 6 2 2" xfId="8472" xr:uid="{E63F4618-12FE-458C-860E-BB12369F7C3C}"/>
    <cellStyle name="Normal 2 4 2 4 2 6 3" xfId="6327" xr:uid="{135F0673-3BD5-4655-A43E-3338E813581F}"/>
    <cellStyle name="Normal 2 4 2 4 2 7" xfId="2467" xr:uid="{00000000-0005-0000-0000-000015080000}"/>
    <cellStyle name="Normal 2 4 2 4 2 7 2" xfId="6740" xr:uid="{DE761284-49DD-4102-A28D-63C16D0FD7F7}"/>
    <cellStyle name="Normal 2 4 2 4 2 8" xfId="4674" xr:uid="{D95056E6-1725-4E85-81BC-2F3C0585E7D2}"/>
    <cellStyle name="Normal 2 4 2 4 3" xfId="292" xr:uid="{00000000-0005-0000-0000-000016080000}"/>
    <cellStyle name="Normal 2 4 2 4 3 2" xfId="784" xr:uid="{00000000-0005-0000-0000-000017080000}"/>
    <cellStyle name="Normal 2 4 2 4 3 2 2" xfId="3023" xr:uid="{00000000-0005-0000-0000-000018080000}"/>
    <cellStyle name="Normal 2 4 2 4 3 2 2 2" xfId="7235" xr:uid="{7D5019DE-334F-448E-997F-A714E3571A58}"/>
    <cellStyle name="Normal 2 4 2 4 3 2 3" xfId="5090" xr:uid="{C3CBD92A-C0D5-4190-AD2D-9448EA44B829}"/>
    <cellStyle name="Normal 2 4 2 4 3 3" xfId="1206" xr:uid="{00000000-0005-0000-0000-000019080000}"/>
    <cellStyle name="Normal 2 4 2 4 3 3 2" xfId="3436" xr:uid="{00000000-0005-0000-0000-00001A080000}"/>
    <cellStyle name="Normal 2 4 2 4 3 3 2 2" xfId="7648" xr:uid="{06C5FD0E-44CF-4B70-85BF-A9648E34E5A7}"/>
    <cellStyle name="Normal 2 4 2 4 3 3 3" xfId="5503" xr:uid="{16EA7973-A77F-4323-9F1D-DE0A940C3733}"/>
    <cellStyle name="Normal 2 4 2 4 3 4" xfId="1619" xr:uid="{00000000-0005-0000-0000-00001B080000}"/>
    <cellStyle name="Normal 2 4 2 4 3 4 2" xfId="3849" xr:uid="{00000000-0005-0000-0000-00001C080000}"/>
    <cellStyle name="Normal 2 4 2 4 3 4 2 2" xfId="8061" xr:uid="{277A5D1E-7531-4889-BAE5-0425B78B852F}"/>
    <cellStyle name="Normal 2 4 2 4 3 4 3" xfId="5916" xr:uid="{A56E5337-A6A5-4F16-B5FF-F78727448DB4}"/>
    <cellStyle name="Normal 2 4 2 4 3 5" xfId="2033" xr:uid="{00000000-0005-0000-0000-00001D080000}"/>
    <cellStyle name="Normal 2 4 2 4 3 5 2" xfId="4262" xr:uid="{00000000-0005-0000-0000-00001E080000}"/>
    <cellStyle name="Normal 2 4 2 4 3 5 2 2" xfId="8474" xr:uid="{B7983A99-56FC-4561-89E3-CB4DE635796F}"/>
    <cellStyle name="Normal 2 4 2 4 3 5 3" xfId="6329" xr:uid="{FFFB40E1-9047-4868-B572-92F28F140C1A}"/>
    <cellStyle name="Normal 2 4 2 4 3 6" xfId="2469" xr:uid="{00000000-0005-0000-0000-00001F080000}"/>
    <cellStyle name="Normal 2 4 2 4 3 6 2" xfId="6742" xr:uid="{379ACEA4-4208-4ACC-B553-EA077B4B2545}"/>
    <cellStyle name="Normal 2 4 2 4 3 7" xfId="4676" xr:uid="{6098AFF1-CA22-4820-A1C6-BE58025A8981}"/>
    <cellStyle name="Normal 2 4 2 4 4" xfId="781" xr:uid="{00000000-0005-0000-0000-000020080000}"/>
    <cellStyle name="Normal 2 4 2 4 4 2" xfId="3020" xr:uid="{00000000-0005-0000-0000-000021080000}"/>
    <cellStyle name="Normal 2 4 2 4 4 2 2" xfId="7232" xr:uid="{5C39EF13-DA42-4C3A-9158-9C643A6E2AF3}"/>
    <cellStyle name="Normal 2 4 2 4 4 3" xfId="5087" xr:uid="{DBAF39F0-7EAE-4FB9-B2CE-3E7C28CD1C33}"/>
    <cellStyle name="Normal 2 4 2 4 5" xfId="1203" xr:uid="{00000000-0005-0000-0000-000022080000}"/>
    <cellStyle name="Normal 2 4 2 4 5 2" xfId="3433" xr:uid="{00000000-0005-0000-0000-000023080000}"/>
    <cellStyle name="Normal 2 4 2 4 5 2 2" xfId="7645" xr:uid="{748E23E2-AB37-443F-8CF7-B31FC5A7CBBC}"/>
    <cellStyle name="Normal 2 4 2 4 5 3" xfId="5500" xr:uid="{80F6B373-9510-4F96-8ED0-DF1BDBCD21FB}"/>
    <cellStyle name="Normal 2 4 2 4 6" xfId="1616" xr:uid="{00000000-0005-0000-0000-000024080000}"/>
    <cellStyle name="Normal 2 4 2 4 6 2" xfId="3846" xr:uid="{00000000-0005-0000-0000-000025080000}"/>
    <cellStyle name="Normal 2 4 2 4 6 2 2" xfId="8058" xr:uid="{F97DE210-1DAC-4D1D-983E-96408B554C2B}"/>
    <cellStyle name="Normal 2 4 2 4 6 3" xfId="5913" xr:uid="{6595F6F4-AA94-435D-8596-4082ADD52CCE}"/>
    <cellStyle name="Normal 2 4 2 4 7" xfId="2030" xr:uid="{00000000-0005-0000-0000-000026080000}"/>
    <cellStyle name="Normal 2 4 2 4 7 2" xfId="4259" xr:uid="{00000000-0005-0000-0000-000027080000}"/>
    <cellStyle name="Normal 2 4 2 4 7 2 2" xfId="8471" xr:uid="{75EA7A80-B9DA-464C-8BFE-D05003BB106B}"/>
    <cellStyle name="Normal 2 4 2 4 7 3" xfId="6326" xr:uid="{E2192A69-C234-45D0-873C-970A370E7156}"/>
    <cellStyle name="Normal 2 4 2 4 8" xfId="2466" xr:uid="{00000000-0005-0000-0000-000028080000}"/>
    <cellStyle name="Normal 2 4 2 4 8 2" xfId="6739" xr:uid="{2985B342-FD5B-47F7-BAAB-CFF2905B5D92}"/>
    <cellStyle name="Normal 2 4 2 4 9" xfId="4673" xr:uid="{46FA82A1-F7F1-462D-9BA2-A51D122060BD}"/>
    <cellStyle name="Normal 2 4 2 5" xfId="293" xr:uid="{00000000-0005-0000-0000-000029080000}"/>
    <cellStyle name="Normal 2 4 2 5 2" xfId="294" xr:uid="{00000000-0005-0000-0000-00002A080000}"/>
    <cellStyle name="Normal 2 4 2 5 2 2" xfId="786" xr:uid="{00000000-0005-0000-0000-00002B080000}"/>
    <cellStyle name="Normal 2 4 2 5 2 2 2" xfId="3025" xr:uid="{00000000-0005-0000-0000-00002C080000}"/>
    <cellStyle name="Normal 2 4 2 5 2 2 2 2" xfId="7237" xr:uid="{57E787BA-F2C9-4DEE-9651-D40B8C85060D}"/>
    <cellStyle name="Normal 2 4 2 5 2 2 3" xfId="5092" xr:uid="{EB59F111-D375-41B8-BDA5-D903362D9DFD}"/>
    <cellStyle name="Normal 2 4 2 5 2 3" xfId="1208" xr:uid="{00000000-0005-0000-0000-00002D080000}"/>
    <cellStyle name="Normal 2 4 2 5 2 3 2" xfId="3438" xr:uid="{00000000-0005-0000-0000-00002E080000}"/>
    <cellStyle name="Normal 2 4 2 5 2 3 2 2" xfId="7650" xr:uid="{138DDC7B-7CDB-47C0-8563-E733E5C9E4CF}"/>
    <cellStyle name="Normal 2 4 2 5 2 3 3" xfId="5505" xr:uid="{A4886B3B-45AD-471C-9448-1021F345BEA6}"/>
    <cellStyle name="Normal 2 4 2 5 2 4" xfId="1621" xr:uid="{00000000-0005-0000-0000-00002F080000}"/>
    <cellStyle name="Normal 2 4 2 5 2 4 2" xfId="3851" xr:uid="{00000000-0005-0000-0000-000030080000}"/>
    <cellStyle name="Normal 2 4 2 5 2 4 2 2" xfId="8063" xr:uid="{7C924295-65DC-4E82-A52B-6212A8780693}"/>
    <cellStyle name="Normal 2 4 2 5 2 4 3" xfId="5918" xr:uid="{F9D1CC97-6485-406C-BD79-97F2AECC07D4}"/>
    <cellStyle name="Normal 2 4 2 5 2 5" xfId="2035" xr:uid="{00000000-0005-0000-0000-000031080000}"/>
    <cellStyle name="Normal 2 4 2 5 2 5 2" xfId="4264" xr:uid="{00000000-0005-0000-0000-000032080000}"/>
    <cellStyle name="Normal 2 4 2 5 2 5 2 2" xfId="8476" xr:uid="{7EE54B37-6F42-41C2-970E-8C24C0FACC56}"/>
    <cellStyle name="Normal 2 4 2 5 2 5 3" xfId="6331" xr:uid="{CBF95CDD-8C69-4BE5-8E12-35F7754FD94A}"/>
    <cellStyle name="Normal 2 4 2 5 2 6" xfId="2471" xr:uid="{00000000-0005-0000-0000-000033080000}"/>
    <cellStyle name="Normal 2 4 2 5 2 6 2" xfId="6744" xr:uid="{49EC7060-E81C-4363-BE70-B88EEE4D89A9}"/>
    <cellStyle name="Normal 2 4 2 5 2 7" xfId="4678" xr:uid="{D57E7BC2-A860-4EE6-80AD-4E72C760B808}"/>
    <cellStyle name="Normal 2 4 2 5 3" xfId="785" xr:uid="{00000000-0005-0000-0000-000034080000}"/>
    <cellStyle name="Normal 2 4 2 5 3 2" xfId="3024" xr:uid="{00000000-0005-0000-0000-000035080000}"/>
    <cellStyle name="Normal 2 4 2 5 3 2 2" xfId="7236" xr:uid="{70FA6214-405D-4D17-9E3E-C40F208D5366}"/>
    <cellStyle name="Normal 2 4 2 5 3 3" xfId="5091" xr:uid="{D852BB02-B435-4EC9-91F1-F45E5F7F0419}"/>
    <cellStyle name="Normal 2 4 2 5 4" xfId="1207" xr:uid="{00000000-0005-0000-0000-000036080000}"/>
    <cellStyle name="Normal 2 4 2 5 4 2" xfId="3437" xr:uid="{00000000-0005-0000-0000-000037080000}"/>
    <cellStyle name="Normal 2 4 2 5 4 2 2" xfId="7649" xr:uid="{505465A9-8EB7-40A9-A603-CB9700CE0D88}"/>
    <cellStyle name="Normal 2 4 2 5 4 3" xfId="5504" xr:uid="{6C25FE30-10E5-483F-8AD9-C33AF8B9D30A}"/>
    <cellStyle name="Normal 2 4 2 5 5" xfId="1620" xr:uid="{00000000-0005-0000-0000-000038080000}"/>
    <cellStyle name="Normal 2 4 2 5 5 2" xfId="3850" xr:uid="{00000000-0005-0000-0000-000039080000}"/>
    <cellStyle name="Normal 2 4 2 5 5 2 2" xfId="8062" xr:uid="{187E5410-A650-4BB5-AA54-FE04AB7B011C}"/>
    <cellStyle name="Normal 2 4 2 5 5 3" xfId="5917" xr:uid="{ED0BA745-D486-4D5D-8D91-7CC6429E40BB}"/>
    <cellStyle name="Normal 2 4 2 5 6" xfId="2034" xr:uid="{00000000-0005-0000-0000-00003A080000}"/>
    <cellStyle name="Normal 2 4 2 5 6 2" xfId="4263" xr:uid="{00000000-0005-0000-0000-00003B080000}"/>
    <cellStyle name="Normal 2 4 2 5 6 2 2" xfId="8475" xr:uid="{161998AE-8FB4-455E-9DFF-AB8ED74739D6}"/>
    <cellStyle name="Normal 2 4 2 5 6 3" xfId="6330" xr:uid="{209CB37F-EEA4-427E-87C1-2A616449966C}"/>
    <cellStyle name="Normal 2 4 2 5 7" xfId="2470" xr:uid="{00000000-0005-0000-0000-00003C080000}"/>
    <cellStyle name="Normal 2 4 2 5 7 2" xfId="6743" xr:uid="{DB3729E8-DCDB-4149-8E49-3F98EABA86D6}"/>
    <cellStyle name="Normal 2 4 2 5 8" xfId="4677" xr:uid="{E8257E38-1752-431D-8DA0-65414D289257}"/>
    <cellStyle name="Normal 2 4 2 6" xfId="295" xr:uid="{00000000-0005-0000-0000-00003D080000}"/>
    <cellStyle name="Normal 2 4 2 6 2" xfId="787" xr:uid="{00000000-0005-0000-0000-00003E080000}"/>
    <cellStyle name="Normal 2 4 2 6 2 2" xfId="3026" xr:uid="{00000000-0005-0000-0000-00003F080000}"/>
    <cellStyle name="Normal 2 4 2 6 2 2 2" xfId="7238" xr:uid="{0FB56F68-C279-43A9-8A51-672353059488}"/>
    <cellStyle name="Normal 2 4 2 6 2 3" xfId="5093" xr:uid="{0129998A-7994-4437-A545-01AD328158AF}"/>
    <cellStyle name="Normal 2 4 2 6 3" xfId="1209" xr:uid="{00000000-0005-0000-0000-000040080000}"/>
    <cellStyle name="Normal 2 4 2 6 3 2" xfId="3439" xr:uid="{00000000-0005-0000-0000-000041080000}"/>
    <cellStyle name="Normal 2 4 2 6 3 2 2" xfId="7651" xr:uid="{65617B1E-A04C-498F-84FA-13397EA1DB94}"/>
    <cellStyle name="Normal 2 4 2 6 3 3" xfId="5506" xr:uid="{3D11481A-E974-4503-B7F2-6CE3261CFDDA}"/>
    <cellStyle name="Normal 2 4 2 6 4" xfId="1622" xr:uid="{00000000-0005-0000-0000-000042080000}"/>
    <cellStyle name="Normal 2 4 2 6 4 2" xfId="3852" xr:uid="{00000000-0005-0000-0000-000043080000}"/>
    <cellStyle name="Normal 2 4 2 6 4 2 2" xfId="8064" xr:uid="{2198A1F5-E4EC-4A88-B619-468B41F0F6AC}"/>
    <cellStyle name="Normal 2 4 2 6 4 3" xfId="5919" xr:uid="{DAAA046E-494A-4AF1-9988-AE339301C1E2}"/>
    <cellStyle name="Normal 2 4 2 6 5" xfId="2036" xr:uid="{00000000-0005-0000-0000-000044080000}"/>
    <cellStyle name="Normal 2 4 2 6 5 2" xfId="4265" xr:uid="{00000000-0005-0000-0000-000045080000}"/>
    <cellStyle name="Normal 2 4 2 6 5 2 2" xfId="8477" xr:uid="{F3F9B647-FF37-4D3D-8E5D-3DE0817ADD99}"/>
    <cellStyle name="Normal 2 4 2 6 5 3" xfId="6332" xr:uid="{00620DD4-62DE-4518-997C-CEB7DCD1AAF5}"/>
    <cellStyle name="Normal 2 4 2 6 6" xfId="2472" xr:uid="{00000000-0005-0000-0000-000046080000}"/>
    <cellStyle name="Normal 2 4 2 6 6 2" xfId="6745" xr:uid="{D961556E-7383-41A2-9B27-94FC0C16114C}"/>
    <cellStyle name="Normal 2 4 2 6 7" xfId="4679" xr:uid="{9EB52C0A-2D3A-426B-BE05-CA636B927136}"/>
    <cellStyle name="Normal 2 4 2 7" xfId="772" xr:uid="{00000000-0005-0000-0000-000047080000}"/>
    <cellStyle name="Normal 2 4 2 7 2" xfId="3011" xr:uid="{00000000-0005-0000-0000-000048080000}"/>
    <cellStyle name="Normal 2 4 2 7 2 2" xfId="7223" xr:uid="{B9664E26-5EC1-47A1-A9B3-BA087A51A27D}"/>
    <cellStyle name="Normal 2 4 2 7 3" xfId="5078" xr:uid="{3BAA4901-7281-4994-A692-A1A24F5E110D}"/>
    <cellStyle name="Normal 2 4 2 8" xfId="1194" xr:uid="{00000000-0005-0000-0000-000049080000}"/>
    <cellStyle name="Normal 2 4 2 8 2" xfId="3424" xr:uid="{00000000-0005-0000-0000-00004A080000}"/>
    <cellStyle name="Normal 2 4 2 8 2 2" xfId="7636" xr:uid="{43687203-6A5F-483D-857C-F40329607FF7}"/>
    <cellStyle name="Normal 2 4 2 8 3" xfId="5491" xr:uid="{92350C5B-8A17-446E-BBEE-C26BE0D936B3}"/>
    <cellStyle name="Normal 2 4 2 9" xfId="1607" xr:uid="{00000000-0005-0000-0000-00004B080000}"/>
    <cellStyle name="Normal 2 4 2 9 2" xfId="3837" xr:uid="{00000000-0005-0000-0000-00004C080000}"/>
    <cellStyle name="Normal 2 4 2 9 2 2" xfId="8049" xr:uid="{CF33F2CB-7D48-446E-8AAD-A999F45C786E}"/>
    <cellStyle name="Normal 2 4 2 9 3" xfId="5904" xr:uid="{41A09C88-FD30-4620-BB35-D16BD1B323AE}"/>
    <cellStyle name="Normal 2 4 3" xfId="296" xr:uid="{00000000-0005-0000-0000-00004D080000}"/>
    <cellStyle name="Normal 2 4 3 2" xfId="297" xr:uid="{00000000-0005-0000-0000-00004E080000}"/>
    <cellStyle name="Normal 2 4 3 3" xfId="298" xr:uid="{00000000-0005-0000-0000-00004F080000}"/>
    <cellStyle name="Normal 2 4 3 3 2" xfId="299" xr:uid="{00000000-0005-0000-0000-000050080000}"/>
    <cellStyle name="Normal 2 4 3 3 2 2" xfId="300" xr:uid="{00000000-0005-0000-0000-000051080000}"/>
    <cellStyle name="Normal 2 4 3 3 2 2 2" xfId="791" xr:uid="{00000000-0005-0000-0000-000052080000}"/>
    <cellStyle name="Normal 2 4 3 3 2 2 2 2" xfId="3030" xr:uid="{00000000-0005-0000-0000-000053080000}"/>
    <cellStyle name="Normal 2 4 3 3 2 2 2 2 2" xfId="7242" xr:uid="{4A677ADE-77F9-4EB3-BC8D-8C1C6D13E7EF}"/>
    <cellStyle name="Normal 2 4 3 3 2 2 2 3" xfId="5097" xr:uid="{EF7A90D8-F0CB-4F5E-AF2F-31E1091DF863}"/>
    <cellStyle name="Normal 2 4 3 3 2 2 3" xfId="1213" xr:uid="{00000000-0005-0000-0000-000054080000}"/>
    <cellStyle name="Normal 2 4 3 3 2 2 3 2" xfId="3443" xr:uid="{00000000-0005-0000-0000-000055080000}"/>
    <cellStyle name="Normal 2 4 3 3 2 2 3 2 2" xfId="7655" xr:uid="{82B0FE24-C128-4F18-B639-2562889E0B46}"/>
    <cellStyle name="Normal 2 4 3 3 2 2 3 3" xfId="5510" xr:uid="{79836E81-B7F4-44AE-BE50-A14D9CD40EE5}"/>
    <cellStyle name="Normal 2 4 3 3 2 2 4" xfId="1626" xr:uid="{00000000-0005-0000-0000-000056080000}"/>
    <cellStyle name="Normal 2 4 3 3 2 2 4 2" xfId="3856" xr:uid="{00000000-0005-0000-0000-000057080000}"/>
    <cellStyle name="Normal 2 4 3 3 2 2 4 2 2" xfId="8068" xr:uid="{0C6951E9-B4C5-47F6-B1A0-2324913664C4}"/>
    <cellStyle name="Normal 2 4 3 3 2 2 4 3" xfId="5923" xr:uid="{883CF828-B158-4886-B71E-8D0C4D5F7542}"/>
    <cellStyle name="Normal 2 4 3 3 2 2 5" xfId="2040" xr:uid="{00000000-0005-0000-0000-000058080000}"/>
    <cellStyle name="Normal 2 4 3 3 2 2 5 2" xfId="4269" xr:uid="{00000000-0005-0000-0000-000059080000}"/>
    <cellStyle name="Normal 2 4 3 3 2 2 5 2 2" xfId="8481" xr:uid="{1FC0A277-0163-4FD8-A357-8F6970BCEB96}"/>
    <cellStyle name="Normal 2 4 3 3 2 2 5 3" xfId="6336" xr:uid="{D959B864-7BB1-4DCF-AEA5-9F0B43C84560}"/>
    <cellStyle name="Normal 2 4 3 3 2 2 6" xfId="2476" xr:uid="{00000000-0005-0000-0000-00005A080000}"/>
    <cellStyle name="Normal 2 4 3 3 2 2 6 2" xfId="6749" xr:uid="{2CFF61DB-4735-4E58-8BFA-7FFEDAD6B6A7}"/>
    <cellStyle name="Normal 2 4 3 3 2 2 7" xfId="4683" xr:uid="{6620E43B-7DF4-4FB4-B0D7-B109C3AE6F6F}"/>
    <cellStyle name="Normal 2 4 3 3 2 3" xfId="790" xr:uid="{00000000-0005-0000-0000-00005B080000}"/>
    <cellStyle name="Normal 2 4 3 3 2 3 2" xfId="3029" xr:uid="{00000000-0005-0000-0000-00005C080000}"/>
    <cellStyle name="Normal 2 4 3 3 2 3 2 2" xfId="7241" xr:uid="{50D68A20-D58D-4173-906C-9E1A529DCA50}"/>
    <cellStyle name="Normal 2 4 3 3 2 3 3" xfId="5096" xr:uid="{C20AFE52-5C61-41F1-B124-7DF2B3BB3EAE}"/>
    <cellStyle name="Normal 2 4 3 3 2 4" xfId="1212" xr:uid="{00000000-0005-0000-0000-00005D080000}"/>
    <cellStyle name="Normal 2 4 3 3 2 4 2" xfId="3442" xr:uid="{00000000-0005-0000-0000-00005E080000}"/>
    <cellStyle name="Normal 2 4 3 3 2 4 2 2" xfId="7654" xr:uid="{0EE7CDDB-1180-4226-A11D-6E20C5F0A8E3}"/>
    <cellStyle name="Normal 2 4 3 3 2 4 3" xfId="5509" xr:uid="{19A2E31C-703A-492D-8DEB-159DE815550F}"/>
    <cellStyle name="Normal 2 4 3 3 2 5" xfId="1625" xr:uid="{00000000-0005-0000-0000-00005F080000}"/>
    <cellStyle name="Normal 2 4 3 3 2 5 2" xfId="3855" xr:uid="{00000000-0005-0000-0000-000060080000}"/>
    <cellStyle name="Normal 2 4 3 3 2 5 2 2" xfId="8067" xr:uid="{40CC5F1E-4924-4855-83C9-7BFB31116073}"/>
    <cellStyle name="Normal 2 4 3 3 2 5 3" xfId="5922" xr:uid="{339889FA-A1EA-4FC3-B1B4-D4F91E72D1AF}"/>
    <cellStyle name="Normal 2 4 3 3 2 6" xfId="2039" xr:uid="{00000000-0005-0000-0000-000061080000}"/>
    <cellStyle name="Normal 2 4 3 3 2 6 2" xfId="4268" xr:uid="{00000000-0005-0000-0000-000062080000}"/>
    <cellStyle name="Normal 2 4 3 3 2 6 2 2" xfId="8480" xr:uid="{DDF99A4B-2355-47C7-8E6A-D4896514C637}"/>
    <cellStyle name="Normal 2 4 3 3 2 6 3" xfId="6335" xr:uid="{916DAD15-8544-4C07-84D6-BDE1B2D9D97D}"/>
    <cellStyle name="Normal 2 4 3 3 2 7" xfId="2475" xr:uid="{00000000-0005-0000-0000-000063080000}"/>
    <cellStyle name="Normal 2 4 3 3 2 7 2" xfId="6748" xr:uid="{FFF5104D-E1DF-4B8C-B3E8-3826A8316A33}"/>
    <cellStyle name="Normal 2 4 3 3 2 8" xfId="4682" xr:uid="{EFBA254D-E1E0-4304-B600-2F1675B07CBD}"/>
    <cellStyle name="Normal 2 4 3 3 3" xfId="301" xr:uid="{00000000-0005-0000-0000-000064080000}"/>
    <cellStyle name="Normal 2 4 3 3 3 2" xfId="792" xr:uid="{00000000-0005-0000-0000-000065080000}"/>
    <cellStyle name="Normal 2 4 3 3 3 2 2" xfId="3031" xr:uid="{00000000-0005-0000-0000-000066080000}"/>
    <cellStyle name="Normal 2 4 3 3 3 2 2 2" xfId="7243" xr:uid="{CFF61FA0-39D6-478D-B70F-E044D4089252}"/>
    <cellStyle name="Normal 2 4 3 3 3 2 3" xfId="5098" xr:uid="{B2D3634C-40F2-452E-B468-2EF0E257AF26}"/>
    <cellStyle name="Normal 2 4 3 3 3 3" xfId="1214" xr:uid="{00000000-0005-0000-0000-000067080000}"/>
    <cellStyle name="Normal 2 4 3 3 3 3 2" xfId="3444" xr:uid="{00000000-0005-0000-0000-000068080000}"/>
    <cellStyle name="Normal 2 4 3 3 3 3 2 2" xfId="7656" xr:uid="{A9522096-6688-4A98-96AF-C2715D1407E5}"/>
    <cellStyle name="Normal 2 4 3 3 3 3 3" xfId="5511" xr:uid="{E226BBFA-E805-4A53-8D1F-5CEFC5BDF37E}"/>
    <cellStyle name="Normal 2 4 3 3 3 4" xfId="1627" xr:uid="{00000000-0005-0000-0000-000069080000}"/>
    <cellStyle name="Normal 2 4 3 3 3 4 2" xfId="3857" xr:uid="{00000000-0005-0000-0000-00006A080000}"/>
    <cellStyle name="Normal 2 4 3 3 3 4 2 2" xfId="8069" xr:uid="{F651D8EF-9B39-4504-B406-70934D28C1F5}"/>
    <cellStyle name="Normal 2 4 3 3 3 4 3" xfId="5924" xr:uid="{3CC80506-12C7-4334-835E-E2F4D827A29B}"/>
    <cellStyle name="Normal 2 4 3 3 3 5" xfId="2041" xr:uid="{00000000-0005-0000-0000-00006B080000}"/>
    <cellStyle name="Normal 2 4 3 3 3 5 2" xfId="4270" xr:uid="{00000000-0005-0000-0000-00006C080000}"/>
    <cellStyle name="Normal 2 4 3 3 3 5 2 2" xfId="8482" xr:uid="{F9252FCE-DBEF-4D8C-A180-4D51D17BBB6D}"/>
    <cellStyle name="Normal 2 4 3 3 3 5 3" xfId="6337" xr:uid="{30D44207-C2F2-4BB4-A0BA-EE73F9CA2339}"/>
    <cellStyle name="Normal 2 4 3 3 3 6" xfId="2477" xr:uid="{00000000-0005-0000-0000-00006D080000}"/>
    <cellStyle name="Normal 2 4 3 3 3 6 2" xfId="6750" xr:uid="{75288489-3C9D-4ED2-9410-5D06D9406609}"/>
    <cellStyle name="Normal 2 4 3 3 3 7" xfId="4684" xr:uid="{DC00F6E5-F373-490D-92E0-CD97D0A8D573}"/>
    <cellStyle name="Normal 2 4 3 3 4" xfId="789" xr:uid="{00000000-0005-0000-0000-00006E080000}"/>
    <cellStyle name="Normal 2 4 3 3 4 2" xfId="3028" xr:uid="{00000000-0005-0000-0000-00006F080000}"/>
    <cellStyle name="Normal 2 4 3 3 4 2 2" xfId="7240" xr:uid="{AA0C0A98-26BB-4353-86B6-665F1F03F35F}"/>
    <cellStyle name="Normal 2 4 3 3 4 3" xfId="5095" xr:uid="{BF68E183-6332-4AA2-966E-054451F1C9C5}"/>
    <cellStyle name="Normal 2 4 3 3 5" xfId="1211" xr:uid="{00000000-0005-0000-0000-000070080000}"/>
    <cellStyle name="Normal 2 4 3 3 5 2" xfId="3441" xr:uid="{00000000-0005-0000-0000-000071080000}"/>
    <cellStyle name="Normal 2 4 3 3 5 2 2" xfId="7653" xr:uid="{6700FA9F-6972-43FF-958F-047E32B3716C}"/>
    <cellStyle name="Normal 2 4 3 3 5 3" xfId="5508" xr:uid="{5DDA2352-84DF-4715-AB9A-F0E6ECEC2E49}"/>
    <cellStyle name="Normal 2 4 3 3 6" xfId="1624" xr:uid="{00000000-0005-0000-0000-000072080000}"/>
    <cellStyle name="Normal 2 4 3 3 6 2" xfId="3854" xr:uid="{00000000-0005-0000-0000-000073080000}"/>
    <cellStyle name="Normal 2 4 3 3 6 2 2" xfId="8066" xr:uid="{903D4644-7948-45B3-9A5B-D0E96C115C6A}"/>
    <cellStyle name="Normal 2 4 3 3 6 3" xfId="5921" xr:uid="{2CCCA26E-327C-43AF-A0D2-4C517AA31D4B}"/>
    <cellStyle name="Normal 2 4 3 3 7" xfId="2038" xr:uid="{00000000-0005-0000-0000-000074080000}"/>
    <cellStyle name="Normal 2 4 3 3 7 2" xfId="4267" xr:uid="{00000000-0005-0000-0000-000075080000}"/>
    <cellStyle name="Normal 2 4 3 3 7 2 2" xfId="8479" xr:uid="{03B28AC5-179F-49B4-95EB-83A65D0A733C}"/>
    <cellStyle name="Normal 2 4 3 3 7 3" xfId="6334" xr:uid="{ACCB46E5-9118-4F2B-98CB-A79E1D1B8E72}"/>
    <cellStyle name="Normal 2 4 3 3 8" xfId="2474" xr:uid="{00000000-0005-0000-0000-000076080000}"/>
    <cellStyle name="Normal 2 4 3 3 8 2" xfId="6747" xr:uid="{24D25F49-BE8D-4A6E-A1C5-FC5ABB6C017B}"/>
    <cellStyle name="Normal 2 4 3 3 9" xfId="4681" xr:uid="{66681529-7B12-437B-9BEB-29077A235027}"/>
    <cellStyle name="Normal 2 4 3 4" xfId="788" xr:uid="{00000000-0005-0000-0000-000077080000}"/>
    <cellStyle name="Normal 2 4 3 4 2" xfId="3027" xr:uid="{00000000-0005-0000-0000-000078080000}"/>
    <cellStyle name="Normal 2 4 3 4 2 2" xfId="7239" xr:uid="{6A99E43B-B091-437C-A682-2F4AD2FE0CA9}"/>
    <cellStyle name="Normal 2 4 3 4 3" xfId="5094" xr:uid="{3DDEBA50-9D81-4B69-90BF-BCA549F2A079}"/>
    <cellStyle name="Normal 2 4 3 5" xfId="1210" xr:uid="{00000000-0005-0000-0000-000079080000}"/>
    <cellStyle name="Normal 2 4 3 5 2" xfId="3440" xr:uid="{00000000-0005-0000-0000-00007A080000}"/>
    <cellStyle name="Normal 2 4 3 5 2 2" xfId="7652" xr:uid="{32F90F32-F86C-4E20-A1B9-EAA49AD71824}"/>
    <cellStyle name="Normal 2 4 3 5 3" xfId="5507" xr:uid="{57EA35FB-5E04-4470-9055-5E3405A65232}"/>
    <cellStyle name="Normal 2 4 3 6" xfId="1623" xr:uid="{00000000-0005-0000-0000-00007B080000}"/>
    <cellStyle name="Normal 2 4 3 6 2" xfId="3853" xr:uid="{00000000-0005-0000-0000-00007C080000}"/>
    <cellStyle name="Normal 2 4 3 6 2 2" xfId="8065" xr:uid="{9936202E-E250-411C-8B96-DD20AD2CEC5A}"/>
    <cellStyle name="Normal 2 4 3 6 3" xfId="5920" xr:uid="{E27DBD68-4576-4AC6-9E1F-4373CA8159C4}"/>
    <cellStyle name="Normal 2 4 3 7" xfId="2037" xr:uid="{00000000-0005-0000-0000-00007D080000}"/>
    <cellStyle name="Normal 2 4 3 7 2" xfId="4266" xr:uid="{00000000-0005-0000-0000-00007E080000}"/>
    <cellStyle name="Normal 2 4 3 7 2 2" xfId="8478" xr:uid="{FD58D397-283F-40A0-92E7-29D0FE4679E9}"/>
    <cellStyle name="Normal 2 4 3 7 3" xfId="6333" xr:uid="{D822F9F0-999D-4E1C-880A-9A308924B2DB}"/>
    <cellStyle name="Normal 2 4 3 8" xfId="2473" xr:uid="{00000000-0005-0000-0000-00007F080000}"/>
    <cellStyle name="Normal 2 4 3 8 2" xfId="6746" xr:uid="{11163667-554D-4649-A7CB-241FC335464E}"/>
    <cellStyle name="Normal 2 4 3 9" xfId="4680" xr:uid="{F2E8314A-95F6-42B5-855A-C137908F7920}"/>
    <cellStyle name="Normal 2 4 4" xfId="302" xr:uid="{00000000-0005-0000-0000-000080080000}"/>
    <cellStyle name="Normal 2 4 5" xfId="303" xr:uid="{00000000-0005-0000-0000-000081080000}"/>
    <cellStyle name="Normal 2 4 5 10" xfId="4685" xr:uid="{A58F262B-08DA-4C72-BA3A-2F7FB75C7841}"/>
    <cellStyle name="Normal 2 4 5 2" xfId="304" xr:uid="{00000000-0005-0000-0000-000082080000}"/>
    <cellStyle name="Normal 2 4 5 2 2" xfId="305" xr:uid="{00000000-0005-0000-0000-000083080000}"/>
    <cellStyle name="Normal 2 4 5 2 2 2" xfId="306" xr:uid="{00000000-0005-0000-0000-000084080000}"/>
    <cellStyle name="Normal 2 4 5 2 2 2 2" xfId="796" xr:uid="{00000000-0005-0000-0000-000085080000}"/>
    <cellStyle name="Normal 2 4 5 2 2 2 2 2" xfId="3035" xr:uid="{00000000-0005-0000-0000-000086080000}"/>
    <cellStyle name="Normal 2 4 5 2 2 2 2 2 2" xfId="7247" xr:uid="{3B9DA198-D7BD-4F34-83EF-78257D0D7367}"/>
    <cellStyle name="Normal 2 4 5 2 2 2 2 3" xfId="5102" xr:uid="{8204CC7E-F66E-4D13-B84A-9282F6555E31}"/>
    <cellStyle name="Normal 2 4 5 2 2 2 3" xfId="1218" xr:uid="{00000000-0005-0000-0000-000087080000}"/>
    <cellStyle name="Normal 2 4 5 2 2 2 3 2" xfId="3448" xr:uid="{00000000-0005-0000-0000-000088080000}"/>
    <cellStyle name="Normal 2 4 5 2 2 2 3 2 2" xfId="7660" xr:uid="{47A06373-3E19-46B8-A068-C10655919EBD}"/>
    <cellStyle name="Normal 2 4 5 2 2 2 3 3" xfId="5515" xr:uid="{3899FA39-143F-42B2-BC4C-984BC95054C0}"/>
    <cellStyle name="Normal 2 4 5 2 2 2 4" xfId="1631" xr:uid="{00000000-0005-0000-0000-000089080000}"/>
    <cellStyle name="Normal 2 4 5 2 2 2 4 2" xfId="3861" xr:uid="{00000000-0005-0000-0000-00008A080000}"/>
    <cellStyle name="Normal 2 4 5 2 2 2 4 2 2" xfId="8073" xr:uid="{64502CDE-DFDE-4406-AC48-89E8C5E5E7B3}"/>
    <cellStyle name="Normal 2 4 5 2 2 2 4 3" xfId="5928" xr:uid="{F5DC3B02-07A3-4D51-82C4-D2D83D26F8C5}"/>
    <cellStyle name="Normal 2 4 5 2 2 2 5" xfId="2045" xr:uid="{00000000-0005-0000-0000-00008B080000}"/>
    <cellStyle name="Normal 2 4 5 2 2 2 5 2" xfId="4274" xr:uid="{00000000-0005-0000-0000-00008C080000}"/>
    <cellStyle name="Normal 2 4 5 2 2 2 5 2 2" xfId="8486" xr:uid="{10D9F497-B13C-47F4-9E1B-D1C7E4379957}"/>
    <cellStyle name="Normal 2 4 5 2 2 2 5 3" xfId="6341" xr:uid="{4E7E5321-8689-46F6-9E4A-B1CF55D460D7}"/>
    <cellStyle name="Normal 2 4 5 2 2 2 6" xfId="2481" xr:uid="{00000000-0005-0000-0000-00008D080000}"/>
    <cellStyle name="Normal 2 4 5 2 2 2 6 2" xfId="6754" xr:uid="{A162A138-D053-4471-9433-DBE70C6240B8}"/>
    <cellStyle name="Normal 2 4 5 2 2 2 7" xfId="4688" xr:uid="{41408949-29C8-4412-94CD-1F627E8D4E85}"/>
    <cellStyle name="Normal 2 4 5 2 2 3" xfId="795" xr:uid="{00000000-0005-0000-0000-00008E080000}"/>
    <cellStyle name="Normal 2 4 5 2 2 3 2" xfId="3034" xr:uid="{00000000-0005-0000-0000-00008F080000}"/>
    <cellStyle name="Normal 2 4 5 2 2 3 2 2" xfId="7246" xr:uid="{40F040FD-1364-4870-A06F-54E821E3A958}"/>
    <cellStyle name="Normal 2 4 5 2 2 3 3" xfId="5101" xr:uid="{69F82F99-109A-4A18-93AD-EBBB4FEDF477}"/>
    <cellStyle name="Normal 2 4 5 2 2 4" xfId="1217" xr:uid="{00000000-0005-0000-0000-000090080000}"/>
    <cellStyle name="Normal 2 4 5 2 2 4 2" xfId="3447" xr:uid="{00000000-0005-0000-0000-000091080000}"/>
    <cellStyle name="Normal 2 4 5 2 2 4 2 2" xfId="7659" xr:uid="{9AC2C917-B494-4E6D-A881-256429712E7E}"/>
    <cellStyle name="Normal 2 4 5 2 2 4 3" xfId="5514" xr:uid="{AAE94B67-4AA8-4B04-8EC1-7A06C387C0C1}"/>
    <cellStyle name="Normal 2 4 5 2 2 5" xfId="1630" xr:uid="{00000000-0005-0000-0000-000092080000}"/>
    <cellStyle name="Normal 2 4 5 2 2 5 2" xfId="3860" xr:uid="{00000000-0005-0000-0000-000093080000}"/>
    <cellStyle name="Normal 2 4 5 2 2 5 2 2" xfId="8072" xr:uid="{CEC62800-C25E-4423-9807-F34E113606CA}"/>
    <cellStyle name="Normal 2 4 5 2 2 5 3" xfId="5927" xr:uid="{35E76003-A1DF-498E-B044-553D97E94A81}"/>
    <cellStyle name="Normal 2 4 5 2 2 6" xfId="2044" xr:uid="{00000000-0005-0000-0000-000094080000}"/>
    <cellStyle name="Normal 2 4 5 2 2 6 2" xfId="4273" xr:uid="{00000000-0005-0000-0000-000095080000}"/>
    <cellStyle name="Normal 2 4 5 2 2 6 2 2" xfId="8485" xr:uid="{25BDC05F-EC80-4556-872F-1557B6FC1B24}"/>
    <cellStyle name="Normal 2 4 5 2 2 6 3" xfId="6340" xr:uid="{CA608E5B-4822-4782-AE84-8530A062BDB2}"/>
    <cellStyle name="Normal 2 4 5 2 2 7" xfId="2480" xr:uid="{00000000-0005-0000-0000-000096080000}"/>
    <cellStyle name="Normal 2 4 5 2 2 7 2" xfId="6753" xr:uid="{58B820CA-DAAB-45BF-B372-B19F20764979}"/>
    <cellStyle name="Normal 2 4 5 2 2 8" xfId="4687" xr:uid="{D327960F-23FA-462F-893A-F65F2942F64C}"/>
    <cellStyle name="Normal 2 4 5 2 3" xfId="307" xr:uid="{00000000-0005-0000-0000-000097080000}"/>
    <cellStyle name="Normal 2 4 5 2 3 2" xfId="797" xr:uid="{00000000-0005-0000-0000-000098080000}"/>
    <cellStyle name="Normal 2 4 5 2 3 2 2" xfId="3036" xr:uid="{00000000-0005-0000-0000-000099080000}"/>
    <cellStyle name="Normal 2 4 5 2 3 2 2 2" xfId="7248" xr:uid="{D8F9A782-6E93-4C06-96E7-16A644FA14C3}"/>
    <cellStyle name="Normal 2 4 5 2 3 2 3" xfId="5103" xr:uid="{35044C2E-0A18-41BE-886F-822939C33F6B}"/>
    <cellStyle name="Normal 2 4 5 2 3 3" xfId="1219" xr:uid="{00000000-0005-0000-0000-00009A080000}"/>
    <cellStyle name="Normal 2 4 5 2 3 3 2" xfId="3449" xr:uid="{00000000-0005-0000-0000-00009B080000}"/>
    <cellStyle name="Normal 2 4 5 2 3 3 2 2" xfId="7661" xr:uid="{F8134399-5AF6-412B-8C2E-32D104CA79C1}"/>
    <cellStyle name="Normal 2 4 5 2 3 3 3" xfId="5516" xr:uid="{2D43866F-56C5-41A5-98F6-09BA67D89439}"/>
    <cellStyle name="Normal 2 4 5 2 3 4" xfId="1632" xr:uid="{00000000-0005-0000-0000-00009C080000}"/>
    <cellStyle name="Normal 2 4 5 2 3 4 2" xfId="3862" xr:uid="{00000000-0005-0000-0000-00009D080000}"/>
    <cellStyle name="Normal 2 4 5 2 3 4 2 2" xfId="8074" xr:uid="{E0B914C6-6685-448D-A472-C33C1DC427FC}"/>
    <cellStyle name="Normal 2 4 5 2 3 4 3" xfId="5929" xr:uid="{C1ACD023-EE07-4887-BD51-170DDBF0622C}"/>
    <cellStyle name="Normal 2 4 5 2 3 5" xfId="2046" xr:uid="{00000000-0005-0000-0000-00009E080000}"/>
    <cellStyle name="Normal 2 4 5 2 3 5 2" xfId="4275" xr:uid="{00000000-0005-0000-0000-00009F080000}"/>
    <cellStyle name="Normal 2 4 5 2 3 5 2 2" xfId="8487" xr:uid="{A01B0408-7BF7-4ED1-9AFD-4A6838CB9837}"/>
    <cellStyle name="Normal 2 4 5 2 3 5 3" xfId="6342" xr:uid="{B4ED7942-BA5D-4346-907B-1CC67DF741D6}"/>
    <cellStyle name="Normal 2 4 5 2 3 6" xfId="2482" xr:uid="{00000000-0005-0000-0000-0000A0080000}"/>
    <cellStyle name="Normal 2 4 5 2 3 6 2" xfId="6755" xr:uid="{EC00612F-A6B2-4CCB-BD3A-3FF32945F7AE}"/>
    <cellStyle name="Normal 2 4 5 2 3 7" xfId="4689" xr:uid="{9F864C38-DC79-43EA-9DAA-1B98CFAE1A68}"/>
    <cellStyle name="Normal 2 4 5 2 4" xfId="794" xr:uid="{00000000-0005-0000-0000-0000A1080000}"/>
    <cellStyle name="Normal 2 4 5 2 4 2" xfId="3033" xr:uid="{00000000-0005-0000-0000-0000A2080000}"/>
    <cellStyle name="Normal 2 4 5 2 4 2 2" xfId="7245" xr:uid="{EFB6F2D5-40C6-42DB-A8FA-99CFFDE3E570}"/>
    <cellStyle name="Normal 2 4 5 2 4 3" xfId="5100" xr:uid="{88ECB84E-0A9E-4FEC-8A92-B71FFA838F36}"/>
    <cellStyle name="Normal 2 4 5 2 5" xfId="1216" xr:uid="{00000000-0005-0000-0000-0000A3080000}"/>
    <cellStyle name="Normal 2 4 5 2 5 2" xfId="3446" xr:uid="{00000000-0005-0000-0000-0000A4080000}"/>
    <cellStyle name="Normal 2 4 5 2 5 2 2" xfId="7658" xr:uid="{234D765E-F01F-4A21-861C-88BC86F59CE0}"/>
    <cellStyle name="Normal 2 4 5 2 5 3" xfId="5513" xr:uid="{B9C3EF3F-04A0-4640-B0EC-3C4C36543231}"/>
    <cellStyle name="Normal 2 4 5 2 6" xfId="1629" xr:uid="{00000000-0005-0000-0000-0000A5080000}"/>
    <cellStyle name="Normal 2 4 5 2 6 2" xfId="3859" xr:uid="{00000000-0005-0000-0000-0000A6080000}"/>
    <cellStyle name="Normal 2 4 5 2 6 2 2" xfId="8071" xr:uid="{41F99121-BB5F-46AA-8E2F-A71A4F41932A}"/>
    <cellStyle name="Normal 2 4 5 2 6 3" xfId="5926" xr:uid="{097669E8-EC93-4FCF-AAF4-887F15FFBC51}"/>
    <cellStyle name="Normal 2 4 5 2 7" xfId="2043" xr:uid="{00000000-0005-0000-0000-0000A7080000}"/>
    <cellStyle name="Normal 2 4 5 2 7 2" xfId="4272" xr:uid="{00000000-0005-0000-0000-0000A8080000}"/>
    <cellStyle name="Normal 2 4 5 2 7 2 2" xfId="8484" xr:uid="{26C11EFF-4246-41E6-A7E1-CD6374538257}"/>
    <cellStyle name="Normal 2 4 5 2 7 3" xfId="6339" xr:uid="{0E3220E3-86F2-4CA5-8791-3595BCB67661}"/>
    <cellStyle name="Normal 2 4 5 2 8" xfId="2479" xr:uid="{00000000-0005-0000-0000-0000A9080000}"/>
    <cellStyle name="Normal 2 4 5 2 8 2" xfId="6752" xr:uid="{4C13F5CE-412D-481D-A2D5-0F13CB770355}"/>
    <cellStyle name="Normal 2 4 5 2 9" xfId="4686" xr:uid="{EAF3EAA3-34E7-421B-9A9A-6AE35EECD8F4}"/>
    <cellStyle name="Normal 2 4 5 3" xfId="308" xr:uid="{00000000-0005-0000-0000-0000AA080000}"/>
    <cellStyle name="Normal 2 4 5 3 2" xfId="309" xr:uid="{00000000-0005-0000-0000-0000AB080000}"/>
    <cellStyle name="Normal 2 4 5 3 2 2" xfId="799" xr:uid="{00000000-0005-0000-0000-0000AC080000}"/>
    <cellStyle name="Normal 2 4 5 3 2 2 2" xfId="3038" xr:uid="{00000000-0005-0000-0000-0000AD080000}"/>
    <cellStyle name="Normal 2 4 5 3 2 2 2 2" xfId="7250" xr:uid="{CE1D8487-393A-4046-9A9B-4B6B0062017E}"/>
    <cellStyle name="Normal 2 4 5 3 2 2 3" xfId="5105" xr:uid="{063549AC-679A-476D-977E-B3DDBF0E4866}"/>
    <cellStyle name="Normal 2 4 5 3 2 3" xfId="1221" xr:uid="{00000000-0005-0000-0000-0000AE080000}"/>
    <cellStyle name="Normal 2 4 5 3 2 3 2" xfId="3451" xr:uid="{00000000-0005-0000-0000-0000AF080000}"/>
    <cellStyle name="Normal 2 4 5 3 2 3 2 2" xfId="7663" xr:uid="{7441C82F-665A-42B4-8011-A37F62504C58}"/>
    <cellStyle name="Normal 2 4 5 3 2 3 3" xfId="5518" xr:uid="{EDAEEDA6-07BB-45AA-8728-627B1797B3DD}"/>
    <cellStyle name="Normal 2 4 5 3 2 4" xfId="1634" xr:uid="{00000000-0005-0000-0000-0000B0080000}"/>
    <cellStyle name="Normal 2 4 5 3 2 4 2" xfId="3864" xr:uid="{00000000-0005-0000-0000-0000B1080000}"/>
    <cellStyle name="Normal 2 4 5 3 2 4 2 2" xfId="8076" xr:uid="{536A8C84-3A5A-48A4-9351-2BDA26E23F79}"/>
    <cellStyle name="Normal 2 4 5 3 2 4 3" xfId="5931" xr:uid="{8741892B-D152-4801-B767-3CD0E9FB0DC7}"/>
    <cellStyle name="Normal 2 4 5 3 2 5" xfId="2048" xr:uid="{00000000-0005-0000-0000-0000B2080000}"/>
    <cellStyle name="Normal 2 4 5 3 2 5 2" xfId="4277" xr:uid="{00000000-0005-0000-0000-0000B3080000}"/>
    <cellStyle name="Normal 2 4 5 3 2 5 2 2" xfId="8489" xr:uid="{241934E4-50F4-49DE-A2F6-64C171EF4838}"/>
    <cellStyle name="Normal 2 4 5 3 2 5 3" xfId="6344" xr:uid="{3E6A4A89-F230-420A-B1CB-8BED1F668C41}"/>
    <cellStyle name="Normal 2 4 5 3 2 6" xfId="2484" xr:uid="{00000000-0005-0000-0000-0000B4080000}"/>
    <cellStyle name="Normal 2 4 5 3 2 6 2" xfId="6757" xr:uid="{57421F49-135B-48F9-BC08-A21E45E132B2}"/>
    <cellStyle name="Normal 2 4 5 3 2 7" xfId="4691" xr:uid="{B3C20673-F45A-46D1-BB1F-34976BD990E8}"/>
    <cellStyle name="Normal 2 4 5 3 3" xfId="798" xr:uid="{00000000-0005-0000-0000-0000B5080000}"/>
    <cellStyle name="Normal 2 4 5 3 3 2" xfId="3037" xr:uid="{00000000-0005-0000-0000-0000B6080000}"/>
    <cellStyle name="Normal 2 4 5 3 3 2 2" xfId="7249" xr:uid="{64902A12-8741-493E-9548-4D23590E20E3}"/>
    <cellStyle name="Normal 2 4 5 3 3 3" xfId="5104" xr:uid="{9145B296-E481-49D3-B3F1-FCF9375D1589}"/>
    <cellStyle name="Normal 2 4 5 3 4" xfId="1220" xr:uid="{00000000-0005-0000-0000-0000B7080000}"/>
    <cellStyle name="Normal 2 4 5 3 4 2" xfId="3450" xr:uid="{00000000-0005-0000-0000-0000B8080000}"/>
    <cellStyle name="Normal 2 4 5 3 4 2 2" xfId="7662" xr:uid="{01B61E2C-6BB0-4B36-BDFB-055D81D4BA20}"/>
    <cellStyle name="Normal 2 4 5 3 4 3" xfId="5517" xr:uid="{F75677EA-ADF8-4BC1-81EA-D5571A6141BC}"/>
    <cellStyle name="Normal 2 4 5 3 5" xfId="1633" xr:uid="{00000000-0005-0000-0000-0000B9080000}"/>
    <cellStyle name="Normal 2 4 5 3 5 2" xfId="3863" xr:uid="{00000000-0005-0000-0000-0000BA080000}"/>
    <cellStyle name="Normal 2 4 5 3 5 2 2" xfId="8075" xr:uid="{FBC20F6C-B7C5-4E18-807D-FD45A595559B}"/>
    <cellStyle name="Normal 2 4 5 3 5 3" xfId="5930" xr:uid="{D138F84C-BB3E-46E0-BE47-E3A5A938C094}"/>
    <cellStyle name="Normal 2 4 5 3 6" xfId="2047" xr:uid="{00000000-0005-0000-0000-0000BB080000}"/>
    <cellStyle name="Normal 2 4 5 3 6 2" xfId="4276" xr:uid="{00000000-0005-0000-0000-0000BC080000}"/>
    <cellStyle name="Normal 2 4 5 3 6 2 2" xfId="8488" xr:uid="{5B83528B-4E68-4B7F-9074-E1EAFE0FFAC7}"/>
    <cellStyle name="Normal 2 4 5 3 6 3" xfId="6343" xr:uid="{C5CDC7A2-A900-4346-891C-26D573F221CA}"/>
    <cellStyle name="Normal 2 4 5 3 7" xfId="2483" xr:uid="{00000000-0005-0000-0000-0000BD080000}"/>
    <cellStyle name="Normal 2 4 5 3 7 2" xfId="6756" xr:uid="{74A7614D-EB22-4A0D-8910-CBBCCE62BF5F}"/>
    <cellStyle name="Normal 2 4 5 3 8" xfId="4690" xr:uid="{31385175-D928-4703-97C1-F7275655CCF7}"/>
    <cellStyle name="Normal 2 4 5 4" xfId="310" xr:uid="{00000000-0005-0000-0000-0000BE080000}"/>
    <cellStyle name="Normal 2 4 5 4 2" xfId="800" xr:uid="{00000000-0005-0000-0000-0000BF080000}"/>
    <cellStyle name="Normal 2 4 5 4 2 2" xfId="3039" xr:uid="{00000000-0005-0000-0000-0000C0080000}"/>
    <cellStyle name="Normal 2 4 5 4 2 2 2" xfId="7251" xr:uid="{7C791364-7EE1-4350-991D-08B865BEBECB}"/>
    <cellStyle name="Normal 2 4 5 4 2 3" xfId="5106" xr:uid="{FB87022A-6CCB-448A-AEE7-519737774E21}"/>
    <cellStyle name="Normal 2 4 5 4 3" xfId="1222" xr:uid="{00000000-0005-0000-0000-0000C1080000}"/>
    <cellStyle name="Normal 2 4 5 4 3 2" xfId="3452" xr:uid="{00000000-0005-0000-0000-0000C2080000}"/>
    <cellStyle name="Normal 2 4 5 4 3 2 2" xfId="7664" xr:uid="{842780A0-626C-4B24-A760-7037D3EA1392}"/>
    <cellStyle name="Normal 2 4 5 4 3 3" xfId="5519" xr:uid="{50F17A53-E76A-4363-9D90-9FD772C87C98}"/>
    <cellStyle name="Normal 2 4 5 4 4" xfId="1635" xr:uid="{00000000-0005-0000-0000-0000C3080000}"/>
    <cellStyle name="Normal 2 4 5 4 4 2" xfId="3865" xr:uid="{00000000-0005-0000-0000-0000C4080000}"/>
    <cellStyle name="Normal 2 4 5 4 4 2 2" xfId="8077" xr:uid="{D28A0F41-D267-4E63-A71D-07F55DE5C521}"/>
    <cellStyle name="Normal 2 4 5 4 4 3" xfId="5932" xr:uid="{7A9A334D-E21B-4201-93CC-B0754D2EDE5B}"/>
    <cellStyle name="Normal 2 4 5 4 5" xfId="2049" xr:uid="{00000000-0005-0000-0000-0000C5080000}"/>
    <cellStyle name="Normal 2 4 5 4 5 2" xfId="4278" xr:uid="{00000000-0005-0000-0000-0000C6080000}"/>
    <cellStyle name="Normal 2 4 5 4 5 2 2" xfId="8490" xr:uid="{33D1B5F1-E988-4BE4-88E8-D4E1F6138C0C}"/>
    <cellStyle name="Normal 2 4 5 4 5 3" xfId="6345" xr:uid="{6D34DCB3-84C8-48B7-A1B8-705E1DA21A96}"/>
    <cellStyle name="Normal 2 4 5 4 6" xfId="2485" xr:uid="{00000000-0005-0000-0000-0000C7080000}"/>
    <cellStyle name="Normal 2 4 5 4 6 2" xfId="6758" xr:uid="{769A1230-F440-4093-9CFB-8004D8222620}"/>
    <cellStyle name="Normal 2 4 5 4 7" xfId="4692" xr:uid="{6E402C3D-1EE3-4D5A-A647-CF180B714EC4}"/>
    <cellStyle name="Normal 2 4 5 5" xfId="793" xr:uid="{00000000-0005-0000-0000-0000C8080000}"/>
    <cellStyle name="Normal 2 4 5 5 2" xfId="3032" xr:uid="{00000000-0005-0000-0000-0000C9080000}"/>
    <cellStyle name="Normal 2 4 5 5 2 2" xfId="7244" xr:uid="{B19F7D14-A755-41C0-8A57-44542214A6D3}"/>
    <cellStyle name="Normal 2 4 5 5 3" xfId="5099" xr:uid="{1256E7C2-5B18-4D9C-B768-032188F143AE}"/>
    <cellStyle name="Normal 2 4 5 6" xfId="1215" xr:uid="{00000000-0005-0000-0000-0000CA080000}"/>
    <cellStyle name="Normal 2 4 5 6 2" xfId="3445" xr:uid="{00000000-0005-0000-0000-0000CB080000}"/>
    <cellStyle name="Normal 2 4 5 6 2 2" xfId="7657" xr:uid="{CC7E550E-104A-4324-B067-AE4ACE7D1D15}"/>
    <cellStyle name="Normal 2 4 5 6 3" xfId="5512" xr:uid="{E4BBC051-7A99-469F-BEEE-9E8B3D93FD4F}"/>
    <cellStyle name="Normal 2 4 5 7" xfId="1628" xr:uid="{00000000-0005-0000-0000-0000CC080000}"/>
    <cellStyle name="Normal 2 4 5 7 2" xfId="3858" xr:uid="{00000000-0005-0000-0000-0000CD080000}"/>
    <cellStyle name="Normal 2 4 5 7 2 2" xfId="8070" xr:uid="{E1C63683-BFF4-4976-9BE1-9D95DFF9A2AC}"/>
    <cellStyle name="Normal 2 4 5 7 3" xfId="5925" xr:uid="{687E45CF-CAFD-46D9-8F55-9FC39722BC97}"/>
    <cellStyle name="Normal 2 4 5 8" xfId="2042" xr:uid="{00000000-0005-0000-0000-0000CE080000}"/>
    <cellStyle name="Normal 2 4 5 8 2" xfId="4271" xr:uid="{00000000-0005-0000-0000-0000CF080000}"/>
    <cellStyle name="Normal 2 4 5 8 2 2" xfId="8483" xr:uid="{F32CAE75-E6D1-49F4-8695-B2DE10012645}"/>
    <cellStyle name="Normal 2 4 5 8 3" xfId="6338" xr:uid="{39C30085-12AC-4E6A-AE76-C52218236533}"/>
    <cellStyle name="Normal 2 4 5 9" xfId="2478" xr:uid="{00000000-0005-0000-0000-0000D0080000}"/>
    <cellStyle name="Normal 2 4 5 9 2" xfId="6751" xr:uid="{3418753E-08A9-43EE-8B8F-2CE8843FE523}"/>
    <cellStyle name="Normal 2 4 6" xfId="311" xr:uid="{00000000-0005-0000-0000-0000D1080000}"/>
    <cellStyle name="Normal 2 4 7" xfId="312" xr:uid="{00000000-0005-0000-0000-0000D2080000}"/>
    <cellStyle name="Normal 2 4 7 2" xfId="313" xr:uid="{00000000-0005-0000-0000-0000D3080000}"/>
    <cellStyle name="Normal 2 4 7 2 2" xfId="802" xr:uid="{00000000-0005-0000-0000-0000D4080000}"/>
    <cellStyle name="Normal 2 4 7 2 2 2" xfId="3041" xr:uid="{00000000-0005-0000-0000-0000D5080000}"/>
    <cellStyle name="Normal 2 4 7 2 2 2 2" xfId="7253" xr:uid="{46B1388F-68F3-4356-B17C-F2547738903A}"/>
    <cellStyle name="Normal 2 4 7 2 2 3" xfId="5108" xr:uid="{05910432-54C6-4710-B27C-261725B3B1ED}"/>
    <cellStyle name="Normal 2 4 7 2 3" xfId="1224" xr:uid="{00000000-0005-0000-0000-0000D6080000}"/>
    <cellStyle name="Normal 2 4 7 2 3 2" xfId="3454" xr:uid="{00000000-0005-0000-0000-0000D7080000}"/>
    <cellStyle name="Normal 2 4 7 2 3 2 2" xfId="7666" xr:uid="{51A9B455-BF8E-4A18-8217-7B3C3A821803}"/>
    <cellStyle name="Normal 2 4 7 2 3 3" xfId="5521" xr:uid="{64406AD1-6AC5-462C-8E02-BB03370D0ACF}"/>
    <cellStyle name="Normal 2 4 7 2 4" xfId="1637" xr:uid="{00000000-0005-0000-0000-0000D8080000}"/>
    <cellStyle name="Normal 2 4 7 2 4 2" xfId="3867" xr:uid="{00000000-0005-0000-0000-0000D9080000}"/>
    <cellStyle name="Normal 2 4 7 2 4 2 2" xfId="8079" xr:uid="{178773FD-29B5-417E-9A6B-2D6312B5E51C}"/>
    <cellStyle name="Normal 2 4 7 2 4 3" xfId="5934" xr:uid="{F757419C-8250-496A-A31E-E8EB77AE4195}"/>
    <cellStyle name="Normal 2 4 7 2 5" xfId="2051" xr:uid="{00000000-0005-0000-0000-0000DA080000}"/>
    <cellStyle name="Normal 2 4 7 2 5 2" xfId="4280" xr:uid="{00000000-0005-0000-0000-0000DB080000}"/>
    <cellStyle name="Normal 2 4 7 2 5 2 2" xfId="8492" xr:uid="{B11E6B64-80FA-4E5E-B26B-5C9E989F4D7E}"/>
    <cellStyle name="Normal 2 4 7 2 5 3" xfId="6347" xr:uid="{7F229232-F9CE-43DF-81B1-E2750B3DCB84}"/>
    <cellStyle name="Normal 2 4 7 2 6" xfId="2487" xr:uid="{00000000-0005-0000-0000-0000DC080000}"/>
    <cellStyle name="Normal 2 4 7 2 6 2" xfId="6760" xr:uid="{B4F4920B-01D1-47D9-8578-63CDA327B526}"/>
    <cellStyle name="Normal 2 4 7 2 7" xfId="4694" xr:uid="{73BFC836-C8FA-4016-9A7B-C4997DE53FDD}"/>
    <cellStyle name="Normal 2 4 7 3" xfId="801" xr:uid="{00000000-0005-0000-0000-0000DD080000}"/>
    <cellStyle name="Normal 2 4 7 3 2" xfId="3040" xr:uid="{00000000-0005-0000-0000-0000DE080000}"/>
    <cellStyle name="Normal 2 4 7 3 2 2" xfId="7252" xr:uid="{7EDBCE40-146C-43B1-A789-D5251585B220}"/>
    <cellStyle name="Normal 2 4 7 3 3" xfId="5107" xr:uid="{1621360F-1805-41B9-87FB-189E43C04724}"/>
    <cellStyle name="Normal 2 4 7 4" xfId="1223" xr:uid="{00000000-0005-0000-0000-0000DF080000}"/>
    <cellStyle name="Normal 2 4 7 4 2" xfId="3453" xr:uid="{00000000-0005-0000-0000-0000E0080000}"/>
    <cellStyle name="Normal 2 4 7 4 2 2" xfId="7665" xr:uid="{5D75D9C6-C202-4BCB-B4CD-EBA5E8D6C8D3}"/>
    <cellStyle name="Normal 2 4 7 4 3" xfId="5520" xr:uid="{08609364-F497-4D31-AE73-B2A5BB662E5A}"/>
    <cellStyle name="Normal 2 4 7 5" xfId="1636" xr:uid="{00000000-0005-0000-0000-0000E1080000}"/>
    <cellStyle name="Normal 2 4 7 5 2" xfId="3866" xr:uid="{00000000-0005-0000-0000-0000E2080000}"/>
    <cellStyle name="Normal 2 4 7 5 2 2" xfId="8078" xr:uid="{E2F8E65F-D539-4600-94E0-7D5E43007540}"/>
    <cellStyle name="Normal 2 4 7 5 3" xfId="5933" xr:uid="{05D9CFC2-3B97-4897-80E1-BE32895EF272}"/>
    <cellStyle name="Normal 2 4 7 6" xfId="2050" xr:uid="{00000000-0005-0000-0000-0000E3080000}"/>
    <cellStyle name="Normal 2 4 7 6 2" xfId="4279" xr:uid="{00000000-0005-0000-0000-0000E4080000}"/>
    <cellStyle name="Normal 2 4 7 6 2 2" xfId="8491" xr:uid="{48B2DD12-6EC1-4271-8A87-8929713661A0}"/>
    <cellStyle name="Normal 2 4 7 6 3" xfId="6346" xr:uid="{6666037B-F9AD-4A36-B99C-5E5E727303EB}"/>
    <cellStyle name="Normal 2 4 7 7" xfId="2486" xr:uid="{00000000-0005-0000-0000-0000E5080000}"/>
    <cellStyle name="Normal 2 4 7 7 2" xfId="6759" xr:uid="{0D8B29B5-C3E8-447F-8779-EBCF57D3F254}"/>
    <cellStyle name="Normal 2 4 7 8" xfId="4693" xr:uid="{B210B3C9-FF70-4177-9E87-68FFF21A56A9}"/>
    <cellStyle name="Normal 2 4 8" xfId="314" xr:uid="{00000000-0005-0000-0000-0000E6080000}"/>
    <cellStyle name="Normal 2 4 8 2" xfId="803" xr:uid="{00000000-0005-0000-0000-0000E7080000}"/>
    <cellStyle name="Normal 2 4 8 2 2" xfId="3042" xr:uid="{00000000-0005-0000-0000-0000E8080000}"/>
    <cellStyle name="Normal 2 4 8 2 2 2" xfId="7254" xr:uid="{B2A619CB-8485-4151-B628-513A1736381F}"/>
    <cellStyle name="Normal 2 4 8 2 3" xfId="5109" xr:uid="{E62ED70C-5FE0-4CED-9E3B-B81AAA8AE282}"/>
    <cellStyle name="Normal 2 4 8 3" xfId="1225" xr:uid="{00000000-0005-0000-0000-0000E9080000}"/>
    <cellStyle name="Normal 2 4 8 3 2" xfId="3455" xr:uid="{00000000-0005-0000-0000-0000EA080000}"/>
    <cellStyle name="Normal 2 4 8 3 2 2" xfId="7667" xr:uid="{25807CEA-59EA-4FEF-9001-C4F4745642E9}"/>
    <cellStyle name="Normal 2 4 8 3 3" xfId="5522" xr:uid="{3310DDCB-A33E-475E-9C48-1D0666FB140E}"/>
    <cellStyle name="Normal 2 4 8 4" xfId="1638" xr:uid="{00000000-0005-0000-0000-0000EB080000}"/>
    <cellStyle name="Normal 2 4 8 4 2" xfId="3868" xr:uid="{00000000-0005-0000-0000-0000EC080000}"/>
    <cellStyle name="Normal 2 4 8 4 2 2" xfId="8080" xr:uid="{2CEEB83B-961B-4839-84BB-75EEABFAA6AC}"/>
    <cellStyle name="Normal 2 4 8 4 3" xfId="5935" xr:uid="{4032E466-0962-412B-A60E-13EE150E6FD5}"/>
    <cellStyle name="Normal 2 4 8 5" xfId="2052" xr:uid="{00000000-0005-0000-0000-0000ED080000}"/>
    <cellStyle name="Normal 2 4 8 5 2" xfId="4281" xr:uid="{00000000-0005-0000-0000-0000EE080000}"/>
    <cellStyle name="Normal 2 4 8 5 2 2" xfId="8493" xr:uid="{7CCF8803-7E45-4F44-AE3D-6FBA4C263581}"/>
    <cellStyle name="Normal 2 4 8 5 3" xfId="6348" xr:uid="{49ECBF72-02F9-4192-BDEE-84DDF49DB29C}"/>
    <cellStyle name="Normal 2 4 8 6" xfId="2488" xr:uid="{00000000-0005-0000-0000-0000EF080000}"/>
    <cellStyle name="Normal 2 4 8 6 2" xfId="6761" xr:uid="{541DF1BE-E310-419F-9AF3-468D8E3E0780}"/>
    <cellStyle name="Normal 2 4 8 7" xfId="4695" xr:uid="{837ACC41-0AF7-4861-83F5-FC1779236E13}"/>
    <cellStyle name="Normal 2 5" xfId="315" xr:uid="{00000000-0005-0000-0000-0000F0080000}"/>
    <cellStyle name="Normal 2 5 10" xfId="4696" xr:uid="{B286F48C-1D93-434C-AD25-EE3ADD2C3603}"/>
    <cellStyle name="Normal 2 5 2" xfId="316" xr:uid="{00000000-0005-0000-0000-0000F1080000}"/>
    <cellStyle name="Normal 2 5 3" xfId="317" xr:uid="{00000000-0005-0000-0000-0000F2080000}"/>
    <cellStyle name="Normal 2 5 4" xfId="318" xr:uid="{00000000-0005-0000-0000-0000F3080000}"/>
    <cellStyle name="Normal 2 5 4 2" xfId="319" xr:uid="{00000000-0005-0000-0000-0000F4080000}"/>
    <cellStyle name="Normal 2 5 4 2 2" xfId="320" xr:uid="{00000000-0005-0000-0000-0000F5080000}"/>
    <cellStyle name="Normal 2 5 4 2 2 2" xfId="807" xr:uid="{00000000-0005-0000-0000-0000F6080000}"/>
    <cellStyle name="Normal 2 5 4 2 2 2 2" xfId="3046" xr:uid="{00000000-0005-0000-0000-0000F7080000}"/>
    <cellStyle name="Normal 2 5 4 2 2 2 2 2" xfId="7258" xr:uid="{B038B6ED-AAE8-40F1-8CD5-76C15C9EF229}"/>
    <cellStyle name="Normal 2 5 4 2 2 2 3" xfId="5113" xr:uid="{74E1C081-CD0C-4BD6-855E-B5CBBD333196}"/>
    <cellStyle name="Normal 2 5 4 2 2 3" xfId="1229" xr:uid="{00000000-0005-0000-0000-0000F8080000}"/>
    <cellStyle name="Normal 2 5 4 2 2 3 2" xfId="3459" xr:uid="{00000000-0005-0000-0000-0000F9080000}"/>
    <cellStyle name="Normal 2 5 4 2 2 3 2 2" xfId="7671" xr:uid="{4BA3E312-335B-4631-BB1B-51A519CC7572}"/>
    <cellStyle name="Normal 2 5 4 2 2 3 3" xfId="5526" xr:uid="{F9A93CB8-6515-4D9A-8784-23B3B04E73C0}"/>
    <cellStyle name="Normal 2 5 4 2 2 4" xfId="1642" xr:uid="{00000000-0005-0000-0000-0000FA080000}"/>
    <cellStyle name="Normal 2 5 4 2 2 4 2" xfId="3872" xr:uid="{00000000-0005-0000-0000-0000FB080000}"/>
    <cellStyle name="Normal 2 5 4 2 2 4 2 2" xfId="8084" xr:uid="{38695BD8-BF0A-4B62-8FE4-9695D66183F6}"/>
    <cellStyle name="Normal 2 5 4 2 2 4 3" xfId="5939" xr:uid="{45242C0F-6545-410E-9C45-80369742C81B}"/>
    <cellStyle name="Normal 2 5 4 2 2 5" xfId="2056" xr:uid="{00000000-0005-0000-0000-0000FC080000}"/>
    <cellStyle name="Normal 2 5 4 2 2 5 2" xfId="4285" xr:uid="{00000000-0005-0000-0000-0000FD080000}"/>
    <cellStyle name="Normal 2 5 4 2 2 5 2 2" xfId="8497" xr:uid="{FE39A010-AF77-46F0-9A91-0A52919B7320}"/>
    <cellStyle name="Normal 2 5 4 2 2 5 3" xfId="6352" xr:uid="{0C903BF7-A7B5-4611-B10B-19ECF533C4B2}"/>
    <cellStyle name="Normal 2 5 4 2 2 6" xfId="2492" xr:uid="{00000000-0005-0000-0000-0000FE080000}"/>
    <cellStyle name="Normal 2 5 4 2 2 6 2" xfId="6765" xr:uid="{D1278D40-A48D-4FAA-8823-FE0C2ACC395E}"/>
    <cellStyle name="Normal 2 5 4 2 2 7" xfId="4699" xr:uid="{AF6524E0-5796-4CBF-B470-9EDC1B88C17A}"/>
    <cellStyle name="Normal 2 5 4 2 3" xfId="806" xr:uid="{00000000-0005-0000-0000-0000FF080000}"/>
    <cellStyle name="Normal 2 5 4 2 3 2" xfId="3045" xr:uid="{00000000-0005-0000-0000-000000090000}"/>
    <cellStyle name="Normal 2 5 4 2 3 2 2" xfId="7257" xr:uid="{9091B2F2-0FF4-49C7-84FE-BB9C4B920627}"/>
    <cellStyle name="Normal 2 5 4 2 3 3" xfId="5112" xr:uid="{ADE1A75D-6728-4679-BC71-4B8C75B8CD85}"/>
    <cellStyle name="Normal 2 5 4 2 4" xfId="1228" xr:uid="{00000000-0005-0000-0000-000001090000}"/>
    <cellStyle name="Normal 2 5 4 2 4 2" xfId="3458" xr:uid="{00000000-0005-0000-0000-000002090000}"/>
    <cellStyle name="Normal 2 5 4 2 4 2 2" xfId="7670" xr:uid="{0BE655E7-8881-4380-86AF-E821E010DB83}"/>
    <cellStyle name="Normal 2 5 4 2 4 3" xfId="5525" xr:uid="{08F5D8AB-E518-403A-9B5E-CC9DB5F62171}"/>
    <cellStyle name="Normal 2 5 4 2 5" xfId="1641" xr:uid="{00000000-0005-0000-0000-000003090000}"/>
    <cellStyle name="Normal 2 5 4 2 5 2" xfId="3871" xr:uid="{00000000-0005-0000-0000-000004090000}"/>
    <cellStyle name="Normal 2 5 4 2 5 2 2" xfId="8083" xr:uid="{97EB982D-0185-4695-89C5-368EF6F31C21}"/>
    <cellStyle name="Normal 2 5 4 2 5 3" xfId="5938" xr:uid="{A9B2C51F-217D-4678-8666-947FA77C72EB}"/>
    <cellStyle name="Normal 2 5 4 2 6" xfId="2055" xr:uid="{00000000-0005-0000-0000-000005090000}"/>
    <cellStyle name="Normal 2 5 4 2 6 2" xfId="4284" xr:uid="{00000000-0005-0000-0000-000006090000}"/>
    <cellStyle name="Normal 2 5 4 2 6 2 2" xfId="8496" xr:uid="{0430686C-9EE5-4360-A594-A77E706F7F01}"/>
    <cellStyle name="Normal 2 5 4 2 6 3" xfId="6351" xr:uid="{1A26568E-7020-4DFB-B197-18465E1B6792}"/>
    <cellStyle name="Normal 2 5 4 2 7" xfId="2491" xr:uid="{00000000-0005-0000-0000-000007090000}"/>
    <cellStyle name="Normal 2 5 4 2 7 2" xfId="6764" xr:uid="{4E83F9D2-3FB0-44C6-8CF7-94E79E87C260}"/>
    <cellStyle name="Normal 2 5 4 2 8" xfId="4698" xr:uid="{CA94C6B9-6B42-43C9-8910-9A53250417AB}"/>
    <cellStyle name="Normal 2 5 4 3" xfId="321" xr:uid="{00000000-0005-0000-0000-000008090000}"/>
    <cellStyle name="Normal 2 5 4 3 2" xfId="808" xr:uid="{00000000-0005-0000-0000-000009090000}"/>
    <cellStyle name="Normal 2 5 4 3 2 2" xfId="3047" xr:uid="{00000000-0005-0000-0000-00000A090000}"/>
    <cellStyle name="Normal 2 5 4 3 2 2 2" xfId="7259" xr:uid="{ED9246B0-91C8-4787-9D46-0466C90773DC}"/>
    <cellStyle name="Normal 2 5 4 3 2 3" xfId="5114" xr:uid="{7556EA8F-C1AB-4331-A341-F74544778387}"/>
    <cellStyle name="Normal 2 5 4 3 3" xfId="1230" xr:uid="{00000000-0005-0000-0000-00000B090000}"/>
    <cellStyle name="Normal 2 5 4 3 3 2" xfId="3460" xr:uid="{00000000-0005-0000-0000-00000C090000}"/>
    <cellStyle name="Normal 2 5 4 3 3 2 2" xfId="7672" xr:uid="{95F5A2CD-117A-40FA-9E13-B3E1A3516F03}"/>
    <cellStyle name="Normal 2 5 4 3 3 3" xfId="5527" xr:uid="{03132FB9-856A-4698-B723-D2A0B3448590}"/>
    <cellStyle name="Normal 2 5 4 3 4" xfId="1643" xr:uid="{00000000-0005-0000-0000-00000D090000}"/>
    <cellStyle name="Normal 2 5 4 3 4 2" xfId="3873" xr:uid="{00000000-0005-0000-0000-00000E090000}"/>
    <cellStyle name="Normal 2 5 4 3 4 2 2" xfId="8085" xr:uid="{C1FDF585-DAD6-438B-977E-51D95E05B986}"/>
    <cellStyle name="Normal 2 5 4 3 4 3" xfId="5940" xr:uid="{BECD3363-6068-47D6-8BFD-C94FF67967D0}"/>
    <cellStyle name="Normal 2 5 4 3 5" xfId="2057" xr:uid="{00000000-0005-0000-0000-00000F090000}"/>
    <cellStyle name="Normal 2 5 4 3 5 2" xfId="4286" xr:uid="{00000000-0005-0000-0000-000010090000}"/>
    <cellStyle name="Normal 2 5 4 3 5 2 2" xfId="8498" xr:uid="{84F2B075-A2AE-49A2-BA6B-008FE7D3A72D}"/>
    <cellStyle name="Normal 2 5 4 3 5 3" xfId="6353" xr:uid="{516D8147-3951-4921-A4E8-1E8226164855}"/>
    <cellStyle name="Normal 2 5 4 3 6" xfId="2493" xr:uid="{00000000-0005-0000-0000-000011090000}"/>
    <cellStyle name="Normal 2 5 4 3 6 2" xfId="6766" xr:uid="{55C1078D-C402-4E7A-A38B-1AE176B138AA}"/>
    <cellStyle name="Normal 2 5 4 3 7" xfId="4700" xr:uid="{A6C1B5F6-D153-40DE-8A4D-9D12A47786C2}"/>
    <cellStyle name="Normal 2 5 4 4" xfId="805" xr:uid="{00000000-0005-0000-0000-000012090000}"/>
    <cellStyle name="Normal 2 5 4 4 2" xfId="3044" xr:uid="{00000000-0005-0000-0000-000013090000}"/>
    <cellStyle name="Normal 2 5 4 4 2 2" xfId="7256" xr:uid="{A62983A1-8581-4D22-BF33-94F85F3B8388}"/>
    <cellStyle name="Normal 2 5 4 4 3" xfId="5111" xr:uid="{635A9612-568E-4895-AA96-985C1D559ED0}"/>
    <cellStyle name="Normal 2 5 4 5" xfId="1227" xr:uid="{00000000-0005-0000-0000-000014090000}"/>
    <cellStyle name="Normal 2 5 4 5 2" xfId="3457" xr:uid="{00000000-0005-0000-0000-000015090000}"/>
    <cellStyle name="Normal 2 5 4 5 2 2" xfId="7669" xr:uid="{F4A35A24-1C83-4F42-AC9C-3DD7FF86FA82}"/>
    <cellStyle name="Normal 2 5 4 5 3" xfId="5524" xr:uid="{450E9F50-CDDA-4963-8280-56598907E787}"/>
    <cellStyle name="Normal 2 5 4 6" xfId="1640" xr:uid="{00000000-0005-0000-0000-000016090000}"/>
    <cellStyle name="Normal 2 5 4 6 2" xfId="3870" xr:uid="{00000000-0005-0000-0000-000017090000}"/>
    <cellStyle name="Normal 2 5 4 6 2 2" xfId="8082" xr:uid="{521276A9-3096-4D0B-8F29-47A6EB37D139}"/>
    <cellStyle name="Normal 2 5 4 6 3" xfId="5937" xr:uid="{3502BEA4-0966-432F-BFD6-42ECBB32FEC3}"/>
    <cellStyle name="Normal 2 5 4 7" xfId="2054" xr:uid="{00000000-0005-0000-0000-000018090000}"/>
    <cellStyle name="Normal 2 5 4 7 2" xfId="4283" xr:uid="{00000000-0005-0000-0000-000019090000}"/>
    <cellStyle name="Normal 2 5 4 7 2 2" xfId="8495" xr:uid="{4CC77048-23C0-4C6A-A249-17BA8C09CAFC}"/>
    <cellStyle name="Normal 2 5 4 7 3" xfId="6350" xr:uid="{DAD0BEFA-53BD-45A5-879F-F9EE0AC80066}"/>
    <cellStyle name="Normal 2 5 4 8" xfId="2490" xr:uid="{00000000-0005-0000-0000-00001A090000}"/>
    <cellStyle name="Normal 2 5 4 8 2" xfId="6763" xr:uid="{44597500-63DA-4DA3-9131-9E08E3AADD71}"/>
    <cellStyle name="Normal 2 5 4 9" xfId="4697" xr:uid="{F64AD2C1-86C2-47C1-883A-D634F0CB41AA}"/>
    <cellStyle name="Normal 2 5 5" xfId="804" xr:uid="{00000000-0005-0000-0000-00001B090000}"/>
    <cellStyle name="Normal 2 5 5 2" xfId="3043" xr:uid="{00000000-0005-0000-0000-00001C090000}"/>
    <cellStyle name="Normal 2 5 5 2 2" xfId="7255" xr:uid="{661BC209-2969-42E5-8033-5F8DE475F589}"/>
    <cellStyle name="Normal 2 5 5 3" xfId="5110" xr:uid="{9B0A9A24-3AEC-4536-961E-B951657C4B31}"/>
    <cellStyle name="Normal 2 5 6" xfId="1226" xr:uid="{00000000-0005-0000-0000-00001D090000}"/>
    <cellStyle name="Normal 2 5 6 2" xfId="3456" xr:uid="{00000000-0005-0000-0000-00001E090000}"/>
    <cellStyle name="Normal 2 5 6 2 2" xfId="7668" xr:uid="{EB628522-5AAB-4B75-8DCA-F7F518C868AB}"/>
    <cellStyle name="Normal 2 5 6 3" xfId="5523" xr:uid="{82E59A88-F712-44B9-8BCC-C1B1B96E8138}"/>
    <cellStyle name="Normal 2 5 7" xfId="1639" xr:uid="{00000000-0005-0000-0000-00001F090000}"/>
    <cellStyle name="Normal 2 5 7 2" xfId="3869" xr:uid="{00000000-0005-0000-0000-000020090000}"/>
    <cellStyle name="Normal 2 5 7 2 2" xfId="8081" xr:uid="{63696793-CB5C-4EDA-893C-9CC35832A7D8}"/>
    <cellStyle name="Normal 2 5 7 3" xfId="5936" xr:uid="{75A83C9C-A2DA-402E-9C64-E2D58CAB4824}"/>
    <cellStyle name="Normal 2 5 8" xfId="2053" xr:uid="{00000000-0005-0000-0000-000021090000}"/>
    <cellStyle name="Normal 2 5 8 2" xfId="4282" xr:uid="{00000000-0005-0000-0000-000022090000}"/>
    <cellStyle name="Normal 2 5 8 2 2" xfId="8494" xr:uid="{95CA6DB5-8701-462E-8B3B-AB4E0F69CA23}"/>
    <cellStyle name="Normal 2 5 8 3" xfId="6349" xr:uid="{21CCF706-DD70-40EE-A8EE-C78F8D809620}"/>
    <cellStyle name="Normal 2 5 9" xfId="2489" xr:uid="{00000000-0005-0000-0000-000023090000}"/>
    <cellStyle name="Normal 2 5 9 2" xfId="6762" xr:uid="{F400C6B4-4775-46C8-A27F-743DEF95C4CD}"/>
    <cellStyle name="Normal 2 6" xfId="322" xr:uid="{00000000-0005-0000-0000-000024090000}"/>
    <cellStyle name="Normal 2 7" xfId="770" xr:uid="{00000000-0005-0000-0000-000025090000}"/>
    <cellStyle name="Normal 3" xfId="323" xr:uid="{00000000-0005-0000-0000-000026090000}"/>
    <cellStyle name="Normal 3 2" xfId="324" xr:uid="{00000000-0005-0000-0000-000027090000}"/>
    <cellStyle name="Normal 3 2 2" xfId="325" xr:uid="{00000000-0005-0000-0000-000028090000}"/>
    <cellStyle name="Normal 3 2 2 2" xfId="811" xr:uid="{00000000-0005-0000-0000-000029090000}"/>
    <cellStyle name="Normal 3 2 3" xfId="326" xr:uid="{00000000-0005-0000-0000-00002A090000}"/>
    <cellStyle name="Normal 3 2 3 2" xfId="327" xr:uid="{00000000-0005-0000-0000-00002B090000}"/>
    <cellStyle name="Normal 3 2 3 2 2" xfId="328" xr:uid="{00000000-0005-0000-0000-00002C090000}"/>
    <cellStyle name="Normal 3 2 3 2 2 2" xfId="814" xr:uid="{00000000-0005-0000-0000-00002D090000}"/>
    <cellStyle name="Normal 3 2 3 2 2 2 2" xfId="3051" xr:uid="{00000000-0005-0000-0000-00002E090000}"/>
    <cellStyle name="Normal 3 2 3 2 2 2 2 2" xfId="7263" xr:uid="{4734523E-1022-4688-AD1E-C5E9BF34589A}"/>
    <cellStyle name="Normal 3 2 3 2 2 2 3" xfId="5118" xr:uid="{BF5FD559-66CD-4501-8E68-0134577F8B93}"/>
    <cellStyle name="Normal 3 2 3 2 2 3" xfId="1234" xr:uid="{00000000-0005-0000-0000-00002F090000}"/>
    <cellStyle name="Normal 3 2 3 2 2 3 2" xfId="3464" xr:uid="{00000000-0005-0000-0000-000030090000}"/>
    <cellStyle name="Normal 3 2 3 2 2 3 2 2" xfId="7676" xr:uid="{E0D065C4-58A6-4572-B668-94D7DD4C89DC}"/>
    <cellStyle name="Normal 3 2 3 2 2 3 3" xfId="5531" xr:uid="{7FE3E763-81E4-4C04-936B-66459612899A}"/>
    <cellStyle name="Normal 3 2 3 2 2 4" xfId="1647" xr:uid="{00000000-0005-0000-0000-000031090000}"/>
    <cellStyle name="Normal 3 2 3 2 2 4 2" xfId="3877" xr:uid="{00000000-0005-0000-0000-000032090000}"/>
    <cellStyle name="Normal 3 2 3 2 2 4 2 2" xfId="8089" xr:uid="{63F9C7AA-D43F-4EC3-94AA-1BA93118A48A}"/>
    <cellStyle name="Normal 3 2 3 2 2 4 3" xfId="5944" xr:uid="{6170104D-446D-4E74-82EF-FD4F6B251F2F}"/>
    <cellStyle name="Normal 3 2 3 2 2 5" xfId="2061" xr:uid="{00000000-0005-0000-0000-000033090000}"/>
    <cellStyle name="Normal 3 2 3 2 2 5 2" xfId="4290" xr:uid="{00000000-0005-0000-0000-000034090000}"/>
    <cellStyle name="Normal 3 2 3 2 2 5 2 2" xfId="8502" xr:uid="{D396BFAD-BE5B-4376-8C30-821D916D61C0}"/>
    <cellStyle name="Normal 3 2 3 2 2 5 3" xfId="6357" xr:uid="{FCE9357B-78CA-4904-BBFE-497E6319ED20}"/>
    <cellStyle name="Normal 3 2 3 2 2 6" xfId="2497" xr:uid="{00000000-0005-0000-0000-000035090000}"/>
    <cellStyle name="Normal 3 2 3 2 2 6 2" xfId="6770" xr:uid="{DF657A9F-05CC-4ED7-BEAA-87A035146D0E}"/>
    <cellStyle name="Normal 3 2 3 2 2 7" xfId="4704" xr:uid="{6964CD87-87B8-4753-815F-512FEA600637}"/>
    <cellStyle name="Normal 3 2 3 2 3" xfId="813" xr:uid="{00000000-0005-0000-0000-000036090000}"/>
    <cellStyle name="Normal 3 2 3 2 3 2" xfId="3050" xr:uid="{00000000-0005-0000-0000-000037090000}"/>
    <cellStyle name="Normal 3 2 3 2 3 2 2" xfId="7262" xr:uid="{C98AC135-68EA-492E-AD64-1FFDDD1757E0}"/>
    <cellStyle name="Normal 3 2 3 2 3 3" xfId="5117" xr:uid="{638A0B6C-9D1B-49E8-AC8C-63B34AA825AA}"/>
    <cellStyle name="Normal 3 2 3 2 4" xfId="1233" xr:uid="{00000000-0005-0000-0000-000038090000}"/>
    <cellStyle name="Normal 3 2 3 2 4 2" xfId="3463" xr:uid="{00000000-0005-0000-0000-000039090000}"/>
    <cellStyle name="Normal 3 2 3 2 4 2 2" xfId="7675" xr:uid="{A68289AB-CEE3-470C-8390-716AB947CF0E}"/>
    <cellStyle name="Normal 3 2 3 2 4 3" xfId="5530" xr:uid="{78A2CE00-A19B-4528-BB62-9FD3078A4870}"/>
    <cellStyle name="Normal 3 2 3 2 5" xfId="1646" xr:uid="{00000000-0005-0000-0000-00003A090000}"/>
    <cellStyle name="Normal 3 2 3 2 5 2" xfId="3876" xr:uid="{00000000-0005-0000-0000-00003B090000}"/>
    <cellStyle name="Normal 3 2 3 2 5 2 2" xfId="8088" xr:uid="{A2C62439-B6B0-40B6-80FD-2E74A5792411}"/>
    <cellStyle name="Normal 3 2 3 2 5 3" xfId="5943" xr:uid="{4E1CFBD7-BF18-422D-8D3A-CDD68F5075F1}"/>
    <cellStyle name="Normal 3 2 3 2 6" xfId="2060" xr:uid="{00000000-0005-0000-0000-00003C090000}"/>
    <cellStyle name="Normal 3 2 3 2 6 2" xfId="4289" xr:uid="{00000000-0005-0000-0000-00003D090000}"/>
    <cellStyle name="Normal 3 2 3 2 6 2 2" xfId="8501" xr:uid="{C2E0D5CA-EC47-4186-A0B7-1360B54BADF3}"/>
    <cellStyle name="Normal 3 2 3 2 6 3" xfId="6356" xr:uid="{D2670301-1CF6-46C3-B902-FE78113A71A9}"/>
    <cellStyle name="Normal 3 2 3 2 7" xfId="2496" xr:uid="{00000000-0005-0000-0000-00003E090000}"/>
    <cellStyle name="Normal 3 2 3 2 7 2" xfId="6769" xr:uid="{DA0AABCC-E953-452D-9B7F-AF0596398ACF}"/>
    <cellStyle name="Normal 3 2 3 2 8" xfId="4703" xr:uid="{68C035EB-4553-4AD9-81FA-D40B8AC45E1E}"/>
    <cellStyle name="Normal 3 2 3 3" xfId="329" xr:uid="{00000000-0005-0000-0000-00003F090000}"/>
    <cellStyle name="Normal 3 2 3 3 2" xfId="815" xr:uid="{00000000-0005-0000-0000-000040090000}"/>
    <cellStyle name="Normal 3 2 3 3 2 2" xfId="3052" xr:uid="{00000000-0005-0000-0000-000041090000}"/>
    <cellStyle name="Normal 3 2 3 3 2 2 2" xfId="7264" xr:uid="{13B15DFA-AB3D-4939-BEE5-91CA4F0850C6}"/>
    <cellStyle name="Normal 3 2 3 3 2 3" xfId="5119" xr:uid="{51C5160E-7FD9-427B-B5FA-23D9D99BE70C}"/>
    <cellStyle name="Normal 3 2 3 3 3" xfId="1235" xr:uid="{00000000-0005-0000-0000-000042090000}"/>
    <cellStyle name="Normal 3 2 3 3 3 2" xfId="3465" xr:uid="{00000000-0005-0000-0000-000043090000}"/>
    <cellStyle name="Normal 3 2 3 3 3 2 2" xfId="7677" xr:uid="{445C2542-171B-41B5-AD38-C948D7467FD5}"/>
    <cellStyle name="Normal 3 2 3 3 3 3" xfId="5532" xr:uid="{958AF9A7-2B01-4569-95DF-DC6CA12F3D9B}"/>
    <cellStyle name="Normal 3 2 3 3 4" xfId="1648" xr:uid="{00000000-0005-0000-0000-000044090000}"/>
    <cellStyle name="Normal 3 2 3 3 4 2" xfId="3878" xr:uid="{00000000-0005-0000-0000-000045090000}"/>
    <cellStyle name="Normal 3 2 3 3 4 2 2" xfId="8090" xr:uid="{3EECF68D-1199-4E2C-8AB6-50E97987673D}"/>
    <cellStyle name="Normal 3 2 3 3 4 3" xfId="5945" xr:uid="{05FEB9A7-8C10-4B07-A2FC-2FE504CBF6A2}"/>
    <cellStyle name="Normal 3 2 3 3 5" xfId="2062" xr:uid="{00000000-0005-0000-0000-000046090000}"/>
    <cellStyle name="Normal 3 2 3 3 5 2" xfId="4291" xr:uid="{00000000-0005-0000-0000-000047090000}"/>
    <cellStyle name="Normal 3 2 3 3 5 2 2" xfId="8503" xr:uid="{B3B2324C-D753-41B2-B0B2-753FAC94564F}"/>
    <cellStyle name="Normal 3 2 3 3 5 3" xfId="6358" xr:uid="{137B05A3-45F4-4F85-B78C-81D67946E0DD}"/>
    <cellStyle name="Normal 3 2 3 3 6" xfId="2498" xr:uid="{00000000-0005-0000-0000-000048090000}"/>
    <cellStyle name="Normal 3 2 3 3 6 2" xfId="6771" xr:uid="{87CF01F7-A8F0-4BB8-9A5E-773A549CF9F1}"/>
    <cellStyle name="Normal 3 2 3 3 7" xfId="4705" xr:uid="{49B74C14-31C0-43F1-8425-AC89BEE44C9D}"/>
    <cellStyle name="Normal 3 2 3 4" xfId="812" xr:uid="{00000000-0005-0000-0000-000049090000}"/>
    <cellStyle name="Normal 3 2 3 4 2" xfId="3049" xr:uid="{00000000-0005-0000-0000-00004A090000}"/>
    <cellStyle name="Normal 3 2 3 4 2 2" xfId="7261" xr:uid="{8E0CD1A3-E936-4D03-A648-2FC0CE2BAF9A}"/>
    <cellStyle name="Normal 3 2 3 4 3" xfId="5116" xr:uid="{F5662370-65E1-43D7-8927-3DEB3FA3B2C8}"/>
    <cellStyle name="Normal 3 2 3 5" xfId="1232" xr:uid="{00000000-0005-0000-0000-00004B090000}"/>
    <cellStyle name="Normal 3 2 3 5 2" xfId="3462" xr:uid="{00000000-0005-0000-0000-00004C090000}"/>
    <cellStyle name="Normal 3 2 3 5 2 2" xfId="7674" xr:uid="{79B57635-A9A4-4260-93F4-A77D4FAC04BA}"/>
    <cellStyle name="Normal 3 2 3 5 3" xfId="5529" xr:uid="{7E1E4BF1-41E4-4F4C-8E11-47D5730F193E}"/>
    <cellStyle name="Normal 3 2 3 6" xfId="1645" xr:uid="{00000000-0005-0000-0000-00004D090000}"/>
    <cellStyle name="Normal 3 2 3 6 2" xfId="3875" xr:uid="{00000000-0005-0000-0000-00004E090000}"/>
    <cellStyle name="Normal 3 2 3 6 2 2" xfId="8087" xr:uid="{A5E7C7FB-B1F3-42F4-AFE4-FD60B4D06D15}"/>
    <cellStyle name="Normal 3 2 3 6 3" xfId="5942" xr:uid="{BEFC87FC-146E-4887-9AFB-E209B0C93772}"/>
    <cellStyle name="Normal 3 2 3 7" xfId="2059" xr:uid="{00000000-0005-0000-0000-00004F090000}"/>
    <cellStyle name="Normal 3 2 3 7 2" xfId="4288" xr:uid="{00000000-0005-0000-0000-000050090000}"/>
    <cellStyle name="Normal 3 2 3 7 2 2" xfId="8500" xr:uid="{8B0C51B7-3A5A-4D70-A037-A8D809A6EDF8}"/>
    <cellStyle name="Normal 3 2 3 7 3" xfId="6355" xr:uid="{66FEE59E-ED2C-47B8-B417-00CA922C9180}"/>
    <cellStyle name="Normal 3 2 3 8" xfId="2495" xr:uid="{00000000-0005-0000-0000-000051090000}"/>
    <cellStyle name="Normal 3 2 3 8 2" xfId="6768" xr:uid="{32D75F6C-DD65-40BB-8B9B-DDF08DD394BC}"/>
    <cellStyle name="Normal 3 2 3 9" xfId="4702" xr:uid="{BFB069C6-4904-48D7-8D83-3AF9FE981DB4}"/>
    <cellStyle name="Normal 3 2 4" xfId="810" xr:uid="{00000000-0005-0000-0000-000052090000}"/>
    <cellStyle name="Normal 3 2 4 2" xfId="3048" xr:uid="{00000000-0005-0000-0000-000053090000}"/>
    <cellStyle name="Normal 3 2 4 2 2" xfId="7260" xr:uid="{44224AD8-7A7A-41FD-A196-C2583A51278A}"/>
    <cellStyle name="Normal 3 2 4 3" xfId="5115" xr:uid="{33EB88E5-25C3-4B8D-B5C8-7F0A17306C32}"/>
    <cellStyle name="Normal 3 2 5" xfId="1231" xr:uid="{00000000-0005-0000-0000-000054090000}"/>
    <cellStyle name="Normal 3 2 5 2" xfId="3461" xr:uid="{00000000-0005-0000-0000-000055090000}"/>
    <cellStyle name="Normal 3 2 5 2 2" xfId="7673" xr:uid="{96EFED19-FBD8-48E5-8387-31A5CF051AAA}"/>
    <cellStyle name="Normal 3 2 5 3" xfId="5528" xr:uid="{B2744E59-96F7-4CA3-A96D-19A0F24DE9DD}"/>
    <cellStyle name="Normal 3 2 6" xfId="1644" xr:uid="{00000000-0005-0000-0000-000056090000}"/>
    <cellStyle name="Normal 3 2 6 2" xfId="3874" xr:uid="{00000000-0005-0000-0000-000057090000}"/>
    <cellStyle name="Normal 3 2 6 2 2" xfId="8086" xr:uid="{32CC5FCB-2003-4878-A03B-15C7315A47F5}"/>
    <cellStyle name="Normal 3 2 6 3" xfId="5941" xr:uid="{0FD38B70-0CFA-445D-92B9-9A2E835EF272}"/>
    <cellStyle name="Normal 3 2 7" xfId="2058" xr:uid="{00000000-0005-0000-0000-000058090000}"/>
    <cellStyle name="Normal 3 2 7 2" xfId="4287" xr:uid="{00000000-0005-0000-0000-000059090000}"/>
    <cellStyle name="Normal 3 2 7 2 2" xfId="8499" xr:uid="{0F37E002-280A-429C-8EB9-EC5EFDD35F04}"/>
    <cellStyle name="Normal 3 2 7 3" xfId="6354" xr:uid="{CDFBB6B7-72AE-4424-B96D-187DF9D77488}"/>
    <cellStyle name="Normal 3 2 8" xfId="2494" xr:uid="{00000000-0005-0000-0000-00005A090000}"/>
    <cellStyle name="Normal 3 2 8 2" xfId="6767" xr:uid="{C4B2FE42-3FA8-4533-BCA5-E5D4FC9BF3ED}"/>
    <cellStyle name="Normal 3 2 9" xfId="4701" xr:uid="{727CCFA8-1E30-491D-9CC3-AC95C47B5C89}"/>
    <cellStyle name="Normal 3 3" xfId="330" xr:uid="{00000000-0005-0000-0000-00005B090000}"/>
    <cellStyle name="Normal 3 3 2" xfId="331" xr:uid="{00000000-0005-0000-0000-00005C090000}"/>
    <cellStyle name="Normal 3 3 3" xfId="332" xr:uid="{00000000-0005-0000-0000-00005D090000}"/>
    <cellStyle name="Normal 3 4" xfId="333" xr:uid="{00000000-0005-0000-0000-00005E090000}"/>
    <cellStyle name="Normal 3 5" xfId="334" xr:uid="{00000000-0005-0000-0000-00005F090000}"/>
    <cellStyle name="Normal 3 6" xfId="809" xr:uid="{00000000-0005-0000-0000-000060090000}"/>
    <cellStyle name="Normal 4" xfId="335" xr:uid="{00000000-0005-0000-0000-000061090000}"/>
    <cellStyle name="Normal 4 2" xfId="336" xr:uid="{00000000-0005-0000-0000-000062090000}"/>
    <cellStyle name="Normal 4 2 2" xfId="337" xr:uid="{00000000-0005-0000-0000-000063090000}"/>
    <cellStyle name="Normal 4 2 2 10" xfId="2063" xr:uid="{00000000-0005-0000-0000-000064090000}"/>
    <cellStyle name="Normal 4 2 2 10 2" xfId="4292" xr:uid="{00000000-0005-0000-0000-000065090000}"/>
    <cellStyle name="Normal 4 2 2 10 2 2" xfId="8504" xr:uid="{CF21BA75-FAFC-460B-8003-C8FCB3774710}"/>
    <cellStyle name="Normal 4 2 2 10 3" xfId="6359" xr:uid="{EA1EC8EE-B954-4BEA-8C48-D7D3F6882425}"/>
    <cellStyle name="Normal 4 2 2 11" xfId="2499" xr:uid="{00000000-0005-0000-0000-000066090000}"/>
    <cellStyle name="Normal 4 2 2 11 2" xfId="6772" xr:uid="{79E2D694-7B53-4D95-975E-2C8D0DDB8379}"/>
    <cellStyle name="Normal 4 2 2 12" xfId="4707" xr:uid="{B1FC1322-B284-4433-882D-1C8C87078028}"/>
    <cellStyle name="Normal 4 2 2 2" xfId="338" xr:uid="{00000000-0005-0000-0000-000067090000}"/>
    <cellStyle name="Normal 4 2 2 3" xfId="339" xr:uid="{00000000-0005-0000-0000-000068090000}"/>
    <cellStyle name="Normal 4 2 2 3 10" xfId="4708" xr:uid="{F75CD13E-32CA-4D98-8C82-047726E004D6}"/>
    <cellStyle name="Normal 4 2 2 3 2" xfId="340" xr:uid="{00000000-0005-0000-0000-000069090000}"/>
    <cellStyle name="Normal 4 2 2 3 2 2" xfId="341" xr:uid="{00000000-0005-0000-0000-00006A090000}"/>
    <cellStyle name="Normal 4 2 2 3 2 2 2" xfId="342" xr:uid="{00000000-0005-0000-0000-00006B090000}"/>
    <cellStyle name="Normal 4 2 2 3 2 2 2 2" xfId="820" xr:uid="{00000000-0005-0000-0000-00006C090000}"/>
    <cellStyle name="Normal 4 2 2 3 2 2 2 2 2" xfId="3057" xr:uid="{00000000-0005-0000-0000-00006D090000}"/>
    <cellStyle name="Normal 4 2 2 3 2 2 2 2 2 2" xfId="7269" xr:uid="{C683146E-925F-4EE5-89C5-27792ED0A009}"/>
    <cellStyle name="Normal 4 2 2 3 2 2 2 2 3" xfId="5124" xr:uid="{A360B983-5E7E-4B5C-B335-900A5277048A}"/>
    <cellStyle name="Normal 4 2 2 3 2 2 2 3" xfId="1240" xr:uid="{00000000-0005-0000-0000-00006E090000}"/>
    <cellStyle name="Normal 4 2 2 3 2 2 2 3 2" xfId="3470" xr:uid="{00000000-0005-0000-0000-00006F090000}"/>
    <cellStyle name="Normal 4 2 2 3 2 2 2 3 2 2" xfId="7682" xr:uid="{E47AD54D-C90E-4694-A918-B4EFA27F00A0}"/>
    <cellStyle name="Normal 4 2 2 3 2 2 2 3 3" xfId="5537" xr:uid="{85D0AE58-9E7F-4633-8281-78FCD819C7F6}"/>
    <cellStyle name="Normal 4 2 2 3 2 2 2 4" xfId="1653" xr:uid="{00000000-0005-0000-0000-000070090000}"/>
    <cellStyle name="Normal 4 2 2 3 2 2 2 4 2" xfId="3883" xr:uid="{00000000-0005-0000-0000-000071090000}"/>
    <cellStyle name="Normal 4 2 2 3 2 2 2 4 2 2" xfId="8095" xr:uid="{483232D4-1A3D-4CCB-B90A-C1D2C5D74C5C}"/>
    <cellStyle name="Normal 4 2 2 3 2 2 2 4 3" xfId="5950" xr:uid="{269680FF-4F38-45D0-B76C-B36FB13640BA}"/>
    <cellStyle name="Normal 4 2 2 3 2 2 2 5" xfId="2067" xr:uid="{00000000-0005-0000-0000-000072090000}"/>
    <cellStyle name="Normal 4 2 2 3 2 2 2 5 2" xfId="4296" xr:uid="{00000000-0005-0000-0000-000073090000}"/>
    <cellStyle name="Normal 4 2 2 3 2 2 2 5 2 2" xfId="8508" xr:uid="{7998F725-BC4F-49E1-AF87-78F60EBC1CAD}"/>
    <cellStyle name="Normal 4 2 2 3 2 2 2 5 3" xfId="6363" xr:uid="{D5622161-3C9D-45C7-B932-6AC8C5E1913E}"/>
    <cellStyle name="Normal 4 2 2 3 2 2 2 6" xfId="2503" xr:uid="{00000000-0005-0000-0000-000074090000}"/>
    <cellStyle name="Normal 4 2 2 3 2 2 2 6 2" xfId="6776" xr:uid="{6B3B1CF0-08FD-4D90-BE44-8C0CAC952436}"/>
    <cellStyle name="Normal 4 2 2 3 2 2 2 7" xfId="4711" xr:uid="{2BB341A9-D9B3-4B1B-977B-8EF772635542}"/>
    <cellStyle name="Normal 4 2 2 3 2 2 3" xfId="819" xr:uid="{00000000-0005-0000-0000-000075090000}"/>
    <cellStyle name="Normal 4 2 2 3 2 2 3 2" xfId="3056" xr:uid="{00000000-0005-0000-0000-000076090000}"/>
    <cellStyle name="Normal 4 2 2 3 2 2 3 2 2" xfId="7268" xr:uid="{F36DBF51-6478-4B1A-98E4-AC6545846668}"/>
    <cellStyle name="Normal 4 2 2 3 2 2 3 3" xfId="5123" xr:uid="{0414AC0D-A34D-49C1-9B73-952F2D95C449}"/>
    <cellStyle name="Normal 4 2 2 3 2 2 4" xfId="1239" xr:uid="{00000000-0005-0000-0000-000077090000}"/>
    <cellStyle name="Normal 4 2 2 3 2 2 4 2" xfId="3469" xr:uid="{00000000-0005-0000-0000-000078090000}"/>
    <cellStyle name="Normal 4 2 2 3 2 2 4 2 2" xfId="7681" xr:uid="{24BBBD21-7375-4B1D-8510-59146E542D72}"/>
    <cellStyle name="Normal 4 2 2 3 2 2 4 3" xfId="5536" xr:uid="{9C46867B-3BE9-42F8-A4D0-E562AAE81A1B}"/>
    <cellStyle name="Normal 4 2 2 3 2 2 5" xfId="1652" xr:uid="{00000000-0005-0000-0000-000079090000}"/>
    <cellStyle name="Normal 4 2 2 3 2 2 5 2" xfId="3882" xr:uid="{00000000-0005-0000-0000-00007A090000}"/>
    <cellStyle name="Normal 4 2 2 3 2 2 5 2 2" xfId="8094" xr:uid="{D6C9F0E7-89CA-4744-AAA0-E4FF5C48CBC7}"/>
    <cellStyle name="Normal 4 2 2 3 2 2 5 3" xfId="5949" xr:uid="{6BD940C3-D286-40F9-8274-AB52240899E9}"/>
    <cellStyle name="Normal 4 2 2 3 2 2 6" xfId="2066" xr:uid="{00000000-0005-0000-0000-00007B090000}"/>
    <cellStyle name="Normal 4 2 2 3 2 2 6 2" xfId="4295" xr:uid="{00000000-0005-0000-0000-00007C090000}"/>
    <cellStyle name="Normal 4 2 2 3 2 2 6 2 2" xfId="8507" xr:uid="{893F8514-FCE9-4408-B736-AD05B22C959C}"/>
    <cellStyle name="Normal 4 2 2 3 2 2 6 3" xfId="6362" xr:uid="{AF46962F-03D4-4F11-B016-9E7C38D49386}"/>
    <cellStyle name="Normal 4 2 2 3 2 2 7" xfId="2502" xr:uid="{00000000-0005-0000-0000-00007D090000}"/>
    <cellStyle name="Normal 4 2 2 3 2 2 7 2" xfId="6775" xr:uid="{994F2A91-E989-45CA-968C-0944676F0A3A}"/>
    <cellStyle name="Normal 4 2 2 3 2 2 8" xfId="4710" xr:uid="{74982E24-299F-43E0-873E-B67EEDB904EE}"/>
    <cellStyle name="Normal 4 2 2 3 2 3" xfId="343" xr:uid="{00000000-0005-0000-0000-00007E090000}"/>
    <cellStyle name="Normal 4 2 2 3 2 3 2" xfId="821" xr:uid="{00000000-0005-0000-0000-00007F090000}"/>
    <cellStyle name="Normal 4 2 2 3 2 3 2 2" xfId="3058" xr:uid="{00000000-0005-0000-0000-000080090000}"/>
    <cellStyle name="Normal 4 2 2 3 2 3 2 2 2" xfId="7270" xr:uid="{7F210A0D-8A6D-413E-86AA-963D30513DAD}"/>
    <cellStyle name="Normal 4 2 2 3 2 3 2 3" xfId="5125" xr:uid="{42155303-CACC-4BEE-9015-FDC93EA6F58B}"/>
    <cellStyle name="Normal 4 2 2 3 2 3 3" xfId="1241" xr:uid="{00000000-0005-0000-0000-000081090000}"/>
    <cellStyle name="Normal 4 2 2 3 2 3 3 2" xfId="3471" xr:uid="{00000000-0005-0000-0000-000082090000}"/>
    <cellStyle name="Normal 4 2 2 3 2 3 3 2 2" xfId="7683" xr:uid="{FB1C2ABC-CA0A-4EB6-B9F9-5909C9C1A28F}"/>
    <cellStyle name="Normal 4 2 2 3 2 3 3 3" xfId="5538" xr:uid="{1D21ED4B-7D78-4331-AE65-3D03C5F48CAF}"/>
    <cellStyle name="Normal 4 2 2 3 2 3 4" xfId="1654" xr:uid="{00000000-0005-0000-0000-000083090000}"/>
    <cellStyle name="Normal 4 2 2 3 2 3 4 2" xfId="3884" xr:uid="{00000000-0005-0000-0000-000084090000}"/>
    <cellStyle name="Normal 4 2 2 3 2 3 4 2 2" xfId="8096" xr:uid="{332CAB0C-0AF2-49BD-A24E-FD4685592329}"/>
    <cellStyle name="Normal 4 2 2 3 2 3 4 3" xfId="5951" xr:uid="{55E02637-B2C4-430C-AF34-5D2C277C2CA5}"/>
    <cellStyle name="Normal 4 2 2 3 2 3 5" xfId="2068" xr:uid="{00000000-0005-0000-0000-000085090000}"/>
    <cellStyle name="Normal 4 2 2 3 2 3 5 2" xfId="4297" xr:uid="{00000000-0005-0000-0000-000086090000}"/>
    <cellStyle name="Normal 4 2 2 3 2 3 5 2 2" xfId="8509" xr:uid="{27FE3A0F-35F9-422F-A1D9-CAC238EBBECA}"/>
    <cellStyle name="Normal 4 2 2 3 2 3 5 3" xfId="6364" xr:uid="{C076360B-BA35-4576-8CB3-16D28AF443E0}"/>
    <cellStyle name="Normal 4 2 2 3 2 3 6" xfId="2504" xr:uid="{00000000-0005-0000-0000-000087090000}"/>
    <cellStyle name="Normal 4 2 2 3 2 3 6 2" xfId="6777" xr:uid="{7A12BE0E-D664-4CC6-89FB-252249E988B0}"/>
    <cellStyle name="Normal 4 2 2 3 2 3 7" xfId="4712" xr:uid="{539D8660-0D79-45D5-BC5F-038B00787F9E}"/>
    <cellStyle name="Normal 4 2 2 3 2 4" xfId="818" xr:uid="{00000000-0005-0000-0000-000088090000}"/>
    <cellStyle name="Normal 4 2 2 3 2 4 2" xfId="3055" xr:uid="{00000000-0005-0000-0000-000089090000}"/>
    <cellStyle name="Normal 4 2 2 3 2 4 2 2" xfId="7267" xr:uid="{F10C974A-29F8-4E81-8D01-1B556927625F}"/>
    <cellStyle name="Normal 4 2 2 3 2 4 3" xfId="5122" xr:uid="{34E0B132-4685-4E08-B3DD-159E1576B327}"/>
    <cellStyle name="Normal 4 2 2 3 2 5" xfId="1238" xr:uid="{00000000-0005-0000-0000-00008A090000}"/>
    <cellStyle name="Normal 4 2 2 3 2 5 2" xfId="3468" xr:uid="{00000000-0005-0000-0000-00008B090000}"/>
    <cellStyle name="Normal 4 2 2 3 2 5 2 2" xfId="7680" xr:uid="{CB687D41-AE9A-421B-BE84-7F6936B3066B}"/>
    <cellStyle name="Normal 4 2 2 3 2 5 3" xfId="5535" xr:uid="{E3A2A74A-F593-4E99-A687-ED025585B1F4}"/>
    <cellStyle name="Normal 4 2 2 3 2 6" xfId="1651" xr:uid="{00000000-0005-0000-0000-00008C090000}"/>
    <cellStyle name="Normal 4 2 2 3 2 6 2" xfId="3881" xr:uid="{00000000-0005-0000-0000-00008D090000}"/>
    <cellStyle name="Normal 4 2 2 3 2 6 2 2" xfId="8093" xr:uid="{40C15F5C-7B91-4D21-93F7-1AC7F78DD7F6}"/>
    <cellStyle name="Normal 4 2 2 3 2 6 3" xfId="5948" xr:uid="{BDAC0A34-52AF-41B7-BE2B-42DD5B065847}"/>
    <cellStyle name="Normal 4 2 2 3 2 7" xfId="2065" xr:uid="{00000000-0005-0000-0000-00008E090000}"/>
    <cellStyle name="Normal 4 2 2 3 2 7 2" xfId="4294" xr:uid="{00000000-0005-0000-0000-00008F090000}"/>
    <cellStyle name="Normal 4 2 2 3 2 7 2 2" xfId="8506" xr:uid="{2173E20F-8F8C-4868-9577-83FC3ACF3133}"/>
    <cellStyle name="Normal 4 2 2 3 2 7 3" xfId="6361" xr:uid="{297F06D7-BBC0-491E-927A-5DC914086BF3}"/>
    <cellStyle name="Normal 4 2 2 3 2 8" xfId="2501" xr:uid="{00000000-0005-0000-0000-000090090000}"/>
    <cellStyle name="Normal 4 2 2 3 2 8 2" xfId="6774" xr:uid="{990AECC5-F570-4684-94F1-C3CF59C25285}"/>
    <cellStyle name="Normal 4 2 2 3 2 9" xfId="4709" xr:uid="{50C30FF4-F5CA-45F2-90BB-A6F32077B31E}"/>
    <cellStyle name="Normal 4 2 2 3 3" xfId="344" xr:uid="{00000000-0005-0000-0000-000091090000}"/>
    <cellStyle name="Normal 4 2 2 3 3 2" xfId="345" xr:uid="{00000000-0005-0000-0000-000092090000}"/>
    <cellStyle name="Normal 4 2 2 3 3 2 2" xfId="823" xr:uid="{00000000-0005-0000-0000-000093090000}"/>
    <cellStyle name="Normal 4 2 2 3 3 2 2 2" xfId="3060" xr:uid="{00000000-0005-0000-0000-000094090000}"/>
    <cellStyle name="Normal 4 2 2 3 3 2 2 2 2" xfId="7272" xr:uid="{4432574F-C7D0-4F7E-8967-4EB63EB55707}"/>
    <cellStyle name="Normal 4 2 2 3 3 2 2 3" xfId="5127" xr:uid="{478FCBF7-FA90-4707-ACE9-7C1FFB9D518C}"/>
    <cellStyle name="Normal 4 2 2 3 3 2 3" xfId="1243" xr:uid="{00000000-0005-0000-0000-000095090000}"/>
    <cellStyle name="Normal 4 2 2 3 3 2 3 2" xfId="3473" xr:uid="{00000000-0005-0000-0000-000096090000}"/>
    <cellStyle name="Normal 4 2 2 3 3 2 3 2 2" xfId="7685" xr:uid="{FB2CC14E-1872-4831-A266-43DA302E0C9F}"/>
    <cellStyle name="Normal 4 2 2 3 3 2 3 3" xfId="5540" xr:uid="{411FB95A-1FA3-4905-93E2-F9EA5DC5E317}"/>
    <cellStyle name="Normal 4 2 2 3 3 2 4" xfId="1656" xr:uid="{00000000-0005-0000-0000-000097090000}"/>
    <cellStyle name="Normal 4 2 2 3 3 2 4 2" xfId="3886" xr:uid="{00000000-0005-0000-0000-000098090000}"/>
    <cellStyle name="Normal 4 2 2 3 3 2 4 2 2" xfId="8098" xr:uid="{62865450-91E2-4008-8B8E-402FBEFB9CF3}"/>
    <cellStyle name="Normal 4 2 2 3 3 2 4 3" xfId="5953" xr:uid="{5AD83085-F382-4E5B-96BB-8AC0DE7AC2A9}"/>
    <cellStyle name="Normal 4 2 2 3 3 2 5" xfId="2070" xr:uid="{00000000-0005-0000-0000-000099090000}"/>
    <cellStyle name="Normal 4 2 2 3 3 2 5 2" xfId="4299" xr:uid="{00000000-0005-0000-0000-00009A090000}"/>
    <cellStyle name="Normal 4 2 2 3 3 2 5 2 2" xfId="8511" xr:uid="{406518B2-05D7-4F72-9878-1AA22A429EF4}"/>
    <cellStyle name="Normal 4 2 2 3 3 2 5 3" xfId="6366" xr:uid="{94EA6C53-C4C2-4C04-82F6-F077BAB788B5}"/>
    <cellStyle name="Normal 4 2 2 3 3 2 6" xfId="2506" xr:uid="{00000000-0005-0000-0000-00009B090000}"/>
    <cellStyle name="Normal 4 2 2 3 3 2 6 2" xfId="6779" xr:uid="{06B8F72E-0192-4547-8EE7-6143B57ACFAD}"/>
    <cellStyle name="Normal 4 2 2 3 3 2 7" xfId="4714" xr:uid="{28BE5AE2-7E37-4A2C-BD58-BF2F83E5CE3B}"/>
    <cellStyle name="Normal 4 2 2 3 3 3" xfId="822" xr:uid="{00000000-0005-0000-0000-00009C090000}"/>
    <cellStyle name="Normal 4 2 2 3 3 3 2" xfId="3059" xr:uid="{00000000-0005-0000-0000-00009D090000}"/>
    <cellStyle name="Normal 4 2 2 3 3 3 2 2" xfId="7271" xr:uid="{F55627B1-ADD3-4F2D-A9A9-E71A3DBCF06D}"/>
    <cellStyle name="Normal 4 2 2 3 3 3 3" xfId="5126" xr:uid="{DACF2EC5-08EE-4124-8D3F-BB64E88F452C}"/>
    <cellStyle name="Normal 4 2 2 3 3 4" xfId="1242" xr:uid="{00000000-0005-0000-0000-00009E090000}"/>
    <cellStyle name="Normal 4 2 2 3 3 4 2" xfId="3472" xr:uid="{00000000-0005-0000-0000-00009F090000}"/>
    <cellStyle name="Normal 4 2 2 3 3 4 2 2" xfId="7684" xr:uid="{0446CA37-9159-407D-81B8-EF25780B866B}"/>
    <cellStyle name="Normal 4 2 2 3 3 4 3" xfId="5539" xr:uid="{9FA0293F-8A36-4EB3-83C9-C95AAB4805B8}"/>
    <cellStyle name="Normal 4 2 2 3 3 5" xfId="1655" xr:uid="{00000000-0005-0000-0000-0000A0090000}"/>
    <cellStyle name="Normal 4 2 2 3 3 5 2" xfId="3885" xr:uid="{00000000-0005-0000-0000-0000A1090000}"/>
    <cellStyle name="Normal 4 2 2 3 3 5 2 2" xfId="8097" xr:uid="{52D790DC-2CFA-42DD-8798-577C3B05A9D9}"/>
    <cellStyle name="Normal 4 2 2 3 3 5 3" xfId="5952" xr:uid="{C887177D-FD86-4085-A02F-D9BC93737B52}"/>
    <cellStyle name="Normal 4 2 2 3 3 6" xfId="2069" xr:uid="{00000000-0005-0000-0000-0000A2090000}"/>
    <cellStyle name="Normal 4 2 2 3 3 6 2" xfId="4298" xr:uid="{00000000-0005-0000-0000-0000A3090000}"/>
    <cellStyle name="Normal 4 2 2 3 3 6 2 2" xfId="8510" xr:uid="{FFD76152-F858-4061-9E4C-A18F84DC809E}"/>
    <cellStyle name="Normal 4 2 2 3 3 6 3" xfId="6365" xr:uid="{83DE5D05-1FED-475B-AA97-B122EB42AA99}"/>
    <cellStyle name="Normal 4 2 2 3 3 7" xfId="2505" xr:uid="{00000000-0005-0000-0000-0000A4090000}"/>
    <cellStyle name="Normal 4 2 2 3 3 7 2" xfId="6778" xr:uid="{7CA32E08-5E7C-4B15-B973-9A5CFD27DCF0}"/>
    <cellStyle name="Normal 4 2 2 3 3 8" xfId="4713" xr:uid="{ED124D3F-05E7-4D0D-81DD-79355025D434}"/>
    <cellStyle name="Normal 4 2 2 3 4" xfId="346" xr:uid="{00000000-0005-0000-0000-0000A5090000}"/>
    <cellStyle name="Normal 4 2 2 3 4 2" xfId="824" xr:uid="{00000000-0005-0000-0000-0000A6090000}"/>
    <cellStyle name="Normal 4 2 2 3 4 2 2" xfId="3061" xr:uid="{00000000-0005-0000-0000-0000A7090000}"/>
    <cellStyle name="Normal 4 2 2 3 4 2 2 2" xfId="7273" xr:uid="{356445CC-5068-4160-A1ED-E824D9A7717D}"/>
    <cellStyle name="Normal 4 2 2 3 4 2 3" xfId="5128" xr:uid="{2E4E1CF5-755A-4BB6-82D5-4390F884C340}"/>
    <cellStyle name="Normal 4 2 2 3 4 3" xfId="1244" xr:uid="{00000000-0005-0000-0000-0000A8090000}"/>
    <cellStyle name="Normal 4 2 2 3 4 3 2" xfId="3474" xr:uid="{00000000-0005-0000-0000-0000A9090000}"/>
    <cellStyle name="Normal 4 2 2 3 4 3 2 2" xfId="7686" xr:uid="{1B1A5058-B105-41A9-8337-5A5CB2104DA4}"/>
    <cellStyle name="Normal 4 2 2 3 4 3 3" xfId="5541" xr:uid="{DF6B80FD-932F-43BD-9DCB-5472291B21F7}"/>
    <cellStyle name="Normal 4 2 2 3 4 4" xfId="1657" xr:uid="{00000000-0005-0000-0000-0000AA090000}"/>
    <cellStyle name="Normal 4 2 2 3 4 4 2" xfId="3887" xr:uid="{00000000-0005-0000-0000-0000AB090000}"/>
    <cellStyle name="Normal 4 2 2 3 4 4 2 2" xfId="8099" xr:uid="{D16BD4FC-6D87-4200-ABC7-79E07462C0AC}"/>
    <cellStyle name="Normal 4 2 2 3 4 4 3" xfId="5954" xr:uid="{70723624-1216-459A-A813-8ADBD58FC911}"/>
    <cellStyle name="Normal 4 2 2 3 4 5" xfId="2071" xr:uid="{00000000-0005-0000-0000-0000AC090000}"/>
    <cellStyle name="Normal 4 2 2 3 4 5 2" xfId="4300" xr:uid="{00000000-0005-0000-0000-0000AD090000}"/>
    <cellStyle name="Normal 4 2 2 3 4 5 2 2" xfId="8512" xr:uid="{1FF86796-2E6D-413B-8ACC-6E7CAE3AE5F3}"/>
    <cellStyle name="Normal 4 2 2 3 4 5 3" xfId="6367" xr:uid="{A8A267FD-DCE9-4F0C-AA3E-F70205608EB1}"/>
    <cellStyle name="Normal 4 2 2 3 4 6" xfId="2507" xr:uid="{00000000-0005-0000-0000-0000AE090000}"/>
    <cellStyle name="Normal 4 2 2 3 4 6 2" xfId="6780" xr:uid="{A63F1D48-A362-49D9-A1B4-48D48E0AC8DD}"/>
    <cellStyle name="Normal 4 2 2 3 4 7" xfId="4715" xr:uid="{34AC78C0-EADB-4F10-B0E3-A6349468B110}"/>
    <cellStyle name="Normal 4 2 2 3 5" xfId="817" xr:uid="{00000000-0005-0000-0000-0000AF090000}"/>
    <cellStyle name="Normal 4 2 2 3 5 2" xfId="3054" xr:uid="{00000000-0005-0000-0000-0000B0090000}"/>
    <cellStyle name="Normal 4 2 2 3 5 2 2" xfId="7266" xr:uid="{3A91F8A7-E48E-42B8-A168-A006CB1DC3E5}"/>
    <cellStyle name="Normal 4 2 2 3 5 3" xfId="5121" xr:uid="{8C69B5A1-5B2F-4BD3-8FE2-FC4ABB5B068F}"/>
    <cellStyle name="Normal 4 2 2 3 6" xfId="1237" xr:uid="{00000000-0005-0000-0000-0000B1090000}"/>
    <cellStyle name="Normal 4 2 2 3 6 2" xfId="3467" xr:uid="{00000000-0005-0000-0000-0000B2090000}"/>
    <cellStyle name="Normal 4 2 2 3 6 2 2" xfId="7679" xr:uid="{5277DC01-B6E2-4E3B-B67A-0E6224D822BB}"/>
    <cellStyle name="Normal 4 2 2 3 6 3" xfId="5534" xr:uid="{26778600-FDA4-4D0D-82C4-89BBA0D85E03}"/>
    <cellStyle name="Normal 4 2 2 3 7" xfId="1650" xr:uid="{00000000-0005-0000-0000-0000B3090000}"/>
    <cellStyle name="Normal 4 2 2 3 7 2" xfId="3880" xr:uid="{00000000-0005-0000-0000-0000B4090000}"/>
    <cellStyle name="Normal 4 2 2 3 7 2 2" xfId="8092" xr:uid="{4914AFFA-14AE-48E9-B556-6D9454D03F5E}"/>
    <cellStyle name="Normal 4 2 2 3 7 3" xfId="5947" xr:uid="{45558DBE-D6CD-45A9-8AE8-509D8E9F8395}"/>
    <cellStyle name="Normal 4 2 2 3 8" xfId="2064" xr:uid="{00000000-0005-0000-0000-0000B5090000}"/>
    <cellStyle name="Normal 4 2 2 3 8 2" xfId="4293" xr:uid="{00000000-0005-0000-0000-0000B6090000}"/>
    <cellStyle name="Normal 4 2 2 3 8 2 2" xfId="8505" xr:uid="{E89C90F6-50B1-4005-B084-848B0E9FECBA}"/>
    <cellStyle name="Normal 4 2 2 3 8 3" xfId="6360" xr:uid="{D7D3341B-02AC-4AC7-9E6E-1C5ADAA3B4BD}"/>
    <cellStyle name="Normal 4 2 2 3 9" xfId="2500" xr:uid="{00000000-0005-0000-0000-0000B7090000}"/>
    <cellStyle name="Normal 4 2 2 3 9 2" xfId="6773" xr:uid="{7DF40A47-FC28-4E70-9F26-8F9D47158703}"/>
    <cellStyle name="Normal 4 2 2 4" xfId="347" xr:uid="{00000000-0005-0000-0000-0000B8090000}"/>
    <cellStyle name="Normal 4 2 2 4 2" xfId="348" xr:uid="{00000000-0005-0000-0000-0000B9090000}"/>
    <cellStyle name="Normal 4 2 2 4 2 2" xfId="349" xr:uid="{00000000-0005-0000-0000-0000BA090000}"/>
    <cellStyle name="Normal 4 2 2 4 2 2 2" xfId="827" xr:uid="{00000000-0005-0000-0000-0000BB090000}"/>
    <cellStyle name="Normal 4 2 2 4 2 2 2 2" xfId="3064" xr:uid="{00000000-0005-0000-0000-0000BC090000}"/>
    <cellStyle name="Normal 4 2 2 4 2 2 2 2 2" xfId="7276" xr:uid="{33A3FC50-6164-4988-9DE8-BE36D156D847}"/>
    <cellStyle name="Normal 4 2 2 4 2 2 2 3" xfId="5131" xr:uid="{D46D8B59-6313-4D17-8989-3111BB1070A4}"/>
    <cellStyle name="Normal 4 2 2 4 2 2 3" xfId="1247" xr:uid="{00000000-0005-0000-0000-0000BD090000}"/>
    <cellStyle name="Normal 4 2 2 4 2 2 3 2" xfId="3477" xr:uid="{00000000-0005-0000-0000-0000BE090000}"/>
    <cellStyle name="Normal 4 2 2 4 2 2 3 2 2" xfId="7689" xr:uid="{A92128C4-B033-421C-AD64-6C2DE1B5C294}"/>
    <cellStyle name="Normal 4 2 2 4 2 2 3 3" xfId="5544" xr:uid="{BE5106CE-69BF-443B-B19A-4B7194E3DA9D}"/>
    <cellStyle name="Normal 4 2 2 4 2 2 4" xfId="1660" xr:uid="{00000000-0005-0000-0000-0000BF090000}"/>
    <cellStyle name="Normal 4 2 2 4 2 2 4 2" xfId="3890" xr:uid="{00000000-0005-0000-0000-0000C0090000}"/>
    <cellStyle name="Normal 4 2 2 4 2 2 4 2 2" xfId="8102" xr:uid="{AA22FB0D-653C-4303-B705-46838235437E}"/>
    <cellStyle name="Normal 4 2 2 4 2 2 4 3" xfId="5957" xr:uid="{1B21AC80-094D-482D-822C-163B8D457902}"/>
    <cellStyle name="Normal 4 2 2 4 2 2 5" xfId="2074" xr:uid="{00000000-0005-0000-0000-0000C1090000}"/>
    <cellStyle name="Normal 4 2 2 4 2 2 5 2" xfId="4303" xr:uid="{00000000-0005-0000-0000-0000C2090000}"/>
    <cellStyle name="Normal 4 2 2 4 2 2 5 2 2" xfId="8515" xr:uid="{2ACABCAD-EBA0-4ADE-9EBF-DE8069B1C885}"/>
    <cellStyle name="Normal 4 2 2 4 2 2 5 3" xfId="6370" xr:uid="{7645610C-F32E-410C-951F-510104129ED6}"/>
    <cellStyle name="Normal 4 2 2 4 2 2 6" xfId="2510" xr:uid="{00000000-0005-0000-0000-0000C3090000}"/>
    <cellStyle name="Normal 4 2 2 4 2 2 6 2" xfId="6783" xr:uid="{83483D0A-434A-4317-98FE-2918A95C2628}"/>
    <cellStyle name="Normal 4 2 2 4 2 2 7" xfId="4718" xr:uid="{47E8CFA8-8EA4-4E85-9B6E-6AEB718CB227}"/>
    <cellStyle name="Normal 4 2 2 4 2 3" xfId="826" xr:uid="{00000000-0005-0000-0000-0000C4090000}"/>
    <cellStyle name="Normal 4 2 2 4 2 3 2" xfId="3063" xr:uid="{00000000-0005-0000-0000-0000C5090000}"/>
    <cellStyle name="Normal 4 2 2 4 2 3 2 2" xfId="7275" xr:uid="{834B1443-1222-4E87-BFD2-ED3FE4CB3E10}"/>
    <cellStyle name="Normal 4 2 2 4 2 3 3" xfId="5130" xr:uid="{44A8AB7E-B94E-4F7D-9FD9-77FAFD1C339D}"/>
    <cellStyle name="Normal 4 2 2 4 2 4" xfId="1246" xr:uid="{00000000-0005-0000-0000-0000C6090000}"/>
    <cellStyle name="Normal 4 2 2 4 2 4 2" xfId="3476" xr:uid="{00000000-0005-0000-0000-0000C7090000}"/>
    <cellStyle name="Normal 4 2 2 4 2 4 2 2" xfId="7688" xr:uid="{F9AEE2BE-9D6C-41E1-99F8-57E8ACF85C96}"/>
    <cellStyle name="Normal 4 2 2 4 2 4 3" xfId="5543" xr:uid="{73D8B092-012A-4F5B-B1F0-1F8717A9553A}"/>
    <cellStyle name="Normal 4 2 2 4 2 5" xfId="1659" xr:uid="{00000000-0005-0000-0000-0000C8090000}"/>
    <cellStyle name="Normal 4 2 2 4 2 5 2" xfId="3889" xr:uid="{00000000-0005-0000-0000-0000C9090000}"/>
    <cellStyle name="Normal 4 2 2 4 2 5 2 2" xfId="8101" xr:uid="{D14EA20D-ED8C-4A9E-B541-8BBB433712D8}"/>
    <cellStyle name="Normal 4 2 2 4 2 5 3" xfId="5956" xr:uid="{7033D913-FA8B-4663-954D-EFBE46004769}"/>
    <cellStyle name="Normal 4 2 2 4 2 6" xfId="2073" xr:uid="{00000000-0005-0000-0000-0000CA090000}"/>
    <cellStyle name="Normal 4 2 2 4 2 6 2" xfId="4302" xr:uid="{00000000-0005-0000-0000-0000CB090000}"/>
    <cellStyle name="Normal 4 2 2 4 2 6 2 2" xfId="8514" xr:uid="{3823D391-FAD5-4A41-BF9B-2544111D4F45}"/>
    <cellStyle name="Normal 4 2 2 4 2 6 3" xfId="6369" xr:uid="{3E4E6A5C-AD0C-482B-A33E-7F8AAFD79000}"/>
    <cellStyle name="Normal 4 2 2 4 2 7" xfId="2509" xr:uid="{00000000-0005-0000-0000-0000CC090000}"/>
    <cellStyle name="Normal 4 2 2 4 2 7 2" xfId="6782" xr:uid="{B420CE93-E69F-45E9-8965-EF4F11326808}"/>
    <cellStyle name="Normal 4 2 2 4 2 8" xfId="4717" xr:uid="{AFBE7F90-E1F6-404E-A167-FBEE337C5387}"/>
    <cellStyle name="Normal 4 2 2 4 3" xfId="350" xr:uid="{00000000-0005-0000-0000-0000CD090000}"/>
    <cellStyle name="Normal 4 2 2 4 3 2" xfId="828" xr:uid="{00000000-0005-0000-0000-0000CE090000}"/>
    <cellStyle name="Normal 4 2 2 4 3 2 2" xfId="3065" xr:uid="{00000000-0005-0000-0000-0000CF090000}"/>
    <cellStyle name="Normal 4 2 2 4 3 2 2 2" xfId="7277" xr:uid="{F7244431-AC60-49F0-B443-8727853EC392}"/>
    <cellStyle name="Normal 4 2 2 4 3 2 3" xfId="5132" xr:uid="{698E510E-FD41-4001-AD39-587A0EB9AA0B}"/>
    <cellStyle name="Normal 4 2 2 4 3 3" xfId="1248" xr:uid="{00000000-0005-0000-0000-0000D0090000}"/>
    <cellStyle name="Normal 4 2 2 4 3 3 2" xfId="3478" xr:uid="{00000000-0005-0000-0000-0000D1090000}"/>
    <cellStyle name="Normal 4 2 2 4 3 3 2 2" xfId="7690" xr:uid="{759695A5-7DFE-47C8-81BA-684E905A6FF4}"/>
    <cellStyle name="Normal 4 2 2 4 3 3 3" xfId="5545" xr:uid="{A8621BB3-57AE-4BEE-A288-E39A22BA8619}"/>
    <cellStyle name="Normal 4 2 2 4 3 4" xfId="1661" xr:uid="{00000000-0005-0000-0000-0000D2090000}"/>
    <cellStyle name="Normal 4 2 2 4 3 4 2" xfId="3891" xr:uid="{00000000-0005-0000-0000-0000D3090000}"/>
    <cellStyle name="Normal 4 2 2 4 3 4 2 2" xfId="8103" xr:uid="{94F55454-D2DD-4215-9001-8E498BC481E8}"/>
    <cellStyle name="Normal 4 2 2 4 3 4 3" xfId="5958" xr:uid="{1251184B-8F58-417D-B821-958B3636E57E}"/>
    <cellStyle name="Normal 4 2 2 4 3 5" xfId="2075" xr:uid="{00000000-0005-0000-0000-0000D4090000}"/>
    <cellStyle name="Normal 4 2 2 4 3 5 2" xfId="4304" xr:uid="{00000000-0005-0000-0000-0000D5090000}"/>
    <cellStyle name="Normal 4 2 2 4 3 5 2 2" xfId="8516" xr:uid="{14D4E5AF-6915-4210-9CFE-714E291BA11A}"/>
    <cellStyle name="Normal 4 2 2 4 3 5 3" xfId="6371" xr:uid="{C32022FC-FD29-4BA7-ADE4-761267A88CBC}"/>
    <cellStyle name="Normal 4 2 2 4 3 6" xfId="2511" xr:uid="{00000000-0005-0000-0000-0000D6090000}"/>
    <cellStyle name="Normal 4 2 2 4 3 6 2" xfId="6784" xr:uid="{F15948DF-931E-4195-A3CD-48B0CC43A153}"/>
    <cellStyle name="Normal 4 2 2 4 3 7" xfId="4719" xr:uid="{DB50BCD2-DB79-4A17-8191-AF18A293F2C7}"/>
    <cellStyle name="Normal 4 2 2 4 4" xfId="825" xr:uid="{00000000-0005-0000-0000-0000D7090000}"/>
    <cellStyle name="Normal 4 2 2 4 4 2" xfId="3062" xr:uid="{00000000-0005-0000-0000-0000D8090000}"/>
    <cellStyle name="Normal 4 2 2 4 4 2 2" xfId="7274" xr:uid="{9C6463CF-9F26-4690-8D81-8C4CD5D35F07}"/>
    <cellStyle name="Normal 4 2 2 4 4 3" xfId="5129" xr:uid="{F60C2F67-559C-4ABB-A3D7-AFA46D4E53E4}"/>
    <cellStyle name="Normal 4 2 2 4 5" xfId="1245" xr:uid="{00000000-0005-0000-0000-0000D9090000}"/>
    <cellStyle name="Normal 4 2 2 4 5 2" xfId="3475" xr:uid="{00000000-0005-0000-0000-0000DA090000}"/>
    <cellStyle name="Normal 4 2 2 4 5 2 2" xfId="7687" xr:uid="{9EDF6724-A8AF-47D7-ACDF-FEA4DC9BBCDB}"/>
    <cellStyle name="Normal 4 2 2 4 5 3" xfId="5542" xr:uid="{A710B403-F95F-45EC-8768-77EC4914D9FC}"/>
    <cellStyle name="Normal 4 2 2 4 6" xfId="1658" xr:uid="{00000000-0005-0000-0000-0000DB090000}"/>
    <cellStyle name="Normal 4 2 2 4 6 2" xfId="3888" xr:uid="{00000000-0005-0000-0000-0000DC090000}"/>
    <cellStyle name="Normal 4 2 2 4 6 2 2" xfId="8100" xr:uid="{AE988221-8379-4AB4-A390-A64ABBFD922E}"/>
    <cellStyle name="Normal 4 2 2 4 6 3" xfId="5955" xr:uid="{0CBF60F3-89A4-488B-9C7A-69F07C8551BB}"/>
    <cellStyle name="Normal 4 2 2 4 7" xfId="2072" xr:uid="{00000000-0005-0000-0000-0000DD090000}"/>
    <cellStyle name="Normal 4 2 2 4 7 2" xfId="4301" xr:uid="{00000000-0005-0000-0000-0000DE090000}"/>
    <cellStyle name="Normal 4 2 2 4 7 2 2" xfId="8513" xr:uid="{385F4167-C0C5-4802-AF47-413EC21294DB}"/>
    <cellStyle name="Normal 4 2 2 4 7 3" xfId="6368" xr:uid="{85312E90-4D42-4C3C-AB91-AA989BC0740D}"/>
    <cellStyle name="Normal 4 2 2 4 8" xfId="2508" xr:uid="{00000000-0005-0000-0000-0000DF090000}"/>
    <cellStyle name="Normal 4 2 2 4 8 2" xfId="6781" xr:uid="{97413446-3FCF-4F1C-B530-3E595A946432}"/>
    <cellStyle name="Normal 4 2 2 4 9" xfId="4716" xr:uid="{23E8BAE8-52CB-4EDC-A1E4-D6D360582685}"/>
    <cellStyle name="Normal 4 2 2 5" xfId="351" xr:uid="{00000000-0005-0000-0000-0000E0090000}"/>
    <cellStyle name="Normal 4 2 2 5 2" xfId="352" xr:uid="{00000000-0005-0000-0000-0000E1090000}"/>
    <cellStyle name="Normal 4 2 2 5 2 2" xfId="830" xr:uid="{00000000-0005-0000-0000-0000E2090000}"/>
    <cellStyle name="Normal 4 2 2 5 2 2 2" xfId="3067" xr:uid="{00000000-0005-0000-0000-0000E3090000}"/>
    <cellStyle name="Normal 4 2 2 5 2 2 2 2" xfId="7279" xr:uid="{78390C2F-7A25-4558-BEDE-B906A263B742}"/>
    <cellStyle name="Normal 4 2 2 5 2 2 3" xfId="5134" xr:uid="{FDC38CEB-A0B4-4C10-9D32-88005A416D81}"/>
    <cellStyle name="Normal 4 2 2 5 2 3" xfId="1250" xr:uid="{00000000-0005-0000-0000-0000E4090000}"/>
    <cellStyle name="Normal 4 2 2 5 2 3 2" xfId="3480" xr:uid="{00000000-0005-0000-0000-0000E5090000}"/>
    <cellStyle name="Normal 4 2 2 5 2 3 2 2" xfId="7692" xr:uid="{00805C40-6C94-41B9-ACEE-FB24AAC3A4FD}"/>
    <cellStyle name="Normal 4 2 2 5 2 3 3" xfId="5547" xr:uid="{DF628A3B-8929-48D5-95B7-AA45E96D24ED}"/>
    <cellStyle name="Normal 4 2 2 5 2 4" xfId="1663" xr:uid="{00000000-0005-0000-0000-0000E6090000}"/>
    <cellStyle name="Normal 4 2 2 5 2 4 2" xfId="3893" xr:uid="{00000000-0005-0000-0000-0000E7090000}"/>
    <cellStyle name="Normal 4 2 2 5 2 4 2 2" xfId="8105" xr:uid="{99211A1A-A3CF-4296-A578-9EBDD305C038}"/>
    <cellStyle name="Normal 4 2 2 5 2 4 3" xfId="5960" xr:uid="{D8AD5F2B-FA0D-4065-8E81-0841509ECD23}"/>
    <cellStyle name="Normal 4 2 2 5 2 5" xfId="2077" xr:uid="{00000000-0005-0000-0000-0000E8090000}"/>
    <cellStyle name="Normal 4 2 2 5 2 5 2" xfId="4306" xr:uid="{00000000-0005-0000-0000-0000E9090000}"/>
    <cellStyle name="Normal 4 2 2 5 2 5 2 2" xfId="8518" xr:uid="{9B0660C7-78B2-4914-BBF3-0FC8F55BE6F3}"/>
    <cellStyle name="Normal 4 2 2 5 2 5 3" xfId="6373" xr:uid="{0ED41D1A-CA80-40A6-8672-EBFE34ACC21A}"/>
    <cellStyle name="Normal 4 2 2 5 2 6" xfId="2513" xr:uid="{00000000-0005-0000-0000-0000EA090000}"/>
    <cellStyle name="Normal 4 2 2 5 2 6 2" xfId="6786" xr:uid="{051B7788-6C61-4177-9BA4-F50BF177F932}"/>
    <cellStyle name="Normal 4 2 2 5 2 7" xfId="4721" xr:uid="{B01E37A0-EC9E-4C52-BD7F-6B47987ECC9A}"/>
    <cellStyle name="Normal 4 2 2 5 3" xfId="829" xr:uid="{00000000-0005-0000-0000-0000EB090000}"/>
    <cellStyle name="Normal 4 2 2 5 3 2" xfId="3066" xr:uid="{00000000-0005-0000-0000-0000EC090000}"/>
    <cellStyle name="Normal 4 2 2 5 3 2 2" xfId="7278" xr:uid="{4008D472-42AF-4CC3-84E1-B7681A8FF5B9}"/>
    <cellStyle name="Normal 4 2 2 5 3 3" xfId="5133" xr:uid="{1ADE5E0F-40FD-4FE4-91BB-99EFDBBB5105}"/>
    <cellStyle name="Normal 4 2 2 5 4" xfId="1249" xr:uid="{00000000-0005-0000-0000-0000ED090000}"/>
    <cellStyle name="Normal 4 2 2 5 4 2" xfId="3479" xr:uid="{00000000-0005-0000-0000-0000EE090000}"/>
    <cellStyle name="Normal 4 2 2 5 4 2 2" xfId="7691" xr:uid="{C764EDC0-5C9A-4430-80B7-8A153BC983EB}"/>
    <cellStyle name="Normal 4 2 2 5 4 3" xfId="5546" xr:uid="{4AB15912-B429-4449-8A86-157B6EA44A50}"/>
    <cellStyle name="Normal 4 2 2 5 5" xfId="1662" xr:uid="{00000000-0005-0000-0000-0000EF090000}"/>
    <cellStyle name="Normal 4 2 2 5 5 2" xfId="3892" xr:uid="{00000000-0005-0000-0000-0000F0090000}"/>
    <cellStyle name="Normal 4 2 2 5 5 2 2" xfId="8104" xr:uid="{AF5D0897-D0DF-449D-9086-32E8B0C68B8C}"/>
    <cellStyle name="Normal 4 2 2 5 5 3" xfId="5959" xr:uid="{88D2A51C-B7B7-4938-B073-A2D06A836B47}"/>
    <cellStyle name="Normal 4 2 2 5 6" xfId="2076" xr:uid="{00000000-0005-0000-0000-0000F1090000}"/>
    <cellStyle name="Normal 4 2 2 5 6 2" xfId="4305" xr:uid="{00000000-0005-0000-0000-0000F2090000}"/>
    <cellStyle name="Normal 4 2 2 5 6 2 2" xfId="8517" xr:uid="{2E2D896E-75FE-47CF-9F13-8374FDCF1C44}"/>
    <cellStyle name="Normal 4 2 2 5 6 3" xfId="6372" xr:uid="{DFDAEDDF-059B-4C89-A847-06EA2A7EFCE6}"/>
    <cellStyle name="Normal 4 2 2 5 7" xfId="2512" xr:uid="{00000000-0005-0000-0000-0000F3090000}"/>
    <cellStyle name="Normal 4 2 2 5 7 2" xfId="6785" xr:uid="{AF2B5160-29DD-43FD-9775-9D6C51C107EE}"/>
    <cellStyle name="Normal 4 2 2 5 8" xfId="4720" xr:uid="{5ABAB021-BAC4-4B52-86F5-67889C9CE1A7}"/>
    <cellStyle name="Normal 4 2 2 6" xfId="353" xr:uid="{00000000-0005-0000-0000-0000F4090000}"/>
    <cellStyle name="Normal 4 2 2 6 2" xfId="831" xr:uid="{00000000-0005-0000-0000-0000F5090000}"/>
    <cellStyle name="Normal 4 2 2 6 2 2" xfId="3068" xr:uid="{00000000-0005-0000-0000-0000F6090000}"/>
    <cellStyle name="Normal 4 2 2 6 2 2 2" xfId="7280" xr:uid="{0018C924-EE3C-4744-AE95-FC0F6BF63A95}"/>
    <cellStyle name="Normal 4 2 2 6 2 3" xfId="5135" xr:uid="{378921B9-21BD-493F-99CA-DE4D3F947C12}"/>
    <cellStyle name="Normal 4 2 2 6 3" xfId="1251" xr:uid="{00000000-0005-0000-0000-0000F7090000}"/>
    <cellStyle name="Normal 4 2 2 6 3 2" xfId="3481" xr:uid="{00000000-0005-0000-0000-0000F8090000}"/>
    <cellStyle name="Normal 4 2 2 6 3 2 2" xfId="7693" xr:uid="{EC52C560-CBBA-4308-A2E4-DA7B8106371A}"/>
    <cellStyle name="Normal 4 2 2 6 3 3" xfId="5548" xr:uid="{A06A7869-C48C-4ADF-A6DD-AAFD3642741C}"/>
    <cellStyle name="Normal 4 2 2 6 4" xfId="1664" xr:uid="{00000000-0005-0000-0000-0000F9090000}"/>
    <cellStyle name="Normal 4 2 2 6 4 2" xfId="3894" xr:uid="{00000000-0005-0000-0000-0000FA090000}"/>
    <cellStyle name="Normal 4 2 2 6 4 2 2" xfId="8106" xr:uid="{9F59FB2B-85EF-4BF4-811A-39AC4930B803}"/>
    <cellStyle name="Normal 4 2 2 6 4 3" xfId="5961" xr:uid="{3BC7A03A-00CA-43B4-A0F7-091F9EC83CED}"/>
    <cellStyle name="Normal 4 2 2 6 5" xfId="2078" xr:uid="{00000000-0005-0000-0000-0000FB090000}"/>
    <cellStyle name="Normal 4 2 2 6 5 2" xfId="4307" xr:uid="{00000000-0005-0000-0000-0000FC090000}"/>
    <cellStyle name="Normal 4 2 2 6 5 2 2" xfId="8519" xr:uid="{032C1538-D4E7-41C1-9686-FAE519F3EF77}"/>
    <cellStyle name="Normal 4 2 2 6 5 3" xfId="6374" xr:uid="{344012EB-90A6-4B61-B2AF-D40315EA0827}"/>
    <cellStyle name="Normal 4 2 2 6 6" xfId="2514" xr:uid="{00000000-0005-0000-0000-0000FD090000}"/>
    <cellStyle name="Normal 4 2 2 6 6 2" xfId="6787" xr:uid="{91E6303A-3DF2-4156-8B67-6392395D9D09}"/>
    <cellStyle name="Normal 4 2 2 6 7" xfId="4722" xr:uid="{82D1CCB7-904E-41D6-B77B-C522B6A026E9}"/>
    <cellStyle name="Normal 4 2 2 7" xfId="816" xr:uid="{00000000-0005-0000-0000-0000FE090000}"/>
    <cellStyle name="Normal 4 2 2 7 2" xfId="3053" xr:uid="{00000000-0005-0000-0000-0000FF090000}"/>
    <cellStyle name="Normal 4 2 2 7 2 2" xfId="7265" xr:uid="{67F5A599-E991-4C4C-B19F-1C3F41F84B56}"/>
    <cellStyle name="Normal 4 2 2 7 3" xfId="5120" xr:uid="{CB7A1836-C14D-4F76-847D-252BB0C2F55C}"/>
    <cellStyle name="Normal 4 2 2 8" xfId="1236" xr:uid="{00000000-0005-0000-0000-0000000A0000}"/>
    <cellStyle name="Normal 4 2 2 8 2" xfId="3466" xr:uid="{00000000-0005-0000-0000-0000010A0000}"/>
    <cellStyle name="Normal 4 2 2 8 2 2" xfId="7678" xr:uid="{573D2FF5-248D-476F-8B45-09A2F9503AD4}"/>
    <cellStyle name="Normal 4 2 2 8 3" xfId="5533" xr:uid="{3B7E511F-71B3-4E6C-AE19-77C982A47257}"/>
    <cellStyle name="Normal 4 2 2 9" xfId="1649" xr:uid="{00000000-0005-0000-0000-0000020A0000}"/>
    <cellStyle name="Normal 4 2 2 9 2" xfId="3879" xr:uid="{00000000-0005-0000-0000-0000030A0000}"/>
    <cellStyle name="Normal 4 2 2 9 2 2" xfId="8091" xr:uid="{3F9088AF-AF96-43FC-97A2-1D4ED806C289}"/>
    <cellStyle name="Normal 4 2 2 9 3" xfId="5946" xr:uid="{C17A15DC-F2A8-4458-9069-574C9FB944E5}"/>
    <cellStyle name="Normal 4 2 3" xfId="354" xr:uid="{00000000-0005-0000-0000-0000040A0000}"/>
    <cellStyle name="Normal 4 2 4" xfId="355" xr:uid="{00000000-0005-0000-0000-0000050A0000}"/>
    <cellStyle name="Normal 4 2 4 10" xfId="4723" xr:uid="{3A4CC6BD-1DFA-4C20-A87B-A83BE54B7CED}"/>
    <cellStyle name="Normal 4 2 4 2" xfId="356" xr:uid="{00000000-0005-0000-0000-0000060A0000}"/>
    <cellStyle name="Normal 4 2 4 2 2" xfId="357" xr:uid="{00000000-0005-0000-0000-0000070A0000}"/>
    <cellStyle name="Normal 4 2 4 2 2 2" xfId="358" xr:uid="{00000000-0005-0000-0000-0000080A0000}"/>
    <cellStyle name="Normal 4 2 4 2 2 2 2" xfId="835" xr:uid="{00000000-0005-0000-0000-0000090A0000}"/>
    <cellStyle name="Normal 4 2 4 2 2 2 2 2" xfId="3072" xr:uid="{00000000-0005-0000-0000-00000A0A0000}"/>
    <cellStyle name="Normal 4 2 4 2 2 2 2 2 2" xfId="7284" xr:uid="{52A17714-7700-429D-9C1C-81D34C3284D6}"/>
    <cellStyle name="Normal 4 2 4 2 2 2 2 3" xfId="5139" xr:uid="{55B5813E-6D5A-45A4-9A57-C02B31EDDF97}"/>
    <cellStyle name="Normal 4 2 4 2 2 2 3" xfId="1255" xr:uid="{00000000-0005-0000-0000-00000B0A0000}"/>
    <cellStyle name="Normal 4 2 4 2 2 2 3 2" xfId="3485" xr:uid="{00000000-0005-0000-0000-00000C0A0000}"/>
    <cellStyle name="Normal 4 2 4 2 2 2 3 2 2" xfId="7697" xr:uid="{FDABEE6A-7BBC-4841-8270-678F253693AC}"/>
    <cellStyle name="Normal 4 2 4 2 2 2 3 3" xfId="5552" xr:uid="{A09A22AC-DA2B-4207-9888-853B75A188B3}"/>
    <cellStyle name="Normal 4 2 4 2 2 2 4" xfId="1668" xr:uid="{00000000-0005-0000-0000-00000D0A0000}"/>
    <cellStyle name="Normal 4 2 4 2 2 2 4 2" xfId="3898" xr:uid="{00000000-0005-0000-0000-00000E0A0000}"/>
    <cellStyle name="Normal 4 2 4 2 2 2 4 2 2" xfId="8110" xr:uid="{4D3DE349-A35A-4FC3-B830-80CA17F0DF49}"/>
    <cellStyle name="Normal 4 2 4 2 2 2 4 3" xfId="5965" xr:uid="{5971D7DE-BA70-4107-BE36-EEFC62D1AF54}"/>
    <cellStyle name="Normal 4 2 4 2 2 2 5" xfId="2082" xr:uid="{00000000-0005-0000-0000-00000F0A0000}"/>
    <cellStyle name="Normal 4 2 4 2 2 2 5 2" xfId="4311" xr:uid="{00000000-0005-0000-0000-0000100A0000}"/>
    <cellStyle name="Normal 4 2 4 2 2 2 5 2 2" xfId="8523" xr:uid="{4F67ABCE-C8B2-4946-A94D-EB9897AD363C}"/>
    <cellStyle name="Normal 4 2 4 2 2 2 5 3" xfId="6378" xr:uid="{6EA3C5C7-06F2-494B-9FBB-907C484BC115}"/>
    <cellStyle name="Normal 4 2 4 2 2 2 6" xfId="2518" xr:uid="{00000000-0005-0000-0000-0000110A0000}"/>
    <cellStyle name="Normal 4 2 4 2 2 2 6 2" xfId="6791" xr:uid="{EFE28A13-E685-4AED-AFF1-B6CB8DEB67F6}"/>
    <cellStyle name="Normal 4 2 4 2 2 2 7" xfId="4726" xr:uid="{1667F32C-BD26-4E94-838E-207FDE6BB06E}"/>
    <cellStyle name="Normal 4 2 4 2 2 3" xfId="834" xr:uid="{00000000-0005-0000-0000-0000120A0000}"/>
    <cellStyle name="Normal 4 2 4 2 2 3 2" xfId="3071" xr:uid="{00000000-0005-0000-0000-0000130A0000}"/>
    <cellStyle name="Normal 4 2 4 2 2 3 2 2" xfId="7283" xr:uid="{0DA971A2-1BA2-4667-9F0B-593A08B78276}"/>
    <cellStyle name="Normal 4 2 4 2 2 3 3" xfId="5138" xr:uid="{0FF2C153-EB92-4869-8D7D-356E6501067A}"/>
    <cellStyle name="Normal 4 2 4 2 2 4" xfId="1254" xr:uid="{00000000-0005-0000-0000-0000140A0000}"/>
    <cellStyle name="Normal 4 2 4 2 2 4 2" xfId="3484" xr:uid="{00000000-0005-0000-0000-0000150A0000}"/>
    <cellStyle name="Normal 4 2 4 2 2 4 2 2" xfId="7696" xr:uid="{BA8B7DD0-9DBD-4DD5-87D9-ABA009F9CCE2}"/>
    <cellStyle name="Normal 4 2 4 2 2 4 3" xfId="5551" xr:uid="{02A04B6C-B28B-4110-B6DB-02CCFFBD5FEF}"/>
    <cellStyle name="Normal 4 2 4 2 2 5" xfId="1667" xr:uid="{00000000-0005-0000-0000-0000160A0000}"/>
    <cellStyle name="Normal 4 2 4 2 2 5 2" xfId="3897" xr:uid="{00000000-0005-0000-0000-0000170A0000}"/>
    <cellStyle name="Normal 4 2 4 2 2 5 2 2" xfId="8109" xr:uid="{E0A01E2F-A37E-473A-A70C-E852A8F48C72}"/>
    <cellStyle name="Normal 4 2 4 2 2 5 3" xfId="5964" xr:uid="{5F99EEA4-4255-4AA6-BDA6-D4781F64D1E0}"/>
    <cellStyle name="Normal 4 2 4 2 2 6" xfId="2081" xr:uid="{00000000-0005-0000-0000-0000180A0000}"/>
    <cellStyle name="Normal 4 2 4 2 2 6 2" xfId="4310" xr:uid="{00000000-0005-0000-0000-0000190A0000}"/>
    <cellStyle name="Normal 4 2 4 2 2 6 2 2" xfId="8522" xr:uid="{CC3A38A9-ECEA-4EA6-8E2D-71ECEB5A0799}"/>
    <cellStyle name="Normal 4 2 4 2 2 6 3" xfId="6377" xr:uid="{E7F951A4-C982-47DE-9590-466ACC2D78AC}"/>
    <cellStyle name="Normal 4 2 4 2 2 7" xfId="2517" xr:uid="{00000000-0005-0000-0000-00001A0A0000}"/>
    <cellStyle name="Normal 4 2 4 2 2 7 2" xfId="6790" xr:uid="{B2FF7AFC-E2FF-4632-BD40-99B2CA35C954}"/>
    <cellStyle name="Normal 4 2 4 2 2 8" xfId="4725" xr:uid="{8862426C-2906-4951-8221-B1491F91033D}"/>
    <cellStyle name="Normal 4 2 4 2 3" xfId="359" xr:uid="{00000000-0005-0000-0000-00001B0A0000}"/>
    <cellStyle name="Normal 4 2 4 2 3 2" xfId="836" xr:uid="{00000000-0005-0000-0000-00001C0A0000}"/>
    <cellStyle name="Normal 4 2 4 2 3 2 2" xfId="3073" xr:uid="{00000000-0005-0000-0000-00001D0A0000}"/>
    <cellStyle name="Normal 4 2 4 2 3 2 2 2" xfId="7285" xr:uid="{5C3AD755-D96E-4540-A6FA-8ACDD49B1422}"/>
    <cellStyle name="Normal 4 2 4 2 3 2 3" xfId="5140" xr:uid="{799E8BDF-A2B9-4E8F-9883-4B46FB70473E}"/>
    <cellStyle name="Normal 4 2 4 2 3 3" xfId="1256" xr:uid="{00000000-0005-0000-0000-00001E0A0000}"/>
    <cellStyle name="Normal 4 2 4 2 3 3 2" xfId="3486" xr:uid="{00000000-0005-0000-0000-00001F0A0000}"/>
    <cellStyle name="Normal 4 2 4 2 3 3 2 2" xfId="7698" xr:uid="{BC777FBB-66A6-4E2F-AF6E-73F2BF3B4121}"/>
    <cellStyle name="Normal 4 2 4 2 3 3 3" xfId="5553" xr:uid="{3159CAAA-7895-43B1-B94B-46FAD13FBC14}"/>
    <cellStyle name="Normal 4 2 4 2 3 4" xfId="1669" xr:uid="{00000000-0005-0000-0000-0000200A0000}"/>
    <cellStyle name="Normal 4 2 4 2 3 4 2" xfId="3899" xr:uid="{00000000-0005-0000-0000-0000210A0000}"/>
    <cellStyle name="Normal 4 2 4 2 3 4 2 2" xfId="8111" xr:uid="{75FAC484-BED1-4F8F-B761-D12633422EFC}"/>
    <cellStyle name="Normal 4 2 4 2 3 4 3" xfId="5966" xr:uid="{615B1455-5D1B-4BDC-A80E-82A966394BA4}"/>
    <cellStyle name="Normal 4 2 4 2 3 5" xfId="2083" xr:uid="{00000000-0005-0000-0000-0000220A0000}"/>
    <cellStyle name="Normal 4 2 4 2 3 5 2" xfId="4312" xr:uid="{00000000-0005-0000-0000-0000230A0000}"/>
    <cellStyle name="Normal 4 2 4 2 3 5 2 2" xfId="8524" xr:uid="{4C01BAA4-21C6-47CD-9A83-9CC8FC9AA15D}"/>
    <cellStyle name="Normal 4 2 4 2 3 5 3" xfId="6379" xr:uid="{2E842FD0-1A2C-4DCF-9BB3-B014F93C8750}"/>
    <cellStyle name="Normal 4 2 4 2 3 6" xfId="2519" xr:uid="{00000000-0005-0000-0000-0000240A0000}"/>
    <cellStyle name="Normal 4 2 4 2 3 6 2" xfId="6792" xr:uid="{77028265-6A7B-4FE6-9017-57C82B79F15C}"/>
    <cellStyle name="Normal 4 2 4 2 3 7" xfId="4727" xr:uid="{8FD821E9-58B0-4560-9018-4F5C3832BE4F}"/>
    <cellStyle name="Normal 4 2 4 2 4" xfId="833" xr:uid="{00000000-0005-0000-0000-0000250A0000}"/>
    <cellStyle name="Normal 4 2 4 2 4 2" xfId="3070" xr:uid="{00000000-0005-0000-0000-0000260A0000}"/>
    <cellStyle name="Normal 4 2 4 2 4 2 2" xfId="7282" xr:uid="{5D150EA3-0F00-4916-8E2E-62C783987279}"/>
    <cellStyle name="Normal 4 2 4 2 4 3" xfId="5137" xr:uid="{F03B628E-393D-45FD-8279-47E1AA99559A}"/>
    <cellStyle name="Normal 4 2 4 2 5" xfId="1253" xr:uid="{00000000-0005-0000-0000-0000270A0000}"/>
    <cellStyle name="Normal 4 2 4 2 5 2" xfId="3483" xr:uid="{00000000-0005-0000-0000-0000280A0000}"/>
    <cellStyle name="Normal 4 2 4 2 5 2 2" xfId="7695" xr:uid="{E191BE48-1C96-4F84-AF18-9F156C388E2F}"/>
    <cellStyle name="Normal 4 2 4 2 5 3" xfId="5550" xr:uid="{BA54F837-29CA-4CEF-89F3-0CD1FC1403CD}"/>
    <cellStyle name="Normal 4 2 4 2 6" xfId="1666" xr:uid="{00000000-0005-0000-0000-0000290A0000}"/>
    <cellStyle name="Normal 4 2 4 2 6 2" xfId="3896" xr:uid="{00000000-0005-0000-0000-00002A0A0000}"/>
    <cellStyle name="Normal 4 2 4 2 6 2 2" xfId="8108" xr:uid="{96E5250F-5BC1-4213-8F48-E60464E4A509}"/>
    <cellStyle name="Normal 4 2 4 2 6 3" xfId="5963" xr:uid="{1957ED30-51F0-43EA-A202-6CD6BBC342DE}"/>
    <cellStyle name="Normal 4 2 4 2 7" xfId="2080" xr:uid="{00000000-0005-0000-0000-00002B0A0000}"/>
    <cellStyle name="Normal 4 2 4 2 7 2" xfId="4309" xr:uid="{00000000-0005-0000-0000-00002C0A0000}"/>
    <cellStyle name="Normal 4 2 4 2 7 2 2" xfId="8521" xr:uid="{B9CCF921-058C-46AF-BECF-FC7A3F55B353}"/>
    <cellStyle name="Normal 4 2 4 2 7 3" xfId="6376" xr:uid="{7357A136-EC94-45EB-8AB3-A53D923947F9}"/>
    <cellStyle name="Normal 4 2 4 2 8" xfId="2516" xr:uid="{00000000-0005-0000-0000-00002D0A0000}"/>
    <cellStyle name="Normal 4 2 4 2 8 2" xfId="6789" xr:uid="{5899C67B-8B50-4870-B6E4-D717A625E491}"/>
    <cellStyle name="Normal 4 2 4 2 9" xfId="4724" xr:uid="{E2650585-5DFA-4FC8-BFA7-7029A16465B6}"/>
    <cellStyle name="Normal 4 2 4 3" xfId="360" xr:uid="{00000000-0005-0000-0000-00002E0A0000}"/>
    <cellStyle name="Normal 4 2 4 3 2" xfId="361" xr:uid="{00000000-0005-0000-0000-00002F0A0000}"/>
    <cellStyle name="Normal 4 2 4 3 2 2" xfId="838" xr:uid="{00000000-0005-0000-0000-0000300A0000}"/>
    <cellStyle name="Normal 4 2 4 3 2 2 2" xfId="3075" xr:uid="{00000000-0005-0000-0000-0000310A0000}"/>
    <cellStyle name="Normal 4 2 4 3 2 2 2 2" xfId="7287" xr:uid="{AB3AA95C-29FD-4D07-AA57-28A398FB4C14}"/>
    <cellStyle name="Normal 4 2 4 3 2 2 3" xfId="5142" xr:uid="{BC4617C6-6A93-45F3-AEA1-B39ECD8C68BC}"/>
    <cellStyle name="Normal 4 2 4 3 2 3" xfId="1258" xr:uid="{00000000-0005-0000-0000-0000320A0000}"/>
    <cellStyle name="Normal 4 2 4 3 2 3 2" xfId="3488" xr:uid="{00000000-0005-0000-0000-0000330A0000}"/>
    <cellStyle name="Normal 4 2 4 3 2 3 2 2" xfId="7700" xr:uid="{112DFC6F-DF5F-4130-B1C9-3A42D7903029}"/>
    <cellStyle name="Normal 4 2 4 3 2 3 3" xfId="5555" xr:uid="{D35805D1-0DC7-4EE4-A727-264241BE4E8C}"/>
    <cellStyle name="Normal 4 2 4 3 2 4" xfId="1671" xr:uid="{00000000-0005-0000-0000-0000340A0000}"/>
    <cellStyle name="Normal 4 2 4 3 2 4 2" xfId="3901" xr:uid="{00000000-0005-0000-0000-0000350A0000}"/>
    <cellStyle name="Normal 4 2 4 3 2 4 2 2" xfId="8113" xr:uid="{11EC8EE4-BAA4-46FB-B31F-DA0E4A393851}"/>
    <cellStyle name="Normal 4 2 4 3 2 4 3" xfId="5968" xr:uid="{03A91250-F636-4C7C-A92C-D93F29A30A38}"/>
    <cellStyle name="Normal 4 2 4 3 2 5" xfId="2085" xr:uid="{00000000-0005-0000-0000-0000360A0000}"/>
    <cellStyle name="Normal 4 2 4 3 2 5 2" xfId="4314" xr:uid="{00000000-0005-0000-0000-0000370A0000}"/>
    <cellStyle name="Normal 4 2 4 3 2 5 2 2" xfId="8526" xr:uid="{551D437A-94C8-4434-8891-AC45D946C8BE}"/>
    <cellStyle name="Normal 4 2 4 3 2 5 3" xfId="6381" xr:uid="{777C3150-71CA-4067-B2A1-A70561D3F320}"/>
    <cellStyle name="Normal 4 2 4 3 2 6" xfId="2521" xr:uid="{00000000-0005-0000-0000-0000380A0000}"/>
    <cellStyle name="Normal 4 2 4 3 2 6 2" xfId="6794" xr:uid="{817353A5-5F08-401D-BF7E-9F78A29B65CA}"/>
    <cellStyle name="Normal 4 2 4 3 2 7" xfId="4729" xr:uid="{31F7DAD3-D628-401A-ABA0-84DB4C8C027A}"/>
    <cellStyle name="Normal 4 2 4 3 3" xfId="837" xr:uid="{00000000-0005-0000-0000-0000390A0000}"/>
    <cellStyle name="Normal 4 2 4 3 3 2" xfId="3074" xr:uid="{00000000-0005-0000-0000-00003A0A0000}"/>
    <cellStyle name="Normal 4 2 4 3 3 2 2" xfId="7286" xr:uid="{7F181461-FB4C-4DF7-A222-D1CAE89A764B}"/>
    <cellStyle name="Normal 4 2 4 3 3 3" xfId="5141" xr:uid="{A151ADA0-B9C2-4BA5-A2C2-204EC1C143EA}"/>
    <cellStyle name="Normal 4 2 4 3 4" xfId="1257" xr:uid="{00000000-0005-0000-0000-00003B0A0000}"/>
    <cellStyle name="Normal 4 2 4 3 4 2" xfId="3487" xr:uid="{00000000-0005-0000-0000-00003C0A0000}"/>
    <cellStyle name="Normal 4 2 4 3 4 2 2" xfId="7699" xr:uid="{88288C9D-E3EC-4CAE-A030-3C87F434B19D}"/>
    <cellStyle name="Normal 4 2 4 3 4 3" xfId="5554" xr:uid="{BF127B43-1830-4ACE-8831-D5FC0D98A538}"/>
    <cellStyle name="Normal 4 2 4 3 5" xfId="1670" xr:uid="{00000000-0005-0000-0000-00003D0A0000}"/>
    <cellStyle name="Normal 4 2 4 3 5 2" xfId="3900" xr:uid="{00000000-0005-0000-0000-00003E0A0000}"/>
    <cellStyle name="Normal 4 2 4 3 5 2 2" xfId="8112" xr:uid="{B4354421-F85D-4DA6-929A-E155B77A3818}"/>
    <cellStyle name="Normal 4 2 4 3 5 3" xfId="5967" xr:uid="{53CD0507-B90F-4016-823F-A6A47D0C3122}"/>
    <cellStyle name="Normal 4 2 4 3 6" xfId="2084" xr:uid="{00000000-0005-0000-0000-00003F0A0000}"/>
    <cellStyle name="Normal 4 2 4 3 6 2" xfId="4313" xr:uid="{00000000-0005-0000-0000-0000400A0000}"/>
    <cellStyle name="Normal 4 2 4 3 6 2 2" xfId="8525" xr:uid="{8B3A5FA0-AECC-484C-A924-3ED3ED199763}"/>
    <cellStyle name="Normal 4 2 4 3 6 3" xfId="6380" xr:uid="{B122B156-2DDE-4ECF-A14D-A319F737C283}"/>
    <cellStyle name="Normal 4 2 4 3 7" xfId="2520" xr:uid="{00000000-0005-0000-0000-0000410A0000}"/>
    <cellStyle name="Normal 4 2 4 3 7 2" xfId="6793" xr:uid="{6FD5AC8A-BB45-415C-9AAB-D61292AC63FD}"/>
    <cellStyle name="Normal 4 2 4 3 8" xfId="4728" xr:uid="{D02250E0-B907-4AA2-A075-FF90951E5EAC}"/>
    <cellStyle name="Normal 4 2 4 4" xfId="362" xr:uid="{00000000-0005-0000-0000-0000420A0000}"/>
    <cellStyle name="Normal 4 2 4 4 2" xfId="839" xr:uid="{00000000-0005-0000-0000-0000430A0000}"/>
    <cellStyle name="Normal 4 2 4 4 2 2" xfId="3076" xr:uid="{00000000-0005-0000-0000-0000440A0000}"/>
    <cellStyle name="Normal 4 2 4 4 2 2 2" xfId="7288" xr:uid="{B541EABF-7B34-47B8-B794-4EBB8AB5ED16}"/>
    <cellStyle name="Normal 4 2 4 4 2 3" xfId="5143" xr:uid="{F7C2AC32-C78D-4DB9-83F5-A187D879FDE6}"/>
    <cellStyle name="Normal 4 2 4 4 3" xfId="1259" xr:uid="{00000000-0005-0000-0000-0000450A0000}"/>
    <cellStyle name="Normal 4 2 4 4 3 2" xfId="3489" xr:uid="{00000000-0005-0000-0000-0000460A0000}"/>
    <cellStyle name="Normal 4 2 4 4 3 2 2" xfId="7701" xr:uid="{4CBB22A6-6895-4D66-B87D-AEF98BE2C1C7}"/>
    <cellStyle name="Normal 4 2 4 4 3 3" xfId="5556" xr:uid="{D82B071D-BD2A-4DBA-9F72-686EA3C8873B}"/>
    <cellStyle name="Normal 4 2 4 4 4" xfId="1672" xr:uid="{00000000-0005-0000-0000-0000470A0000}"/>
    <cellStyle name="Normal 4 2 4 4 4 2" xfId="3902" xr:uid="{00000000-0005-0000-0000-0000480A0000}"/>
    <cellStyle name="Normal 4 2 4 4 4 2 2" xfId="8114" xr:uid="{0A6DFF33-D437-442B-904E-0C744A10E811}"/>
    <cellStyle name="Normal 4 2 4 4 4 3" xfId="5969" xr:uid="{CCA89FA3-B0F0-4A9D-97CB-E38ADA03C764}"/>
    <cellStyle name="Normal 4 2 4 4 5" xfId="2086" xr:uid="{00000000-0005-0000-0000-0000490A0000}"/>
    <cellStyle name="Normal 4 2 4 4 5 2" xfId="4315" xr:uid="{00000000-0005-0000-0000-00004A0A0000}"/>
    <cellStyle name="Normal 4 2 4 4 5 2 2" xfId="8527" xr:uid="{346D0327-FD85-4E03-9465-F2A464DD4D60}"/>
    <cellStyle name="Normal 4 2 4 4 5 3" xfId="6382" xr:uid="{AAC1C74A-014A-46F1-A301-6558BDEB605F}"/>
    <cellStyle name="Normal 4 2 4 4 6" xfId="2522" xr:uid="{00000000-0005-0000-0000-00004B0A0000}"/>
    <cellStyle name="Normal 4 2 4 4 6 2" xfId="6795" xr:uid="{45CEFE19-9923-46D8-BAEB-1C218D8073CA}"/>
    <cellStyle name="Normal 4 2 4 4 7" xfId="4730" xr:uid="{721777EB-6F5F-4681-AA5F-E4F57A73BC7E}"/>
    <cellStyle name="Normal 4 2 4 5" xfId="832" xr:uid="{00000000-0005-0000-0000-00004C0A0000}"/>
    <cellStyle name="Normal 4 2 4 5 2" xfId="3069" xr:uid="{00000000-0005-0000-0000-00004D0A0000}"/>
    <cellStyle name="Normal 4 2 4 5 2 2" xfId="7281" xr:uid="{B330346F-BFDF-4565-940C-DED82AC53A48}"/>
    <cellStyle name="Normal 4 2 4 5 3" xfId="5136" xr:uid="{8348E9FD-4CD0-446A-8EFB-65AF73CA5BF7}"/>
    <cellStyle name="Normal 4 2 4 6" xfId="1252" xr:uid="{00000000-0005-0000-0000-00004E0A0000}"/>
    <cellStyle name="Normal 4 2 4 6 2" xfId="3482" xr:uid="{00000000-0005-0000-0000-00004F0A0000}"/>
    <cellStyle name="Normal 4 2 4 6 2 2" xfId="7694" xr:uid="{3FB4D454-C2D7-4564-B39E-03A250570A64}"/>
    <cellStyle name="Normal 4 2 4 6 3" xfId="5549" xr:uid="{F25FAE85-9C17-4781-AD08-B5A70F395591}"/>
    <cellStyle name="Normal 4 2 4 7" xfId="1665" xr:uid="{00000000-0005-0000-0000-0000500A0000}"/>
    <cellStyle name="Normal 4 2 4 7 2" xfId="3895" xr:uid="{00000000-0005-0000-0000-0000510A0000}"/>
    <cellStyle name="Normal 4 2 4 7 2 2" xfId="8107" xr:uid="{614B2FD2-3603-4B31-B487-7C0DDD712219}"/>
    <cellStyle name="Normal 4 2 4 7 3" xfId="5962" xr:uid="{3680D2C9-4A1C-45D1-A913-232B549B3998}"/>
    <cellStyle name="Normal 4 2 4 8" xfId="2079" xr:uid="{00000000-0005-0000-0000-0000520A0000}"/>
    <cellStyle name="Normal 4 2 4 8 2" xfId="4308" xr:uid="{00000000-0005-0000-0000-0000530A0000}"/>
    <cellStyle name="Normal 4 2 4 8 2 2" xfId="8520" xr:uid="{B6FF86E6-0CB1-4B8F-A241-51D95EE001F3}"/>
    <cellStyle name="Normal 4 2 4 8 3" xfId="6375" xr:uid="{3E3CDF59-2EFA-4EF8-9EA5-7A2B72B9FE71}"/>
    <cellStyle name="Normal 4 2 4 9" xfId="2515" xr:uid="{00000000-0005-0000-0000-0000540A0000}"/>
    <cellStyle name="Normal 4 2 4 9 2" xfId="6788" xr:uid="{A8C5D5F2-17BE-4A22-B8B8-73A24EA902F0}"/>
    <cellStyle name="Normal 4 2 5" xfId="363" xr:uid="{00000000-0005-0000-0000-0000550A0000}"/>
    <cellStyle name="Normal 4 2 5 2" xfId="364" xr:uid="{00000000-0005-0000-0000-0000560A0000}"/>
    <cellStyle name="Normal 4 2 5 2 2" xfId="841" xr:uid="{00000000-0005-0000-0000-0000570A0000}"/>
    <cellStyle name="Normal 4 2 5 2 2 2" xfId="3078" xr:uid="{00000000-0005-0000-0000-0000580A0000}"/>
    <cellStyle name="Normal 4 2 5 2 2 2 2" xfId="7290" xr:uid="{382FBE6F-C43A-49EA-A4C5-A208773E2057}"/>
    <cellStyle name="Normal 4 2 5 2 2 3" xfId="5145" xr:uid="{4B8E3388-12C5-4DCC-883D-2D6107CE278B}"/>
    <cellStyle name="Normal 4 2 5 2 3" xfId="1261" xr:uid="{00000000-0005-0000-0000-0000590A0000}"/>
    <cellStyle name="Normal 4 2 5 2 3 2" xfId="3491" xr:uid="{00000000-0005-0000-0000-00005A0A0000}"/>
    <cellStyle name="Normal 4 2 5 2 3 2 2" xfId="7703" xr:uid="{ED3C0327-5E42-4BA8-99A6-3EC913344442}"/>
    <cellStyle name="Normal 4 2 5 2 3 3" xfId="5558" xr:uid="{74FB5550-AF17-4D16-83B2-B5CA81FEB493}"/>
    <cellStyle name="Normal 4 2 5 2 4" xfId="1674" xr:uid="{00000000-0005-0000-0000-00005B0A0000}"/>
    <cellStyle name="Normal 4 2 5 2 4 2" xfId="3904" xr:uid="{00000000-0005-0000-0000-00005C0A0000}"/>
    <cellStyle name="Normal 4 2 5 2 4 2 2" xfId="8116" xr:uid="{9360EDDE-4466-4BAA-A7C3-F68790EAFA9F}"/>
    <cellStyle name="Normal 4 2 5 2 4 3" xfId="5971" xr:uid="{FFB41F7A-685B-445C-979B-FAB1631035EB}"/>
    <cellStyle name="Normal 4 2 5 2 5" xfId="2088" xr:uid="{00000000-0005-0000-0000-00005D0A0000}"/>
    <cellStyle name="Normal 4 2 5 2 5 2" xfId="4317" xr:uid="{00000000-0005-0000-0000-00005E0A0000}"/>
    <cellStyle name="Normal 4 2 5 2 5 2 2" xfId="8529" xr:uid="{0913839E-9A36-448E-B9BB-B234F3F5C0F8}"/>
    <cellStyle name="Normal 4 2 5 2 5 3" xfId="6384" xr:uid="{018D1F4F-5166-48CE-8088-8EDC5C620C35}"/>
    <cellStyle name="Normal 4 2 5 2 6" xfId="2524" xr:uid="{00000000-0005-0000-0000-00005F0A0000}"/>
    <cellStyle name="Normal 4 2 5 2 6 2" xfId="6797" xr:uid="{B72C8BDC-8D48-40F1-AF90-BEEA275E08EC}"/>
    <cellStyle name="Normal 4 2 5 2 7" xfId="4732" xr:uid="{8CA7B517-117E-4478-BACC-36C0184A07F0}"/>
    <cellStyle name="Normal 4 2 5 3" xfId="840" xr:uid="{00000000-0005-0000-0000-0000600A0000}"/>
    <cellStyle name="Normal 4 2 5 3 2" xfId="3077" xr:uid="{00000000-0005-0000-0000-0000610A0000}"/>
    <cellStyle name="Normal 4 2 5 3 2 2" xfId="7289" xr:uid="{871B52D2-3263-479C-B493-BAFF46DB945C}"/>
    <cellStyle name="Normal 4 2 5 3 3" xfId="5144" xr:uid="{BED0CB8D-BFC0-4CED-B61F-3E5CEB0B1CE1}"/>
    <cellStyle name="Normal 4 2 5 4" xfId="1260" xr:uid="{00000000-0005-0000-0000-0000620A0000}"/>
    <cellStyle name="Normal 4 2 5 4 2" xfId="3490" xr:uid="{00000000-0005-0000-0000-0000630A0000}"/>
    <cellStyle name="Normal 4 2 5 4 2 2" xfId="7702" xr:uid="{7FD9D29F-F48C-4B9E-9A36-6EE423B34E71}"/>
    <cellStyle name="Normal 4 2 5 4 3" xfId="5557" xr:uid="{31A4EF17-FB93-46BA-A402-BAC34389A367}"/>
    <cellStyle name="Normal 4 2 5 5" xfId="1673" xr:uid="{00000000-0005-0000-0000-0000640A0000}"/>
    <cellStyle name="Normal 4 2 5 5 2" xfId="3903" xr:uid="{00000000-0005-0000-0000-0000650A0000}"/>
    <cellStyle name="Normal 4 2 5 5 2 2" xfId="8115" xr:uid="{82A44352-D039-49CF-854F-F789D5625998}"/>
    <cellStyle name="Normal 4 2 5 5 3" xfId="5970" xr:uid="{ACC8E6E9-F761-496A-9D3B-06261682830B}"/>
    <cellStyle name="Normal 4 2 5 6" xfId="2087" xr:uid="{00000000-0005-0000-0000-0000660A0000}"/>
    <cellStyle name="Normal 4 2 5 6 2" xfId="4316" xr:uid="{00000000-0005-0000-0000-0000670A0000}"/>
    <cellStyle name="Normal 4 2 5 6 2 2" xfId="8528" xr:uid="{28C53A92-299C-4C8B-8B52-FA1DBB17233C}"/>
    <cellStyle name="Normal 4 2 5 6 3" xfId="6383" xr:uid="{AEB01EE8-73F8-497C-93F4-39CDCFDEE6BA}"/>
    <cellStyle name="Normal 4 2 5 7" xfId="2523" xr:uid="{00000000-0005-0000-0000-0000680A0000}"/>
    <cellStyle name="Normal 4 2 5 7 2" xfId="6796" xr:uid="{6E406B52-BF26-41BC-9BD4-058E808BF0BB}"/>
    <cellStyle name="Normal 4 2 5 8" xfId="4731" xr:uid="{1137395D-0610-4318-8162-3701DCF4D56B}"/>
    <cellStyle name="Normal 4 2 6" xfId="365" xr:uid="{00000000-0005-0000-0000-0000690A0000}"/>
    <cellStyle name="Normal 4 2 6 2" xfId="842" xr:uid="{00000000-0005-0000-0000-00006A0A0000}"/>
    <cellStyle name="Normal 4 2 6 2 2" xfId="3079" xr:uid="{00000000-0005-0000-0000-00006B0A0000}"/>
    <cellStyle name="Normal 4 2 6 2 2 2" xfId="7291" xr:uid="{74EF6CFA-6458-4419-8ED3-11D361208856}"/>
    <cellStyle name="Normal 4 2 6 2 3" xfId="5146" xr:uid="{E95D089C-ABD4-49E4-B37A-591E75A1D8CC}"/>
    <cellStyle name="Normal 4 2 6 3" xfId="1262" xr:uid="{00000000-0005-0000-0000-00006C0A0000}"/>
    <cellStyle name="Normal 4 2 6 3 2" xfId="3492" xr:uid="{00000000-0005-0000-0000-00006D0A0000}"/>
    <cellStyle name="Normal 4 2 6 3 2 2" xfId="7704" xr:uid="{05E21F73-37EB-4EE0-B717-6E4E4631B866}"/>
    <cellStyle name="Normal 4 2 6 3 3" xfId="5559" xr:uid="{0300196D-FE0F-4C36-85D4-2E67BED70B5D}"/>
    <cellStyle name="Normal 4 2 6 4" xfId="1675" xr:uid="{00000000-0005-0000-0000-00006E0A0000}"/>
    <cellStyle name="Normal 4 2 6 4 2" xfId="3905" xr:uid="{00000000-0005-0000-0000-00006F0A0000}"/>
    <cellStyle name="Normal 4 2 6 4 2 2" xfId="8117" xr:uid="{659590C7-2E2A-484E-803E-77D5CBCE793C}"/>
    <cellStyle name="Normal 4 2 6 4 3" xfId="5972" xr:uid="{78982C78-B747-44AD-8D67-A723AEC59A48}"/>
    <cellStyle name="Normal 4 2 6 5" xfId="2089" xr:uid="{00000000-0005-0000-0000-0000700A0000}"/>
    <cellStyle name="Normal 4 2 6 5 2" xfId="4318" xr:uid="{00000000-0005-0000-0000-0000710A0000}"/>
    <cellStyle name="Normal 4 2 6 5 2 2" xfId="8530" xr:uid="{DAC6194E-059A-4317-B71A-D598A02B6C92}"/>
    <cellStyle name="Normal 4 2 6 5 3" xfId="6385" xr:uid="{E0E087D2-15F1-446B-99BE-520757764303}"/>
    <cellStyle name="Normal 4 2 6 6" xfId="2525" xr:uid="{00000000-0005-0000-0000-0000720A0000}"/>
    <cellStyle name="Normal 4 2 6 6 2" xfId="6798" xr:uid="{DAF4AD5B-233A-43D0-B644-F1E030BC8650}"/>
    <cellStyle name="Normal 4 2 6 7" xfId="4733" xr:uid="{CD02CC3C-6FE3-444D-A20F-985CA3153320}"/>
    <cellStyle name="Normal 4 3" xfId="366" xr:uid="{00000000-0005-0000-0000-0000730A0000}"/>
    <cellStyle name="Normal 4 3 2" xfId="367" xr:uid="{00000000-0005-0000-0000-0000740A0000}"/>
    <cellStyle name="Normal 4 3 2 2" xfId="368" xr:uid="{00000000-0005-0000-0000-0000750A0000}"/>
    <cellStyle name="Normal 4 3 2 2 2" xfId="369" xr:uid="{00000000-0005-0000-0000-0000760A0000}"/>
    <cellStyle name="Normal 4 3 2 2 2 2" xfId="370" xr:uid="{00000000-0005-0000-0000-0000770A0000}"/>
    <cellStyle name="Normal 4 3 2 2 2 2 2" xfId="371" xr:uid="{00000000-0005-0000-0000-0000780A0000}"/>
    <cellStyle name="Normal 4 3 2 2 2 2 2 2" xfId="847" xr:uid="{00000000-0005-0000-0000-0000790A0000}"/>
    <cellStyle name="Normal 4 3 2 2 2 2 2 2 2" xfId="3083" xr:uid="{00000000-0005-0000-0000-00007A0A0000}"/>
    <cellStyle name="Normal 4 3 2 2 2 2 2 2 2 2" xfId="7295" xr:uid="{B5C090B4-C687-4CDA-AB08-3A09E6A9AA26}"/>
    <cellStyle name="Normal 4 3 2 2 2 2 2 2 3" xfId="5150" xr:uid="{E751C3DE-7C8D-4326-97C1-CE88F78BAA43}"/>
    <cellStyle name="Normal 4 3 2 2 2 2 2 3" xfId="1266" xr:uid="{00000000-0005-0000-0000-00007B0A0000}"/>
    <cellStyle name="Normal 4 3 2 2 2 2 2 3 2" xfId="3496" xr:uid="{00000000-0005-0000-0000-00007C0A0000}"/>
    <cellStyle name="Normal 4 3 2 2 2 2 2 3 2 2" xfId="7708" xr:uid="{EB6AECBA-D3C0-4A95-9D7F-60CE8BBF0765}"/>
    <cellStyle name="Normal 4 3 2 2 2 2 2 3 3" xfId="5563" xr:uid="{95530F96-58CA-48DC-91A8-B9231B8122EA}"/>
    <cellStyle name="Normal 4 3 2 2 2 2 2 4" xfId="1679" xr:uid="{00000000-0005-0000-0000-00007D0A0000}"/>
    <cellStyle name="Normal 4 3 2 2 2 2 2 4 2" xfId="3909" xr:uid="{00000000-0005-0000-0000-00007E0A0000}"/>
    <cellStyle name="Normal 4 3 2 2 2 2 2 4 2 2" xfId="8121" xr:uid="{F49D0384-E4F0-4EED-9959-23587FCECA12}"/>
    <cellStyle name="Normal 4 3 2 2 2 2 2 4 3" xfId="5976" xr:uid="{EC4DDCF0-D035-45E5-AB84-F6420BD5A6C3}"/>
    <cellStyle name="Normal 4 3 2 2 2 2 2 5" xfId="2093" xr:uid="{00000000-0005-0000-0000-00007F0A0000}"/>
    <cellStyle name="Normal 4 3 2 2 2 2 2 5 2" xfId="4322" xr:uid="{00000000-0005-0000-0000-0000800A0000}"/>
    <cellStyle name="Normal 4 3 2 2 2 2 2 5 2 2" xfId="8534" xr:uid="{D3F60533-4FB4-4B7B-996F-EF1F85D2AAE1}"/>
    <cellStyle name="Normal 4 3 2 2 2 2 2 5 3" xfId="6389" xr:uid="{8D227F10-4F83-4A6C-93EE-A995316710BD}"/>
    <cellStyle name="Normal 4 3 2 2 2 2 2 6" xfId="2529" xr:uid="{00000000-0005-0000-0000-0000810A0000}"/>
    <cellStyle name="Normal 4 3 2 2 2 2 2 6 2" xfId="6802" xr:uid="{16952778-C9E4-4E05-AA1D-45809A66970F}"/>
    <cellStyle name="Normal 4 3 2 2 2 2 2 7" xfId="4737" xr:uid="{C95189D1-4A10-4FA0-AFA1-C4F3F6269431}"/>
    <cellStyle name="Normal 4 3 2 2 2 2 3" xfId="846" xr:uid="{00000000-0005-0000-0000-0000820A0000}"/>
    <cellStyle name="Normal 4 3 2 2 2 2 3 2" xfId="3082" xr:uid="{00000000-0005-0000-0000-0000830A0000}"/>
    <cellStyle name="Normal 4 3 2 2 2 2 3 2 2" xfId="7294" xr:uid="{1AB38D99-FC27-4D83-98A0-566C6C224C18}"/>
    <cellStyle name="Normal 4 3 2 2 2 2 3 3" xfId="5149" xr:uid="{63DEB471-E782-49E6-A683-54A6C54E9037}"/>
    <cellStyle name="Normal 4 3 2 2 2 2 4" xfId="1265" xr:uid="{00000000-0005-0000-0000-0000840A0000}"/>
    <cellStyle name="Normal 4 3 2 2 2 2 4 2" xfId="3495" xr:uid="{00000000-0005-0000-0000-0000850A0000}"/>
    <cellStyle name="Normal 4 3 2 2 2 2 4 2 2" xfId="7707" xr:uid="{EC4E8003-11F4-48DC-835E-62F6FC4A49B9}"/>
    <cellStyle name="Normal 4 3 2 2 2 2 4 3" xfId="5562" xr:uid="{97DDC8DE-B574-4C96-B02B-B8A2EDE03A49}"/>
    <cellStyle name="Normal 4 3 2 2 2 2 5" xfId="1678" xr:uid="{00000000-0005-0000-0000-0000860A0000}"/>
    <cellStyle name="Normal 4 3 2 2 2 2 5 2" xfId="3908" xr:uid="{00000000-0005-0000-0000-0000870A0000}"/>
    <cellStyle name="Normal 4 3 2 2 2 2 5 2 2" xfId="8120" xr:uid="{C2F6DF2F-D85C-4EBA-BC6B-237D151875DA}"/>
    <cellStyle name="Normal 4 3 2 2 2 2 5 3" xfId="5975" xr:uid="{5DA4AF6F-58AF-498F-BA98-879B028BF372}"/>
    <cellStyle name="Normal 4 3 2 2 2 2 6" xfId="2092" xr:uid="{00000000-0005-0000-0000-0000880A0000}"/>
    <cellStyle name="Normal 4 3 2 2 2 2 6 2" xfId="4321" xr:uid="{00000000-0005-0000-0000-0000890A0000}"/>
    <cellStyle name="Normal 4 3 2 2 2 2 6 2 2" xfId="8533" xr:uid="{39FFEB54-8645-4131-A0B4-972BA7D8C083}"/>
    <cellStyle name="Normal 4 3 2 2 2 2 6 3" xfId="6388" xr:uid="{5AB99AA6-9059-4AB3-913C-A455A61A00B1}"/>
    <cellStyle name="Normal 4 3 2 2 2 2 7" xfId="2528" xr:uid="{00000000-0005-0000-0000-00008A0A0000}"/>
    <cellStyle name="Normal 4 3 2 2 2 2 7 2" xfId="6801" xr:uid="{6AD261C9-3CD6-48D2-8CF7-015A6ECE7475}"/>
    <cellStyle name="Normal 4 3 2 2 2 2 8" xfId="4736" xr:uid="{080A9D99-745D-4154-A2B0-5999CAF0E607}"/>
    <cellStyle name="Normal 4 3 2 2 2 3" xfId="372" xr:uid="{00000000-0005-0000-0000-00008B0A0000}"/>
    <cellStyle name="Normal 4 3 2 2 2 3 2" xfId="848" xr:uid="{00000000-0005-0000-0000-00008C0A0000}"/>
    <cellStyle name="Normal 4 3 2 2 2 3 2 2" xfId="3084" xr:uid="{00000000-0005-0000-0000-00008D0A0000}"/>
    <cellStyle name="Normal 4 3 2 2 2 3 2 2 2" xfId="7296" xr:uid="{A7251A35-C2AF-4F78-B39C-56DB791B8409}"/>
    <cellStyle name="Normal 4 3 2 2 2 3 2 3" xfId="5151" xr:uid="{D88CC231-A4A0-45A0-9EFF-60C6E7132001}"/>
    <cellStyle name="Normal 4 3 2 2 2 3 3" xfId="1267" xr:uid="{00000000-0005-0000-0000-00008E0A0000}"/>
    <cellStyle name="Normal 4 3 2 2 2 3 3 2" xfId="3497" xr:uid="{00000000-0005-0000-0000-00008F0A0000}"/>
    <cellStyle name="Normal 4 3 2 2 2 3 3 2 2" xfId="7709" xr:uid="{D6B62176-045A-4397-A24D-AF1ECF03BAC5}"/>
    <cellStyle name="Normal 4 3 2 2 2 3 3 3" xfId="5564" xr:uid="{26EDD922-EB85-47F1-BA44-18395420851B}"/>
    <cellStyle name="Normal 4 3 2 2 2 3 4" xfId="1680" xr:uid="{00000000-0005-0000-0000-0000900A0000}"/>
    <cellStyle name="Normal 4 3 2 2 2 3 4 2" xfId="3910" xr:uid="{00000000-0005-0000-0000-0000910A0000}"/>
    <cellStyle name="Normal 4 3 2 2 2 3 4 2 2" xfId="8122" xr:uid="{D1DA3206-908D-4A6A-B747-5E7F7ACD149E}"/>
    <cellStyle name="Normal 4 3 2 2 2 3 4 3" xfId="5977" xr:uid="{0E53C2D1-7A43-4311-A865-F76395294A68}"/>
    <cellStyle name="Normal 4 3 2 2 2 3 5" xfId="2094" xr:uid="{00000000-0005-0000-0000-0000920A0000}"/>
    <cellStyle name="Normal 4 3 2 2 2 3 5 2" xfId="4323" xr:uid="{00000000-0005-0000-0000-0000930A0000}"/>
    <cellStyle name="Normal 4 3 2 2 2 3 5 2 2" xfId="8535" xr:uid="{040288A9-7902-4702-B696-F8207A783C78}"/>
    <cellStyle name="Normal 4 3 2 2 2 3 5 3" xfId="6390" xr:uid="{1FAFF4F4-A173-4FA8-AE34-C4ABD900A92F}"/>
    <cellStyle name="Normal 4 3 2 2 2 3 6" xfId="2530" xr:uid="{00000000-0005-0000-0000-0000940A0000}"/>
    <cellStyle name="Normal 4 3 2 2 2 3 6 2" xfId="6803" xr:uid="{56EABE92-2F78-432B-86A6-BC6BF8EC2C33}"/>
    <cellStyle name="Normal 4 3 2 2 2 3 7" xfId="4738" xr:uid="{1830826B-9DE2-480D-84C6-3BA6DB423543}"/>
    <cellStyle name="Normal 4 3 2 2 2 4" xfId="845" xr:uid="{00000000-0005-0000-0000-0000950A0000}"/>
    <cellStyle name="Normal 4 3 2 2 2 4 2" xfId="3081" xr:uid="{00000000-0005-0000-0000-0000960A0000}"/>
    <cellStyle name="Normal 4 3 2 2 2 4 2 2" xfId="7293" xr:uid="{D8B96B5D-9891-464B-9047-4E9E321099C0}"/>
    <cellStyle name="Normal 4 3 2 2 2 4 3" xfId="5148" xr:uid="{E8822D47-6C61-467C-A2BC-F8532B74C651}"/>
    <cellStyle name="Normal 4 3 2 2 2 5" xfId="1264" xr:uid="{00000000-0005-0000-0000-0000970A0000}"/>
    <cellStyle name="Normal 4 3 2 2 2 5 2" xfId="3494" xr:uid="{00000000-0005-0000-0000-0000980A0000}"/>
    <cellStyle name="Normal 4 3 2 2 2 5 2 2" xfId="7706" xr:uid="{1F658B07-1068-4EA1-B291-73FCA5C709D9}"/>
    <cellStyle name="Normal 4 3 2 2 2 5 3" xfId="5561" xr:uid="{03FDFD0A-27C4-487E-910A-51B53E24FF45}"/>
    <cellStyle name="Normal 4 3 2 2 2 6" xfId="1677" xr:uid="{00000000-0005-0000-0000-0000990A0000}"/>
    <cellStyle name="Normal 4 3 2 2 2 6 2" xfId="3907" xr:uid="{00000000-0005-0000-0000-00009A0A0000}"/>
    <cellStyle name="Normal 4 3 2 2 2 6 2 2" xfId="8119" xr:uid="{61AD63FF-0C08-4ECB-BC8B-D9F6F606A04B}"/>
    <cellStyle name="Normal 4 3 2 2 2 6 3" xfId="5974" xr:uid="{8AB06A1F-0249-4A19-9351-CC5377097AFB}"/>
    <cellStyle name="Normal 4 3 2 2 2 7" xfId="2091" xr:uid="{00000000-0005-0000-0000-00009B0A0000}"/>
    <cellStyle name="Normal 4 3 2 2 2 7 2" xfId="4320" xr:uid="{00000000-0005-0000-0000-00009C0A0000}"/>
    <cellStyle name="Normal 4 3 2 2 2 7 2 2" xfId="8532" xr:uid="{F1107D1E-CF67-44E4-ACE5-123119303FD4}"/>
    <cellStyle name="Normal 4 3 2 2 2 7 3" xfId="6387" xr:uid="{E1ADBAD5-165E-4C26-91B7-CF5556567198}"/>
    <cellStyle name="Normal 4 3 2 2 2 8" xfId="2527" xr:uid="{00000000-0005-0000-0000-00009D0A0000}"/>
    <cellStyle name="Normal 4 3 2 2 2 8 2" xfId="6800" xr:uid="{7070578F-8BDA-4F23-A6B8-8CCC567C8281}"/>
    <cellStyle name="Normal 4 3 2 2 2 9" xfId="4735" xr:uid="{19F8051E-1172-4141-99FC-2BC8D6C1D185}"/>
    <cellStyle name="Normal 4 3 2 3" xfId="373" xr:uid="{00000000-0005-0000-0000-00009E0A0000}"/>
    <cellStyle name="Normal 4 3 2 3 2" xfId="849" xr:uid="{00000000-0005-0000-0000-00009F0A0000}"/>
    <cellStyle name="Normal 4 3 2 4" xfId="844" xr:uid="{00000000-0005-0000-0000-0000A00A0000}"/>
    <cellStyle name="Normal 4 3 3" xfId="374" xr:uid="{00000000-0005-0000-0000-0000A10A0000}"/>
    <cellStyle name="Normal 4 3 3 2" xfId="375" xr:uid="{00000000-0005-0000-0000-0000A20A0000}"/>
    <cellStyle name="Normal 4 3 3 2 2" xfId="376" xr:uid="{00000000-0005-0000-0000-0000A30A0000}"/>
    <cellStyle name="Normal 4 3 3 2 2 2" xfId="852" xr:uid="{00000000-0005-0000-0000-0000A40A0000}"/>
    <cellStyle name="Normal 4 3 3 2 2 2 2" xfId="3087" xr:uid="{00000000-0005-0000-0000-0000A50A0000}"/>
    <cellStyle name="Normal 4 3 3 2 2 2 2 2" xfId="7299" xr:uid="{388E6BE4-526B-485C-BC4E-7587D3FED3EA}"/>
    <cellStyle name="Normal 4 3 3 2 2 2 3" xfId="5154" xr:uid="{5EF1D53F-1E1A-4DC0-9E0C-2E23CF50576C}"/>
    <cellStyle name="Normal 4 3 3 2 2 3" xfId="1270" xr:uid="{00000000-0005-0000-0000-0000A60A0000}"/>
    <cellStyle name="Normal 4 3 3 2 2 3 2" xfId="3500" xr:uid="{00000000-0005-0000-0000-0000A70A0000}"/>
    <cellStyle name="Normal 4 3 3 2 2 3 2 2" xfId="7712" xr:uid="{09313F49-5896-4F05-A78F-2D273FF563DA}"/>
    <cellStyle name="Normal 4 3 3 2 2 3 3" xfId="5567" xr:uid="{16BFF434-A8F3-4E2E-B6C1-961857C0D15E}"/>
    <cellStyle name="Normal 4 3 3 2 2 4" xfId="1683" xr:uid="{00000000-0005-0000-0000-0000A80A0000}"/>
    <cellStyle name="Normal 4 3 3 2 2 4 2" xfId="3913" xr:uid="{00000000-0005-0000-0000-0000A90A0000}"/>
    <cellStyle name="Normal 4 3 3 2 2 4 2 2" xfId="8125" xr:uid="{2F6677F5-9D01-401A-A2D5-108A743D1ED8}"/>
    <cellStyle name="Normal 4 3 3 2 2 4 3" xfId="5980" xr:uid="{E85A11BC-2384-4313-B6BA-702986B3F23C}"/>
    <cellStyle name="Normal 4 3 3 2 2 5" xfId="2097" xr:uid="{00000000-0005-0000-0000-0000AA0A0000}"/>
    <cellStyle name="Normal 4 3 3 2 2 5 2" xfId="4326" xr:uid="{00000000-0005-0000-0000-0000AB0A0000}"/>
    <cellStyle name="Normal 4 3 3 2 2 5 2 2" xfId="8538" xr:uid="{0A91545D-79D2-4735-A689-69D29B50FE67}"/>
    <cellStyle name="Normal 4 3 3 2 2 5 3" xfId="6393" xr:uid="{EDC8D2E7-3AC3-4106-AC84-0FE647C78B1E}"/>
    <cellStyle name="Normal 4 3 3 2 2 6" xfId="2533" xr:uid="{00000000-0005-0000-0000-0000AC0A0000}"/>
    <cellStyle name="Normal 4 3 3 2 2 6 2" xfId="6806" xr:uid="{C296D813-90B2-46FE-8F2F-98DA1477B784}"/>
    <cellStyle name="Normal 4 3 3 2 2 7" xfId="4741" xr:uid="{4CBE7BC2-4F46-4284-B2FC-6CD02928B209}"/>
    <cellStyle name="Normal 4 3 3 2 3" xfId="851" xr:uid="{00000000-0005-0000-0000-0000AD0A0000}"/>
    <cellStyle name="Normal 4 3 3 2 3 2" xfId="3086" xr:uid="{00000000-0005-0000-0000-0000AE0A0000}"/>
    <cellStyle name="Normal 4 3 3 2 3 2 2" xfId="7298" xr:uid="{B946D6E8-7C6B-4728-9A77-171EFAEA3E7D}"/>
    <cellStyle name="Normal 4 3 3 2 3 3" xfId="5153" xr:uid="{E89D8284-37C9-4E50-BB48-31125F6E60CD}"/>
    <cellStyle name="Normal 4 3 3 2 4" xfId="1269" xr:uid="{00000000-0005-0000-0000-0000AF0A0000}"/>
    <cellStyle name="Normal 4 3 3 2 4 2" xfId="3499" xr:uid="{00000000-0005-0000-0000-0000B00A0000}"/>
    <cellStyle name="Normal 4 3 3 2 4 2 2" xfId="7711" xr:uid="{971C50D6-541D-44D6-A877-C7E19868D78E}"/>
    <cellStyle name="Normal 4 3 3 2 4 3" xfId="5566" xr:uid="{D2F42E14-81A2-4532-BFD3-0B74D83FA9EC}"/>
    <cellStyle name="Normal 4 3 3 2 5" xfId="1682" xr:uid="{00000000-0005-0000-0000-0000B10A0000}"/>
    <cellStyle name="Normal 4 3 3 2 5 2" xfId="3912" xr:uid="{00000000-0005-0000-0000-0000B20A0000}"/>
    <cellStyle name="Normal 4 3 3 2 5 2 2" xfId="8124" xr:uid="{95A33C47-C542-499C-9F18-1C7053C9D815}"/>
    <cellStyle name="Normal 4 3 3 2 5 3" xfId="5979" xr:uid="{E54A99B1-A019-48E1-9202-623EAAA77A44}"/>
    <cellStyle name="Normal 4 3 3 2 6" xfId="2096" xr:uid="{00000000-0005-0000-0000-0000B30A0000}"/>
    <cellStyle name="Normal 4 3 3 2 6 2" xfId="4325" xr:uid="{00000000-0005-0000-0000-0000B40A0000}"/>
    <cellStyle name="Normal 4 3 3 2 6 2 2" xfId="8537" xr:uid="{9D6F90E8-8C91-41ED-9309-4C1CA18E9425}"/>
    <cellStyle name="Normal 4 3 3 2 6 3" xfId="6392" xr:uid="{E7B8AB36-AD13-496A-99F1-EBD08FC98097}"/>
    <cellStyle name="Normal 4 3 3 2 7" xfId="2532" xr:uid="{00000000-0005-0000-0000-0000B50A0000}"/>
    <cellStyle name="Normal 4 3 3 2 7 2" xfId="6805" xr:uid="{A359CBE8-554C-4E66-9399-B73DFBF75549}"/>
    <cellStyle name="Normal 4 3 3 2 8" xfId="4740" xr:uid="{8D21AB3B-7721-4B48-BAB0-BAB1500B9AF2}"/>
    <cellStyle name="Normal 4 3 3 3" xfId="377" xr:uid="{00000000-0005-0000-0000-0000B60A0000}"/>
    <cellStyle name="Normal 4 3 3 3 2" xfId="853" xr:uid="{00000000-0005-0000-0000-0000B70A0000}"/>
    <cellStyle name="Normal 4 3 3 3 2 2" xfId="3088" xr:uid="{00000000-0005-0000-0000-0000B80A0000}"/>
    <cellStyle name="Normal 4 3 3 3 2 2 2" xfId="7300" xr:uid="{5EA2A363-4562-483D-B727-0C8153D60C0B}"/>
    <cellStyle name="Normal 4 3 3 3 2 3" xfId="5155" xr:uid="{BEE9EF1E-EB4E-4E08-A961-32E324B32A73}"/>
    <cellStyle name="Normal 4 3 3 3 3" xfId="1271" xr:uid="{00000000-0005-0000-0000-0000B90A0000}"/>
    <cellStyle name="Normal 4 3 3 3 3 2" xfId="3501" xr:uid="{00000000-0005-0000-0000-0000BA0A0000}"/>
    <cellStyle name="Normal 4 3 3 3 3 2 2" xfId="7713" xr:uid="{CC687A27-09C4-4267-8E8B-7DDCB8C2B201}"/>
    <cellStyle name="Normal 4 3 3 3 3 3" xfId="5568" xr:uid="{BFA0D990-28E2-45BD-A2F5-B1820E1E4E30}"/>
    <cellStyle name="Normal 4 3 3 3 4" xfId="1684" xr:uid="{00000000-0005-0000-0000-0000BB0A0000}"/>
    <cellStyle name="Normal 4 3 3 3 4 2" xfId="3914" xr:uid="{00000000-0005-0000-0000-0000BC0A0000}"/>
    <cellStyle name="Normal 4 3 3 3 4 2 2" xfId="8126" xr:uid="{9E192393-FD0C-4826-97D9-30EDBD3025F7}"/>
    <cellStyle name="Normal 4 3 3 3 4 3" xfId="5981" xr:uid="{CC34FB96-2725-464A-94A7-F8DAAC1F4437}"/>
    <cellStyle name="Normal 4 3 3 3 5" xfId="2098" xr:uid="{00000000-0005-0000-0000-0000BD0A0000}"/>
    <cellStyle name="Normal 4 3 3 3 5 2" xfId="4327" xr:uid="{00000000-0005-0000-0000-0000BE0A0000}"/>
    <cellStyle name="Normal 4 3 3 3 5 2 2" xfId="8539" xr:uid="{FC232E6A-7AB5-4230-9842-C983641E2EF9}"/>
    <cellStyle name="Normal 4 3 3 3 5 3" xfId="6394" xr:uid="{8F210972-E2F9-45FD-AF93-C5F1E3779998}"/>
    <cellStyle name="Normal 4 3 3 3 6" xfId="2534" xr:uid="{00000000-0005-0000-0000-0000BF0A0000}"/>
    <cellStyle name="Normal 4 3 3 3 6 2" xfId="6807" xr:uid="{F358A7D2-1D12-4821-8998-CE99AAA1003F}"/>
    <cellStyle name="Normal 4 3 3 3 7" xfId="4742" xr:uid="{6D4B027F-C18C-4486-BACD-7F4E6754824F}"/>
    <cellStyle name="Normal 4 3 3 4" xfId="850" xr:uid="{00000000-0005-0000-0000-0000C00A0000}"/>
    <cellStyle name="Normal 4 3 3 4 2" xfId="3085" xr:uid="{00000000-0005-0000-0000-0000C10A0000}"/>
    <cellStyle name="Normal 4 3 3 4 2 2" xfId="7297" xr:uid="{1DE3F77A-7AAB-46FC-AA3E-2EAFD798492A}"/>
    <cellStyle name="Normal 4 3 3 4 3" xfId="5152" xr:uid="{EC3D1311-E551-49E7-B6A3-C8BA16129A48}"/>
    <cellStyle name="Normal 4 3 3 5" xfId="1268" xr:uid="{00000000-0005-0000-0000-0000C20A0000}"/>
    <cellStyle name="Normal 4 3 3 5 2" xfId="3498" xr:uid="{00000000-0005-0000-0000-0000C30A0000}"/>
    <cellStyle name="Normal 4 3 3 5 2 2" xfId="7710" xr:uid="{E54F9C3C-B773-4714-88FF-F9B35C2C9F28}"/>
    <cellStyle name="Normal 4 3 3 5 3" xfId="5565" xr:uid="{E8201281-9FAD-4957-AB14-D63E5CF7BFFC}"/>
    <cellStyle name="Normal 4 3 3 6" xfId="1681" xr:uid="{00000000-0005-0000-0000-0000C40A0000}"/>
    <cellStyle name="Normal 4 3 3 6 2" xfId="3911" xr:uid="{00000000-0005-0000-0000-0000C50A0000}"/>
    <cellStyle name="Normal 4 3 3 6 2 2" xfId="8123" xr:uid="{F7C5328C-55A2-4ACA-90C0-E9FB6E0E419C}"/>
    <cellStyle name="Normal 4 3 3 6 3" xfId="5978" xr:uid="{3BC330E1-1A8E-45E2-9B04-16E99194F07A}"/>
    <cellStyle name="Normal 4 3 3 7" xfId="2095" xr:uid="{00000000-0005-0000-0000-0000C60A0000}"/>
    <cellStyle name="Normal 4 3 3 7 2" xfId="4324" xr:uid="{00000000-0005-0000-0000-0000C70A0000}"/>
    <cellStyle name="Normal 4 3 3 7 2 2" xfId="8536" xr:uid="{1052C430-31E4-4B82-BACF-B6069A3BF6CC}"/>
    <cellStyle name="Normal 4 3 3 7 3" xfId="6391" xr:uid="{67CD3113-F82A-4AE7-9B7B-9A880C26BCB5}"/>
    <cellStyle name="Normal 4 3 3 8" xfId="2531" xr:uid="{00000000-0005-0000-0000-0000C80A0000}"/>
    <cellStyle name="Normal 4 3 3 8 2" xfId="6804" xr:uid="{9E3EF108-4ABD-4008-BF21-37A32959FDE4}"/>
    <cellStyle name="Normal 4 3 3 9" xfId="4739" xr:uid="{EA5259EE-C659-4A5E-B22B-AF638E3978D4}"/>
    <cellStyle name="Normal 4 3 4" xfId="843" xr:uid="{00000000-0005-0000-0000-0000C90A0000}"/>
    <cellStyle name="Normal 4 3 4 2" xfId="3080" xr:uid="{00000000-0005-0000-0000-0000CA0A0000}"/>
    <cellStyle name="Normal 4 3 4 2 2" xfId="7292" xr:uid="{8CE7601D-A802-4157-B7B4-5A0D6B4D1C82}"/>
    <cellStyle name="Normal 4 3 4 3" xfId="5147" xr:uid="{8D90D1F7-3E48-451C-AA7D-65C8C251ADC9}"/>
    <cellStyle name="Normal 4 3 5" xfId="1263" xr:uid="{00000000-0005-0000-0000-0000CB0A0000}"/>
    <cellStyle name="Normal 4 3 5 2" xfId="3493" xr:uid="{00000000-0005-0000-0000-0000CC0A0000}"/>
    <cellStyle name="Normal 4 3 5 2 2" xfId="7705" xr:uid="{F742AA5A-F9BE-4BE4-B3DC-2CB5E07AF99E}"/>
    <cellStyle name="Normal 4 3 5 3" xfId="5560" xr:uid="{B5343A94-144C-4C5B-83F1-F7742C4419BC}"/>
    <cellStyle name="Normal 4 3 6" xfId="1676" xr:uid="{00000000-0005-0000-0000-0000CD0A0000}"/>
    <cellStyle name="Normal 4 3 6 2" xfId="3906" xr:uid="{00000000-0005-0000-0000-0000CE0A0000}"/>
    <cellStyle name="Normal 4 3 6 2 2" xfId="8118" xr:uid="{71FFD6C2-808C-4B09-82C5-7A62C8C7D1E8}"/>
    <cellStyle name="Normal 4 3 6 3" xfId="5973" xr:uid="{616E2188-95BE-4ED5-AE11-E0F9902C7368}"/>
    <cellStyle name="Normal 4 3 7" xfId="2090" xr:uid="{00000000-0005-0000-0000-0000CF0A0000}"/>
    <cellStyle name="Normal 4 3 7 2" xfId="4319" xr:uid="{00000000-0005-0000-0000-0000D00A0000}"/>
    <cellStyle name="Normal 4 3 7 2 2" xfId="8531" xr:uid="{BF0026A6-5883-4EF3-A80B-EACCD4B95C45}"/>
    <cellStyle name="Normal 4 3 7 3" xfId="6386" xr:uid="{FBE04861-5A2B-43B2-99E1-7DD100297E0D}"/>
    <cellStyle name="Normal 4 3 8" xfId="2526" xr:uid="{00000000-0005-0000-0000-0000D10A0000}"/>
    <cellStyle name="Normal 4 3 8 2" xfId="6799" xr:uid="{C170DAD6-D073-4E68-8270-531B473EBE5F}"/>
    <cellStyle name="Normal 4 3 9" xfId="4734" xr:uid="{83F37234-ACA5-43A0-B92B-0ACC39D12A9A}"/>
    <cellStyle name="Normal 4 4" xfId="378" xr:uid="{00000000-0005-0000-0000-0000D20A0000}"/>
    <cellStyle name="Normal 4 4 10" xfId="2535" xr:uid="{00000000-0005-0000-0000-0000D30A0000}"/>
    <cellStyle name="Normal 4 4 10 2" xfId="6808" xr:uid="{977C9FAD-DEBE-4ED8-8D92-077E823E9B57}"/>
    <cellStyle name="Normal 4 4 11" xfId="4743" xr:uid="{E25EB07B-B958-4018-9733-A03C497AC7DA}"/>
    <cellStyle name="Normal 4 4 2" xfId="379" xr:uid="{00000000-0005-0000-0000-0000D40A0000}"/>
    <cellStyle name="Normal 4 4 2 10" xfId="4744" xr:uid="{D346E94C-BE88-425F-8885-6508553CB165}"/>
    <cellStyle name="Normal 4 4 2 2" xfId="380" xr:uid="{00000000-0005-0000-0000-0000D50A0000}"/>
    <cellStyle name="Normal 4 4 2 2 2" xfId="381" xr:uid="{00000000-0005-0000-0000-0000D60A0000}"/>
    <cellStyle name="Normal 4 4 2 2 2 2" xfId="382" xr:uid="{00000000-0005-0000-0000-0000D70A0000}"/>
    <cellStyle name="Normal 4 4 2 2 2 2 2" xfId="858" xr:uid="{00000000-0005-0000-0000-0000D80A0000}"/>
    <cellStyle name="Normal 4 4 2 2 2 2 2 2" xfId="3093" xr:uid="{00000000-0005-0000-0000-0000D90A0000}"/>
    <cellStyle name="Normal 4 4 2 2 2 2 2 2 2" xfId="7305" xr:uid="{01E91303-461E-4DAF-BF20-D6FA65DC9547}"/>
    <cellStyle name="Normal 4 4 2 2 2 2 2 3" xfId="5160" xr:uid="{15EFC0D3-2EA0-4C49-A351-2677E6E3C9B0}"/>
    <cellStyle name="Normal 4 4 2 2 2 2 3" xfId="1276" xr:uid="{00000000-0005-0000-0000-0000DA0A0000}"/>
    <cellStyle name="Normal 4 4 2 2 2 2 3 2" xfId="3506" xr:uid="{00000000-0005-0000-0000-0000DB0A0000}"/>
    <cellStyle name="Normal 4 4 2 2 2 2 3 2 2" xfId="7718" xr:uid="{66F3CC0B-B914-4D74-995F-8581599C962C}"/>
    <cellStyle name="Normal 4 4 2 2 2 2 3 3" xfId="5573" xr:uid="{9E69F792-E25B-4CA1-BF6F-C6AB4B5CCE47}"/>
    <cellStyle name="Normal 4 4 2 2 2 2 4" xfId="1689" xr:uid="{00000000-0005-0000-0000-0000DC0A0000}"/>
    <cellStyle name="Normal 4 4 2 2 2 2 4 2" xfId="3919" xr:uid="{00000000-0005-0000-0000-0000DD0A0000}"/>
    <cellStyle name="Normal 4 4 2 2 2 2 4 2 2" xfId="8131" xr:uid="{580B61B4-7748-4B53-BC93-A01760780BB6}"/>
    <cellStyle name="Normal 4 4 2 2 2 2 4 3" xfId="5986" xr:uid="{E572DF5E-6928-4FB0-BA5D-E6F172E6E023}"/>
    <cellStyle name="Normal 4 4 2 2 2 2 5" xfId="2103" xr:uid="{00000000-0005-0000-0000-0000DE0A0000}"/>
    <cellStyle name="Normal 4 4 2 2 2 2 5 2" xfId="4332" xr:uid="{00000000-0005-0000-0000-0000DF0A0000}"/>
    <cellStyle name="Normal 4 4 2 2 2 2 5 2 2" xfId="8544" xr:uid="{C950D4F4-F6FB-4E24-BDF9-3E48F706945F}"/>
    <cellStyle name="Normal 4 4 2 2 2 2 5 3" xfId="6399" xr:uid="{C0762403-C5C6-4021-8C99-89DF8A7AC2D1}"/>
    <cellStyle name="Normal 4 4 2 2 2 2 6" xfId="2539" xr:uid="{00000000-0005-0000-0000-0000E00A0000}"/>
    <cellStyle name="Normal 4 4 2 2 2 2 6 2" xfId="6812" xr:uid="{6AA57580-904F-4BD8-B326-5E5BF5F899A6}"/>
    <cellStyle name="Normal 4 4 2 2 2 2 7" xfId="4747" xr:uid="{EDEB7FEE-2CEA-4C31-9A23-52385DB98D7B}"/>
    <cellStyle name="Normal 4 4 2 2 2 3" xfId="857" xr:uid="{00000000-0005-0000-0000-0000E10A0000}"/>
    <cellStyle name="Normal 4 4 2 2 2 3 2" xfId="3092" xr:uid="{00000000-0005-0000-0000-0000E20A0000}"/>
    <cellStyle name="Normal 4 4 2 2 2 3 2 2" xfId="7304" xr:uid="{7A1CCDE3-A318-424D-A4EB-852B834DD370}"/>
    <cellStyle name="Normal 4 4 2 2 2 3 3" xfId="5159" xr:uid="{BFEEF401-096F-4EC0-9FBE-5EB0CB3AFA28}"/>
    <cellStyle name="Normal 4 4 2 2 2 4" xfId="1275" xr:uid="{00000000-0005-0000-0000-0000E30A0000}"/>
    <cellStyle name="Normal 4 4 2 2 2 4 2" xfId="3505" xr:uid="{00000000-0005-0000-0000-0000E40A0000}"/>
    <cellStyle name="Normal 4 4 2 2 2 4 2 2" xfId="7717" xr:uid="{DA9C3939-EE1F-4180-BB6E-6D21AD442B10}"/>
    <cellStyle name="Normal 4 4 2 2 2 4 3" xfId="5572" xr:uid="{36DFE8ED-6DC0-4529-806A-E517CA27776D}"/>
    <cellStyle name="Normal 4 4 2 2 2 5" xfId="1688" xr:uid="{00000000-0005-0000-0000-0000E50A0000}"/>
    <cellStyle name="Normal 4 4 2 2 2 5 2" xfId="3918" xr:uid="{00000000-0005-0000-0000-0000E60A0000}"/>
    <cellStyle name="Normal 4 4 2 2 2 5 2 2" xfId="8130" xr:uid="{532C22C1-4B03-4BC7-99F9-9E7D885A78BA}"/>
    <cellStyle name="Normal 4 4 2 2 2 5 3" xfId="5985" xr:uid="{B16E9B98-D11A-4BDF-81BC-36BF95579BC4}"/>
    <cellStyle name="Normal 4 4 2 2 2 6" xfId="2102" xr:uid="{00000000-0005-0000-0000-0000E70A0000}"/>
    <cellStyle name="Normal 4 4 2 2 2 6 2" xfId="4331" xr:uid="{00000000-0005-0000-0000-0000E80A0000}"/>
    <cellStyle name="Normal 4 4 2 2 2 6 2 2" xfId="8543" xr:uid="{DC612B27-1CEB-4613-8289-7D0EE293BD02}"/>
    <cellStyle name="Normal 4 4 2 2 2 6 3" xfId="6398" xr:uid="{C37728FB-10FD-4382-A46F-0DB9AE72B82D}"/>
    <cellStyle name="Normal 4 4 2 2 2 7" xfId="2538" xr:uid="{00000000-0005-0000-0000-0000E90A0000}"/>
    <cellStyle name="Normal 4 4 2 2 2 7 2" xfId="6811" xr:uid="{939A5065-E48B-4CA0-A572-A30B9B4E6BBE}"/>
    <cellStyle name="Normal 4 4 2 2 2 8" xfId="4746" xr:uid="{AF462069-050F-4EE8-B4D3-16B6290921ED}"/>
    <cellStyle name="Normal 4 4 2 2 3" xfId="383" xr:uid="{00000000-0005-0000-0000-0000EA0A0000}"/>
    <cellStyle name="Normal 4 4 2 2 3 2" xfId="859" xr:uid="{00000000-0005-0000-0000-0000EB0A0000}"/>
    <cellStyle name="Normal 4 4 2 2 3 2 2" xfId="3094" xr:uid="{00000000-0005-0000-0000-0000EC0A0000}"/>
    <cellStyle name="Normal 4 4 2 2 3 2 2 2" xfId="7306" xr:uid="{B035D8BC-32D5-4C0A-9BB7-35C45F9FD9C5}"/>
    <cellStyle name="Normal 4 4 2 2 3 2 3" xfId="5161" xr:uid="{3560D8FC-D9A5-49B4-8F63-7FA4119473F2}"/>
    <cellStyle name="Normal 4 4 2 2 3 3" xfId="1277" xr:uid="{00000000-0005-0000-0000-0000ED0A0000}"/>
    <cellStyle name="Normal 4 4 2 2 3 3 2" xfId="3507" xr:uid="{00000000-0005-0000-0000-0000EE0A0000}"/>
    <cellStyle name="Normal 4 4 2 2 3 3 2 2" xfId="7719" xr:uid="{AB2D23F2-F174-4409-BBD6-90CDF7872A3E}"/>
    <cellStyle name="Normal 4 4 2 2 3 3 3" xfId="5574" xr:uid="{82FA0774-9D2B-42C1-9CB7-8CE5A3FC4DA9}"/>
    <cellStyle name="Normal 4 4 2 2 3 4" xfId="1690" xr:uid="{00000000-0005-0000-0000-0000EF0A0000}"/>
    <cellStyle name="Normal 4 4 2 2 3 4 2" xfId="3920" xr:uid="{00000000-0005-0000-0000-0000F00A0000}"/>
    <cellStyle name="Normal 4 4 2 2 3 4 2 2" xfId="8132" xr:uid="{EA9A4944-CF96-4F83-A64E-C0DE9BBE3119}"/>
    <cellStyle name="Normal 4 4 2 2 3 4 3" xfId="5987" xr:uid="{43BB877F-354C-437F-96CE-8C725E86C658}"/>
    <cellStyle name="Normal 4 4 2 2 3 5" xfId="2104" xr:uid="{00000000-0005-0000-0000-0000F10A0000}"/>
    <cellStyle name="Normal 4 4 2 2 3 5 2" xfId="4333" xr:uid="{00000000-0005-0000-0000-0000F20A0000}"/>
    <cellStyle name="Normal 4 4 2 2 3 5 2 2" xfId="8545" xr:uid="{76A58081-434D-4FC1-B63C-A3690DDBF29E}"/>
    <cellStyle name="Normal 4 4 2 2 3 5 3" xfId="6400" xr:uid="{D12F20F6-CD8B-47E4-8408-DBE9124B7EC8}"/>
    <cellStyle name="Normal 4 4 2 2 3 6" xfId="2540" xr:uid="{00000000-0005-0000-0000-0000F30A0000}"/>
    <cellStyle name="Normal 4 4 2 2 3 6 2" xfId="6813" xr:uid="{2EBEAD4B-513B-42AF-8E7B-9FE5DD9A4A91}"/>
    <cellStyle name="Normal 4 4 2 2 3 7" xfId="4748" xr:uid="{2D33F721-8D59-4CFA-9FA2-E2144987D27A}"/>
    <cellStyle name="Normal 4 4 2 2 4" xfId="856" xr:uid="{00000000-0005-0000-0000-0000F40A0000}"/>
    <cellStyle name="Normal 4 4 2 2 4 2" xfId="3091" xr:uid="{00000000-0005-0000-0000-0000F50A0000}"/>
    <cellStyle name="Normal 4 4 2 2 4 2 2" xfId="7303" xr:uid="{8E2CFFA5-FAFC-417C-B1EA-175E16FB6EFD}"/>
    <cellStyle name="Normal 4 4 2 2 4 3" xfId="5158" xr:uid="{11EA43C1-5722-428F-8C01-CB29953DCF63}"/>
    <cellStyle name="Normal 4 4 2 2 5" xfId="1274" xr:uid="{00000000-0005-0000-0000-0000F60A0000}"/>
    <cellStyle name="Normal 4 4 2 2 5 2" xfId="3504" xr:uid="{00000000-0005-0000-0000-0000F70A0000}"/>
    <cellStyle name="Normal 4 4 2 2 5 2 2" xfId="7716" xr:uid="{7248601F-130D-43A4-89EE-8E33B5982BD4}"/>
    <cellStyle name="Normal 4 4 2 2 5 3" xfId="5571" xr:uid="{8A7EC710-0ED9-40D4-BBC2-D5AE282A338D}"/>
    <cellStyle name="Normal 4 4 2 2 6" xfId="1687" xr:uid="{00000000-0005-0000-0000-0000F80A0000}"/>
    <cellStyle name="Normal 4 4 2 2 6 2" xfId="3917" xr:uid="{00000000-0005-0000-0000-0000F90A0000}"/>
    <cellStyle name="Normal 4 4 2 2 6 2 2" xfId="8129" xr:uid="{6907CD36-4AD0-4D7A-B2EC-427AAE047A8A}"/>
    <cellStyle name="Normal 4 4 2 2 6 3" xfId="5984" xr:uid="{6FB5B4B1-4D71-4D8D-B6B1-EC3F64410A5F}"/>
    <cellStyle name="Normal 4 4 2 2 7" xfId="2101" xr:uid="{00000000-0005-0000-0000-0000FA0A0000}"/>
    <cellStyle name="Normal 4 4 2 2 7 2" xfId="4330" xr:uid="{00000000-0005-0000-0000-0000FB0A0000}"/>
    <cellStyle name="Normal 4 4 2 2 7 2 2" xfId="8542" xr:uid="{5E378D4A-0C80-410D-91EB-4EF24BD8DED3}"/>
    <cellStyle name="Normal 4 4 2 2 7 3" xfId="6397" xr:uid="{3FB12568-6569-48A2-A3AD-9D940916E905}"/>
    <cellStyle name="Normal 4 4 2 2 8" xfId="2537" xr:uid="{00000000-0005-0000-0000-0000FC0A0000}"/>
    <cellStyle name="Normal 4 4 2 2 8 2" xfId="6810" xr:uid="{922F4929-541C-4E41-82E4-A78A770F85D3}"/>
    <cellStyle name="Normal 4 4 2 2 9" xfId="4745" xr:uid="{62E02630-341A-4C19-86AE-D1FE0B04462F}"/>
    <cellStyle name="Normal 4 4 2 3" xfId="384" xr:uid="{00000000-0005-0000-0000-0000FD0A0000}"/>
    <cellStyle name="Normal 4 4 2 3 2" xfId="385" xr:uid="{00000000-0005-0000-0000-0000FE0A0000}"/>
    <cellStyle name="Normal 4 4 2 3 2 2" xfId="861" xr:uid="{00000000-0005-0000-0000-0000FF0A0000}"/>
    <cellStyle name="Normal 4 4 2 3 2 2 2" xfId="3096" xr:uid="{00000000-0005-0000-0000-0000000B0000}"/>
    <cellStyle name="Normal 4 4 2 3 2 2 2 2" xfId="7308" xr:uid="{128BC90A-D07F-46EF-A711-C2F648AAD9B8}"/>
    <cellStyle name="Normal 4 4 2 3 2 2 3" xfId="5163" xr:uid="{3AB8B4A4-FEEF-4BD9-8610-7C97821557BD}"/>
    <cellStyle name="Normal 4 4 2 3 2 3" xfId="1279" xr:uid="{00000000-0005-0000-0000-0000010B0000}"/>
    <cellStyle name="Normal 4 4 2 3 2 3 2" xfId="3509" xr:uid="{00000000-0005-0000-0000-0000020B0000}"/>
    <cellStyle name="Normal 4 4 2 3 2 3 2 2" xfId="7721" xr:uid="{EE85EF62-EBEE-4235-B99D-18C1A88F78F0}"/>
    <cellStyle name="Normal 4 4 2 3 2 3 3" xfId="5576" xr:uid="{109A84DF-6DD5-4934-9226-290A0CCCF108}"/>
    <cellStyle name="Normal 4 4 2 3 2 4" xfId="1692" xr:uid="{00000000-0005-0000-0000-0000030B0000}"/>
    <cellStyle name="Normal 4 4 2 3 2 4 2" xfId="3922" xr:uid="{00000000-0005-0000-0000-0000040B0000}"/>
    <cellStyle name="Normal 4 4 2 3 2 4 2 2" xfId="8134" xr:uid="{DA8F379C-8A8A-434A-A24A-AA68027BCA10}"/>
    <cellStyle name="Normal 4 4 2 3 2 4 3" xfId="5989" xr:uid="{9AFA81A4-8844-4A0A-AB67-E5B6754001F7}"/>
    <cellStyle name="Normal 4 4 2 3 2 5" xfId="2106" xr:uid="{00000000-0005-0000-0000-0000050B0000}"/>
    <cellStyle name="Normal 4 4 2 3 2 5 2" xfId="4335" xr:uid="{00000000-0005-0000-0000-0000060B0000}"/>
    <cellStyle name="Normal 4 4 2 3 2 5 2 2" xfId="8547" xr:uid="{25EB9FC5-382F-4E13-A16C-E94E5AAFA316}"/>
    <cellStyle name="Normal 4 4 2 3 2 5 3" xfId="6402" xr:uid="{A453FB31-9C0F-4A50-9650-2295086E9FE9}"/>
    <cellStyle name="Normal 4 4 2 3 2 6" xfId="2542" xr:uid="{00000000-0005-0000-0000-0000070B0000}"/>
    <cellStyle name="Normal 4 4 2 3 2 6 2" xfId="6815" xr:uid="{0A683939-320C-45FC-8771-5768C836DF10}"/>
    <cellStyle name="Normal 4 4 2 3 2 7" xfId="4750" xr:uid="{ABD9CBB9-7381-46C2-A70D-1DAAD7522917}"/>
    <cellStyle name="Normal 4 4 2 3 3" xfId="860" xr:uid="{00000000-0005-0000-0000-0000080B0000}"/>
    <cellStyle name="Normal 4 4 2 3 3 2" xfId="3095" xr:uid="{00000000-0005-0000-0000-0000090B0000}"/>
    <cellStyle name="Normal 4 4 2 3 3 2 2" xfId="7307" xr:uid="{0D4F0703-151B-4821-B3AF-72BD431F367B}"/>
    <cellStyle name="Normal 4 4 2 3 3 3" xfId="5162" xr:uid="{6F6AC3FA-C39F-434E-8496-F84FA8F40EF6}"/>
    <cellStyle name="Normal 4 4 2 3 4" xfId="1278" xr:uid="{00000000-0005-0000-0000-00000A0B0000}"/>
    <cellStyle name="Normal 4 4 2 3 4 2" xfId="3508" xr:uid="{00000000-0005-0000-0000-00000B0B0000}"/>
    <cellStyle name="Normal 4 4 2 3 4 2 2" xfId="7720" xr:uid="{F8C87F5E-3F1D-43B1-848B-AB803EF205D1}"/>
    <cellStyle name="Normal 4 4 2 3 4 3" xfId="5575" xr:uid="{F03F26E2-1FBF-4326-8769-8BB1D93E0E93}"/>
    <cellStyle name="Normal 4 4 2 3 5" xfId="1691" xr:uid="{00000000-0005-0000-0000-00000C0B0000}"/>
    <cellStyle name="Normal 4 4 2 3 5 2" xfId="3921" xr:uid="{00000000-0005-0000-0000-00000D0B0000}"/>
    <cellStyle name="Normal 4 4 2 3 5 2 2" xfId="8133" xr:uid="{7E55057F-4DCA-465D-9B2A-AC7A4D0759B4}"/>
    <cellStyle name="Normal 4 4 2 3 5 3" xfId="5988" xr:uid="{5410AFF2-AA69-45D4-A3EC-ACC7DA1D06ED}"/>
    <cellStyle name="Normal 4 4 2 3 6" xfId="2105" xr:uid="{00000000-0005-0000-0000-00000E0B0000}"/>
    <cellStyle name="Normal 4 4 2 3 6 2" xfId="4334" xr:uid="{00000000-0005-0000-0000-00000F0B0000}"/>
    <cellStyle name="Normal 4 4 2 3 6 2 2" xfId="8546" xr:uid="{A73C82B6-28BE-451A-9425-C90E4E827EEA}"/>
    <cellStyle name="Normal 4 4 2 3 6 3" xfId="6401" xr:uid="{DE10C3E0-37A0-4D5E-810B-62D746D58B11}"/>
    <cellStyle name="Normal 4 4 2 3 7" xfId="2541" xr:uid="{00000000-0005-0000-0000-0000100B0000}"/>
    <cellStyle name="Normal 4 4 2 3 7 2" xfId="6814" xr:uid="{8ED5723C-2425-41FE-8592-6D1EE43006E4}"/>
    <cellStyle name="Normal 4 4 2 3 8" xfId="4749" xr:uid="{2520B4A1-AF6A-482E-8EE8-A6705E279DC2}"/>
    <cellStyle name="Normal 4 4 2 4" xfId="386" xr:uid="{00000000-0005-0000-0000-0000110B0000}"/>
    <cellStyle name="Normal 4 4 2 4 2" xfId="862" xr:uid="{00000000-0005-0000-0000-0000120B0000}"/>
    <cellStyle name="Normal 4 4 2 4 2 2" xfId="3097" xr:uid="{00000000-0005-0000-0000-0000130B0000}"/>
    <cellStyle name="Normal 4 4 2 4 2 2 2" xfId="7309" xr:uid="{8C34757B-C55E-4D51-A22E-1DEBFB3C491A}"/>
    <cellStyle name="Normal 4 4 2 4 2 3" xfId="5164" xr:uid="{1AFA88BC-C3C5-4890-887E-C9C495BFAD3C}"/>
    <cellStyle name="Normal 4 4 2 4 3" xfId="1280" xr:uid="{00000000-0005-0000-0000-0000140B0000}"/>
    <cellStyle name="Normal 4 4 2 4 3 2" xfId="3510" xr:uid="{00000000-0005-0000-0000-0000150B0000}"/>
    <cellStyle name="Normal 4 4 2 4 3 2 2" xfId="7722" xr:uid="{540D3947-B778-4CC0-A864-EEE65262D3F5}"/>
    <cellStyle name="Normal 4 4 2 4 3 3" xfId="5577" xr:uid="{E108BCE5-EE59-443C-8C90-CEC7AA35A120}"/>
    <cellStyle name="Normal 4 4 2 4 4" xfId="1693" xr:uid="{00000000-0005-0000-0000-0000160B0000}"/>
    <cellStyle name="Normal 4 4 2 4 4 2" xfId="3923" xr:uid="{00000000-0005-0000-0000-0000170B0000}"/>
    <cellStyle name="Normal 4 4 2 4 4 2 2" xfId="8135" xr:uid="{2D33BAAF-4AE6-4010-9D22-EC3DB941C8F4}"/>
    <cellStyle name="Normal 4 4 2 4 4 3" xfId="5990" xr:uid="{43D93D3F-C73A-4F6C-82FF-DDA274C9A887}"/>
    <cellStyle name="Normal 4 4 2 4 5" xfId="2107" xr:uid="{00000000-0005-0000-0000-0000180B0000}"/>
    <cellStyle name="Normal 4 4 2 4 5 2" xfId="4336" xr:uid="{00000000-0005-0000-0000-0000190B0000}"/>
    <cellStyle name="Normal 4 4 2 4 5 2 2" xfId="8548" xr:uid="{E893F630-B065-48E2-AEB6-5CA174A4DE47}"/>
    <cellStyle name="Normal 4 4 2 4 5 3" xfId="6403" xr:uid="{BCBF775E-51FF-4C1F-8E44-85D84E8849D8}"/>
    <cellStyle name="Normal 4 4 2 4 6" xfId="2543" xr:uid="{00000000-0005-0000-0000-00001A0B0000}"/>
    <cellStyle name="Normal 4 4 2 4 6 2" xfId="6816" xr:uid="{7C2B67F6-7694-43A1-96AF-C88D0B7AA49B}"/>
    <cellStyle name="Normal 4 4 2 4 7" xfId="4751" xr:uid="{66B2CF64-9045-40A6-8658-0833D745DC79}"/>
    <cellStyle name="Normal 4 4 2 5" xfId="855" xr:uid="{00000000-0005-0000-0000-00001B0B0000}"/>
    <cellStyle name="Normal 4 4 2 5 2" xfId="3090" xr:uid="{00000000-0005-0000-0000-00001C0B0000}"/>
    <cellStyle name="Normal 4 4 2 5 2 2" xfId="7302" xr:uid="{1B15FB7A-081B-49D1-BB4F-4B8BE1BBF09C}"/>
    <cellStyle name="Normal 4 4 2 5 3" xfId="5157" xr:uid="{651C88E6-5F86-4A1D-9C1E-DC4D1ADA9981}"/>
    <cellStyle name="Normal 4 4 2 6" xfId="1273" xr:uid="{00000000-0005-0000-0000-00001D0B0000}"/>
    <cellStyle name="Normal 4 4 2 6 2" xfId="3503" xr:uid="{00000000-0005-0000-0000-00001E0B0000}"/>
    <cellStyle name="Normal 4 4 2 6 2 2" xfId="7715" xr:uid="{B595E4B9-CE59-4B79-8B83-2978EA16D87B}"/>
    <cellStyle name="Normal 4 4 2 6 3" xfId="5570" xr:uid="{653F3375-B3A9-4EEA-9020-23898B63718E}"/>
    <cellStyle name="Normal 4 4 2 7" xfId="1686" xr:uid="{00000000-0005-0000-0000-00001F0B0000}"/>
    <cellStyle name="Normal 4 4 2 7 2" xfId="3916" xr:uid="{00000000-0005-0000-0000-0000200B0000}"/>
    <cellStyle name="Normal 4 4 2 7 2 2" xfId="8128" xr:uid="{8003AB0F-984F-4908-81E8-BE01CB51FE0D}"/>
    <cellStyle name="Normal 4 4 2 7 3" xfId="5983" xr:uid="{A4C90DD8-9676-4F04-B5DD-1C7DAF604C98}"/>
    <cellStyle name="Normal 4 4 2 8" xfId="2100" xr:uid="{00000000-0005-0000-0000-0000210B0000}"/>
    <cellStyle name="Normal 4 4 2 8 2" xfId="4329" xr:uid="{00000000-0005-0000-0000-0000220B0000}"/>
    <cellStyle name="Normal 4 4 2 8 2 2" xfId="8541" xr:uid="{2AE60719-6FD7-438A-8E90-5083938112B0}"/>
    <cellStyle name="Normal 4 4 2 8 3" xfId="6396" xr:uid="{FD682EB4-EDBA-426B-A7D0-03D9A786856F}"/>
    <cellStyle name="Normal 4 4 2 9" xfId="2536" xr:uid="{00000000-0005-0000-0000-0000230B0000}"/>
    <cellStyle name="Normal 4 4 2 9 2" xfId="6809" xr:uid="{C24576F7-4BB0-4BA2-B232-91262A275CD3}"/>
    <cellStyle name="Normal 4 4 3" xfId="387" xr:uid="{00000000-0005-0000-0000-0000240B0000}"/>
    <cellStyle name="Normal 4 4 3 2" xfId="388" xr:uid="{00000000-0005-0000-0000-0000250B0000}"/>
    <cellStyle name="Normal 4 4 3 2 2" xfId="389" xr:uid="{00000000-0005-0000-0000-0000260B0000}"/>
    <cellStyle name="Normal 4 4 3 2 2 2" xfId="865" xr:uid="{00000000-0005-0000-0000-0000270B0000}"/>
    <cellStyle name="Normal 4 4 3 2 2 2 2" xfId="3100" xr:uid="{00000000-0005-0000-0000-0000280B0000}"/>
    <cellStyle name="Normal 4 4 3 2 2 2 2 2" xfId="7312" xr:uid="{6D2146E8-9D8A-4B38-8A4E-5603D34351A7}"/>
    <cellStyle name="Normal 4 4 3 2 2 2 3" xfId="5167" xr:uid="{80EAEDF8-7D6B-4CC7-9FAC-B6CCFE92379C}"/>
    <cellStyle name="Normal 4 4 3 2 2 3" xfId="1283" xr:uid="{00000000-0005-0000-0000-0000290B0000}"/>
    <cellStyle name="Normal 4 4 3 2 2 3 2" xfId="3513" xr:uid="{00000000-0005-0000-0000-00002A0B0000}"/>
    <cellStyle name="Normal 4 4 3 2 2 3 2 2" xfId="7725" xr:uid="{D6FC10FF-6198-46AE-A8C9-E062E4E4D409}"/>
    <cellStyle name="Normal 4 4 3 2 2 3 3" xfId="5580" xr:uid="{833DA34C-7879-48F0-870A-FE67C84E5839}"/>
    <cellStyle name="Normal 4 4 3 2 2 4" xfId="1696" xr:uid="{00000000-0005-0000-0000-00002B0B0000}"/>
    <cellStyle name="Normal 4 4 3 2 2 4 2" xfId="3926" xr:uid="{00000000-0005-0000-0000-00002C0B0000}"/>
    <cellStyle name="Normal 4 4 3 2 2 4 2 2" xfId="8138" xr:uid="{CDF0DF9B-FB67-4CED-A77A-8C05262BB36A}"/>
    <cellStyle name="Normal 4 4 3 2 2 4 3" xfId="5993" xr:uid="{A711DDF8-6607-4E53-AAE9-8F497AF32CED}"/>
    <cellStyle name="Normal 4 4 3 2 2 5" xfId="2110" xr:uid="{00000000-0005-0000-0000-00002D0B0000}"/>
    <cellStyle name="Normal 4 4 3 2 2 5 2" xfId="4339" xr:uid="{00000000-0005-0000-0000-00002E0B0000}"/>
    <cellStyle name="Normal 4 4 3 2 2 5 2 2" xfId="8551" xr:uid="{97484C33-B622-4D9D-B5D7-ED1745B8FAA6}"/>
    <cellStyle name="Normal 4 4 3 2 2 5 3" xfId="6406" xr:uid="{32E08DBF-A845-4E6C-B232-7095FAFFF08B}"/>
    <cellStyle name="Normal 4 4 3 2 2 6" xfId="2546" xr:uid="{00000000-0005-0000-0000-00002F0B0000}"/>
    <cellStyle name="Normal 4 4 3 2 2 6 2" xfId="6819" xr:uid="{2E702B03-D48F-430C-8BD3-E898696574A7}"/>
    <cellStyle name="Normal 4 4 3 2 2 7" xfId="4754" xr:uid="{5B1BAE52-4301-497E-9CF8-871F86DAF12C}"/>
    <cellStyle name="Normal 4 4 3 2 3" xfId="864" xr:uid="{00000000-0005-0000-0000-0000300B0000}"/>
    <cellStyle name="Normal 4 4 3 2 3 2" xfId="3099" xr:uid="{00000000-0005-0000-0000-0000310B0000}"/>
    <cellStyle name="Normal 4 4 3 2 3 2 2" xfId="7311" xr:uid="{265E9466-6506-427F-A4F4-FDDDBB07BC7E}"/>
    <cellStyle name="Normal 4 4 3 2 3 3" xfId="5166" xr:uid="{6C11B0D1-7034-4DED-97BB-27A686422244}"/>
    <cellStyle name="Normal 4 4 3 2 4" xfId="1282" xr:uid="{00000000-0005-0000-0000-0000320B0000}"/>
    <cellStyle name="Normal 4 4 3 2 4 2" xfId="3512" xr:uid="{00000000-0005-0000-0000-0000330B0000}"/>
    <cellStyle name="Normal 4 4 3 2 4 2 2" xfId="7724" xr:uid="{F8995520-28FC-47E5-B66A-97E4903A9956}"/>
    <cellStyle name="Normal 4 4 3 2 4 3" xfId="5579" xr:uid="{5002AA61-E018-4335-9999-539AB3E19181}"/>
    <cellStyle name="Normal 4 4 3 2 5" xfId="1695" xr:uid="{00000000-0005-0000-0000-0000340B0000}"/>
    <cellStyle name="Normal 4 4 3 2 5 2" xfId="3925" xr:uid="{00000000-0005-0000-0000-0000350B0000}"/>
    <cellStyle name="Normal 4 4 3 2 5 2 2" xfId="8137" xr:uid="{68A2669D-20BF-4737-AEBF-807A66BDF873}"/>
    <cellStyle name="Normal 4 4 3 2 5 3" xfId="5992" xr:uid="{E3827502-90FC-4B66-A3D2-B3FE2F4004DD}"/>
    <cellStyle name="Normal 4 4 3 2 6" xfId="2109" xr:uid="{00000000-0005-0000-0000-0000360B0000}"/>
    <cellStyle name="Normal 4 4 3 2 6 2" xfId="4338" xr:uid="{00000000-0005-0000-0000-0000370B0000}"/>
    <cellStyle name="Normal 4 4 3 2 6 2 2" xfId="8550" xr:uid="{4DF0EAC2-301D-4DB6-B26C-C134C0A7FC05}"/>
    <cellStyle name="Normal 4 4 3 2 6 3" xfId="6405" xr:uid="{81065A89-BA80-4AAA-B760-07346568039B}"/>
    <cellStyle name="Normal 4 4 3 2 7" xfId="2545" xr:uid="{00000000-0005-0000-0000-0000380B0000}"/>
    <cellStyle name="Normal 4 4 3 2 7 2" xfId="6818" xr:uid="{5B4659E8-9F8E-4F54-9D3D-DDC05EEF9B5E}"/>
    <cellStyle name="Normal 4 4 3 2 8" xfId="4753" xr:uid="{D6547808-EE7B-4034-B935-2375BBB782D6}"/>
    <cellStyle name="Normal 4 4 3 3" xfId="390" xr:uid="{00000000-0005-0000-0000-0000390B0000}"/>
    <cellStyle name="Normal 4 4 3 3 2" xfId="866" xr:uid="{00000000-0005-0000-0000-00003A0B0000}"/>
    <cellStyle name="Normal 4 4 3 3 2 2" xfId="3101" xr:uid="{00000000-0005-0000-0000-00003B0B0000}"/>
    <cellStyle name="Normal 4 4 3 3 2 2 2" xfId="7313" xr:uid="{0D713314-B5FE-4F7B-A4DB-1C707F3E2189}"/>
    <cellStyle name="Normal 4 4 3 3 2 3" xfId="5168" xr:uid="{A852F741-423B-4E20-91CD-02B6496374E5}"/>
    <cellStyle name="Normal 4 4 3 3 3" xfId="1284" xr:uid="{00000000-0005-0000-0000-00003C0B0000}"/>
    <cellStyle name="Normal 4 4 3 3 3 2" xfId="3514" xr:uid="{00000000-0005-0000-0000-00003D0B0000}"/>
    <cellStyle name="Normal 4 4 3 3 3 2 2" xfId="7726" xr:uid="{4238090A-1781-44D0-B1EA-FDD320852FBA}"/>
    <cellStyle name="Normal 4 4 3 3 3 3" xfId="5581" xr:uid="{E779B1CD-3A65-421B-A81E-6F03EED9111A}"/>
    <cellStyle name="Normal 4 4 3 3 4" xfId="1697" xr:uid="{00000000-0005-0000-0000-00003E0B0000}"/>
    <cellStyle name="Normal 4 4 3 3 4 2" xfId="3927" xr:uid="{00000000-0005-0000-0000-00003F0B0000}"/>
    <cellStyle name="Normal 4 4 3 3 4 2 2" xfId="8139" xr:uid="{9C6291D7-F85D-4CB4-B461-0D9B0B5CDB87}"/>
    <cellStyle name="Normal 4 4 3 3 4 3" xfId="5994" xr:uid="{9E8879A1-7837-45E3-873B-D6CD64129205}"/>
    <cellStyle name="Normal 4 4 3 3 5" xfId="2111" xr:uid="{00000000-0005-0000-0000-0000400B0000}"/>
    <cellStyle name="Normal 4 4 3 3 5 2" xfId="4340" xr:uid="{00000000-0005-0000-0000-0000410B0000}"/>
    <cellStyle name="Normal 4 4 3 3 5 2 2" xfId="8552" xr:uid="{CE6CD54C-E176-4E01-8D82-48C563E3729A}"/>
    <cellStyle name="Normal 4 4 3 3 5 3" xfId="6407" xr:uid="{149B7E1F-1D23-4686-9142-4EB74E4C9588}"/>
    <cellStyle name="Normal 4 4 3 3 6" xfId="2547" xr:uid="{00000000-0005-0000-0000-0000420B0000}"/>
    <cellStyle name="Normal 4 4 3 3 6 2" xfId="6820" xr:uid="{D1B57527-A057-4CC2-8F21-E5C2E3816A77}"/>
    <cellStyle name="Normal 4 4 3 3 7" xfId="4755" xr:uid="{06BC0277-5009-406A-BA65-C55BC062818D}"/>
    <cellStyle name="Normal 4 4 3 4" xfId="863" xr:uid="{00000000-0005-0000-0000-0000430B0000}"/>
    <cellStyle name="Normal 4 4 3 4 2" xfId="3098" xr:uid="{00000000-0005-0000-0000-0000440B0000}"/>
    <cellStyle name="Normal 4 4 3 4 2 2" xfId="7310" xr:uid="{EF33F80A-465C-48B8-9130-9326292D495D}"/>
    <cellStyle name="Normal 4 4 3 4 3" xfId="5165" xr:uid="{3DF34941-3B9B-4895-A836-60A045C7B7CB}"/>
    <cellStyle name="Normal 4 4 3 5" xfId="1281" xr:uid="{00000000-0005-0000-0000-0000450B0000}"/>
    <cellStyle name="Normal 4 4 3 5 2" xfId="3511" xr:uid="{00000000-0005-0000-0000-0000460B0000}"/>
    <cellStyle name="Normal 4 4 3 5 2 2" xfId="7723" xr:uid="{16B14A85-B4DF-42E8-92E0-12982F20D581}"/>
    <cellStyle name="Normal 4 4 3 5 3" xfId="5578" xr:uid="{16C4A2F8-F211-43A3-ACAD-A03BE9458888}"/>
    <cellStyle name="Normal 4 4 3 6" xfId="1694" xr:uid="{00000000-0005-0000-0000-0000470B0000}"/>
    <cellStyle name="Normal 4 4 3 6 2" xfId="3924" xr:uid="{00000000-0005-0000-0000-0000480B0000}"/>
    <cellStyle name="Normal 4 4 3 6 2 2" xfId="8136" xr:uid="{E9D419F9-DCB1-44ED-A41D-6830CA077A9F}"/>
    <cellStyle name="Normal 4 4 3 6 3" xfId="5991" xr:uid="{38225723-6EB3-4A88-A206-218A3130248B}"/>
    <cellStyle name="Normal 4 4 3 7" xfId="2108" xr:uid="{00000000-0005-0000-0000-0000490B0000}"/>
    <cellStyle name="Normal 4 4 3 7 2" xfId="4337" xr:uid="{00000000-0005-0000-0000-00004A0B0000}"/>
    <cellStyle name="Normal 4 4 3 7 2 2" xfId="8549" xr:uid="{76CF9DA1-277F-49C7-9A6D-EBDA66324D58}"/>
    <cellStyle name="Normal 4 4 3 7 3" xfId="6404" xr:uid="{BEC9E275-2897-495E-845E-915349C909BD}"/>
    <cellStyle name="Normal 4 4 3 8" xfId="2544" xr:uid="{00000000-0005-0000-0000-00004B0B0000}"/>
    <cellStyle name="Normal 4 4 3 8 2" xfId="6817" xr:uid="{4ACCCFC9-545B-448A-A000-DB96EC724254}"/>
    <cellStyle name="Normal 4 4 3 9" xfId="4752" xr:uid="{F4D8A410-8FF7-44C7-BE87-F6F87A10789A}"/>
    <cellStyle name="Normal 4 4 4" xfId="391" xr:uid="{00000000-0005-0000-0000-00004C0B0000}"/>
    <cellStyle name="Normal 4 4 4 2" xfId="392" xr:uid="{00000000-0005-0000-0000-00004D0B0000}"/>
    <cellStyle name="Normal 4 4 4 2 2" xfId="868" xr:uid="{00000000-0005-0000-0000-00004E0B0000}"/>
    <cellStyle name="Normal 4 4 4 2 2 2" xfId="3103" xr:uid="{00000000-0005-0000-0000-00004F0B0000}"/>
    <cellStyle name="Normal 4 4 4 2 2 2 2" xfId="7315" xr:uid="{03D0A1E0-B71E-4B04-AFFB-762E8FD58E50}"/>
    <cellStyle name="Normal 4 4 4 2 2 3" xfId="5170" xr:uid="{91FF09F4-9B9F-46AF-89FD-34A6D7249728}"/>
    <cellStyle name="Normal 4 4 4 2 3" xfId="1286" xr:uid="{00000000-0005-0000-0000-0000500B0000}"/>
    <cellStyle name="Normal 4 4 4 2 3 2" xfId="3516" xr:uid="{00000000-0005-0000-0000-0000510B0000}"/>
    <cellStyle name="Normal 4 4 4 2 3 2 2" xfId="7728" xr:uid="{B2C6DD38-43FD-479D-BF97-E772307A07E5}"/>
    <cellStyle name="Normal 4 4 4 2 3 3" xfId="5583" xr:uid="{BB642F54-C5F3-47D4-8CA7-0BA45C21AE19}"/>
    <cellStyle name="Normal 4 4 4 2 4" xfId="1699" xr:uid="{00000000-0005-0000-0000-0000520B0000}"/>
    <cellStyle name="Normal 4 4 4 2 4 2" xfId="3929" xr:uid="{00000000-0005-0000-0000-0000530B0000}"/>
    <cellStyle name="Normal 4 4 4 2 4 2 2" xfId="8141" xr:uid="{0AEB2325-7842-4666-B0B1-69B7BCE3792A}"/>
    <cellStyle name="Normal 4 4 4 2 4 3" xfId="5996" xr:uid="{89EBE9CB-6F78-4B2A-AB99-64499FC78E15}"/>
    <cellStyle name="Normal 4 4 4 2 5" xfId="2113" xr:uid="{00000000-0005-0000-0000-0000540B0000}"/>
    <cellStyle name="Normal 4 4 4 2 5 2" xfId="4342" xr:uid="{00000000-0005-0000-0000-0000550B0000}"/>
    <cellStyle name="Normal 4 4 4 2 5 2 2" xfId="8554" xr:uid="{46F43310-8EFB-4C99-A8D4-EDB8A1EE8AD4}"/>
    <cellStyle name="Normal 4 4 4 2 5 3" xfId="6409" xr:uid="{F40DA7F1-F87C-480A-B2F1-7EDA97CC6654}"/>
    <cellStyle name="Normal 4 4 4 2 6" xfId="2549" xr:uid="{00000000-0005-0000-0000-0000560B0000}"/>
    <cellStyle name="Normal 4 4 4 2 6 2" xfId="6822" xr:uid="{23635FFE-041F-40D3-BD30-9B3BDC8DFA1C}"/>
    <cellStyle name="Normal 4 4 4 2 7" xfId="4757" xr:uid="{177F4EA8-52F7-4E70-A413-21EE37246EFA}"/>
    <cellStyle name="Normal 4 4 4 3" xfId="867" xr:uid="{00000000-0005-0000-0000-0000570B0000}"/>
    <cellStyle name="Normal 4 4 4 3 2" xfId="3102" xr:uid="{00000000-0005-0000-0000-0000580B0000}"/>
    <cellStyle name="Normal 4 4 4 3 2 2" xfId="7314" xr:uid="{37B3CE47-828E-4629-A304-04143DF411D1}"/>
    <cellStyle name="Normal 4 4 4 3 3" xfId="5169" xr:uid="{BE081D20-34D4-4C7B-A3AB-2FF4A0CA2B69}"/>
    <cellStyle name="Normal 4 4 4 4" xfId="1285" xr:uid="{00000000-0005-0000-0000-0000590B0000}"/>
    <cellStyle name="Normal 4 4 4 4 2" xfId="3515" xr:uid="{00000000-0005-0000-0000-00005A0B0000}"/>
    <cellStyle name="Normal 4 4 4 4 2 2" xfId="7727" xr:uid="{443B3333-EB14-4755-9019-F89377CF4E2B}"/>
    <cellStyle name="Normal 4 4 4 4 3" xfId="5582" xr:uid="{44FC15DB-086B-4BCE-9432-CE01D86CEB63}"/>
    <cellStyle name="Normal 4 4 4 5" xfId="1698" xr:uid="{00000000-0005-0000-0000-00005B0B0000}"/>
    <cellStyle name="Normal 4 4 4 5 2" xfId="3928" xr:uid="{00000000-0005-0000-0000-00005C0B0000}"/>
    <cellStyle name="Normal 4 4 4 5 2 2" xfId="8140" xr:uid="{B3815663-935A-4127-B2A8-AA358A13A4A7}"/>
    <cellStyle name="Normal 4 4 4 5 3" xfId="5995" xr:uid="{B4ACA8E3-BE36-4688-AC31-719C4DEAE99E}"/>
    <cellStyle name="Normal 4 4 4 6" xfId="2112" xr:uid="{00000000-0005-0000-0000-00005D0B0000}"/>
    <cellStyle name="Normal 4 4 4 6 2" xfId="4341" xr:uid="{00000000-0005-0000-0000-00005E0B0000}"/>
    <cellStyle name="Normal 4 4 4 6 2 2" xfId="8553" xr:uid="{93ACD44C-B492-48EE-BC46-6DFD16ED75A0}"/>
    <cellStyle name="Normal 4 4 4 6 3" xfId="6408" xr:uid="{BEAD1426-B5B2-4656-9118-EFB4B6E7F73F}"/>
    <cellStyle name="Normal 4 4 4 7" xfId="2548" xr:uid="{00000000-0005-0000-0000-00005F0B0000}"/>
    <cellStyle name="Normal 4 4 4 7 2" xfId="6821" xr:uid="{EFCE8743-0953-4112-97B3-1A32BED89E7F}"/>
    <cellStyle name="Normal 4 4 4 8" xfId="4756" xr:uid="{A4B97287-8A65-4D6B-B1D8-394CEFC38584}"/>
    <cellStyle name="Normal 4 4 5" xfId="393" xr:uid="{00000000-0005-0000-0000-0000600B0000}"/>
    <cellStyle name="Normal 4 4 5 2" xfId="869" xr:uid="{00000000-0005-0000-0000-0000610B0000}"/>
    <cellStyle name="Normal 4 4 5 2 2" xfId="3104" xr:uid="{00000000-0005-0000-0000-0000620B0000}"/>
    <cellStyle name="Normal 4 4 5 2 2 2" xfId="7316" xr:uid="{CE80BF3E-D40A-4B5F-B9E2-508C8C21C41C}"/>
    <cellStyle name="Normal 4 4 5 2 3" xfId="5171" xr:uid="{3703ABF0-0615-4991-9909-298922C1E31E}"/>
    <cellStyle name="Normal 4 4 5 3" xfId="1287" xr:uid="{00000000-0005-0000-0000-0000630B0000}"/>
    <cellStyle name="Normal 4 4 5 3 2" xfId="3517" xr:uid="{00000000-0005-0000-0000-0000640B0000}"/>
    <cellStyle name="Normal 4 4 5 3 2 2" xfId="7729" xr:uid="{6777DD84-2868-486A-9E75-615259015CD1}"/>
    <cellStyle name="Normal 4 4 5 3 3" xfId="5584" xr:uid="{C6FEF129-4B11-4872-B053-C8EDFF5DE86A}"/>
    <cellStyle name="Normal 4 4 5 4" xfId="1700" xr:uid="{00000000-0005-0000-0000-0000650B0000}"/>
    <cellStyle name="Normal 4 4 5 4 2" xfId="3930" xr:uid="{00000000-0005-0000-0000-0000660B0000}"/>
    <cellStyle name="Normal 4 4 5 4 2 2" xfId="8142" xr:uid="{3DB233BB-33CE-4FCF-AC36-007BB64E5325}"/>
    <cellStyle name="Normal 4 4 5 4 3" xfId="5997" xr:uid="{33281B61-8A68-46EC-8BF1-CF6578C64CD0}"/>
    <cellStyle name="Normal 4 4 5 5" xfId="2114" xr:uid="{00000000-0005-0000-0000-0000670B0000}"/>
    <cellStyle name="Normal 4 4 5 5 2" xfId="4343" xr:uid="{00000000-0005-0000-0000-0000680B0000}"/>
    <cellStyle name="Normal 4 4 5 5 2 2" xfId="8555" xr:uid="{92F44CBB-192C-45AD-A68E-3EF6530481A8}"/>
    <cellStyle name="Normal 4 4 5 5 3" xfId="6410" xr:uid="{59ACF2C6-903E-44EE-A72C-D8F07531D139}"/>
    <cellStyle name="Normal 4 4 5 6" xfId="2550" xr:uid="{00000000-0005-0000-0000-0000690B0000}"/>
    <cellStyle name="Normal 4 4 5 6 2" xfId="6823" xr:uid="{E5EBD5E2-0516-48E5-91F4-8A136CAA53A7}"/>
    <cellStyle name="Normal 4 4 5 7" xfId="4758" xr:uid="{4DD9A5D8-7959-4E01-9C09-40A5E002968A}"/>
    <cellStyle name="Normal 4 4 6" xfId="854" xr:uid="{00000000-0005-0000-0000-00006A0B0000}"/>
    <cellStyle name="Normal 4 4 6 2" xfId="3089" xr:uid="{00000000-0005-0000-0000-00006B0B0000}"/>
    <cellStyle name="Normal 4 4 6 2 2" xfId="7301" xr:uid="{A129D426-BEE5-4C62-8C50-E783D06C9897}"/>
    <cellStyle name="Normal 4 4 6 3" xfId="5156" xr:uid="{050A2669-7F26-4665-88E3-2187E8E449AC}"/>
    <cellStyle name="Normal 4 4 7" xfId="1272" xr:uid="{00000000-0005-0000-0000-00006C0B0000}"/>
    <cellStyle name="Normal 4 4 7 2" xfId="3502" xr:uid="{00000000-0005-0000-0000-00006D0B0000}"/>
    <cellStyle name="Normal 4 4 7 2 2" xfId="7714" xr:uid="{3814F21A-B838-4CF3-9D7F-FFA6050E5039}"/>
    <cellStyle name="Normal 4 4 7 3" xfId="5569" xr:uid="{79955CC9-A16B-40A7-B3E6-C37560BB75B4}"/>
    <cellStyle name="Normal 4 4 8" xfId="1685" xr:uid="{00000000-0005-0000-0000-00006E0B0000}"/>
    <cellStyle name="Normal 4 4 8 2" xfId="3915" xr:uid="{00000000-0005-0000-0000-00006F0B0000}"/>
    <cellStyle name="Normal 4 4 8 2 2" xfId="8127" xr:uid="{68F0B784-6408-484F-8B7E-6C88AA77F2F8}"/>
    <cellStyle name="Normal 4 4 8 3" xfId="5982" xr:uid="{D5A4475F-CA1E-4E90-8BA2-6C13C0E7CF25}"/>
    <cellStyle name="Normal 4 4 9" xfId="2099" xr:uid="{00000000-0005-0000-0000-0000700B0000}"/>
    <cellStyle name="Normal 4 4 9 2" xfId="4328" xr:uid="{00000000-0005-0000-0000-0000710B0000}"/>
    <cellStyle name="Normal 4 4 9 2 2" xfId="8540" xr:uid="{5A88624F-7060-4E28-A556-01797793F63C}"/>
    <cellStyle name="Normal 4 4 9 3" xfId="6395" xr:uid="{35CC9994-55EE-4BF9-9A02-93C3A777D2B8}"/>
    <cellStyle name="Normal 4 5" xfId="394" xr:uid="{00000000-0005-0000-0000-0000720B0000}"/>
    <cellStyle name="Normal 4 6" xfId="395" xr:uid="{00000000-0005-0000-0000-0000730B0000}"/>
    <cellStyle name="Normal 4 6 10" xfId="4759" xr:uid="{A4959856-985E-4A3A-A0F7-2A7F2103A203}"/>
    <cellStyle name="Normal 4 6 2" xfId="396" xr:uid="{00000000-0005-0000-0000-0000740B0000}"/>
    <cellStyle name="Normal 4 6 2 2" xfId="397" xr:uid="{00000000-0005-0000-0000-0000750B0000}"/>
    <cellStyle name="Normal 4 6 2 2 2" xfId="398" xr:uid="{00000000-0005-0000-0000-0000760B0000}"/>
    <cellStyle name="Normal 4 6 2 2 2 2" xfId="873" xr:uid="{00000000-0005-0000-0000-0000770B0000}"/>
    <cellStyle name="Normal 4 6 2 2 2 2 2" xfId="3108" xr:uid="{00000000-0005-0000-0000-0000780B0000}"/>
    <cellStyle name="Normal 4 6 2 2 2 2 2 2" xfId="7320" xr:uid="{5629B635-33C2-4226-A1F8-51688827FAE4}"/>
    <cellStyle name="Normal 4 6 2 2 2 2 3" xfId="5175" xr:uid="{A645ABEF-0F7B-4D25-8796-CDF9B1C5A175}"/>
    <cellStyle name="Normal 4 6 2 2 2 3" xfId="1291" xr:uid="{00000000-0005-0000-0000-0000790B0000}"/>
    <cellStyle name="Normal 4 6 2 2 2 3 2" xfId="3521" xr:uid="{00000000-0005-0000-0000-00007A0B0000}"/>
    <cellStyle name="Normal 4 6 2 2 2 3 2 2" xfId="7733" xr:uid="{072470D1-A33C-405A-B259-54061141D400}"/>
    <cellStyle name="Normal 4 6 2 2 2 3 3" xfId="5588" xr:uid="{AB51A495-8B66-44FE-80A2-E3E200BBCC1A}"/>
    <cellStyle name="Normal 4 6 2 2 2 4" xfId="1704" xr:uid="{00000000-0005-0000-0000-00007B0B0000}"/>
    <cellStyle name="Normal 4 6 2 2 2 4 2" xfId="3934" xr:uid="{00000000-0005-0000-0000-00007C0B0000}"/>
    <cellStyle name="Normal 4 6 2 2 2 4 2 2" xfId="8146" xr:uid="{961D04C2-9304-4ADA-AC31-09C2C20893F7}"/>
    <cellStyle name="Normal 4 6 2 2 2 4 3" xfId="6001" xr:uid="{A33BA4E5-3CEE-4F4B-B4F4-8545E638418C}"/>
    <cellStyle name="Normal 4 6 2 2 2 5" xfId="2118" xr:uid="{00000000-0005-0000-0000-00007D0B0000}"/>
    <cellStyle name="Normal 4 6 2 2 2 5 2" xfId="4347" xr:uid="{00000000-0005-0000-0000-00007E0B0000}"/>
    <cellStyle name="Normal 4 6 2 2 2 5 2 2" xfId="8559" xr:uid="{5BD0ECAB-49D3-45BE-A276-75B9E2319094}"/>
    <cellStyle name="Normal 4 6 2 2 2 5 3" xfId="6414" xr:uid="{BDC3BBB3-DA0E-4FE6-8825-BF899833CBC5}"/>
    <cellStyle name="Normal 4 6 2 2 2 6" xfId="2554" xr:uid="{00000000-0005-0000-0000-00007F0B0000}"/>
    <cellStyle name="Normal 4 6 2 2 2 6 2" xfId="6827" xr:uid="{9B2CFD4E-E117-430B-ACC3-7BE4C7624DDA}"/>
    <cellStyle name="Normal 4 6 2 2 2 7" xfId="4762" xr:uid="{6A41A22B-5C35-4498-87B2-AD9AD182FC38}"/>
    <cellStyle name="Normal 4 6 2 2 3" xfId="872" xr:uid="{00000000-0005-0000-0000-0000800B0000}"/>
    <cellStyle name="Normal 4 6 2 2 3 2" xfId="3107" xr:uid="{00000000-0005-0000-0000-0000810B0000}"/>
    <cellStyle name="Normal 4 6 2 2 3 2 2" xfId="7319" xr:uid="{D13F7216-A32B-403A-802D-B3E1CDBEF4BE}"/>
    <cellStyle name="Normal 4 6 2 2 3 3" xfId="5174" xr:uid="{58D289C7-3534-4DC4-B6DA-F64F6CC0D1E5}"/>
    <cellStyle name="Normal 4 6 2 2 4" xfId="1290" xr:uid="{00000000-0005-0000-0000-0000820B0000}"/>
    <cellStyle name="Normal 4 6 2 2 4 2" xfId="3520" xr:uid="{00000000-0005-0000-0000-0000830B0000}"/>
    <cellStyle name="Normal 4 6 2 2 4 2 2" xfId="7732" xr:uid="{D7FAE2DF-6449-4B9F-8A76-35B686BCB6CB}"/>
    <cellStyle name="Normal 4 6 2 2 4 3" xfId="5587" xr:uid="{155C6176-56DA-47D7-9A37-C029EC329148}"/>
    <cellStyle name="Normal 4 6 2 2 5" xfId="1703" xr:uid="{00000000-0005-0000-0000-0000840B0000}"/>
    <cellStyle name="Normal 4 6 2 2 5 2" xfId="3933" xr:uid="{00000000-0005-0000-0000-0000850B0000}"/>
    <cellStyle name="Normal 4 6 2 2 5 2 2" xfId="8145" xr:uid="{D0185C66-7B58-42E6-A985-EE35FAA94456}"/>
    <cellStyle name="Normal 4 6 2 2 5 3" xfId="6000" xr:uid="{9113BFAE-572C-42D2-A637-9B7E2F4B7A2C}"/>
    <cellStyle name="Normal 4 6 2 2 6" xfId="2117" xr:uid="{00000000-0005-0000-0000-0000860B0000}"/>
    <cellStyle name="Normal 4 6 2 2 6 2" xfId="4346" xr:uid="{00000000-0005-0000-0000-0000870B0000}"/>
    <cellStyle name="Normal 4 6 2 2 6 2 2" xfId="8558" xr:uid="{609F4853-3F8F-46AB-AAC2-B13EEAB34F56}"/>
    <cellStyle name="Normal 4 6 2 2 6 3" xfId="6413" xr:uid="{DA07742A-6325-4704-9737-97F5A3ADB4A2}"/>
    <cellStyle name="Normal 4 6 2 2 7" xfId="2553" xr:uid="{00000000-0005-0000-0000-0000880B0000}"/>
    <cellStyle name="Normal 4 6 2 2 7 2" xfId="6826" xr:uid="{CBC4978E-844D-47C2-83E9-603CCBD7650A}"/>
    <cellStyle name="Normal 4 6 2 2 8" xfId="4761" xr:uid="{ECAD039D-99B8-41AB-B767-B6AB28A16636}"/>
    <cellStyle name="Normal 4 6 2 3" xfId="399" xr:uid="{00000000-0005-0000-0000-0000890B0000}"/>
    <cellStyle name="Normal 4 6 2 3 2" xfId="874" xr:uid="{00000000-0005-0000-0000-00008A0B0000}"/>
    <cellStyle name="Normal 4 6 2 3 2 2" xfId="3109" xr:uid="{00000000-0005-0000-0000-00008B0B0000}"/>
    <cellStyle name="Normal 4 6 2 3 2 2 2" xfId="7321" xr:uid="{FAB92983-E109-4DA2-8EA5-D9E8E0047306}"/>
    <cellStyle name="Normal 4 6 2 3 2 3" xfId="5176" xr:uid="{E9EF7EBF-F8AE-4D02-AB98-7823D72D4A9B}"/>
    <cellStyle name="Normal 4 6 2 3 3" xfId="1292" xr:uid="{00000000-0005-0000-0000-00008C0B0000}"/>
    <cellStyle name="Normal 4 6 2 3 3 2" xfId="3522" xr:uid="{00000000-0005-0000-0000-00008D0B0000}"/>
    <cellStyle name="Normal 4 6 2 3 3 2 2" xfId="7734" xr:uid="{AC509744-7B4E-4886-A6F0-811E6A8A03EA}"/>
    <cellStyle name="Normal 4 6 2 3 3 3" xfId="5589" xr:uid="{1597CF9C-BC5D-42F6-89CF-DCAE033DA622}"/>
    <cellStyle name="Normal 4 6 2 3 4" xfId="1705" xr:uid="{00000000-0005-0000-0000-00008E0B0000}"/>
    <cellStyle name="Normal 4 6 2 3 4 2" xfId="3935" xr:uid="{00000000-0005-0000-0000-00008F0B0000}"/>
    <cellStyle name="Normal 4 6 2 3 4 2 2" xfId="8147" xr:uid="{E3FAC67A-B1BE-4731-B50A-A7AF31585AEC}"/>
    <cellStyle name="Normal 4 6 2 3 4 3" xfId="6002" xr:uid="{7FF21888-CF87-4A5A-8847-899F9AE34756}"/>
    <cellStyle name="Normal 4 6 2 3 5" xfId="2119" xr:uid="{00000000-0005-0000-0000-0000900B0000}"/>
    <cellStyle name="Normal 4 6 2 3 5 2" xfId="4348" xr:uid="{00000000-0005-0000-0000-0000910B0000}"/>
    <cellStyle name="Normal 4 6 2 3 5 2 2" xfId="8560" xr:uid="{DF2B88AA-75A6-4F08-A444-DFED54432624}"/>
    <cellStyle name="Normal 4 6 2 3 5 3" xfId="6415" xr:uid="{4968E6AD-92F1-41F7-BB2F-9C7067752D4F}"/>
    <cellStyle name="Normal 4 6 2 3 6" xfId="2555" xr:uid="{00000000-0005-0000-0000-0000920B0000}"/>
    <cellStyle name="Normal 4 6 2 3 6 2" xfId="6828" xr:uid="{65EA4FF6-2106-451F-9778-F7EABDEF92E1}"/>
    <cellStyle name="Normal 4 6 2 3 7" xfId="4763" xr:uid="{AA0D5565-DD66-4DC1-A46F-FA758D9C02A9}"/>
    <cellStyle name="Normal 4 6 2 4" xfId="871" xr:uid="{00000000-0005-0000-0000-0000930B0000}"/>
    <cellStyle name="Normal 4 6 2 4 2" xfId="3106" xr:uid="{00000000-0005-0000-0000-0000940B0000}"/>
    <cellStyle name="Normal 4 6 2 4 2 2" xfId="7318" xr:uid="{075C9317-0411-406D-BF2E-9A62F32EF986}"/>
    <cellStyle name="Normal 4 6 2 4 3" xfId="5173" xr:uid="{FC002445-1B48-4EC4-9D5D-D5588A1CFA97}"/>
    <cellStyle name="Normal 4 6 2 5" xfId="1289" xr:uid="{00000000-0005-0000-0000-0000950B0000}"/>
    <cellStyle name="Normal 4 6 2 5 2" xfId="3519" xr:uid="{00000000-0005-0000-0000-0000960B0000}"/>
    <cellStyle name="Normal 4 6 2 5 2 2" xfId="7731" xr:uid="{418539D4-3699-4104-A364-456C8E0E58BB}"/>
    <cellStyle name="Normal 4 6 2 5 3" xfId="5586" xr:uid="{FF206CD1-A450-472A-9E52-A70F0DDF7289}"/>
    <cellStyle name="Normal 4 6 2 6" xfId="1702" xr:uid="{00000000-0005-0000-0000-0000970B0000}"/>
    <cellStyle name="Normal 4 6 2 6 2" xfId="3932" xr:uid="{00000000-0005-0000-0000-0000980B0000}"/>
    <cellStyle name="Normal 4 6 2 6 2 2" xfId="8144" xr:uid="{BE767E3A-0DDB-40D7-80B1-77EA6966618B}"/>
    <cellStyle name="Normal 4 6 2 6 3" xfId="5999" xr:uid="{B719E367-53DA-49C7-8C8C-404095CDF015}"/>
    <cellStyle name="Normal 4 6 2 7" xfId="2116" xr:uid="{00000000-0005-0000-0000-0000990B0000}"/>
    <cellStyle name="Normal 4 6 2 7 2" xfId="4345" xr:uid="{00000000-0005-0000-0000-00009A0B0000}"/>
    <cellStyle name="Normal 4 6 2 7 2 2" xfId="8557" xr:uid="{C6D3B618-AB41-4AD5-9C74-CCA1ECE01643}"/>
    <cellStyle name="Normal 4 6 2 7 3" xfId="6412" xr:uid="{ED1F1AE4-A47F-4ED9-9CA2-25497019B609}"/>
    <cellStyle name="Normal 4 6 2 8" xfId="2552" xr:uid="{00000000-0005-0000-0000-00009B0B0000}"/>
    <cellStyle name="Normal 4 6 2 8 2" xfId="6825" xr:uid="{F5EB9285-B105-4556-97F3-E46DC92074B1}"/>
    <cellStyle name="Normal 4 6 2 9" xfId="4760" xr:uid="{5C9DCB0E-5D3B-42F1-BFF6-931D0F247D1D}"/>
    <cellStyle name="Normal 4 6 3" xfId="400" xr:uid="{00000000-0005-0000-0000-00009C0B0000}"/>
    <cellStyle name="Normal 4 6 3 2" xfId="401" xr:uid="{00000000-0005-0000-0000-00009D0B0000}"/>
    <cellStyle name="Normal 4 6 3 2 2" xfId="876" xr:uid="{00000000-0005-0000-0000-00009E0B0000}"/>
    <cellStyle name="Normal 4 6 3 2 2 2" xfId="3111" xr:uid="{00000000-0005-0000-0000-00009F0B0000}"/>
    <cellStyle name="Normal 4 6 3 2 2 2 2" xfId="7323" xr:uid="{00EBA183-524A-4CEE-BF13-A6CDCF7677CF}"/>
    <cellStyle name="Normal 4 6 3 2 2 3" xfId="5178" xr:uid="{9FB33521-A35D-4226-A3F2-8C3CEB980D0B}"/>
    <cellStyle name="Normal 4 6 3 2 3" xfId="1294" xr:uid="{00000000-0005-0000-0000-0000A00B0000}"/>
    <cellStyle name="Normal 4 6 3 2 3 2" xfId="3524" xr:uid="{00000000-0005-0000-0000-0000A10B0000}"/>
    <cellStyle name="Normal 4 6 3 2 3 2 2" xfId="7736" xr:uid="{1B7D0FA1-29B3-4674-9D47-F03907D1CFAA}"/>
    <cellStyle name="Normal 4 6 3 2 3 3" xfId="5591" xr:uid="{1574301B-133C-4F45-A07F-9BA62B243396}"/>
    <cellStyle name="Normal 4 6 3 2 4" xfId="1707" xr:uid="{00000000-0005-0000-0000-0000A20B0000}"/>
    <cellStyle name="Normal 4 6 3 2 4 2" xfId="3937" xr:uid="{00000000-0005-0000-0000-0000A30B0000}"/>
    <cellStyle name="Normal 4 6 3 2 4 2 2" xfId="8149" xr:uid="{AB412DDA-F60E-4175-8F58-B1887726DFE0}"/>
    <cellStyle name="Normal 4 6 3 2 4 3" xfId="6004" xr:uid="{B44995C0-22EC-45F5-9B7A-E45E2D839754}"/>
    <cellStyle name="Normal 4 6 3 2 5" xfId="2121" xr:uid="{00000000-0005-0000-0000-0000A40B0000}"/>
    <cellStyle name="Normal 4 6 3 2 5 2" xfId="4350" xr:uid="{00000000-0005-0000-0000-0000A50B0000}"/>
    <cellStyle name="Normal 4 6 3 2 5 2 2" xfId="8562" xr:uid="{8A389311-E58A-4814-B24E-2C10D8AC7BFF}"/>
    <cellStyle name="Normal 4 6 3 2 5 3" xfId="6417" xr:uid="{869D1635-C82C-492A-B8DA-5036B9F6223A}"/>
    <cellStyle name="Normal 4 6 3 2 6" xfId="2557" xr:uid="{00000000-0005-0000-0000-0000A60B0000}"/>
    <cellStyle name="Normal 4 6 3 2 6 2" xfId="6830" xr:uid="{2451BE21-0B9D-43CB-B210-B06936375262}"/>
    <cellStyle name="Normal 4 6 3 2 7" xfId="4765" xr:uid="{1B595E63-583D-4F59-8DEB-928AE85FCDF0}"/>
    <cellStyle name="Normal 4 6 3 3" xfId="875" xr:uid="{00000000-0005-0000-0000-0000A70B0000}"/>
    <cellStyle name="Normal 4 6 3 3 2" xfId="3110" xr:uid="{00000000-0005-0000-0000-0000A80B0000}"/>
    <cellStyle name="Normal 4 6 3 3 2 2" xfId="7322" xr:uid="{F7D4D651-799D-4B91-9A6E-F3A6A39ABD2D}"/>
    <cellStyle name="Normal 4 6 3 3 3" xfId="5177" xr:uid="{FF86B227-09B0-46C7-A381-1232F49327E0}"/>
    <cellStyle name="Normal 4 6 3 4" xfId="1293" xr:uid="{00000000-0005-0000-0000-0000A90B0000}"/>
    <cellStyle name="Normal 4 6 3 4 2" xfId="3523" xr:uid="{00000000-0005-0000-0000-0000AA0B0000}"/>
    <cellStyle name="Normal 4 6 3 4 2 2" xfId="7735" xr:uid="{DC6462E7-6FED-44B1-9F82-32B58A60D654}"/>
    <cellStyle name="Normal 4 6 3 4 3" xfId="5590" xr:uid="{448E3A7B-E4D3-41D1-B7A7-14D30BA869C4}"/>
    <cellStyle name="Normal 4 6 3 5" xfId="1706" xr:uid="{00000000-0005-0000-0000-0000AB0B0000}"/>
    <cellStyle name="Normal 4 6 3 5 2" xfId="3936" xr:uid="{00000000-0005-0000-0000-0000AC0B0000}"/>
    <cellStyle name="Normal 4 6 3 5 2 2" xfId="8148" xr:uid="{2621EAB0-E38C-4D11-B49F-31C42C9F91A6}"/>
    <cellStyle name="Normal 4 6 3 5 3" xfId="6003" xr:uid="{0D198C40-6C0C-4C73-9076-7270B643F051}"/>
    <cellStyle name="Normal 4 6 3 6" xfId="2120" xr:uid="{00000000-0005-0000-0000-0000AD0B0000}"/>
    <cellStyle name="Normal 4 6 3 6 2" xfId="4349" xr:uid="{00000000-0005-0000-0000-0000AE0B0000}"/>
    <cellStyle name="Normal 4 6 3 6 2 2" xfId="8561" xr:uid="{81D33474-228B-4570-A17E-58B35862C288}"/>
    <cellStyle name="Normal 4 6 3 6 3" xfId="6416" xr:uid="{1BB5A408-7ABF-4D1A-BA42-E4DA159D60FE}"/>
    <cellStyle name="Normal 4 6 3 7" xfId="2556" xr:uid="{00000000-0005-0000-0000-0000AF0B0000}"/>
    <cellStyle name="Normal 4 6 3 7 2" xfId="6829" xr:uid="{AC92B219-61F0-40F9-B631-DF808A96D7A7}"/>
    <cellStyle name="Normal 4 6 3 8" xfId="4764" xr:uid="{2B721A10-498A-4DD2-8DB1-FE94F2C6C0AF}"/>
    <cellStyle name="Normal 4 6 4" xfId="402" xr:uid="{00000000-0005-0000-0000-0000B00B0000}"/>
    <cellStyle name="Normal 4 6 4 2" xfId="877" xr:uid="{00000000-0005-0000-0000-0000B10B0000}"/>
    <cellStyle name="Normal 4 6 4 2 2" xfId="3112" xr:uid="{00000000-0005-0000-0000-0000B20B0000}"/>
    <cellStyle name="Normal 4 6 4 2 2 2" xfId="7324" xr:uid="{B4D09323-D91E-47D2-9008-8A96B809952C}"/>
    <cellStyle name="Normal 4 6 4 2 3" xfId="5179" xr:uid="{9F3CB4C0-6B51-492B-998A-57646444EE0C}"/>
    <cellStyle name="Normal 4 6 4 3" xfId="1295" xr:uid="{00000000-0005-0000-0000-0000B30B0000}"/>
    <cellStyle name="Normal 4 6 4 3 2" xfId="3525" xr:uid="{00000000-0005-0000-0000-0000B40B0000}"/>
    <cellStyle name="Normal 4 6 4 3 2 2" xfId="7737" xr:uid="{D38F7D14-3DCE-4A26-932F-94E6EB7AD386}"/>
    <cellStyle name="Normal 4 6 4 3 3" xfId="5592" xr:uid="{0D475B1D-A6C0-42BE-A59C-99EBCC3B6F16}"/>
    <cellStyle name="Normal 4 6 4 4" xfId="1708" xr:uid="{00000000-0005-0000-0000-0000B50B0000}"/>
    <cellStyle name="Normal 4 6 4 4 2" xfId="3938" xr:uid="{00000000-0005-0000-0000-0000B60B0000}"/>
    <cellStyle name="Normal 4 6 4 4 2 2" xfId="8150" xr:uid="{83E5188C-0C3F-435F-AC9C-208ECD81264F}"/>
    <cellStyle name="Normal 4 6 4 4 3" xfId="6005" xr:uid="{DB163521-C3FA-4D17-B670-70AF969A8045}"/>
    <cellStyle name="Normal 4 6 4 5" xfId="2122" xr:uid="{00000000-0005-0000-0000-0000B70B0000}"/>
    <cellStyle name="Normal 4 6 4 5 2" xfId="4351" xr:uid="{00000000-0005-0000-0000-0000B80B0000}"/>
    <cellStyle name="Normal 4 6 4 5 2 2" xfId="8563" xr:uid="{718FAA1B-0274-449E-B386-36DB9203900E}"/>
    <cellStyle name="Normal 4 6 4 5 3" xfId="6418" xr:uid="{15CE08B3-6CFA-408C-BA38-2C33A83B921A}"/>
    <cellStyle name="Normal 4 6 4 6" xfId="2558" xr:uid="{00000000-0005-0000-0000-0000B90B0000}"/>
    <cellStyle name="Normal 4 6 4 6 2" xfId="6831" xr:uid="{8968B6C6-FBA9-44D4-89AC-E6A2BACF2165}"/>
    <cellStyle name="Normal 4 6 4 7" xfId="4766" xr:uid="{667E18EC-5C09-44B3-91F5-D1DD167375CC}"/>
    <cellStyle name="Normal 4 6 5" xfId="870" xr:uid="{00000000-0005-0000-0000-0000BA0B0000}"/>
    <cellStyle name="Normal 4 6 5 2" xfId="3105" xr:uid="{00000000-0005-0000-0000-0000BB0B0000}"/>
    <cellStyle name="Normal 4 6 5 2 2" xfId="7317" xr:uid="{87C3A79E-CD38-49D8-B82E-5E883231CDF0}"/>
    <cellStyle name="Normal 4 6 5 3" xfId="5172" xr:uid="{31E093D6-5B73-4A8A-8245-AD7CD9460A44}"/>
    <cellStyle name="Normal 4 6 6" xfId="1288" xr:uid="{00000000-0005-0000-0000-0000BC0B0000}"/>
    <cellStyle name="Normal 4 6 6 2" xfId="3518" xr:uid="{00000000-0005-0000-0000-0000BD0B0000}"/>
    <cellStyle name="Normal 4 6 6 2 2" xfId="7730" xr:uid="{0DF46238-6588-4ADE-91F2-FCBE54D3739C}"/>
    <cellStyle name="Normal 4 6 6 3" xfId="5585" xr:uid="{4111345E-03FE-45BD-AF24-CD5E53F5C4E7}"/>
    <cellStyle name="Normal 4 6 7" xfId="1701" xr:uid="{00000000-0005-0000-0000-0000BE0B0000}"/>
    <cellStyle name="Normal 4 6 7 2" xfId="3931" xr:uid="{00000000-0005-0000-0000-0000BF0B0000}"/>
    <cellStyle name="Normal 4 6 7 2 2" xfId="8143" xr:uid="{F2A389B4-BBEE-4475-A023-6AEA11EC01A7}"/>
    <cellStyle name="Normal 4 6 7 3" xfId="5998" xr:uid="{6F5C66E3-1B0F-4A12-8886-9100013DFE6C}"/>
    <cellStyle name="Normal 4 6 8" xfId="2115" xr:uid="{00000000-0005-0000-0000-0000C00B0000}"/>
    <cellStyle name="Normal 4 6 8 2" xfId="4344" xr:uid="{00000000-0005-0000-0000-0000C10B0000}"/>
    <cellStyle name="Normal 4 6 8 2 2" xfId="8556" xr:uid="{1745CB3A-F2FE-48D8-8280-A8D70ABC2B4C}"/>
    <cellStyle name="Normal 4 6 8 3" xfId="6411" xr:uid="{F755C208-E98C-4AF4-BBD9-39CD639C6FA7}"/>
    <cellStyle name="Normal 4 6 9" xfId="2551" xr:uid="{00000000-0005-0000-0000-0000C20B0000}"/>
    <cellStyle name="Normal 4 6 9 2" xfId="6824" xr:uid="{796261CC-C285-4DDF-90C9-ECEB5DA5B48A}"/>
    <cellStyle name="Normal 4 7" xfId="403" xr:uid="{00000000-0005-0000-0000-0000C30B0000}"/>
    <cellStyle name="Normal 4 7 2" xfId="404" xr:uid="{00000000-0005-0000-0000-0000C40B0000}"/>
    <cellStyle name="Normal 4 7 2 2" xfId="879" xr:uid="{00000000-0005-0000-0000-0000C50B0000}"/>
    <cellStyle name="Normal 4 7 2 2 2" xfId="3114" xr:uid="{00000000-0005-0000-0000-0000C60B0000}"/>
    <cellStyle name="Normal 4 7 2 2 2 2" xfId="7326" xr:uid="{AA34CE5F-B257-4706-826C-9164CDBDE3FB}"/>
    <cellStyle name="Normal 4 7 2 2 3" xfId="5181" xr:uid="{EBAAFCE4-A0DF-4657-B1C0-336BC537F02E}"/>
    <cellStyle name="Normal 4 7 2 3" xfId="1297" xr:uid="{00000000-0005-0000-0000-0000C70B0000}"/>
    <cellStyle name="Normal 4 7 2 3 2" xfId="3527" xr:uid="{00000000-0005-0000-0000-0000C80B0000}"/>
    <cellStyle name="Normal 4 7 2 3 2 2" xfId="7739" xr:uid="{14023320-694A-4584-95BA-AD16DA4C5B83}"/>
    <cellStyle name="Normal 4 7 2 3 3" xfId="5594" xr:uid="{4DCCDF66-52D9-4973-9C03-CDAC9B1E5891}"/>
    <cellStyle name="Normal 4 7 2 4" xfId="1710" xr:uid="{00000000-0005-0000-0000-0000C90B0000}"/>
    <cellStyle name="Normal 4 7 2 4 2" xfId="3940" xr:uid="{00000000-0005-0000-0000-0000CA0B0000}"/>
    <cellStyle name="Normal 4 7 2 4 2 2" xfId="8152" xr:uid="{4D50909C-5C24-4A1E-A864-9311CAE4B23B}"/>
    <cellStyle name="Normal 4 7 2 4 3" xfId="6007" xr:uid="{D7B9833F-0253-434C-A760-7DB4A9A1C297}"/>
    <cellStyle name="Normal 4 7 2 5" xfId="2124" xr:uid="{00000000-0005-0000-0000-0000CB0B0000}"/>
    <cellStyle name="Normal 4 7 2 5 2" xfId="4353" xr:uid="{00000000-0005-0000-0000-0000CC0B0000}"/>
    <cellStyle name="Normal 4 7 2 5 2 2" xfId="8565" xr:uid="{E820D072-2AA9-4915-B2D0-73454EEEBD88}"/>
    <cellStyle name="Normal 4 7 2 5 3" xfId="6420" xr:uid="{E3461B39-82A6-4529-9DD2-E2BE1C92852B}"/>
    <cellStyle name="Normal 4 7 2 6" xfId="2560" xr:uid="{00000000-0005-0000-0000-0000CD0B0000}"/>
    <cellStyle name="Normal 4 7 2 6 2" xfId="6833" xr:uid="{2668D1EE-F90C-4AB8-93ED-E173D733593A}"/>
    <cellStyle name="Normal 4 7 2 7" xfId="4768" xr:uid="{120B268E-80A9-4DFE-93BB-E1BACDE2B2E5}"/>
    <cellStyle name="Normal 4 7 3" xfId="878" xr:uid="{00000000-0005-0000-0000-0000CE0B0000}"/>
    <cellStyle name="Normal 4 7 3 2" xfId="3113" xr:uid="{00000000-0005-0000-0000-0000CF0B0000}"/>
    <cellStyle name="Normal 4 7 3 2 2" xfId="7325" xr:uid="{AFA82C5A-4019-415D-BE25-05BE178B1EFF}"/>
    <cellStyle name="Normal 4 7 3 3" xfId="5180" xr:uid="{1E33BB9E-836B-4516-8254-3F0363C6FEE9}"/>
    <cellStyle name="Normal 4 7 4" xfId="1296" xr:uid="{00000000-0005-0000-0000-0000D00B0000}"/>
    <cellStyle name="Normal 4 7 4 2" xfId="3526" xr:uid="{00000000-0005-0000-0000-0000D10B0000}"/>
    <cellStyle name="Normal 4 7 4 2 2" xfId="7738" xr:uid="{D93591A4-FA11-4A6C-9385-C85A5C3BC504}"/>
    <cellStyle name="Normal 4 7 4 3" xfId="5593" xr:uid="{FF9063D8-88C1-46A5-8747-75BE5346B899}"/>
    <cellStyle name="Normal 4 7 5" xfId="1709" xr:uid="{00000000-0005-0000-0000-0000D20B0000}"/>
    <cellStyle name="Normal 4 7 5 2" xfId="3939" xr:uid="{00000000-0005-0000-0000-0000D30B0000}"/>
    <cellStyle name="Normal 4 7 5 2 2" xfId="8151" xr:uid="{C8E6396C-6798-4135-AD4C-6AFBBEA8791A}"/>
    <cellStyle name="Normal 4 7 5 3" xfId="6006" xr:uid="{412DF431-FBE6-4B7F-A420-18953B4044D0}"/>
    <cellStyle name="Normal 4 7 6" xfId="2123" xr:uid="{00000000-0005-0000-0000-0000D40B0000}"/>
    <cellStyle name="Normal 4 7 6 2" xfId="4352" xr:uid="{00000000-0005-0000-0000-0000D50B0000}"/>
    <cellStyle name="Normal 4 7 6 2 2" xfId="8564" xr:uid="{9244EDDC-E6FB-4DD4-8786-C566476DA389}"/>
    <cellStyle name="Normal 4 7 6 3" xfId="6419" xr:uid="{34FADC67-A7B7-4DDA-9CA4-6499CFB4B7A4}"/>
    <cellStyle name="Normal 4 7 7" xfId="2559" xr:uid="{00000000-0005-0000-0000-0000D60B0000}"/>
    <cellStyle name="Normal 4 7 7 2" xfId="6832" xr:uid="{34410B8B-F67B-4C8F-BB9B-55E3C62B3F38}"/>
    <cellStyle name="Normal 4 7 8" xfId="4767" xr:uid="{2FA7E50D-F103-46EF-9135-443F5DD57408}"/>
    <cellStyle name="Normal 4 8" xfId="405" xr:uid="{00000000-0005-0000-0000-0000D70B0000}"/>
    <cellStyle name="Normal 4 8 2" xfId="880" xr:uid="{00000000-0005-0000-0000-0000D80B0000}"/>
    <cellStyle name="Normal 4 8 2 2" xfId="3115" xr:uid="{00000000-0005-0000-0000-0000D90B0000}"/>
    <cellStyle name="Normal 4 8 2 2 2" xfId="7327" xr:uid="{CE24AC34-0267-4911-AA81-358CF3C855E7}"/>
    <cellStyle name="Normal 4 8 2 3" xfId="5182" xr:uid="{A341ABC1-23EB-494E-BBD7-6FEC40DEA8F7}"/>
    <cellStyle name="Normal 4 8 3" xfId="1298" xr:uid="{00000000-0005-0000-0000-0000DA0B0000}"/>
    <cellStyle name="Normal 4 8 3 2" xfId="3528" xr:uid="{00000000-0005-0000-0000-0000DB0B0000}"/>
    <cellStyle name="Normal 4 8 3 2 2" xfId="7740" xr:uid="{EF16C629-B8C9-4150-AD9E-BC19A4BEEACC}"/>
    <cellStyle name="Normal 4 8 3 3" xfId="5595" xr:uid="{61521936-C68B-4083-8E6B-2A53C60BDAF3}"/>
    <cellStyle name="Normal 4 8 4" xfId="1711" xr:uid="{00000000-0005-0000-0000-0000DC0B0000}"/>
    <cellStyle name="Normal 4 8 4 2" xfId="3941" xr:uid="{00000000-0005-0000-0000-0000DD0B0000}"/>
    <cellStyle name="Normal 4 8 4 2 2" xfId="8153" xr:uid="{75D4CE7E-6FBD-49D1-B014-04B7D1D8E111}"/>
    <cellStyle name="Normal 4 8 4 3" xfId="6008" xr:uid="{A6AF4380-E3E7-44E5-B0B7-13671DA82A9B}"/>
    <cellStyle name="Normal 4 8 5" xfId="2125" xr:uid="{00000000-0005-0000-0000-0000DE0B0000}"/>
    <cellStyle name="Normal 4 8 5 2" xfId="4354" xr:uid="{00000000-0005-0000-0000-0000DF0B0000}"/>
    <cellStyle name="Normal 4 8 5 2 2" xfId="8566" xr:uid="{95A3FA79-ABC0-4E14-88C9-431A54B0D173}"/>
    <cellStyle name="Normal 4 8 5 3" xfId="6421" xr:uid="{E09B9367-DE6C-490F-B3AA-9DE741F966F1}"/>
    <cellStyle name="Normal 4 8 6" xfId="2561" xr:uid="{00000000-0005-0000-0000-0000E00B0000}"/>
    <cellStyle name="Normal 4 8 6 2" xfId="6834" xr:uid="{E9A71BE2-BD43-4182-A5B9-019B06E83559}"/>
    <cellStyle name="Normal 4 8 7" xfId="4769" xr:uid="{806752AA-C9D5-4B94-A453-125CEA2C79A6}"/>
    <cellStyle name="Normal 4 9" xfId="4706" xr:uid="{79CAA25A-927E-4A84-8B8D-918B0CEF60E1}"/>
    <cellStyle name="Normal 5" xfId="406" xr:uid="{00000000-0005-0000-0000-0000E10B0000}"/>
    <cellStyle name="Normal 5 10" xfId="1712" xr:uid="{00000000-0005-0000-0000-0000E20B0000}"/>
    <cellStyle name="Normal 5 10 2" xfId="3942" xr:uid="{00000000-0005-0000-0000-0000E30B0000}"/>
    <cellStyle name="Normal 5 10 2 2" xfId="8154" xr:uid="{2CDE2D04-80EC-44F8-8787-090028AB96A2}"/>
    <cellStyle name="Normal 5 10 3" xfId="6009" xr:uid="{3702A3B4-6828-4B7D-BBEF-FCC6461ABDE1}"/>
    <cellStyle name="Normal 5 11" xfId="2126" xr:uid="{00000000-0005-0000-0000-0000E40B0000}"/>
    <cellStyle name="Normal 5 11 2" xfId="4355" xr:uid="{00000000-0005-0000-0000-0000E50B0000}"/>
    <cellStyle name="Normal 5 11 2 2" xfId="8567" xr:uid="{4F20A399-850E-438C-AABB-57B5920375B1}"/>
    <cellStyle name="Normal 5 11 3" xfId="6422" xr:uid="{9695FEA1-C829-4E4F-BAF2-52A8FAD6C20A}"/>
    <cellStyle name="Normal 5 12" xfId="2562" xr:uid="{00000000-0005-0000-0000-0000E60B0000}"/>
    <cellStyle name="Normal 5 12 2" xfId="6835" xr:uid="{F1230FF7-2C6E-4224-B90E-44FCD8011F96}"/>
    <cellStyle name="Normal 5 13" xfId="4770" xr:uid="{DD1D3764-9C90-43F9-95EE-0E5C321E915B}"/>
    <cellStyle name="Normal 5 2" xfId="407" xr:uid="{00000000-0005-0000-0000-0000E70B0000}"/>
    <cellStyle name="Normal 5 2 10" xfId="2127" xr:uid="{00000000-0005-0000-0000-0000E80B0000}"/>
    <cellStyle name="Normal 5 2 10 2" xfId="4356" xr:uid="{00000000-0005-0000-0000-0000E90B0000}"/>
    <cellStyle name="Normal 5 2 10 2 2" xfId="8568" xr:uid="{E01E3171-86AE-413C-A9CC-06560D52BB1F}"/>
    <cellStyle name="Normal 5 2 10 3" xfId="6423" xr:uid="{83D0A888-4CFE-4183-A436-ED511AD8E068}"/>
    <cellStyle name="Normal 5 2 11" xfId="2563" xr:uid="{00000000-0005-0000-0000-0000EA0B0000}"/>
    <cellStyle name="Normal 5 2 11 2" xfId="6836" xr:uid="{6A17ECAA-47FB-4765-9C73-D95234D7B9F8}"/>
    <cellStyle name="Normal 5 2 12" xfId="4771" xr:uid="{A47BA2A7-6AAB-4FBD-A208-29740062CEC0}"/>
    <cellStyle name="Normal 5 2 2" xfId="408" xr:uid="{00000000-0005-0000-0000-0000EB0B0000}"/>
    <cellStyle name="Normal 5 2 2 10" xfId="2564" xr:uid="{00000000-0005-0000-0000-0000EC0B0000}"/>
    <cellStyle name="Normal 5 2 2 10 2" xfId="6837" xr:uid="{610A4BE9-507D-40E3-849B-47A00EAA8393}"/>
    <cellStyle name="Normal 5 2 2 11" xfId="4772" xr:uid="{7A7CCC59-B799-49F1-8DA3-05E01FD81422}"/>
    <cellStyle name="Normal 5 2 2 2" xfId="409" xr:uid="{00000000-0005-0000-0000-0000ED0B0000}"/>
    <cellStyle name="Normal 5 2 2 2 10" xfId="4773" xr:uid="{A5947975-2FA1-4CDA-950C-8B59F4D3FFA1}"/>
    <cellStyle name="Normal 5 2 2 2 2" xfId="410" xr:uid="{00000000-0005-0000-0000-0000EE0B0000}"/>
    <cellStyle name="Normal 5 2 2 2 2 2" xfId="411" xr:uid="{00000000-0005-0000-0000-0000EF0B0000}"/>
    <cellStyle name="Normal 5 2 2 2 2 2 2" xfId="412" xr:uid="{00000000-0005-0000-0000-0000F00B0000}"/>
    <cellStyle name="Normal 5 2 2 2 2 2 2 2" xfId="887" xr:uid="{00000000-0005-0000-0000-0000F10B0000}"/>
    <cellStyle name="Normal 5 2 2 2 2 2 2 2 2" xfId="3122" xr:uid="{00000000-0005-0000-0000-0000F20B0000}"/>
    <cellStyle name="Normal 5 2 2 2 2 2 2 2 2 2" xfId="7334" xr:uid="{7936100C-06BA-4F1D-B040-927AD31F496D}"/>
    <cellStyle name="Normal 5 2 2 2 2 2 2 2 3" xfId="5189" xr:uid="{316B39B8-82F1-4B61-B14A-2F60F3D9FD60}"/>
    <cellStyle name="Normal 5 2 2 2 2 2 2 3" xfId="1305" xr:uid="{00000000-0005-0000-0000-0000F30B0000}"/>
    <cellStyle name="Normal 5 2 2 2 2 2 2 3 2" xfId="3535" xr:uid="{00000000-0005-0000-0000-0000F40B0000}"/>
    <cellStyle name="Normal 5 2 2 2 2 2 2 3 2 2" xfId="7747" xr:uid="{F4279D8B-CA0B-4A14-A438-55D8D67A0337}"/>
    <cellStyle name="Normal 5 2 2 2 2 2 2 3 3" xfId="5602" xr:uid="{E1F80CE2-9AD0-4B31-8B8B-538186135525}"/>
    <cellStyle name="Normal 5 2 2 2 2 2 2 4" xfId="1718" xr:uid="{00000000-0005-0000-0000-0000F50B0000}"/>
    <cellStyle name="Normal 5 2 2 2 2 2 2 4 2" xfId="3948" xr:uid="{00000000-0005-0000-0000-0000F60B0000}"/>
    <cellStyle name="Normal 5 2 2 2 2 2 2 4 2 2" xfId="8160" xr:uid="{CF5658BA-14D8-4D88-BD0B-9A86C89E1BD3}"/>
    <cellStyle name="Normal 5 2 2 2 2 2 2 4 3" xfId="6015" xr:uid="{E044A2FB-BE34-4937-BBEF-81DD9034A04C}"/>
    <cellStyle name="Normal 5 2 2 2 2 2 2 5" xfId="2132" xr:uid="{00000000-0005-0000-0000-0000F70B0000}"/>
    <cellStyle name="Normal 5 2 2 2 2 2 2 5 2" xfId="4361" xr:uid="{00000000-0005-0000-0000-0000F80B0000}"/>
    <cellStyle name="Normal 5 2 2 2 2 2 2 5 2 2" xfId="8573" xr:uid="{0D457DC3-B1C5-4AC8-9C93-6994A887EE25}"/>
    <cellStyle name="Normal 5 2 2 2 2 2 2 5 3" xfId="6428" xr:uid="{7CA11D52-7239-45F8-8C55-0B9568142922}"/>
    <cellStyle name="Normal 5 2 2 2 2 2 2 6" xfId="2568" xr:uid="{00000000-0005-0000-0000-0000F90B0000}"/>
    <cellStyle name="Normal 5 2 2 2 2 2 2 6 2" xfId="6841" xr:uid="{53BF75D8-A474-40AF-AB27-660AB078C6A8}"/>
    <cellStyle name="Normal 5 2 2 2 2 2 2 7" xfId="4776" xr:uid="{8F1C9471-7942-44F7-AF5A-B12B8835327D}"/>
    <cellStyle name="Normal 5 2 2 2 2 2 3" xfId="886" xr:uid="{00000000-0005-0000-0000-0000FA0B0000}"/>
    <cellStyle name="Normal 5 2 2 2 2 2 3 2" xfId="3121" xr:uid="{00000000-0005-0000-0000-0000FB0B0000}"/>
    <cellStyle name="Normal 5 2 2 2 2 2 3 2 2" xfId="7333" xr:uid="{E07BABB9-3D7C-4B65-9476-E320C9602B78}"/>
    <cellStyle name="Normal 5 2 2 2 2 2 3 3" xfId="5188" xr:uid="{533CFB10-C292-41BB-8503-5E51CBDE8153}"/>
    <cellStyle name="Normal 5 2 2 2 2 2 4" xfId="1304" xr:uid="{00000000-0005-0000-0000-0000FC0B0000}"/>
    <cellStyle name="Normal 5 2 2 2 2 2 4 2" xfId="3534" xr:uid="{00000000-0005-0000-0000-0000FD0B0000}"/>
    <cellStyle name="Normal 5 2 2 2 2 2 4 2 2" xfId="7746" xr:uid="{7DBFAB4D-F568-4CF0-9C7E-BE2040646090}"/>
    <cellStyle name="Normal 5 2 2 2 2 2 4 3" xfId="5601" xr:uid="{B9FFAC2F-0789-4DED-A3D0-E24A0B14CD2E}"/>
    <cellStyle name="Normal 5 2 2 2 2 2 5" xfId="1717" xr:uid="{00000000-0005-0000-0000-0000FE0B0000}"/>
    <cellStyle name="Normal 5 2 2 2 2 2 5 2" xfId="3947" xr:uid="{00000000-0005-0000-0000-0000FF0B0000}"/>
    <cellStyle name="Normal 5 2 2 2 2 2 5 2 2" xfId="8159" xr:uid="{367C8531-6C67-4BE0-BC11-645D29127B95}"/>
    <cellStyle name="Normal 5 2 2 2 2 2 5 3" xfId="6014" xr:uid="{461D389D-B73B-48A5-A7D9-F2DC92A918BB}"/>
    <cellStyle name="Normal 5 2 2 2 2 2 6" xfId="2131" xr:uid="{00000000-0005-0000-0000-0000000C0000}"/>
    <cellStyle name="Normal 5 2 2 2 2 2 6 2" xfId="4360" xr:uid="{00000000-0005-0000-0000-0000010C0000}"/>
    <cellStyle name="Normal 5 2 2 2 2 2 6 2 2" xfId="8572" xr:uid="{A9E189EC-CE89-4531-A293-A550B6FFD586}"/>
    <cellStyle name="Normal 5 2 2 2 2 2 6 3" xfId="6427" xr:uid="{896BAA09-C23A-46E4-8449-BB7922F3F6DE}"/>
    <cellStyle name="Normal 5 2 2 2 2 2 7" xfId="2567" xr:uid="{00000000-0005-0000-0000-0000020C0000}"/>
    <cellStyle name="Normal 5 2 2 2 2 2 7 2" xfId="6840" xr:uid="{2D7DE618-78CE-4D4B-AF4A-2098FDA626CC}"/>
    <cellStyle name="Normal 5 2 2 2 2 2 8" xfId="4775" xr:uid="{966062A9-DF69-4B3A-BAE9-59D058E0998C}"/>
    <cellStyle name="Normal 5 2 2 2 2 3" xfId="413" xr:uid="{00000000-0005-0000-0000-0000030C0000}"/>
    <cellStyle name="Normal 5 2 2 2 2 3 2" xfId="888" xr:uid="{00000000-0005-0000-0000-0000040C0000}"/>
    <cellStyle name="Normal 5 2 2 2 2 3 2 2" xfId="3123" xr:uid="{00000000-0005-0000-0000-0000050C0000}"/>
    <cellStyle name="Normal 5 2 2 2 2 3 2 2 2" xfId="7335" xr:uid="{1A0AA5AA-9BC1-4ED2-B4EF-5BA83BD9F83E}"/>
    <cellStyle name="Normal 5 2 2 2 2 3 2 3" xfId="5190" xr:uid="{9FA98653-0859-42E7-92C2-7A37F1192A65}"/>
    <cellStyle name="Normal 5 2 2 2 2 3 3" xfId="1306" xr:uid="{00000000-0005-0000-0000-0000060C0000}"/>
    <cellStyle name="Normal 5 2 2 2 2 3 3 2" xfId="3536" xr:uid="{00000000-0005-0000-0000-0000070C0000}"/>
    <cellStyle name="Normal 5 2 2 2 2 3 3 2 2" xfId="7748" xr:uid="{D97FC168-41E5-4C47-84D8-4CC36AA2C4C9}"/>
    <cellStyle name="Normal 5 2 2 2 2 3 3 3" xfId="5603" xr:uid="{23355994-823D-446B-996B-91372FD106D5}"/>
    <cellStyle name="Normal 5 2 2 2 2 3 4" xfId="1719" xr:uid="{00000000-0005-0000-0000-0000080C0000}"/>
    <cellStyle name="Normal 5 2 2 2 2 3 4 2" xfId="3949" xr:uid="{00000000-0005-0000-0000-0000090C0000}"/>
    <cellStyle name="Normal 5 2 2 2 2 3 4 2 2" xfId="8161" xr:uid="{3FC235D6-26DA-4AA4-B105-E7C72E932C77}"/>
    <cellStyle name="Normal 5 2 2 2 2 3 4 3" xfId="6016" xr:uid="{3321DE1F-64AA-4C58-B176-AC0C31E8BE38}"/>
    <cellStyle name="Normal 5 2 2 2 2 3 5" xfId="2133" xr:uid="{00000000-0005-0000-0000-00000A0C0000}"/>
    <cellStyle name="Normal 5 2 2 2 2 3 5 2" xfId="4362" xr:uid="{00000000-0005-0000-0000-00000B0C0000}"/>
    <cellStyle name="Normal 5 2 2 2 2 3 5 2 2" xfId="8574" xr:uid="{11687282-00B2-4E40-9B8C-8CD7D3D35862}"/>
    <cellStyle name="Normal 5 2 2 2 2 3 5 3" xfId="6429" xr:uid="{9EC5D8C8-2B4D-4E42-8DA2-EA744EBFB771}"/>
    <cellStyle name="Normal 5 2 2 2 2 3 6" xfId="2569" xr:uid="{00000000-0005-0000-0000-00000C0C0000}"/>
    <cellStyle name="Normal 5 2 2 2 2 3 6 2" xfId="6842" xr:uid="{B7CB68DC-1E12-4507-B32E-F5A920A8CE55}"/>
    <cellStyle name="Normal 5 2 2 2 2 3 7" xfId="4777" xr:uid="{F910F2AC-0AD3-47E4-AB96-483A917BF210}"/>
    <cellStyle name="Normal 5 2 2 2 2 4" xfId="885" xr:uid="{00000000-0005-0000-0000-00000D0C0000}"/>
    <cellStyle name="Normal 5 2 2 2 2 4 2" xfId="3120" xr:uid="{00000000-0005-0000-0000-00000E0C0000}"/>
    <cellStyle name="Normal 5 2 2 2 2 4 2 2" xfId="7332" xr:uid="{A802289E-C18E-402D-85B3-C228758ED150}"/>
    <cellStyle name="Normal 5 2 2 2 2 4 3" xfId="5187" xr:uid="{FF2A0561-053C-44F3-BBE5-FC9392CB6C74}"/>
    <cellStyle name="Normal 5 2 2 2 2 5" xfId="1303" xr:uid="{00000000-0005-0000-0000-00000F0C0000}"/>
    <cellStyle name="Normal 5 2 2 2 2 5 2" xfId="3533" xr:uid="{00000000-0005-0000-0000-0000100C0000}"/>
    <cellStyle name="Normal 5 2 2 2 2 5 2 2" xfId="7745" xr:uid="{FD8D7AC0-9511-49D8-BB23-0409BAA83332}"/>
    <cellStyle name="Normal 5 2 2 2 2 5 3" xfId="5600" xr:uid="{2E3006A2-5157-49EC-A128-FFC96E931EFF}"/>
    <cellStyle name="Normal 5 2 2 2 2 6" xfId="1716" xr:uid="{00000000-0005-0000-0000-0000110C0000}"/>
    <cellStyle name="Normal 5 2 2 2 2 6 2" xfId="3946" xr:uid="{00000000-0005-0000-0000-0000120C0000}"/>
    <cellStyle name="Normal 5 2 2 2 2 6 2 2" xfId="8158" xr:uid="{A69EE3A3-FE78-44A5-AA02-EB5EFE69E024}"/>
    <cellStyle name="Normal 5 2 2 2 2 6 3" xfId="6013" xr:uid="{9E598983-B06C-40BE-BF5E-6918B985B773}"/>
    <cellStyle name="Normal 5 2 2 2 2 7" xfId="2130" xr:uid="{00000000-0005-0000-0000-0000130C0000}"/>
    <cellStyle name="Normal 5 2 2 2 2 7 2" xfId="4359" xr:uid="{00000000-0005-0000-0000-0000140C0000}"/>
    <cellStyle name="Normal 5 2 2 2 2 7 2 2" xfId="8571" xr:uid="{A0C19E1C-E55F-4895-91A2-CE3AD53C5CF8}"/>
    <cellStyle name="Normal 5 2 2 2 2 7 3" xfId="6426" xr:uid="{A729E89D-CE12-4860-82B1-0A8749FD1B7A}"/>
    <cellStyle name="Normal 5 2 2 2 2 8" xfId="2566" xr:uid="{00000000-0005-0000-0000-0000150C0000}"/>
    <cellStyle name="Normal 5 2 2 2 2 8 2" xfId="6839" xr:uid="{05EB5AE2-F5A3-4E9D-9528-302CCDD650D8}"/>
    <cellStyle name="Normal 5 2 2 2 2 9" xfId="4774" xr:uid="{D87B2E36-FE1D-4B22-BEEB-3199EC28266B}"/>
    <cellStyle name="Normal 5 2 2 2 3" xfId="414" xr:uid="{00000000-0005-0000-0000-0000160C0000}"/>
    <cellStyle name="Normal 5 2 2 2 3 2" xfId="415" xr:uid="{00000000-0005-0000-0000-0000170C0000}"/>
    <cellStyle name="Normal 5 2 2 2 3 2 2" xfId="890" xr:uid="{00000000-0005-0000-0000-0000180C0000}"/>
    <cellStyle name="Normal 5 2 2 2 3 2 2 2" xfId="3125" xr:uid="{00000000-0005-0000-0000-0000190C0000}"/>
    <cellStyle name="Normal 5 2 2 2 3 2 2 2 2" xfId="7337" xr:uid="{25210088-61E7-4B4B-9C33-2E57403B0692}"/>
    <cellStyle name="Normal 5 2 2 2 3 2 2 3" xfId="5192" xr:uid="{63F9607E-8A50-4006-9377-A457F53C8ED1}"/>
    <cellStyle name="Normal 5 2 2 2 3 2 3" xfId="1308" xr:uid="{00000000-0005-0000-0000-00001A0C0000}"/>
    <cellStyle name="Normal 5 2 2 2 3 2 3 2" xfId="3538" xr:uid="{00000000-0005-0000-0000-00001B0C0000}"/>
    <cellStyle name="Normal 5 2 2 2 3 2 3 2 2" xfId="7750" xr:uid="{F75872D3-BC35-4CE6-9D49-E375B45D45DD}"/>
    <cellStyle name="Normal 5 2 2 2 3 2 3 3" xfId="5605" xr:uid="{1D155AC3-97A0-4032-9DC5-EA6EFB4B86AF}"/>
    <cellStyle name="Normal 5 2 2 2 3 2 4" xfId="1721" xr:uid="{00000000-0005-0000-0000-00001C0C0000}"/>
    <cellStyle name="Normal 5 2 2 2 3 2 4 2" xfId="3951" xr:uid="{00000000-0005-0000-0000-00001D0C0000}"/>
    <cellStyle name="Normal 5 2 2 2 3 2 4 2 2" xfId="8163" xr:uid="{0A460BFC-5934-4802-8E5E-076DFEE3C4FB}"/>
    <cellStyle name="Normal 5 2 2 2 3 2 4 3" xfId="6018" xr:uid="{BEF1606C-E4E6-4767-9247-647E138CA8D0}"/>
    <cellStyle name="Normal 5 2 2 2 3 2 5" xfId="2135" xr:uid="{00000000-0005-0000-0000-00001E0C0000}"/>
    <cellStyle name="Normal 5 2 2 2 3 2 5 2" xfId="4364" xr:uid="{00000000-0005-0000-0000-00001F0C0000}"/>
    <cellStyle name="Normal 5 2 2 2 3 2 5 2 2" xfId="8576" xr:uid="{810FC0C5-5B19-48E6-8468-E0A17719D670}"/>
    <cellStyle name="Normal 5 2 2 2 3 2 5 3" xfId="6431" xr:uid="{EB826965-2E63-48B3-B79D-A20B104EA682}"/>
    <cellStyle name="Normal 5 2 2 2 3 2 6" xfId="2571" xr:uid="{00000000-0005-0000-0000-0000200C0000}"/>
    <cellStyle name="Normal 5 2 2 2 3 2 6 2" xfId="6844" xr:uid="{804E9F57-0D75-413A-B7B2-31E74342B92B}"/>
    <cellStyle name="Normal 5 2 2 2 3 2 7" xfId="4779" xr:uid="{6F21269B-CF09-4352-A363-C683BBF50265}"/>
    <cellStyle name="Normal 5 2 2 2 3 3" xfId="889" xr:uid="{00000000-0005-0000-0000-0000210C0000}"/>
    <cellStyle name="Normal 5 2 2 2 3 3 2" xfId="3124" xr:uid="{00000000-0005-0000-0000-0000220C0000}"/>
    <cellStyle name="Normal 5 2 2 2 3 3 2 2" xfId="7336" xr:uid="{3C352FF1-8F70-44E2-9782-512F070E3A86}"/>
    <cellStyle name="Normal 5 2 2 2 3 3 3" xfId="5191" xr:uid="{BE792E0C-CB7E-41FF-A02D-007DB6CB14C1}"/>
    <cellStyle name="Normal 5 2 2 2 3 4" xfId="1307" xr:uid="{00000000-0005-0000-0000-0000230C0000}"/>
    <cellStyle name="Normal 5 2 2 2 3 4 2" xfId="3537" xr:uid="{00000000-0005-0000-0000-0000240C0000}"/>
    <cellStyle name="Normal 5 2 2 2 3 4 2 2" xfId="7749" xr:uid="{EC1327C0-D747-4ABE-9CDD-42087C2F54BE}"/>
    <cellStyle name="Normal 5 2 2 2 3 4 3" xfId="5604" xr:uid="{15857AA3-267D-48FD-9103-92B52B147CED}"/>
    <cellStyle name="Normal 5 2 2 2 3 5" xfId="1720" xr:uid="{00000000-0005-0000-0000-0000250C0000}"/>
    <cellStyle name="Normal 5 2 2 2 3 5 2" xfId="3950" xr:uid="{00000000-0005-0000-0000-0000260C0000}"/>
    <cellStyle name="Normal 5 2 2 2 3 5 2 2" xfId="8162" xr:uid="{305A509D-DE87-44B4-9097-FC133F4122D8}"/>
    <cellStyle name="Normal 5 2 2 2 3 5 3" xfId="6017" xr:uid="{F742FA7E-C2B9-4DAF-8705-E7C60942210C}"/>
    <cellStyle name="Normal 5 2 2 2 3 6" xfId="2134" xr:uid="{00000000-0005-0000-0000-0000270C0000}"/>
    <cellStyle name="Normal 5 2 2 2 3 6 2" xfId="4363" xr:uid="{00000000-0005-0000-0000-0000280C0000}"/>
    <cellStyle name="Normal 5 2 2 2 3 6 2 2" xfId="8575" xr:uid="{712606F4-B90F-4CE4-A101-F8C87AE63076}"/>
    <cellStyle name="Normal 5 2 2 2 3 6 3" xfId="6430" xr:uid="{C3CEBCAE-5591-4FB1-9EEE-E35F0B3B27EC}"/>
    <cellStyle name="Normal 5 2 2 2 3 7" xfId="2570" xr:uid="{00000000-0005-0000-0000-0000290C0000}"/>
    <cellStyle name="Normal 5 2 2 2 3 7 2" xfId="6843" xr:uid="{38568326-1E45-4B2A-86B6-F7197F165EBD}"/>
    <cellStyle name="Normal 5 2 2 2 3 8" xfId="4778" xr:uid="{C94C50B0-FC5A-4400-AB43-8270F56930A0}"/>
    <cellStyle name="Normal 5 2 2 2 4" xfId="416" xr:uid="{00000000-0005-0000-0000-00002A0C0000}"/>
    <cellStyle name="Normal 5 2 2 2 4 2" xfId="891" xr:uid="{00000000-0005-0000-0000-00002B0C0000}"/>
    <cellStyle name="Normal 5 2 2 2 4 2 2" xfId="3126" xr:uid="{00000000-0005-0000-0000-00002C0C0000}"/>
    <cellStyle name="Normal 5 2 2 2 4 2 2 2" xfId="7338" xr:uid="{08684D58-8CAA-4BED-B186-1E029F936120}"/>
    <cellStyle name="Normal 5 2 2 2 4 2 3" xfId="5193" xr:uid="{9BF2E2E4-774A-4B2C-B3BF-3FFA58993D1B}"/>
    <cellStyle name="Normal 5 2 2 2 4 3" xfId="1309" xr:uid="{00000000-0005-0000-0000-00002D0C0000}"/>
    <cellStyle name="Normal 5 2 2 2 4 3 2" xfId="3539" xr:uid="{00000000-0005-0000-0000-00002E0C0000}"/>
    <cellStyle name="Normal 5 2 2 2 4 3 2 2" xfId="7751" xr:uid="{A53D1ADC-B0FD-4937-BB9D-064C1B5B2672}"/>
    <cellStyle name="Normal 5 2 2 2 4 3 3" xfId="5606" xr:uid="{0DB5A0F5-3D04-40A9-9E17-D30CCD804942}"/>
    <cellStyle name="Normal 5 2 2 2 4 4" xfId="1722" xr:uid="{00000000-0005-0000-0000-00002F0C0000}"/>
    <cellStyle name="Normal 5 2 2 2 4 4 2" xfId="3952" xr:uid="{00000000-0005-0000-0000-0000300C0000}"/>
    <cellStyle name="Normal 5 2 2 2 4 4 2 2" xfId="8164" xr:uid="{82E46B0C-4BD9-4331-9008-1E60B2459BA7}"/>
    <cellStyle name="Normal 5 2 2 2 4 4 3" xfId="6019" xr:uid="{FD6E8022-D76C-46DA-AA21-AEB7894DE60B}"/>
    <cellStyle name="Normal 5 2 2 2 4 5" xfId="2136" xr:uid="{00000000-0005-0000-0000-0000310C0000}"/>
    <cellStyle name="Normal 5 2 2 2 4 5 2" xfId="4365" xr:uid="{00000000-0005-0000-0000-0000320C0000}"/>
    <cellStyle name="Normal 5 2 2 2 4 5 2 2" xfId="8577" xr:uid="{73C20583-E52F-4B3B-A917-3A4737698004}"/>
    <cellStyle name="Normal 5 2 2 2 4 5 3" xfId="6432" xr:uid="{02E162A0-7AFC-4816-80C0-DBAD5FB93F90}"/>
    <cellStyle name="Normal 5 2 2 2 4 6" xfId="2572" xr:uid="{00000000-0005-0000-0000-0000330C0000}"/>
    <cellStyle name="Normal 5 2 2 2 4 6 2" xfId="6845" xr:uid="{8A6223EB-A080-4F34-9C50-B513B8C2D246}"/>
    <cellStyle name="Normal 5 2 2 2 4 7" xfId="4780" xr:uid="{0D7BA3AC-CB14-49BB-8E15-D74E6DBABE57}"/>
    <cellStyle name="Normal 5 2 2 2 5" xfId="884" xr:uid="{00000000-0005-0000-0000-0000340C0000}"/>
    <cellStyle name="Normal 5 2 2 2 5 2" xfId="3119" xr:uid="{00000000-0005-0000-0000-0000350C0000}"/>
    <cellStyle name="Normal 5 2 2 2 5 2 2" xfId="7331" xr:uid="{F24EA439-A75D-4F99-A7CF-0B23BABF052F}"/>
    <cellStyle name="Normal 5 2 2 2 5 3" xfId="5186" xr:uid="{528600CE-E4B9-4074-B196-BB613EB97C5E}"/>
    <cellStyle name="Normal 5 2 2 2 6" xfId="1302" xr:uid="{00000000-0005-0000-0000-0000360C0000}"/>
    <cellStyle name="Normal 5 2 2 2 6 2" xfId="3532" xr:uid="{00000000-0005-0000-0000-0000370C0000}"/>
    <cellStyle name="Normal 5 2 2 2 6 2 2" xfId="7744" xr:uid="{D78B9376-8EDB-491C-BBD2-FA96569BE39B}"/>
    <cellStyle name="Normal 5 2 2 2 6 3" xfId="5599" xr:uid="{DE66A6C7-73CB-4575-AEA0-EE95DBA5A885}"/>
    <cellStyle name="Normal 5 2 2 2 7" xfId="1715" xr:uid="{00000000-0005-0000-0000-0000380C0000}"/>
    <cellStyle name="Normal 5 2 2 2 7 2" xfId="3945" xr:uid="{00000000-0005-0000-0000-0000390C0000}"/>
    <cellStyle name="Normal 5 2 2 2 7 2 2" xfId="8157" xr:uid="{F3B2E2BB-27A8-4965-96CC-5E529256D156}"/>
    <cellStyle name="Normal 5 2 2 2 7 3" xfId="6012" xr:uid="{80A52B6E-0228-4CCB-AE8C-3652A41E4E08}"/>
    <cellStyle name="Normal 5 2 2 2 8" xfId="2129" xr:uid="{00000000-0005-0000-0000-00003A0C0000}"/>
    <cellStyle name="Normal 5 2 2 2 8 2" xfId="4358" xr:uid="{00000000-0005-0000-0000-00003B0C0000}"/>
    <cellStyle name="Normal 5 2 2 2 8 2 2" xfId="8570" xr:uid="{3BAFDF67-95FA-4B93-8953-BC9E9BCAC90F}"/>
    <cellStyle name="Normal 5 2 2 2 8 3" xfId="6425" xr:uid="{1A52B1A9-C8AC-432A-B1AA-2BD4B38C07C9}"/>
    <cellStyle name="Normal 5 2 2 2 9" xfId="2565" xr:uid="{00000000-0005-0000-0000-00003C0C0000}"/>
    <cellStyle name="Normal 5 2 2 2 9 2" xfId="6838" xr:uid="{9D2FF1C8-3CB5-42B5-AE9B-5340C594F100}"/>
    <cellStyle name="Normal 5 2 2 3" xfId="417" xr:uid="{00000000-0005-0000-0000-00003D0C0000}"/>
    <cellStyle name="Normal 5 2 2 3 2" xfId="418" xr:uid="{00000000-0005-0000-0000-00003E0C0000}"/>
    <cellStyle name="Normal 5 2 2 3 2 2" xfId="419" xr:uid="{00000000-0005-0000-0000-00003F0C0000}"/>
    <cellStyle name="Normal 5 2 2 3 2 2 2" xfId="894" xr:uid="{00000000-0005-0000-0000-0000400C0000}"/>
    <cellStyle name="Normal 5 2 2 3 2 2 2 2" xfId="3129" xr:uid="{00000000-0005-0000-0000-0000410C0000}"/>
    <cellStyle name="Normal 5 2 2 3 2 2 2 2 2" xfId="7341" xr:uid="{463091AC-BF3D-43A3-9690-1A0E64B6BE41}"/>
    <cellStyle name="Normal 5 2 2 3 2 2 2 3" xfId="5196" xr:uid="{80A8624E-B551-4CEA-8ADD-BB05C95A0EF6}"/>
    <cellStyle name="Normal 5 2 2 3 2 2 3" xfId="1312" xr:uid="{00000000-0005-0000-0000-0000420C0000}"/>
    <cellStyle name="Normal 5 2 2 3 2 2 3 2" xfId="3542" xr:uid="{00000000-0005-0000-0000-0000430C0000}"/>
    <cellStyle name="Normal 5 2 2 3 2 2 3 2 2" xfId="7754" xr:uid="{5647825F-F5C2-4C9A-87D6-B5A7E473E20F}"/>
    <cellStyle name="Normal 5 2 2 3 2 2 3 3" xfId="5609" xr:uid="{4386F78C-8902-4B0D-B435-5B53A2FD83F4}"/>
    <cellStyle name="Normal 5 2 2 3 2 2 4" xfId="1725" xr:uid="{00000000-0005-0000-0000-0000440C0000}"/>
    <cellStyle name="Normal 5 2 2 3 2 2 4 2" xfId="3955" xr:uid="{00000000-0005-0000-0000-0000450C0000}"/>
    <cellStyle name="Normal 5 2 2 3 2 2 4 2 2" xfId="8167" xr:uid="{685462BC-DFD2-4874-B502-F9F7A408D35C}"/>
    <cellStyle name="Normal 5 2 2 3 2 2 4 3" xfId="6022" xr:uid="{3E0E94C9-A076-44E7-B8FB-006C2813F790}"/>
    <cellStyle name="Normal 5 2 2 3 2 2 5" xfId="2139" xr:uid="{00000000-0005-0000-0000-0000460C0000}"/>
    <cellStyle name="Normal 5 2 2 3 2 2 5 2" xfId="4368" xr:uid="{00000000-0005-0000-0000-0000470C0000}"/>
    <cellStyle name="Normal 5 2 2 3 2 2 5 2 2" xfId="8580" xr:uid="{A6606725-8718-4325-9F6A-C753D7B17019}"/>
    <cellStyle name="Normal 5 2 2 3 2 2 5 3" xfId="6435" xr:uid="{97863EE6-8317-42DE-9221-7B462EB4A762}"/>
    <cellStyle name="Normal 5 2 2 3 2 2 6" xfId="2575" xr:uid="{00000000-0005-0000-0000-0000480C0000}"/>
    <cellStyle name="Normal 5 2 2 3 2 2 6 2" xfId="6848" xr:uid="{F4023C4E-6406-481E-AB5B-004A7BA34BFE}"/>
    <cellStyle name="Normal 5 2 2 3 2 2 7" xfId="4783" xr:uid="{22C938B6-0593-4E74-BA0E-F95A40AB7682}"/>
    <cellStyle name="Normal 5 2 2 3 2 3" xfId="893" xr:uid="{00000000-0005-0000-0000-0000490C0000}"/>
    <cellStyle name="Normal 5 2 2 3 2 3 2" xfId="3128" xr:uid="{00000000-0005-0000-0000-00004A0C0000}"/>
    <cellStyle name="Normal 5 2 2 3 2 3 2 2" xfId="7340" xr:uid="{5FEB6331-28D8-4536-B345-1B70D5F5F243}"/>
    <cellStyle name="Normal 5 2 2 3 2 3 3" xfId="5195" xr:uid="{1C7EDDD3-AB45-448C-BE02-4BF21313DB9D}"/>
    <cellStyle name="Normal 5 2 2 3 2 4" xfId="1311" xr:uid="{00000000-0005-0000-0000-00004B0C0000}"/>
    <cellStyle name="Normal 5 2 2 3 2 4 2" xfId="3541" xr:uid="{00000000-0005-0000-0000-00004C0C0000}"/>
    <cellStyle name="Normal 5 2 2 3 2 4 2 2" xfId="7753" xr:uid="{7E02CF8E-F1DE-4FB0-8D28-DB6117DDC65D}"/>
    <cellStyle name="Normal 5 2 2 3 2 4 3" xfId="5608" xr:uid="{DE4C6B5B-A0E1-40E4-9B48-C5E16E2CB969}"/>
    <cellStyle name="Normal 5 2 2 3 2 5" xfId="1724" xr:uid="{00000000-0005-0000-0000-00004D0C0000}"/>
    <cellStyle name="Normal 5 2 2 3 2 5 2" xfId="3954" xr:uid="{00000000-0005-0000-0000-00004E0C0000}"/>
    <cellStyle name="Normal 5 2 2 3 2 5 2 2" xfId="8166" xr:uid="{0C39B951-EB18-4083-911A-0E6A2CA85A98}"/>
    <cellStyle name="Normal 5 2 2 3 2 5 3" xfId="6021" xr:uid="{30AE6B81-4376-4E1E-8110-A62AA521C0FB}"/>
    <cellStyle name="Normal 5 2 2 3 2 6" xfId="2138" xr:uid="{00000000-0005-0000-0000-00004F0C0000}"/>
    <cellStyle name="Normal 5 2 2 3 2 6 2" xfId="4367" xr:uid="{00000000-0005-0000-0000-0000500C0000}"/>
    <cellStyle name="Normal 5 2 2 3 2 6 2 2" xfId="8579" xr:uid="{28F2F696-019E-4A1D-94B3-B4AC4F279F0D}"/>
    <cellStyle name="Normal 5 2 2 3 2 6 3" xfId="6434" xr:uid="{740EFE76-67AE-4A70-9F51-18078F64374B}"/>
    <cellStyle name="Normal 5 2 2 3 2 7" xfId="2574" xr:uid="{00000000-0005-0000-0000-0000510C0000}"/>
    <cellStyle name="Normal 5 2 2 3 2 7 2" xfId="6847" xr:uid="{B1372370-A75D-4088-A685-3621552E39F0}"/>
    <cellStyle name="Normal 5 2 2 3 2 8" xfId="4782" xr:uid="{FE8A65F9-6C19-4C0C-8D23-903B4F5719C4}"/>
    <cellStyle name="Normal 5 2 2 3 3" xfId="420" xr:uid="{00000000-0005-0000-0000-0000520C0000}"/>
    <cellStyle name="Normal 5 2 2 3 3 2" xfId="895" xr:uid="{00000000-0005-0000-0000-0000530C0000}"/>
    <cellStyle name="Normal 5 2 2 3 3 2 2" xfId="3130" xr:uid="{00000000-0005-0000-0000-0000540C0000}"/>
    <cellStyle name="Normal 5 2 2 3 3 2 2 2" xfId="7342" xr:uid="{B2D5F894-E627-40F6-84E4-4EA76C682695}"/>
    <cellStyle name="Normal 5 2 2 3 3 2 3" xfId="5197" xr:uid="{B5397DE8-D9C5-49DF-9E3C-CE6E2784627F}"/>
    <cellStyle name="Normal 5 2 2 3 3 3" xfId="1313" xr:uid="{00000000-0005-0000-0000-0000550C0000}"/>
    <cellStyle name="Normal 5 2 2 3 3 3 2" xfId="3543" xr:uid="{00000000-0005-0000-0000-0000560C0000}"/>
    <cellStyle name="Normal 5 2 2 3 3 3 2 2" xfId="7755" xr:uid="{2B4821EF-85C7-4F2F-92E6-D0589783B1AC}"/>
    <cellStyle name="Normal 5 2 2 3 3 3 3" xfId="5610" xr:uid="{0ACA2972-6EE0-4895-A3CF-04E1BDA393F2}"/>
    <cellStyle name="Normal 5 2 2 3 3 4" xfId="1726" xr:uid="{00000000-0005-0000-0000-0000570C0000}"/>
    <cellStyle name="Normal 5 2 2 3 3 4 2" xfId="3956" xr:uid="{00000000-0005-0000-0000-0000580C0000}"/>
    <cellStyle name="Normal 5 2 2 3 3 4 2 2" xfId="8168" xr:uid="{FA211D38-36C8-405C-8E29-76EDC175C4EC}"/>
    <cellStyle name="Normal 5 2 2 3 3 4 3" xfId="6023" xr:uid="{62E550B9-40BD-4325-B5C6-5B8DEB541C84}"/>
    <cellStyle name="Normal 5 2 2 3 3 5" xfId="2140" xr:uid="{00000000-0005-0000-0000-0000590C0000}"/>
    <cellStyle name="Normal 5 2 2 3 3 5 2" xfId="4369" xr:uid="{00000000-0005-0000-0000-00005A0C0000}"/>
    <cellStyle name="Normal 5 2 2 3 3 5 2 2" xfId="8581" xr:uid="{9E7CFD3B-CD1B-45D0-848B-863F0F0D8401}"/>
    <cellStyle name="Normal 5 2 2 3 3 5 3" xfId="6436" xr:uid="{683D6776-E5A4-44DE-AD88-50B5F1273922}"/>
    <cellStyle name="Normal 5 2 2 3 3 6" xfId="2576" xr:uid="{00000000-0005-0000-0000-00005B0C0000}"/>
    <cellStyle name="Normal 5 2 2 3 3 6 2" xfId="6849" xr:uid="{441B018D-21FA-46E9-9FBC-1D54800C35EC}"/>
    <cellStyle name="Normal 5 2 2 3 3 7" xfId="4784" xr:uid="{822A9A39-E251-4BA6-962D-B8A35BCD6EC5}"/>
    <cellStyle name="Normal 5 2 2 3 4" xfId="892" xr:uid="{00000000-0005-0000-0000-00005C0C0000}"/>
    <cellStyle name="Normal 5 2 2 3 4 2" xfId="3127" xr:uid="{00000000-0005-0000-0000-00005D0C0000}"/>
    <cellStyle name="Normal 5 2 2 3 4 2 2" xfId="7339" xr:uid="{77BCC064-2F16-41B9-9419-DE33EDA91705}"/>
    <cellStyle name="Normal 5 2 2 3 4 3" xfId="5194" xr:uid="{38ACB619-30F5-4668-A37D-E26585CD8CE9}"/>
    <cellStyle name="Normal 5 2 2 3 5" xfId="1310" xr:uid="{00000000-0005-0000-0000-00005E0C0000}"/>
    <cellStyle name="Normal 5 2 2 3 5 2" xfId="3540" xr:uid="{00000000-0005-0000-0000-00005F0C0000}"/>
    <cellStyle name="Normal 5 2 2 3 5 2 2" xfId="7752" xr:uid="{BA4D9941-2387-4A97-95F0-CD77E65682AD}"/>
    <cellStyle name="Normal 5 2 2 3 5 3" xfId="5607" xr:uid="{7A122712-1887-4031-A339-EC9D9D9F921A}"/>
    <cellStyle name="Normal 5 2 2 3 6" xfId="1723" xr:uid="{00000000-0005-0000-0000-0000600C0000}"/>
    <cellStyle name="Normal 5 2 2 3 6 2" xfId="3953" xr:uid="{00000000-0005-0000-0000-0000610C0000}"/>
    <cellStyle name="Normal 5 2 2 3 6 2 2" xfId="8165" xr:uid="{0A53CB56-A8DB-4C5B-8388-FD1B337800B2}"/>
    <cellStyle name="Normal 5 2 2 3 6 3" xfId="6020" xr:uid="{8A4B11AA-CA66-4CA9-ACE2-F3078E575E26}"/>
    <cellStyle name="Normal 5 2 2 3 7" xfId="2137" xr:uid="{00000000-0005-0000-0000-0000620C0000}"/>
    <cellStyle name="Normal 5 2 2 3 7 2" xfId="4366" xr:uid="{00000000-0005-0000-0000-0000630C0000}"/>
    <cellStyle name="Normal 5 2 2 3 7 2 2" xfId="8578" xr:uid="{C0C86E49-7701-40FA-8CB2-A12222CB58E1}"/>
    <cellStyle name="Normal 5 2 2 3 7 3" xfId="6433" xr:uid="{D22ECE8D-DB7F-4338-9774-595876BD9C6C}"/>
    <cellStyle name="Normal 5 2 2 3 8" xfId="2573" xr:uid="{00000000-0005-0000-0000-0000640C0000}"/>
    <cellStyle name="Normal 5 2 2 3 8 2" xfId="6846" xr:uid="{4042EF21-3068-436B-9739-B89DE41BC9B0}"/>
    <cellStyle name="Normal 5 2 2 3 9" xfId="4781" xr:uid="{8C5F5357-57F5-4E90-AA69-562E2B431A3B}"/>
    <cellStyle name="Normal 5 2 2 4" xfId="421" xr:uid="{00000000-0005-0000-0000-0000650C0000}"/>
    <cellStyle name="Normal 5 2 2 4 2" xfId="422" xr:uid="{00000000-0005-0000-0000-0000660C0000}"/>
    <cellStyle name="Normal 5 2 2 4 2 2" xfId="897" xr:uid="{00000000-0005-0000-0000-0000670C0000}"/>
    <cellStyle name="Normal 5 2 2 4 2 2 2" xfId="3132" xr:uid="{00000000-0005-0000-0000-0000680C0000}"/>
    <cellStyle name="Normal 5 2 2 4 2 2 2 2" xfId="7344" xr:uid="{575B02D5-7E95-4DCC-83CF-D36F3F832D3D}"/>
    <cellStyle name="Normal 5 2 2 4 2 2 3" xfId="5199" xr:uid="{55CEAD07-D696-4427-BDA5-7ACFE37CC888}"/>
    <cellStyle name="Normal 5 2 2 4 2 3" xfId="1315" xr:uid="{00000000-0005-0000-0000-0000690C0000}"/>
    <cellStyle name="Normal 5 2 2 4 2 3 2" xfId="3545" xr:uid="{00000000-0005-0000-0000-00006A0C0000}"/>
    <cellStyle name="Normal 5 2 2 4 2 3 2 2" xfId="7757" xr:uid="{69C42B8C-5650-41CA-A69B-50D2962A96B9}"/>
    <cellStyle name="Normal 5 2 2 4 2 3 3" xfId="5612" xr:uid="{37870D9F-35E3-4560-8D90-CC231A80C160}"/>
    <cellStyle name="Normal 5 2 2 4 2 4" xfId="1728" xr:uid="{00000000-0005-0000-0000-00006B0C0000}"/>
    <cellStyle name="Normal 5 2 2 4 2 4 2" xfId="3958" xr:uid="{00000000-0005-0000-0000-00006C0C0000}"/>
    <cellStyle name="Normal 5 2 2 4 2 4 2 2" xfId="8170" xr:uid="{96741E92-F4E1-49FD-81FE-138E8EF37A6D}"/>
    <cellStyle name="Normal 5 2 2 4 2 4 3" xfId="6025" xr:uid="{0C966735-CFC7-40DB-BFEB-FE19FF43CF95}"/>
    <cellStyle name="Normal 5 2 2 4 2 5" xfId="2142" xr:uid="{00000000-0005-0000-0000-00006D0C0000}"/>
    <cellStyle name="Normal 5 2 2 4 2 5 2" xfId="4371" xr:uid="{00000000-0005-0000-0000-00006E0C0000}"/>
    <cellStyle name="Normal 5 2 2 4 2 5 2 2" xfId="8583" xr:uid="{8581F0A0-CC2D-4225-9499-B81307CAB254}"/>
    <cellStyle name="Normal 5 2 2 4 2 5 3" xfId="6438" xr:uid="{2AD0F239-D792-4530-9866-5DE8107708AC}"/>
    <cellStyle name="Normal 5 2 2 4 2 6" xfId="2578" xr:uid="{00000000-0005-0000-0000-00006F0C0000}"/>
    <cellStyle name="Normal 5 2 2 4 2 6 2" xfId="6851" xr:uid="{F970CE55-80D8-4F72-8ACD-67F7DC0D0047}"/>
    <cellStyle name="Normal 5 2 2 4 2 7" xfId="4786" xr:uid="{1BC82C45-542A-4C2E-B56E-1DE94A60D107}"/>
    <cellStyle name="Normal 5 2 2 4 3" xfId="896" xr:uid="{00000000-0005-0000-0000-0000700C0000}"/>
    <cellStyle name="Normal 5 2 2 4 3 2" xfId="3131" xr:uid="{00000000-0005-0000-0000-0000710C0000}"/>
    <cellStyle name="Normal 5 2 2 4 3 2 2" xfId="7343" xr:uid="{A303F448-1541-47B5-97EB-1B2AA77D1EA4}"/>
    <cellStyle name="Normal 5 2 2 4 3 3" xfId="5198" xr:uid="{940F3685-CD16-4050-B585-C3107B99F1E5}"/>
    <cellStyle name="Normal 5 2 2 4 4" xfId="1314" xr:uid="{00000000-0005-0000-0000-0000720C0000}"/>
    <cellStyle name="Normal 5 2 2 4 4 2" xfId="3544" xr:uid="{00000000-0005-0000-0000-0000730C0000}"/>
    <cellStyle name="Normal 5 2 2 4 4 2 2" xfId="7756" xr:uid="{D6AEDCB3-0D45-4497-8646-CF7DF60C1CA3}"/>
    <cellStyle name="Normal 5 2 2 4 4 3" xfId="5611" xr:uid="{6495ECE1-A3A9-4D46-9C9C-A628182F26A0}"/>
    <cellStyle name="Normal 5 2 2 4 5" xfId="1727" xr:uid="{00000000-0005-0000-0000-0000740C0000}"/>
    <cellStyle name="Normal 5 2 2 4 5 2" xfId="3957" xr:uid="{00000000-0005-0000-0000-0000750C0000}"/>
    <cellStyle name="Normal 5 2 2 4 5 2 2" xfId="8169" xr:uid="{BF1FA94F-3BCF-4B92-B599-8F73D29F4570}"/>
    <cellStyle name="Normal 5 2 2 4 5 3" xfId="6024" xr:uid="{9543FAEC-ED9D-4105-AC39-80D80DB64A29}"/>
    <cellStyle name="Normal 5 2 2 4 6" xfId="2141" xr:uid="{00000000-0005-0000-0000-0000760C0000}"/>
    <cellStyle name="Normal 5 2 2 4 6 2" xfId="4370" xr:uid="{00000000-0005-0000-0000-0000770C0000}"/>
    <cellStyle name="Normal 5 2 2 4 6 2 2" xfId="8582" xr:uid="{AD0A5D50-30C5-4F05-A2AF-1FD0C1FF5A03}"/>
    <cellStyle name="Normal 5 2 2 4 6 3" xfId="6437" xr:uid="{031EBEDA-2C8A-4797-A92A-68CD019C89B0}"/>
    <cellStyle name="Normal 5 2 2 4 7" xfId="2577" xr:uid="{00000000-0005-0000-0000-0000780C0000}"/>
    <cellStyle name="Normal 5 2 2 4 7 2" xfId="6850" xr:uid="{4867C66F-C543-4E8A-B36F-D50365800AF6}"/>
    <cellStyle name="Normal 5 2 2 4 8" xfId="4785" xr:uid="{C190BF74-9C00-4E4B-9E92-D537FC512940}"/>
    <cellStyle name="Normal 5 2 2 5" xfId="423" xr:uid="{00000000-0005-0000-0000-0000790C0000}"/>
    <cellStyle name="Normal 5 2 2 5 2" xfId="898" xr:uid="{00000000-0005-0000-0000-00007A0C0000}"/>
    <cellStyle name="Normal 5 2 2 5 2 2" xfId="3133" xr:uid="{00000000-0005-0000-0000-00007B0C0000}"/>
    <cellStyle name="Normal 5 2 2 5 2 2 2" xfId="7345" xr:uid="{2FBD0525-3608-4E32-89F3-E57D21E74491}"/>
    <cellStyle name="Normal 5 2 2 5 2 3" xfId="5200" xr:uid="{FEE05E84-C488-41FD-8D5C-931E52E58341}"/>
    <cellStyle name="Normal 5 2 2 5 3" xfId="1316" xr:uid="{00000000-0005-0000-0000-00007C0C0000}"/>
    <cellStyle name="Normal 5 2 2 5 3 2" xfId="3546" xr:uid="{00000000-0005-0000-0000-00007D0C0000}"/>
    <cellStyle name="Normal 5 2 2 5 3 2 2" xfId="7758" xr:uid="{74653BBA-C50C-4FE9-B7DD-13C74591E9C9}"/>
    <cellStyle name="Normal 5 2 2 5 3 3" xfId="5613" xr:uid="{6B684FBB-44C7-45B5-809D-59976C1ABD19}"/>
    <cellStyle name="Normal 5 2 2 5 4" xfId="1729" xr:uid="{00000000-0005-0000-0000-00007E0C0000}"/>
    <cellStyle name="Normal 5 2 2 5 4 2" xfId="3959" xr:uid="{00000000-0005-0000-0000-00007F0C0000}"/>
    <cellStyle name="Normal 5 2 2 5 4 2 2" xfId="8171" xr:uid="{B35B0A83-A5A0-4F4A-8277-6ABB3DFDB69F}"/>
    <cellStyle name="Normal 5 2 2 5 4 3" xfId="6026" xr:uid="{141B941A-E0E4-47EA-AF4B-0F476804C2EF}"/>
    <cellStyle name="Normal 5 2 2 5 5" xfId="2143" xr:uid="{00000000-0005-0000-0000-0000800C0000}"/>
    <cellStyle name="Normal 5 2 2 5 5 2" xfId="4372" xr:uid="{00000000-0005-0000-0000-0000810C0000}"/>
    <cellStyle name="Normal 5 2 2 5 5 2 2" xfId="8584" xr:uid="{6F8281BE-4B8E-4F88-A058-19DFEA89F9D3}"/>
    <cellStyle name="Normal 5 2 2 5 5 3" xfId="6439" xr:uid="{A8115420-B177-4D18-9019-2C361845D627}"/>
    <cellStyle name="Normal 5 2 2 5 6" xfId="2579" xr:uid="{00000000-0005-0000-0000-0000820C0000}"/>
    <cellStyle name="Normal 5 2 2 5 6 2" xfId="6852" xr:uid="{982F87AA-B74F-49EB-B62C-B0095A593BB9}"/>
    <cellStyle name="Normal 5 2 2 5 7" xfId="4787" xr:uid="{F70D3414-87EF-4E01-9C83-BD61A04D5D73}"/>
    <cellStyle name="Normal 5 2 2 6" xfId="883" xr:uid="{00000000-0005-0000-0000-0000830C0000}"/>
    <cellStyle name="Normal 5 2 2 6 2" xfId="3118" xr:uid="{00000000-0005-0000-0000-0000840C0000}"/>
    <cellStyle name="Normal 5 2 2 6 2 2" xfId="7330" xr:uid="{987F804B-2BCB-4304-8655-C992BEC08372}"/>
    <cellStyle name="Normal 5 2 2 6 3" xfId="5185" xr:uid="{02BD2CB8-18FF-49B9-B64B-83EA9D612FBB}"/>
    <cellStyle name="Normal 5 2 2 7" xfId="1301" xr:uid="{00000000-0005-0000-0000-0000850C0000}"/>
    <cellStyle name="Normal 5 2 2 7 2" xfId="3531" xr:uid="{00000000-0005-0000-0000-0000860C0000}"/>
    <cellStyle name="Normal 5 2 2 7 2 2" xfId="7743" xr:uid="{0B37C278-6648-4BDA-936A-FD35697807AC}"/>
    <cellStyle name="Normal 5 2 2 7 3" xfId="5598" xr:uid="{A8E09C29-435C-43FC-A84A-D7C67569393B}"/>
    <cellStyle name="Normal 5 2 2 8" xfId="1714" xr:uid="{00000000-0005-0000-0000-0000870C0000}"/>
    <cellStyle name="Normal 5 2 2 8 2" xfId="3944" xr:uid="{00000000-0005-0000-0000-0000880C0000}"/>
    <cellStyle name="Normal 5 2 2 8 2 2" xfId="8156" xr:uid="{844192B0-CA53-4E73-907C-9011D4D42C56}"/>
    <cellStyle name="Normal 5 2 2 8 3" xfId="6011" xr:uid="{11D1188D-86AB-4197-8CEF-BF15DE119788}"/>
    <cellStyle name="Normal 5 2 2 9" xfId="2128" xr:uid="{00000000-0005-0000-0000-0000890C0000}"/>
    <cellStyle name="Normal 5 2 2 9 2" xfId="4357" xr:uid="{00000000-0005-0000-0000-00008A0C0000}"/>
    <cellStyle name="Normal 5 2 2 9 2 2" xfId="8569" xr:uid="{9B98C093-8D78-46E4-93A2-D44EC21A507A}"/>
    <cellStyle name="Normal 5 2 2 9 3" xfId="6424" xr:uid="{7C415CC6-3E22-4DF0-A7D8-A06ED664EC0F}"/>
    <cellStyle name="Normal 5 2 3" xfId="424" xr:uid="{00000000-0005-0000-0000-00008B0C0000}"/>
    <cellStyle name="Normal 5 2 3 10" xfId="4788" xr:uid="{798E9F31-96EC-49B4-A647-C6B4655443D2}"/>
    <cellStyle name="Normal 5 2 3 2" xfId="425" xr:uid="{00000000-0005-0000-0000-00008C0C0000}"/>
    <cellStyle name="Normal 5 2 3 2 2" xfId="426" xr:uid="{00000000-0005-0000-0000-00008D0C0000}"/>
    <cellStyle name="Normal 5 2 3 2 2 2" xfId="427" xr:uid="{00000000-0005-0000-0000-00008E0C0000}"/>
    <cellStyle name="Normal 5 2 3 2 2 2 2" xfId="902" xr:uid="{00000000-0005-0000-0000-00008F0C0000}"/>
    <cellStyle name="Normal 5 2 3 2 2 2 2 2" xfId="3137" xr:uid="{00000000-0005-0000-0000-0000900C0000}"/>
    <cellStyle name="Normal 5 2 3 2 2 2 2 2 2" xfId="7349" xr:uid="{B55203B2-0D77-4D21-AAB9-EAC891E708EC}"/>
    <cellStyle name="Normal 5 2 3 2 2 2 2 3" xfId="5204" xr:uid="{4BF8A576-6279-4392-B3A5-057BF00DCAF2}"/>
    <cellStyle name="Normal 5 2 3 2 2 2 3" xfId="1320" xr:uid="{00000000-0005-0000-0000-0000910C0000}"/>
    <cellStyle name="Normal 5 2 3 2 2 2 3 2" xfId="3550" xr:uid="{00000000-0005-0000-0000-0000920C0000}"/>
    <cellStyle name="Normal 5 2 3 2 2 2 3 2 2" xfId="7762" xr:uid="{77C07F36-3B67-4407-B585-4C29C21156A4}"/>
    <cellStyle name="Normal 5 2 3 2 2 2 3 3" xfId="5617" xr:uid="{7A594B49-612D-4970-BE68-25C9EC71906D}"/>
    <cellStyle name="Normal 5 2 3 2 2 2 4" xfId="1733" xr:uid="{00000000-0005-0000-0000-0000930C0000}"/>
    <cellStyle name="Normal 5 2 3 2 2 2 4 2" xfId="3963" xr:uid="{00000000-0005-0000-0000-0000940C0000}"/>
    <cellStyle name="Normal 5 2 3 2 2 2 4 2 2" xfId="8175" xr:uid="{570C78AE-7318-46E8-95A5-6C1B0F595C59}"/>
    <cellStyle name="Normal 5 2 3 2 2 2 4 3" xfId="6030" xr:uid="{1BD4FDE1-9C84-4989-BD04-7E71738471B8}"/>
    <cellStyle name="Normal 5 2 3 2 2 2 5" xfId="2147" xr:uid="{00000000-0005-0000-0000-0000950C0000}"/>
    <cellStyle name="Normal 5 2 3 2 2 2 5 2" xfId="4376" xr:uid="{00000000-0005-0000-0000-0000960C0000}"/>
    <cellStyle name="Normal 5 2 3 2 2 2 5 2 2" xfId="8588" xr:uid="{2C31C819-AB45-4CAA-85DC-F9E8AED19837}"/>
    <cellStyle name="Normal 5 2 3 2 2 2 5 3" xfId="6443" xr:uid="{408B53AD-38C7-484F-9186-2B162F35A7FF}"/>
    <cellStyle name="Normal 5 2 3 2 2 2 6" xfId="2583" xr:uid="{00000000-0005-0000-0000-0000970C0000}"/>
    <cellStyle name="Normal 5 2 3 2 2 2 6 2" xfId="6856" xr:uid="{E6796C30-CF8A-4829-80DF-51FAA79DA8E7}"/>
    <cellStyle name="Normal 5 2 3 2 2 2 7" xfId="4791" xr:uid="{3D4133AB-CC78-46BE-8D41-BDDBE0A22891}"/>
    <cellStyle name="Normal 5 2 3 2 2 3" xfId="901" xr:uid="{00000000-0005-0000-0000-0000980C0000}"/>
    <cellStyle name="Normal 5 2 3 2 2 3 2" xfId="3136" xr:uid="{00000000-0005-0000-0000-0000990C0000}"/>
    <cellStyle name="Normal 5 2 3 2 2 3 2 2" xfId="7348" xr:uid="{EDF026DA-F644-4B09-9FE6-57F72B493E7F}"/>
    <cellStyle name="Normal 5 2 3 2 2 3 3" xfId="5203" xr:uid="{9B7B3800-D604-44AB-AADA-E95E4FA0B33D}"/>
    <cellStyle name="Normal 5 2 3 2 2 4" xfId="1319" xr:uid="{00000000-0005-0000-0000-00009A0C0000}"/>
    <cellStyle name="Normal 5 2 3 2 2 4 2" xfId="3549" xr:uid="{00000000-0005-0000-0000-00009B0C0000}"/>
    <cellStyle name="Normal 5 2 3 2 2 4 2 2" xfId="7761" xr:uid="{2CA907A1-3F47-4457-8030-8969F27DAB37}"/>
    <cellStyle name="Normal 5 2 3 2 2 4 3" xfId="5616" xr:uid="{E15C319C-2B2E-427F-A829-3AB5B1295A0F}"/>
    <cellStyle name="Normal 5 2 3 2 2 5" xfId="1732" xr:uid="{00000000-0005-0000-0000-00009C0C0000}"/>
    <cellStyle name="Normal 5 2 3 2 2 5 2" xfId="3962" xr:uid="{00000000-0005-0000-0000-00009D0C0000}"/>
    <cellStyle name="Normal 5 2 3 2 2 5 2 2" xfId="8174" xr:uid="{296DB91C-C661-489A-8338-F490B3A3307B}"/>
    <cellStyle name="Normal 5 2 3 2 2 5 3" xfId="6029" xr:uid="{2B8AED58-2077-480E-95F6-BD94768D83F0}"/>
    <cellStyle name="Normal 5 2 3 2 2 6" xfId="2146" xr:uid="{00000000-0005-0000-0000-00009E0C0000}"/>
    <cellStyle name="Normal 5 2 3 2 2 6 2" xfId="4375" xr:uid="{00000000-0005-0000-0000-00009F0C0000}"/>
    <cellStyle name="Normal 5 2 3 2 2 6 2 2" xfId="8587" xr:uid="{81E6C873-6C35-46A9-B103-0B8BCBDCAB2A}"/>
    <cellStyle name="Normal 5 2 3 2 2 6 3" xfId="6442" xr:uid="{56D4877D-0985-49CA-BF29-6BED86398CEE}"/>
    <cellStyle name="Normal 5 2 3 2 2 7" xfId="2582" xr:uid="{00000000-0005-0000-0000-0000A00C0000}"/>
    <cellStyle name="Normal 5 2 3 2 2 7 2" xfId="6855" xr:uid="{EBB86CB4-423F-4287-82E9-8BB3E5040A1B}"/>
    <cellStyle name="Normal 5 2 3 2 2 8" xfId="4790" xr:uid="{C8D6FFB9-6ECC-4EDD-A907-0E6A0C4F0423}"/>
    <cellStyle name="Normal 5 2 3 2 3" xfId="428" xr:uid="{00000000-0005-0000-0000-0000A10C0000}"/>
    <cellStyle name="Normal 5 2 3 2 3 2" xfId="903" xr:uid="{00000000-0005-0000-0000-0000A20C0000}"/>
    <cellStyle name="Normal 5 2 3 2 3 2 2" xfId="3138" xr:uid="{00000000-0005-0000-0000-0000A30C0000}"/>
    <cellStyle name="Normal 5 2 3 2 3 2 2 2" xfId="7350" xr:uid="{27E10F03-AF3D-4895-B633-B8FF2587C075}"/>
    <cellStyle name="Normal 5 2 3 2 3 2 3" xfId="5205" xr:uid="{A831FDB7-BC17-4161-9DF3-7E6FDA895FD9}"/>
    <cellStyle name="Normal 5 2 3 2 3 3" xfId="1321" xr:uid="{00000000-0005-0000-0000-0000A40C0000}"/>
    <cellStyle name="Normal 5 2 3 2 3 3 2" xfId="3551" xr:uid="{00000000-0005-0000-0000-0000A50C0000}"/>
    <cellStyle name="Normal 5 2 3 2 3 3 2 2" xfId="7763" xr:uid="{E2A6DAC4-FE89-450A-B9B9-A0736ADF07EF}"/>
    <cellStyle name="Normal 5 2 3 2 3 3 3" xfId="5618" xr:uid="{F2B6ABD8-B02A-4768-B061-783B9EAC5138}"/>
    <cellStyle name="Normal 5 2 3 2 3 4" xfId="1734" xr:uid="{00000000-0005-0000-0000-0000A60C0000}"/>
    <cellStyle name="Normal 5 2 3 2 3 4 2" xfId="3964" xr:uid="{00000000-0005-0000-0000-0000A70C0000}"/>
    <cellStyle name="Normal 5 2 3 2 3 4 2 2" xfId="8176" xr:uid="{CC3C9B4F-FE4C-41E4-A340-58B0B445A772}"/>
    <cellStyle name="Normal 5 2 3 2 3 4 3" xfId="6031" xr:uid="{E688927A-EB8B-4C60-92CA-AF1C0FDF6DE3}"/>
    <cellStyle name="Normal 5 2 3 2 3 5" xfId="2148" xr:uid="{00000000-0005-0000-0000-0000A80C0000}"/>
    <cellStyle name="Normal 5 2 3 2 3 5 2" xfId="4377" xr:uid="{00000000-0005-0000-0000-0000A90C0000}"/>
    <cellStyle name="Normal 5 2 3 2 3 5 2 2" xfId="8589" xr:uid="{45078AA0-C42E-4874-90AE-FDE1B05EAA10}"/>
    <cellStyle name="Normal 5 2 3 2 3 5 3" xfId="6444" xr:uid="{3A24D686-4729-4CCA-84D0-2F82115CF322}"/>
    <cellStyle name="Normal 5 2 3 2 3 6" xfId="2584" xr:uid="{00000000-0005-0000-0000-0000AA0C0000}"/>
    <cellStyle name="Normal 5 2 3 2 3 6 2" xfId="6857" xr:uid="{1B854679-5DB8-43A3-8BA0-A579421FEE1A}"/>
    <cellStyle name="Normal 5 2 3 2 3 7" xfId="4792" xr:uid="{82B4FE00-CE14-413D-B2C2-9207D172512F}"/>
    <cellStyle name="Normal 5 2 3 2 4" xfId="900" xr:uid="{00000000-0005-0000-0000-0000AB0C0000}"/>
    <cellStyle name="Normal 5 2 3 2 4 2" xfId="3135" xr:uid="{00000000-0005-0000-0000-0000AC0C0000}"/>
    <cellStyle name="Normal 5 2 3 2 4 2 2" xfId="7347" xr:uid="{7B787594-61C7-4C84-B865-B86091399FC6}"/>
    <cellStyle name="Normal 5 2 3 2 4 3" xfId="5202" xr:uid="{6C03CF34-91F4-41C9-A889-555E64C91204}"/>
    <cellStyle name="Normal 5 2 3 2 5" xfId="1318" xr:uid="{00000000-0005-0000-0000-0000AD0C0000}"/>
    <cellStyle name="Normal 5 2 3 2 5 2" xfId="3548" xr:uid="{00000000-0005-0000-0000-0000AE0C0000}"/>
    <cellStyle name="Normal 5 2 3 2 5 2 2" xfId="7760" xr:uid="{99075646-F4EC-4FA9-B984-368D7B2990E9}"/>
    <cellStyle name="Normal 5 2 3 2 5 3" xfId="5615" xr:uid="{1DB07526-D435-4965-A165-5C2CCAAD8671}"/>
    <cellStyle name="Normal 5 2 3 2 6" xfId="1731" xr:uid="{00000000-0005-0000-0000-0000AF0C0000}"/>
    <cellStyle name="Normal 5 2 3 2 6 2" xfId="3961" xr:uid="{00000000-0005-0000-0000-0000B00C0000}"/>
    <cellStyle name="Normal 5 2 3 2 6 2 2" xfId="8173" xr:uid="{49D904C7-B740-4EA2-A0B5-0B26364E3C3B}"/>
    <cellStyle name="Normal 5 2 3 2 6 3" xfId="6028" xr:uid="{190A7E2B-0D56-4151-946C-79068129D4E9}"/>
    <cellStyle name="Normal 5 2 3 2 7" xfId="2145" xr:uid="{00000000-0005-0000-0000-0000B10C0000}"/>
    <cellStyle name="Normal 5 2 3 2 7 2" xfId="4374" xr:uid="{00000000-0005-0000-0000-0000B20C0000}"/>
    <cellStyle name="Normal 5 2 3 2 7 2 2" xfId="8586" xr:uid="{71BD2033-9326-4100-B6F1-74573C7CE824}"/>
    <cellStyle name="Normal 5 2 3 2 7 3" xfId="6441" xr:uid="{D169A6ED-4D7F-408D-AC37-B8158A8DA133}"/>
    <cellStyle name="Normal 5 2 3 2 8" xfId="2581" xr:uid="{00000000-0005-0000-0000-0000B30C0000}"/>
    <cellStyle name="Normal 5 2 3 2 8 2" xfId="6854" xr:uid="{4D6FC18A-99B7-4716-9279-230BD917A0CC}"/>
    <cellStyle name="Normal 5 2 3 2 9" xfId="4789" xr:uid="{00286B61-DF5A-44F1-84CF-F4960FE864DD}"/>
    <cellStyle name="Normal 5 2 3 3" xfId="429" xr:uid="{00000000-0005-0000-0000-0000B40C0000}"/>
    <cellStyle name="Normal 5 2 3 3 2" xfId="430" xr:uid="{00000000-0005-0000-0000-0000B50C0000}"/>
    <cellStyle name="Normal 5 2 3 3 2 2" xfId="905" xr:uid="{00000000-0005-0000-0000-0000B60C0000}"/>
    <cellStyle name="Normal 5 2 3 3 2 2 2" xfId="3140" xr:uid="{00000000-0005-0000-0000-0000B70C0000}"/>
    <cellStyle name="Normal 5 2 3 3 2 2 2 2" xfId="7352" xr:uid="{69C31118-AE7F-462B-824A-9290DDFD1BDC}"/>
    <cellStyle name="Normal 5 2 3 3 2 2 3" xfId="5207" xr:uid="{F4168DE5-9DCC-4F57-8E40-ECE9823B1545}"/>
    <cellStyle name="Normal 5 2 3 3 2 3" xfId="1323" xr:uid="{00000000-0005-0000-0000-0000B80C0000}"/>
    <cellStyle name="Normal 5 2 3 3 2 3 2" xfId="3553" xr:uid="{00000000-0005-0000-0000-0000B90C0000}"/>
    <cellStyle name="Normal 5 2 3 3 2 3 2 2" xfId="7765" xr:uid="{2DD2C2E6-F5B2-4B1B-A476-3EFD3D261DEE}"/>
    <cellStyle name="Normal 5 2 3 3 2 3 3" xfId="5620" xr:uid="{D72D7B28-FEB7-432D-8819-D78F497A6503}"/>
    <cellStyle name="Normal 5 2 3 3 2 4" xfId="1736" xr:uid="{00000000-0005-0000-0000-0000BA0C0000}"/>
    <cellStyle name="Normal 5 2 3 3 2 4 2" xfId="3966" xr:uid="{00000000-0005-0000-0000-0000BB0C0000}"/>
    <cellStyle name="Normal 5 2 3 3 2 4 2 2" xfId="8178" xr:uid="{29906321-F20E-497B-818E-7021F547180D}"/>
    <cellStyle name="Normal 5 2 3 3 2 4 3" xfId="6033" xr:uid="{60902E9F-CDE0-49D8-8A4C-C8C70A211BF7}"/>
    <cellStyle name="Normal 5 2 3 3 2 5" xfId="2150" xr:uid="{00000000-0005-0000-0000-0000BC0C0000}"/>
    <cellStyle name="Normal 5 2 3 3 2 5 2" xfId="4379" xr:uid="{00000000-0005-0000-0000-0000BD0C0000}"/>
    <cellStyle name="Normal 5 2 3 3 2 5 2 2" xfId="8591" xr:uid="{1FDB6DAA-3BC0-4FFF-88A1-28CA00B5EBBD}"/>
    <cellStyle name="Normal 5 2 3 3 2 5 3" xfId="6446" xr:uid="{B3582299-F7B5-4705-BD12-83CAF98DF4B6}"/>
    <cellStyle name="Normal 5 2 3 3 2 6" xfId="2586" xr:uid="{00000000-0005-0000-0000-0000BE0C0000}"/>
    <cellStyle name="Normal 5 2 3 3 2 6 2" xfId="6859" xr:uid="{D49CDF4F-CE43-4C2D-9614-B1CF40435FA2}"/>
    <cellStyle name="Normal 5 2 3 3 2 7" xfId="4794" xr:uid="{BAEAB6D9-E228-4130-810C-28B6B49F7B27}"/>
    <cellStyle name="Normal 5 2 3 3 3" xfId="904" xr:uid="{00000000-0005-0000-0000-0000BF0C0000}"/>
    <cellStyle name="Normal 5 2 3 3 3 2" xfId="3139" xr:uid="{00000000-0005-0000-0000-0000C00C0000}"/>
    <cellStyle name="Normal 5 2 3 3 3 2 2" xfId="7351" xr:uid="{8C0337C0-06EB-429A-BA39-58BE5EEFAE9F}"/>
    <cellStyle name="Normal 5 2 3 3 3 3" xfId="5206" xr:uid="{0ABEC239-BBD1-4481-8A3D-E9803AE8D432}"/>
    <cellStyle name="Normal 5 2 3 3 4" xfId="1322" xr:uid="{00000000-0005-0000-0000-0000C10C0000}"/>
    <cellStyle name="Normal 5 2 3 3 4 2" xfId="3552" xr:uid="{00000000-0005-0000-0000-0000C20C0000}"/>
    <cellStyle name="Normal 5 2 3 3 4 2 2" xfId="7764" xr:uid="{D28444FB-66F5-4880-8873-8ED968B893FF}"/>
    <cellStyle name="Normal 5 2 3 3 4 3" xfId="5619" xr:uid="{2B904030-DD28-44C2-B452-E8D2420BF3CB}"/>
    <cellStyle name="Normal 5 2 3 3 5" xfId="1735" xr:uid="{00000000-0005-0000-0000-0000C30C0000}"/>
    <cellStyle name="Normal 5 2 3 3 5 2" xfId="3965" xr:uid="{00000000-0005-0000-0000-0000C40C0000}"/>
    <cellStyle name="Normal 5 2 3 3 5 2 2" xfId="8177" xr:uid="{3B5D436E-FB8B-417B-B6D0-DAEA60E64B76}"/>
    <cellStyle name="Normal 5 2 3 3 5 3" xfId="6032" xr:uid="{EAB9E5B8-D4A3-4AFE-9209-39E865308FE7}"/>
    <cellStyle name="Normal 5 2 3 3 6" xfId="2149" xr:uid="{00000000-0005-0000-0000-0000C50C0000}"/>
    <cellStyle name="Normal 5 2 3 3 6 2" xfId="4378" xr:uid="{00000000-0005-0000-0000-0000C60C0000}"/>
    <cellStyle name="Normal 5 2 3 3 6 2 2" xfId="8590" xr:uid="{5C2CA976-812C-4696-8410-980BB1F08545}"/>
    <cellStyle name="Normal 5 2 3 3 6 3" xfId="6445" xr:uid="{450B3733-7215-4F34-BDA4-338DBD9EB5DB}"/>
    <cellStyle name="Normal 5 2 3 3 7" xfId="2585" xr:uid="{00000000-0005-0000-0000-0000C70C0000}"/>
    <cellStyle name="Normal 5 2 3 3 7 2" xfId="6858" xr:uid="{01072AEB-FF62-4A48-9EFF-0BF22F212CFD}"/>
    <cellStyle name="Normal 5 2 3 3 8" xfId="4793" xr:uid="{2B57E910-2207-49FA-938C-8D67875D0418}"/>
    <cellStyle name="Normal 5 2 3 4" xfId="431" xr:uid="{00000000-0005-0000-0000-0000C80C0000}"/>
    <cellStyle name="Normal 5 2 3 4 2" xfId="906" xr:uid="{00000000-0005-0000-0000-0000C90C0000}"/>
    <cellStyle name="Normal 5 2 3 4 2 2" xfId="3141" xr:uid="{00000000-0005-0000-0000-0000CA0C0000}"/>
    <cellStyle name="Normal 5 2 3 4 2 2 2" xfId="7353" xr:uid="{43016C7E-000B-4880-97B0-F7C612C0C6E7}"/>
    <cellStyle name="Normal 5 2 3 4 2 3" xfId="5208" xr:uid="{1F73D389-6401-462E-92F1-E79DDC48F6DC}"/>
    <cellStyle name="Normal 5 2 3 4 3" xfId="1324" xr:uid="{00000000-0005-0000-0000-0000CB0C0000}"/>
    <cellStyle name="Normal 5 2 3 4 3 2" xfId="3554" xr:uid="{00000000-0005-0000-0000-0000CC0C0000}"/>
    <cellStyle name="Normal 5 2 3 4 3 2 2" xfId="7766" xr:uid="{98A567C2-6897-4E3A-A333-3FD3AF8194F8}"/>
    <cellStyle name="Normal 5 2 3 4 3 3" xfId="5621" xr:uid="{D9794E69-0AD3-4822-AF81-D955CDF271A8}"/>
    <cellStyle name="Normal 5 2 3 4 4" xfId="1737" xr:uid="{00000000-0005-0000-0000-0000CD0C0000}"/>
    <cellStyle name="Normal 5 2 3 4 4 2" xfId="3967" xr:uid="{00000000-0005-0000-0000-0000CE0C0000}"/>
    <cellStyle name="Normal 5 2 3 4 4 2 2" xfId="8179" xr:uid="{64FA12FE-991E-42DF-B2C0-72D57EA06D13}"/>
    <cellStyle name="Normal 5 2 3 4 4 3" xfId="6034" xr:uid="{465D5FC4-6B5D-4897-8175-0523111D3DE7}"/>
    <cellStyle name="Normal 5 2 3 4 5" xfId="2151" xr:uid="{00000000-0005-0000-0000-0000CF0C0000}"/>
    <cellStyle name="Normal 5 2 3 4 5 2" xfId="4380" xr:uid="{00000000-0005-0000-0000-0000D00C0000}"/>
    <cellStyle name="Normal 5 2 3 4 5 2 2" xfId="8592" xr:uid="{E239A946-807E-4B6B-8213-5BB2638383D5}"/>
    <cellStyle name="Normal 5 2 3 4 5 3" xfId="6447" xr:uid="{772D52E6-072D-492D-A53F-C4C9EC1D0109}"/>
    <cellStyle name="Normal 5 2 3 4 6" xfId="2587" xr:uid="{00000000-0005-0000-0000-0000D10C0000}"/>
    <cellStyle name="Normal 5 2 3 4 6 2" xfId="6860" xr:uid="{6E6E886C-9A6A-480E-9AD4-42E3F490EFEE}"/>
    <cellStyle name="Normal 5 2 3 4 7" xfId="4795" xr:uid="{BE93EF96-3D1F-4A0C-A40F-1B78195B5619}"/>
    <cellStyle name="Normal 5 2 3 5" xfId="899" xr:uid="{00000000-0005-0000-0000-0000D20C0000}"/>
    <cellStyle name="Normal 5 2 3 5 2" xfId="3134" xr:uid="{00000000-0005-0000-0000-0000D30C0000}"/>
    <cellStyle name="Normal 5 2 3 5 2 2" xfId="7346" xr:uid="{52C7456E-BED8-4D5D-98BC-93FC608246EC}"/>
    <cellStyle name="Normal 5 2 3 5 3" xfId="5201" xr:uid="{CC2C77DD-1AA8-4BC4-8CDA-5F7592ABAE5E}"/>
    <cellStyle name="Normal 5 2 3 6" xfId="1317" xr:uid="{00000000-0005-0000-0000-0000D40C0000}"/>
    <cellStyle name="Normal 5 2 3 6 2" xfId="3547" xr:uid="{00000000-0005-0000-0000-0000D50C0000}"/>
    <cellStyle name="Normal 5 2 3 6 2 2" xfId="7759" xr:uid="{5F74AF93-8388-4B97-8406-A98D3C461F1A}"/>
    <cellStyle name="Normal 5 2 3 6 3" xfId="5614" xr:uid="{6FE372C1-103B-462A-B4C3-3667AFA22A96}"/>
    <cellStyle name="Normal 5 2 3 7" xfId="1730" xr:uid="{00000000-0005-0000-0000-0000D60C0000}"/>
    <cellStyle name="Normal 5 2 3 7 2" xfId="3960" xr:uid="{00000000-0005-0000-0000-0000D70C0000}"/>
    <cellStyle name="Normal 5 2 3 7 2 2" xfId="8172" xr:uid="{D9FF55B6-51A4-4818-ACEF-96F12B17F727}"/>
    <cellStyle name="Normal 5 2 3 7 3" xfId="6027" xr:uid="{C60B94BF-5942-4726-A23F-409EC787FDB9}"/>
    <cellStyle name="Normal 5 2 3 8" xfId="2144" xr:uid="{00000000-0005-0000-0000-0000D80C0000}"/>
    <cellStyle name="Normal 5 2 3 8 2" xfId="4373" xr:uid="{00000000-0005-0000-0000-0000D90C0000}"/>
    <cellStyle name="Normal 5 2 3 8 2 2" xfId="8585" xr:uid="{ACFE35C6-5506-4D3F-A82B-6FC9B5145919}"/>
    <cellStyle name="Normal 5 2 3 8 3" xfId="6440" xr:uid="{3895A16A-7575-4FF0-A579-DCD5647CC7AE}"/>
    <cellStyle name="Normal 5 2 3 9" xfId="2580" xr:uid="{00000000-0005-0000-0000-0000DA0C0000}"/>
    <cellStyle name="Normal 5 2 3 9 2" xfId="6853" xr:uid="{11092E98-FEDF-4BB4-8A9B-A846D16D34BD}"/>
    <cellStyle name="Normal 5 2 4" xfId="432" xr:uid="{00000000-0005-0000-0000-0000DB0C0000}"/>
    <cellStyle name="Normal 5 2 4 2" xfId="433" xr:uid="{00000000-0005-0000-0000-0000DC0C0000}"/>
    <cellStyle name="Normal 5 2 4 2 2" xfId="434" xr:uid="{00000000-0005-0000-0000-0000DD0C0000}"/>
    <cellStyle name="Normal 5 2 4 2 2 2" xfId="909" xr:uid="{00000000-0005-0000-0000-0000DE0C0000}"/>
    <cellStyle name="Normal 5 2 4 2 2 2 2" xfId="3144" xr:uid="{00000000-0005-0000-0000-0000DF0C0000}"/>
    <cellStyle name="Normal 5 2 4 2 2 2 2 2" xfId="7356" xr:uid="{312FD960-E944-4D50-A208-2EA529AE6671}"/>
    <cellStyle name="Normal 5 2 4 2 2 2 3" xfId="5211" xr:uid="{8BC359D3-87B9-4ECF-9ADB-AA117F81C247}"/>
    <cellStyle name="Normal 5 2 4 2 2 3" xfId="1327" xr:uid="{00000000-0005-0000-0000-0000E00C0000}"/>
    <cellStyle name="Normal 5 2 4 2 2 3 2" xfId="3557" xr:uid="{00000000-0005-0000-0000-0000E10C0000}"/>
    <cellStyle name="Normal 5 2 4 2 2 3 2 2" xfId="7769" xr:uid="{8817D66C-10A0-45C5-8A4C-EB2CCF48D73D}"/>
    <cellStyle name="Normal 5 2 4 2 2 3 3" xfId="5624" xr:uid="{C886BBCE-7606-4BE5-9111-E08BD838E916}"/>
    <cellStyle name="Normal 5 2 4 2 2 4" xfId="1740" xr:uid="{00000000-0005-0000-0000-0000E20C0000}"/>
    <cellStyle name="Normal 5 2 4 2 2 4 2" xfId="3970" xr:uid="{00000000-0005-0000-0000-0000E30C0000}"/>
    <cellStyle name="Normal 5 2 4 2 2 4 2 2" xfId="8182" xr:uid="{5F6189A2-D9A7-4B44-B241-F99ACC2F6A43}"/>
    <cellStyle name="Normal 5 2 4 2 2 4 3" xfId="6037" xr:uid="{8D44A9E3-B283-4D40-B594-C25FDA9A7DEA}"/>
    <cellStyle name="Normal 5 2 4 2 2 5" xfId="2154" xr:uid="{00000000-0005-0000-0000-0000E40C0000}"/>
    <cellStyle name="Normal 5 2 4 2 2 5 2" xfId="4383" xr:uid="{00000000-0005-0000-0000-0000E50C0000}"/>
    <cellStyle name="Normal 5 2 4 2 2 5 2 2" xfId="8595" xr:uid="{550EC67E-EB1D-466F-8246-C75C28AEF1D4}"/>
    <cellStyle name="Normal 5 2 4 2 2 5 3" xfId="6450" xr:uid="{4D741B5F-DBEA-48DC-A77B-8DDDE1F4CBD9}"/>
    <cellStyle name="Normal 5 2 4 2 2 6" xfId="2590" xr:uid="{00000000-0005-0000-0000-0000E60C0000}"/>
    <cellStyle name="Normal 5 2 4 2 2 6 2" xfId="6863" xr:uid="{6AD4A747-3A0C-4BEB-BA35-FFCD1EA32405}"/>
    <cellStyle name="Normal 5 2 4 2 2 7" xfId="4798" xr:uid="{A1FFC014-F486-471E-BCDA-B614454659C0}"/>
    <cellStyle name="Normal 5 2 4 2 3" xfId="908" xr:uid="{00000000-0005-0000-0000-0000E70C0000}"/>
    <cellStyle name="Normal 5 2 4 2 3 2" xfId="3143" xr:uid="{00000000-0005-0000-0000-0000E80C0000}"/>
    <cellStyle name="Normal 5 2 4 2 3 2 2" xfId="7355" xr:uid="{8B273BA2-49B2-4BF3-9B29-8EEAE98BE7A5}"/>
    <cellStyle name="Normal 5 2 4 2 3 3" xfId="5210" xr:uid="{5DC0166E-0E54-4339-8BCF-F75901D630FB}"/>
    <cellStyle name="Normal 5 2 4 2 4" xfId="1326" xr:uid="{00000000-0005-0000-0000-0000E90C0000}"/>
    <cellStyle name="Normal 5 2 4 2 4 2" xfId="3556" xr:uid="{00000000-0005-0000-0000-0000EA0C0000}"/>
    <cellStyle name="Normal 5 2 4 2 4 2 2" xfId="7768" xr:uid="{3C0C1798-77AA-49E6-A8C5-4C6726561C79}"/>
    <cellStyle name="Normal 5 2 4 2 4 3" xfId="5623" xr:uid="{C5DEA801-0415-4AD8-A9AC-DE23014EFC8A}"/>
    <cellStyle name="Normal 5 2 4 2 5" xfId="1739" xr:uid="{00000000-0005-0000-0000-0000EB0C0000}"/>
    <cellStyle name="Normal 5 2 4 2 5 2" xfId="3969" xr:uid="{00000000-0005-0000-0000-0000EC0C0000}"/>
    <cellStyle name="Normal 5 2 4 2 5 2 2" xfId="8181" xr:uid="{1C588EE7-8BD8-47AE-9004-921F502C867F}"/>
    <cellStyle name="Normal 5 2 4 2 5 3" xfId="6036" xr:uid="{D27A2707-74F4-4DAD-84F5-EF50B76C7BBF}"/>
    <cellStyle name="Normal 5 2 4 2 6" xfId="2153" xr:uid="{00000000-0005-0000-0000-0000ED0C0000}"/>
    <cellStyle name="Normal 5 2 4 2 6 2" xfId="4382" xr:uid="{00000000-0005-0000-0000-0000EE0C0000}"/>
    <cellStyle name="Normal 5 2 4 2 6 2 2" xfId="8594" xr:uid="{3FDABD2E-FE91-4AEF-9BB1-644AECCC4AD4}"/>
    <cellStyle name="Normal 5 2 4 2 6 3" xfId="6449" xr:uid="{3E20A586-59EE-4FCC-ADAB-C469E0757B11}"/>
    <cellStyle name="Normal 5 2 4 2 7" xfId="2589" xr:uid="{00000000-0005-0000-0000-0000EF0C0000}"/>
    <cellStyle name="Normal 5 2 4 2 7 2" xfId="6862" xr:uid="{5C37F12A-695B-435A-BC62-2A52E315C25E}"/>
    <cellStyle name="Normal 5 2 4 2 8" xfId="4797" xr:uid="{14167813-09CB-48A7-9B40-550384033C31}"/>
    <cellStyle name="Normal 5 2 4 3" xfId="435" xr:uid="{00000000-0005-0000-0000-0000F00C0000}"/>
    <cellStyle name="Normal 5 2 4 3 2" xfId="910" xr:uid="{00000000-0005-0000-0000-0000F10C0000}"/>
    <cellStyle name="Normal 5 2 4 3 2 2" xfId="3145" xr:uid="{00000000-0005-0000-0000-0000F20C0000}"/>
    <cellStyle name="Normal 5 2 4 3 2 2 2" xfId="7357" xr:uid="{C36B09A1-2CB3-47D7-A5FC-720F9B739B20}"/>
    <cellStyle name="Normal 5 2 4 3 2 3" xfId="5212" xr:uid="{E3C0EAC5-0B0C-44D1-94C0-E357E2F8F710}"/>
    <cellStyle name="Normal 5 2 4 3 3" xfId="1328" xr:uid="{00000000-0005-0000-0000-0000F30C0000}"/>
    <cellStyle name="Normal 5 2 4 3 3 2" xfId="3558" xr:uid="{00000000-0005-0000-0000-0000F40C0000}"/>
    <cellStyle name="Normal 5 2 4 3 3 2 2" xfId="7770" xr:uid="{CF7C51DD-3FF9-4BC4-92D9-6BBAA736889C}"/>
    <cellStyle name="Normal 5 2 4 3 3 3" xfId="5625" xr:uid="{7441C59B-5F02-4B87-A2E5-746783205872}"/>
    <cellStyle name="Normal 5 2 4 3 4" xfId="1741" xr:uid="{00000000-0005-0000-0000-0000F50C0000}"/>
    <cellStyle name="Normal 5 2 4 3 4 2" xfId="3971" xr:uid="{00000000-0005-0000-0000-0000F60C0000}"/>
    <cellStyle name="Normal 5 2 4 3 4 2 2" xfId="8183" xr:uid="{16B7FC08-92F9-4FD2-B2A0-60A7AD1C12D7}"/>
    <cellStyle name="Normal 5 2 4 3 4 3" xfId="6038" xr:uid="{07DC2277-1114-45AB-A270-D42342BB12FF}"/>
    <cellStyle name="Normal 5 2 4 3 5" xfId="2155" xr:uid="{00000000-0005-0000-0000-0000F70C0000}"/>
    <cellStyle name="Normal 5 2 4 3 5 2" xfId="4384" xr:uid="{00000000-0005-0000-0000-0000F80C0000}"/>
    <cellStyle name="Normal 5 2 4 3 5 2 2" xfId="8596" xr:uid="{6A2F6E0C-2F4E-4834-A27F-02931E16BC96}"/>
    <cellStyle name="Normal 5 2 4 3 5 3" xfId="6451" xr:uid="{A3101D62-E5BE-40F9-9BE5-670FBE6AB56B}"/>
    <cellStyle name="Normal 5 2 4 3 6" xfId="2591" xr:uid="{00000000-0005-0000-0000-0000F90C0000}"/>
    <cellStyle name="Normal 5 2 4 3 6 2" xfId="6864" xr:uid="{84E18C09-51DC-4ACC-9611-766A1A1D153A}"/>
    <cellStyle name="Normal 5 2 4 3 7" xfId="4799" xr:uid="{5C494FB8-0073-47D6-B3A6-59A367544896}"/>
    <cellStyle name="Normal 5 2 4 4" xfId="907" xr:uid="{00000000-0005-0000-0000-0000FA0C0000}"/>
    <cellStyle name="Normal 5 2 4 4 2" xfId="3142" xr:uid="{00000000-0005-0000-0000-0000FB0C0000}"/>
    <cellStyle name="Normal 5 2 4 4 2 2" xfId="7354" xr:uid="{CA94BE44-EE41-4E23-BA40-0CA20007C27E}"/>
    <cellStyle name="Normal 5 2 4 4 3" xfId="5209" xr:uid="{55947257-B6BE-4209-91A0-D99CFBDB1E9B}"/>
    <cellStyle name="Normal 5 2 4 5" xfId="1325" xr:uid="{00000000-0005-0000-0000-0000FC0C0000}"/>
    <cellStyle name="Normal 5 2 4 5 2" xfId="3555" xr:uid="{00000000-0005-0000-0000-0000FD0C0000}"/>
    <cellStyle name="Normal 5 2 4 5 2 2" xfId="7767" xr:uid="{A1FC9CF4-DBCE-4053-A2A2-958D63CE0823}"/>
    <cellStyle name="Normal 5 2 4 5 3" xfId="5622" xr:uid="{FD697CF3-1D2B-44EA-ACA3-4B75DF9C1A1F}"/>
    <cellStyle name="Normal 5 2 4 6" xfId="1738" xr:uid="{00000000-0005-0000-0000-0000FE0C0000}"/>
    <cellStyle name="Normal 5 2 4 6 2" xfId="3968" xr:uid="{00000000-0005-0000-0000-0000FF0C0000}"/>
    <cellStyle name="Normal 5 2 4 6 2 2" xfId="8180" xr:uid="{03C032DE-CA32-4A8D-923C-D6E595BF8F2F}"/>
    <cellStyle name="Normal 5 2 4 6 3" xfId="6035" xr:uid="{5149E734-A602-4EE1-A85C-1C64ECE346DB}"/>
    <cellStyle name="Normal 5 2 4 7" xfId="2152" xr:uid="{00000000-0005-0000-0000-0000000D0000}"/>
    <cellStyle name="Normal 5 2 4 7 2" xfId="4381" xr:uid="{00000000-0005-0000-0000-0000010D0000}"/>
    <cellStyle name="Normal 5 2 4 7 2 2" xfId="8593" xr:uid="{FBFBBEA9-08E2-4EE8-B93C-551CAF08C55E}"/>
    <cellStyle name="Normal 5 2 4 7 3" xfId="6448" xr:uid="{5358145A-CE36-47A7-949D-8490051362A4}"/>
    <cellStyle name="Normal 5 2 4 8" xfId="2588" xr:uid="{00000000-0005-0000-0000-0000020D0000}"/>
    <cellStyle name="Normal 5 2 4 8 2" xfId="6861" xr:uid="{F079A807-8263-4EBB-9215-66C6105A9A65}"/>
    <cellStyle name="Normal 5 2 4 9" xfId="4796" xr:uid="{80B652DA-C4A7-49CE-8824-1AE9F79DDDF9}"/>
    <cellStyle name="Normal 5 2 5" xfId="436" xr:uid="{00000000-0005-0000-0000-0000030D0000}"/>
    <cellStyle name="Normal 5 2 5 2" xfId="437" xr:uid="{00000000-0005-0000-0000-0000040D0000}"/>
    <cellStyle name="Normal 5 2 5 2 2" xfId="912" xr:uid="{00000000-0005-0000-0000-0000050D0000}"/>
    <cellStyle name="Normal 5 2 5 2 2 2" xfId="3147" xr:uid="{00000000-0005-0000-0000-0000060D0000}"/>
    <cellStyle name="Normal 5 2 5 2 2 2 2" xfId="7359" xr:uid="{EB3757A1-C00F-4586-BF1A-C6A49EAB83C0}"/>
    <cellStyle name="Normal 5 2 5 2 2 3" xfId="5214" xr:uid="{4F330546-8583-4517-83AD-0F89131DD101}"/>
    <cellStyle name="Normal 5 2 5 2 3" xfId="1330" xr:uid="{00000000-0005-0000-0000-0000070D0000}"/>
    <cellStyle name="Normal 5 2 5 2 3 2" xfId="3560" xr:uid="{00000000-0005-0000-0000-0000080D0000}"/>
    <cellStyle name="Normal 5 2 5 2 3 2 2" xfId="7772" xr:uid="{FA7A11F4-7EDD-4B00-88A8-19AFD191B674}"/>
    <cellStyle name="Normal 5 2 5 2 3 3" xfId="5627" xr:uid="{21A67478-E229-4A13-BCD1-2E7CB976B41F}"/>
    <cellStyle name="Normal 5 2 5 2 4" xfId="1743" xr:uid="{00000000-0005-0000-0000-0000090D0000}"/>
    <cellStyle name="Normal 5 2 5 2 4 2" xfId="3973" xr:uid="{00000000-0005-0000-0000-00000A0D0000}"/>
    <cellStyle name="Normal 5 2 5 2 4 2 2" xfId="8185" xr:uid="{95C3D1D8-5E4D-4834-8B55-4B38BEA78C1D}"/>
    <cellStyle name="Normal 5 2 5 2 4 3" xfId="6040" xr:uid="{CB5B1506-1370-4313-8365-CBE999DC9AD0}"/>
    <cellStyle name="Normal 5 2 5 2 5" xfId="2157" xr:uid="{00000000-0005-0000-0000-00000B0D0000}"/>
    <cellStyle name="Normal 5 2 5 2 5 2" xfId="4386" xr:uid="{00000000-0005-0000-0000-00000C0D0000}"/>
    <cellStyle name="Normal 5 2 5 2 5 2 2" xfId="8598" xr:uid="{1B73FB83-6702-42EF-A52B-E6835DA193EB}"/>
    <cellStyle name="Normal 5 2 5 2 5 3" xfId="6453" xr:uid="{A6FF0561-7ED5-4865-AA38-C188901D9B72}"/>
    <cellStyle name="Normal 5 2 5 2 6" xfId="2593" xr:uid="{00000000-0005-0000-0000-00000D0D0000}"/>
    <cellStyle name="Normal 5 2 5 2 6 2" xfId="6866" xr:uid="{BCEF6C09-4F6D-4D69-A5A2-5323CF448972}"/>
    <cellStyle name="Normal 5 2 5 2 7" xfId="4801" xr:uid="{C9B7C646-E31A-4185-8598-E02626BAE7E0}"/>
    <cellStyle name="Normal 5 2 5 3" xfId="911" xr:uid="{00000000-0005-0000-0000-00000E0D0000}"/>
    <cellStyle name="Normal 5 2 5 3 2" xfId="3146" xr:uid="{00000000-0005-0000-0000-00000F0D0000}"/>
    <cellStyle name="Normal 5 2 5 3 2 2" xfId="7358" xr:uid="{FABE16F8-47A2-4758-A5B6-94B7CE0C931D}"/>
    <cellStyle name="Normal 5 2 5 3 3" xfId="5213" xr:uid="{C886B7CB-2A84-4EDB-916A-61C3771F2E70}"/>
    <cellStyle name="Normal 5 2 5 4" xfId="1329" xr:uid="{00000000-0005-0000-0000-0000100D0000}"/>
    <cellStyle name="Normal 5 2 5 4 2" xfId="3559" xr:uid="{00000000-0005-0000-0000-0000110D0000}"/>
    <cellStyle name="Normal 5 2 5 4 2 2" xfId="7771" xr:uid="{3634F4ED-03B3-4F05-8667-485276C61175}"/>
    <cellStyle name="Normal 5 2 5 4 3" xfId="5626" xr:uid="{14994914-4C7F-4943-99CC-E68E5FEF7363}"/>
    <cellStyle name="Normal 5 2 5 5" xfId="1742" xr:uid="{00000000-0005-0000-0000-0000120D0000}"/>
    <cellStyle name="Normal 5 2 5 5 2" xfId="3972" xr:uid="{00000000-0005-0000-0000-0000130D0000}"/>
    <cellStyle name="Normal 5 2 5 5 2 2" xfId="8184" xr:uid="{0B96FDFA-6F4D-4F1D-8D79-140943A44459}"/>
    <cellStyle name="Normal 5 2 5 5 3" xfId="6039" xr:uid="{AC2BFA17-D036-457C-91EF-C0A3D4CA2EDA}"/>
    <cellStyle name="Normal 5 2 5 6" xfId="2156" xr:uid="{00000000-0005-0000-0000-0000140D0000}"/>
    <cellStyle name="Normal 5 2 5 6 2" xfId="4385" xr:uid="{00000000-0005-0000-0000-0000150D0000}"/>
    <cellStyle name="Normal 5 2 5 6 2 2" xfId="8597" xr:uid="{2E94176C-14C0-40BE-BE0A-13DDF7165AD6}"/>
    <cellStyle name="Normal 5 2 5 6 3" xfId="6452" xr:uid="{1D5906A1-08D6-4E01-9936-6DFF770B1FFC}"/>
    <cellStyle name="Normal 5 2 5 7" xfId="2592" xr:uid="{00000000-0005-0000-0000-0000160D0000}"/>
    <cellStyle name="Normal 5 2 5 7 2" xfId="6865" xr:uid="{69201FDB-6999-4E3D-89B3-27597F2CB75A}"/>
    <cellStyle name="Normal 5 2 5 8" xfId="4800" xr:uid="{C96FC8C8-9FEA-400D-B88D-CA038839F6FD}"/>
    <cellStyle name="Normal 5 2 6" xfId="438" xr:uid="{00000000-0005-0000-0000-0000170D0000}"/>
    <cellStyle name="Normal 5 2 6 2" xfId="913" xr:uid="{00000000-0005-0000-0000-0000180D0000}"/>
    <cellStyle name="Normal 5 2 6 2 2" xfId="3148" xr:uid="{00000000-0005-0000-0000-0000190D0000}"/>
    <cellStyle name="Normal 5 2 6 2 2 2" xfId="7360" xr:uid="{0D238F73-C424-4F31-89D7-DF874C8B2186}"/>
    <cellStyle name="Normal 5 2 6 2 3" xfId="5215" xr:uid="{A5492CE9-BD0F-4316-97EA-5BDF46C56C4F}"/>
    <cellStyle name="Normal 5 2 6 3" xfId="1331" xr:uid="{00000000-0005-0000-0000-00001A0D0000}"/>
    <cellStyle name="Normal 5 2 6 3 2" xfId="3561" xr:uid="{00000000-0005-0000-0000-00001B0D0000}"/>
    <cellStyle name="Normal 5 2 6 3 2 2" xfId="7773" xr:uid="{B31D8A7C-C1F6-4A5A-850E-3C8F65892E35}"/>
    <cellStyle name="Normal 5 2 6 3 3" xfId="5628" xr:uid="{78D736EF-617D-46C1-9A3F-2143776C181B}"/>
    <cellStyle name="Normal 5 2 6 4" xfId="1744" xr:uid="{00000000-0005-0000-0000-00001C0D0000}"/>
    <cellStyle name="Normal 5 2 6 4 2" xfId="3974" xr:uid="{00000000-0005-0000-0000-00001D0D0000}"/>
    <cellStyle name="Normal 5 2 6 4 2 2" xfId="8186" xr:uid="{673ADEA0-321F-4C13-929E-2B857ABEDB35}"/>
    <cellStyle name="Normal 5 2 6 4 3" xfId="6041" xr:uid="{926969C3-C7C3-4060-B130-6560D2414270}"/>
    <cellStyle name="Normal 5 2 6 5" xfId="2158" xr:uid="{00000000-0005-0000-0000-00001E0D0000}"/>
    <cellStyle name="Normal 5 2 6 5 2" xfId="4387" xr:uid="{00000000-0005-0000-0000-00001F0D0000}"/>
    <cellStyle name="Normal 5 2 6 5 2 2" xfId="8599" xr:uid="{427F439D-5838-4CEE-8007-14AF70558CBE}"/>
    <cellStyle name="Normal 5 2 6 5 3" xfId="6454" xr:uid="{AC927A51-A160-4697-B928-E934A03F1D7A}"/>
    <cellStyle name="Normal 5 2 6 6" xfId="2594" xr:uid="{00000000-0005-0000-0000-0000200D0000}"/>
    <cellStyle name="Normal 5 2 6 6 2" xfId="6867" xr:uid="{9CCD4311-8105-41E0-AA8F-384DC27983A3}"/>
    <cellStyle name="Normal 5 2 6 7" xfId="4802" xr:uid="{631C6AF0-88A1-4D25-BFB8-E769655CA85E}"/>
    <cellStyle name="Normal 5 2 7" xfId="882" xr:uid="{00000000-0005-0000-0000-0000210D0000}"/>
    <cellStyle name="Normal 5 2 7 2" xfId="3117" xr:uid="{00000000-0005-0000-0000-0000220D0000}"/>
    <cellStyle name="Normal 5 2 7 2 2" xfId="7329" xr:uid="{A0124E89-4666-4F50-AE82-D118AD2C162F}"/>
    <cellStyle name="Normal 5 2 7 3" xfId="5184" xr:uid="{511D5B3A-F9C6-4630-A86B-21D38D15DAB8}"/>
    <cellStyle name="Normal 5 2 8" xfId="1300" xr:uid="{00000000-0005-0000-0000-0000230D0000}"/>
    <cellStyle name="Normal 5 2 8 2" xfId="3530" xr:uid="{00000000-0005-0000-0000-0000240D0000}"/>
    <cellStyle name="Normal 5 2 8 2 2" xfId="7742" xr:uid="{A7F654C3-85F7-47A8-83B8-CC65ABD85321}"/>
    <cellStyle name="Normal 5 2 8 3" xfId="5597" xr:uid="{C3953EE2-6554-40DD-B064-3CD3C837C170}"/>
    <cellStyle name="Normal 5 2 9" xfId="1713" xr:uid="{00000000-0005-0000-0000-0000250D0000}"/>
    <cellStyle name="Normal 5 2 9 2" xfId="3943" xr:uid="{00000000-0005-0000-0000-0000260D0000}"/>
    <cellStyle name="Normal 5 2 9 2 2" xfId="8155" xr:uid="{17A6FCC3-CB44-4A5F-84B9-BB2B83F5841D}"/>
    <cellStyle name="Normal 5 2 9 3" xfId="6010" xr:uid="{91C7AF11-959D-4E7C-9EE7-28BE6F6F4C0A}"/>
    <cellStyle name="Normal 5 3" xfId="439" xr:uid="{00000000-0005-0000-0000-0000270D0000}"/>
    <cellStyle name="Normal 5 3 10" xfId="2159" xr:uid="{00000000-0005-0000-0000-0000280D0000}"/>
    <cellStyle name="Normal 5 3 10 2" xfId="4388" xr:uid="{00000000-0005-0000-0000-0000290D0000}"/>
    <cellStyle name="Normal 5 3 10 2 2" xfId="8600" xr:uid="{ECB7A16C-CB57-4521-9A90-2020C2E04865}"/>
    <cellStyle name="Normal 5 3 10 3" xfId="6455" xr:uid="{5B7982C7-4C80-470D-AACC-9894F7857E9F}"/>
    <cellStyle name="Normal 5 3 11" xfId="2595" xr:uid="{00000000-0005-0000-0000-00002A0D0000}"/>
    <cellStyle name="Normal 5 3 11 2" xfId="6868" xr:uid="{458BBD25-8BFA-42AD-8379-F36B988C14DE}"/>
    <cellStyle name="Normal 5 3 12" xfId="4803" xr:uid="{BB2F2487-62C3-48E3-916E-6BCE1B833E4E}"/>
    <cellStyle name="Normal 5 3 2" xfId="440" xr:uid="{00000000-0005-0000-0000-00002B0D0000}"/>
    <cellStyle name="Normal 5 3 2 2" xfId="915" xr:uid="{00000000-0005-0000-0000-00002C0D0000}"/>
    <cellStyle name="Normal 5 3 3" xfId="441" xr:uid="{00000000-0005-0000-0000-00002D0D0000}"/>
    <cellStyle name="Normal 5 3 3 10" xfId="4804" xr:uid="{3BCE3386-881F-468E-91DA-54CE9520D445}"/>
    <cellStyle name="Normal 5 3 3 2" xfId="442" xr:uid="{00000000-0005-0000-0000-00002E0D0000}"/>
    <cellStyle name="Normal 5 3 3 2 2" xfId="443" xr:uid="{00000000-0005-0000-0000-00002F0D0000}"/>
    <cellStyle name="Normal 5 3 3 2 2 2" xfId="444" xr:uid="{00000000-0005-0000-0000-0000300D0000}"/>
    <cellStyle name="Normal 5 3 3 2 2 2 2" xfId="919" xr:uid="{00000000-0005-0000-0000-0000310D0000}"/>
    <cellStyle name="Normal 5 3 3 2 2 2 2 2" xfId="3153" xr:uid="{00000000-0005-0000-0000-0000320D0000}"/>
    <cellStyle name="Normal 5 3 3 2 2 2 2 2 2" xfId="7365" xr:uid="{71640C7F-2578-46EF-A569-D538B5BC9261}"/>
    <cellStyle name="Normal 5 3 3 2 2 2 2 3" xfId="5220" xr:uid="{372A75E5-3538-4F87-A795-9098218CE88F}"/>
    <cellStyle name="Normal 5 3 3 2 2 2 3" xfId="1336" xr:uid="{00000000-0005-0000-0000-0000330D0000}"/>
    <cellStyle name="Normal 5 3 3 2 2 2 3 2" xfId="3566" xr:uid="{00000000-0005-0000-0000-0000340D0000}"/>
    <cellStyle name="Normal 5 3 3 2 2 2 3 2 2" xfId="7778" xr:uid="{ABD837BB-A375-491E-BE7A-28111A0C7F18}"/>
    <cellStyle name="Normal 5 3 3 2 2 2 3 3" xfId="5633" xr:uid="{19E73E29-B862-4164-89C1-C9466D164E89}"/>
    <cellStyle name="Normal 5 3 3 2 2 2 4" xfId="1749" xr:uid="{00000000-0005-0000-0000-0000350D0000}"/>
    <cellStyle name="Normal 5 3 3 2 2 2 4 2" xfId="3979" xr:uid="{00000000-0005-0000-0000-0000360D0000}"/>
    <cellStyle name="Normal 5 3 3 2 2 2 4 2 2" xfId="8191" xr:uid="{AED8220A-5412-4424-ABBF-1AE11944769B}"/>
    <cellStyle name="Normal 5 3 3 2 2 2 4 3" xfId="6046" xr:uid="{2442BF8B-88C3-4FDC-ADDB-640E6361CAA8}"/>
    <cellStyle name="Normal 5 3 3 2 2 2 5" xfId="2163" xr:uid="{00000000-0005-0000-0000-0000370D0000}"/>
    <cellStyle name="Normal 5 3 3 2 2 2 5 2" xfId="4392" xr:uid="{00000000-0005-0000-0000-0000380D0000}"/>
    <cellStyle name="Normal 5 3 3 2 2 2 5 2 2" xfId="8604" xr:uid="{D507C119-3A32-472C-A612-9C525BBC8504}"/>
    <cellStyle name="Normal 5 3 3 2 2 2 5 3" xfId="6459" xr:uid="{79AD6E1A-0A77-4428-BFFD-BD5C86DB3BC8}"/>
    <cellStyle name="Normal 5 3 3 2 2 2 6" xfId="2599" xr:uid="{00000000-0005-0000-0000-0000390D0000}"/>
    <cellStyle name="Normal 5 3 3 2 2 2 6 2" xfId="6872" xr:uid="{E0A16A5B-A648-43A3-9DAD-E83FC15ECF9A}"/>
    <cellStyle name="Normal 5 3 3 2 2 2 7" xfId="4807" xr:uid="{506D11E1-6477-422B-91C4-E18E31816ACC}"/>
    <cellStyle name="Normal 5 3 3 2 2 3" xfId="918" xr:uid="{00000000-0005-0000-0000-00003A0D0000}"/>
    <cellStyle name="Normal 5 3 3 2 2 3 2" xfId="3152" xr:uid="{00000000-0005-0000-0000-00003B0D0000}"/>
    <cellStyle name="Normal 5 3 3 2 2 3 2 2" xfId="7364" xr:uid="{3920830F-9910-49FB-BC6E-8F073FBCF6F4}"/>
    <cellStyle name="Normal 5 3 3 2 2 3 3" xfId="5219" xr:uid="{8DE7E549-7DA9-455A-B07F-98D4D00F1A8E}"/>
    <cellStyle name="Normal 5 3 3 2 2 4" xfId="1335" xr:uid="{00000000-0005-0000-0000-00003C0D0000}"/>
    <cellStyle name="Normal 5 3 3 2 2 4 2" xfId="3565" xr:uid="{00000000-0005-0000-0000-00003D0D0000}"/>
    <cellStyle name="Normal 5 3 3 2 2 4 2 2" xfId="7777" xr:uid="{CC129843-550C-44EC-AB90-9D7347C29101}"/>
    <cellStyle name="Normal 5 3 3 2 2 4 3" xfId="5632" xr:uid="{68135DE0-A6B1-4699-8553-2C89A8243C82}"/>
    <cellStyle name="Normal 5 3 3 2 2 5" xfId="1748" xr:uid="{00000000-0005-0000-0000-00003E0D0000}"/>
    <cellStyle name="Normal 5 3 3 2 2 5 2" xfId="3978" xr:uid="{00000000-0005-0000-0000-00003F0D0000}"/>
    <cellStyle name="Normal 5 3 3 2 2 5 2 2" xfId="8190" xr:uid="{FB4ABAB9-6D5B-451C-AE4F-9B27F3156C82}"/>
    <cellStyle name="Normal 5 3 3 2 2 5 3" xfId="6045" xr:uid="{A52FF306-DE78-41A6-8CEF-09D668FA96A3}"/>
    <cellStyle name="Normal 5 3 3 2 2 6" xfId="2162" xr:uid="{00000000-0005-0000-0000-0000400D0000}"/>
    <cellStyle name="Normal 5 3 3 2 2 6 2" xfId="4391" xr:uid="{00000000-0005-0000-0000-0000410D0000}"/>
    <cellStyle name="Normal 5 3 3 2 2 6 2 2" xfId="8603" xr:uid="{17A10C3A-1CB4-4E71-BDDE-1C818F1CD0F7}"/>
    <cellStyle name="Normal 5 3 3 2 2 6 3" xfId="6458" xr:uid="{B3763E05-F205-4077-A0B6-FFE334992411}"/>
    <cellStyle name="Normal 5 3 3 2 2 7" xfId="2598" xr:uid="{00000000-0005-0000-0000-0000420D0000}"/>
    <cellStyle name="Normal 5 3 3 2 2 7 2" xfId="6871" xr:uid="{F80298C6-1AF7-4AED-89DC-C701F0B9306D}"/>
    <cellStyle name="Normal 5 3 3 2 2 8" xfId="4806" xr:uid="{BB2C2B5F-DB6A-4C85-AB13-59046270902A}"/>
    <cellStyle name="Normal 5 3 3 2 3" xfId="445" xr:uid="{00000000-0005-0000-0000-0000430D0000}"/>
    <cellStyle name="Normal 5 3 3 2 3 2" xfId="920" xr:uid="{00000000-0005-0000-0000-0000440D0000}"/>
    <cellStyle name="Normal 5 3 3 2 3 2 2" xfId="3154" xr:uid="{00000000-0005-0000-0000-0000450D0000}"/>
    <cellStyle name="Normal 5 3 3 2 3 2 2 2" xfId="7366" xr:uid="{C8A6C232-D00E-411D-873A-FC13EC9ABD05}"/>
    <cellStyle name="Normal 5 3 3 2 3 2 3" xfId="5221" xr:uid="{269B7099-609C-4F27-A0A3-5FE701B38A2A}"/>
    <cellStyle name="Normal 5 3 3 2 3 3" xfId="1337" xr:uid="{00000000-0005-0000-0000-0000460D0000}"/>
    <cellStyle name="Normal 5 3 3 2 3 3 2" xfId="3567" xr:uid="{00000000-0005-0000-0000-0000470D0000}"/>
    <cellStyle name="Normal 5 3 3 2 3 3 2 2" xfId="7779" xr:uid="{B3FEC520-26DA-484F-9215-BB63F55D72E0}"/>
    <cellStyle name="Normal 5 3 3 2 3 3 3" xfId="5634" xr:uid="{A7E386F6-0940-45AC-9D1F-18CCE7A2B92D}"/>
    <cellStyle name="Normal 5 3 3 2 3 4" xfId="1750" xr:uid="{00000000-0005-0000-0000-0000480D0000}"/>
    <cellStyle name="Normal 5 3 3 2 3 4 2" xfId="3980" xr:uid="{00000000-0005-0000-0000-0000490D0000}"/>
    <cellStyle name="Normal 5 3 3 2 3 4 2 2" xfId="8192" xr:uid="{2BC28F34-AC7F-43EB-8599-D34AC7F421A3}"/>
    <cellStyle name="Normal 5 3 3 2 3 4 3" xfId="6047" xr:uid="{E8AF0FA6-224C-4AE1-9A54-8CB05E773095}"/>
    <cellStyle name="Normal 5 3 3 2 3 5" xfId="2164" xr:uid="{00000000-0005-0000-0000-00004A0D0000}"/>
    <cellStyle name="Normal 5 3 3 2 3 5 2" xfId="4393" xr:uid="{00000000-0005-0000-0000-00004B0D0000}"/>
    <cellStyle name="Normal 5 3 3 2 3 5 2 2" xfId="8605" xr:uid="{CB82FC97-D18B-4AB4-8C2A-CE03AFC259C6}"/>
    <cellStyle name="Normal 5 3 3 2 3 5 3" xfId="6460" xr:uid="{8CD93B58-29A1-4787-8933-D84242A1B09B}"/>
    <cellStyle name="Normal 5 3 3 2 3 6" xfId="2600" xr:uid="{00000000-0005-0000-0000-00004C0D0000}"/>
    <cellStyle name="Normal 5 3 3 2 3 6 2" xfId="6873" xr:uid="{7CA3F8BF-EA66-45C9-8E35-11F3D05DD0F0}"/>
    <cellStyle name="Normal 5 3 3 2 3 7" xfId="4808" xr:uid="{229EFA31-F0F1-43EA-BCE5-6010A924A4A5}"/>
    <cellStyle name="Normal 5 3 3 2 4" xfId="917" xr:uid="{00000000-0005-0000-0000-00004D0D0000}"/>
    <cellStyle name="Normal 5 3 3 2 4 2" xfId="3151" xr:uid="{00000000-0005-0000-0000-00004E0D0000}"/>
    <cellStyle name="Normal 5 3 3 2 4 2 2" xfId="7363" xr:uid="{ED3338C0-EA2F-42E8-85E0-FF91CEF3AEC3}"/>
    <cellStyle name="Normal 5 3 3 2 4 3" xfId="5218" xr:uid="{8C260B3C-D1C3-42A5-B7E9-87560C02F15B}"/>
    <cellStyle name="Normal 5 3 3 2 5" xfId="1334" xr:uid="{00000000-0005-0000-0000-00004F0D0000}"/>
    <cellStyle name="Normal 5 3 3 2 5 2" xfId="3564" xr:uid="{00000000-0005-0000-0000-0000500D0000}"/>
    <cellStyle name="Normal 5 3 3 2 5 2 2" xfId="7776" xr:uid="{2F8515A7-B76F-4CC8-9B05-B6E9C3E3A445}"/>
    <cellStyle name="Normal 5 3 3 2 5 3" xfId="5631" xr:uid="{2ABBE577-FC0B-49EF-B37E-751C89BE5AD8}"/>
    <cellStyle name="Normal 5 3 3 2 6" xfId="1747" xr:uid="{00000000-0005-0000-0000-0000510D0000}"/>
    <cellStyle name="Normal 5 3 3 2 6 2" xfId="3977" xr:uid="{00000000-0005-0000-0000-0000520D0000}"/>
    <cellStyle name="Normal 5 3 3 2 6 2 2" xfId="8189" xr:uid="{4481A19E-000E-4B69-856C-CDC7521E7463}"/>
    <cellStyle name="Normal 5 3 3 2 6 3" xfId="6044" xr:uid="{E69DE2DA-7149-4E98-AD92-DE7DCD832A88}"/>
    <cellStyle name="Normal 5 3 3 2 7" xfId="2161" xr:uid="{00000000-0005-0000-0000-0000530D0000}"/>
    <cellStyle name="Normal 5 3 3 2 7 2" xfId="4390" xr:uid="{00000000-0005-0000-0000-0000540D0000}"/>
    <cellStyle name="Normal 5 3 3 2 7 2 2" xfId="8602" xr:uid="{41E3F685-8CA2-4B70-856D-BC9849D98139}"/>
    <cellStyle name="Normal 5 3 3 2 7 3" xfId="6457" xr:uid="{D6665D0B-73E2-4E8C-A6C3-2E305007405B}"/>
    <cellStyle name="Normal 5 3 3 2 8" xfId="2597" xr:uid="{00000000-0005-0000-0000-0000550D0000}"/>
    <cellStyle name="Normal 5 3 3 2 8 2" xfId="6870" xr:uid="{68EAC1F3-45B7-4D4B-9A56-59B9A073F884}"/>
    <cellStyle name="Normal 5 3 3 2 9" xfId="4805" xr:uid="{9905EED6-53FB-455A-8DD9-31D0446D87FE}"/>
    <cellStyle name="Normal 5 3 3 3" xfId="446" xr:uid="{00000000-0005-0000-0000-0000560D0000}"/>
    <cellStyle name="Normal 5 3 3 3 2" xfId="447" xr:uid="{00000000-0005-0000-0000-0000570D0000}"/>
    <cellStyle name="Normal 5 3 3 3 2 2" xfId="922" xr:uid="{00000000-0005-0000-0000-0000580D0000}"/>
    <cellStyle name="Normal 5 3 3 3 2 2 2" xfId="3156" xr:uid="{00000000-0005-0000-0000-0000590D0000}"/>
    <cellStyle name="Normal 5 3 3 3 2 2 2 2" xfId="7368" xr:uid="{FBAF2C36-7F82-4595-B700-02CC0380D0C2}"/>
    <cellStyle name="Normal 5 3 3 3 2 2 3" xfId="5223" xr:uid="{B5F05E51-F26A-4EBC-BE7D-3AD7D442F7D7}"/>
    <cellStyle name="Normal 5 3 3 3 2 3" xfId="1339" xr:uid="{00000000-0005-0000-0000-00005A0D0000}"/>
    <cellStyle name="Normal 5 3 3 3 2 3 2" xfId="3569" xr:uid="{00000000-0005-0000-0000-00005B0D0000}"/>
    <cellStyle name="Normal 5 3 3 3 2 3 2 2" xfId="7781" xr:uid="{573A9771-71B3-49B5-BBEC-3B358EDF6041}"/>
    <cellStyle name="Normal 5 3 3 3 2 3 3" xfId="5636" xr:uid="{B63EE8D0-15D4-4DFC-9AA3-1C8C49602369}"/>
    <cellStyle name="Normal 5 3 3 3 2 4" xfId="1752" xr:uid="{00000000-0005-0000-0000-00005C0D0000}"/>
    <cellStyle name="Normal 5 3 3 3 2 4 2" xfId="3982" xr:uid="{00000000-0005-0000-0000-00005D0D0000}"/>
    <cellStyle name="Normal 5 3 3 3 2 4 2 2" xfId="8194" xr:uid="{46ABEBB8-5427-407F-ACC4-4AF12A255C29}"/>
    <cellStyle name="Normal 5 3 3 3 2 4 3" xfId="6049" xr:uid="{04C116E9-02AD-4D99-8A36-A08A971B52F6}"/>
    <cellStyle name="Normal 5 3 3 3 2 5" xfId="2166" xr:uid="{00000000-0005-0000-0000-00005E0D0000}"/>
    <cellStyle name="Normal 5 3 3 3 2 5 2" xfId="4395" xr:uid="{00000000-0005-0000-0000-00005F0D0000}"/>
    <cellStyle name="Normal 5 3 3 3 2 5 2 2" xfId="8607" xr:uid="{E721E6E6-9633-4D93-B3AC-00D83994D959}"/>
    <cellStyle name="Normal 5 3 3 3 2 5 3" xfId="6462" xr:uid="{C07DFEB1-3BCE-404B-9A2D-3254B5660B88}"/>
    <cellStyle name="Normal 5 3 3 3 2 6" xfId="2602" xr:uid="{00000000-0005-0000-0000-0000600D0000}"/>
    <cellStyle name="Normal 5 3 3 3 2 6 2" xfId="6875" xr:uid="{6D861D3F-96C8-48EE-B372-4A0FE8F797F3}"/>
    <cellStyle name="Normal 5 3 3 3 2 7" xfId="4810" xr:uid="{8F8BA7AA-EBD2-4E30-B1CB-E099E355D0A0}"/>
    <cellStyle name="Normal 5 3 3 3 3" xfId="921" xr:uid="{00000000-0005-0000-0000-0000610D0000}"/>
    <cellStyle name="Normal 5 3 3 3 3 2" xfId="3155" xr:uid="{00000000-0005-0000-0000-0000620D0000}"/>
    <cellStyle name="Normal 5 3 3 3 3 2 2" xfId="7367" xr:uid="{71EE2410-195B-44FC-B677-AC751ADCEA9E}"/>
    <cellStyle name="Normal 5 3 3 3 3 3" xfId="5222" xr:uid="{E5827B05-48DA-4986-A0F4-D565BA3680AA}"/>
    <cellStyle name="Normal 5 3 3 3 4" xfId="1338" xr:uid="{00000000-0005-0000-0000-0000630D0000}"/>
    <cellStyle name="Normal 5 3 3 3 4 2" xfId="3568" xr:uid="{00000000-0005-0000-0000-0000640D0000}"/>
    <cellStyle name="Normal 5 3 3 3 4 2 2" xfId="7780" xr:uid="{F1112C4D-3C30-485E-BC39-79F77B3594E3}"/>
    <cellStyle name="Normal 5 3 3 3 4 3" xfId="5635" xr:uid="{00EC22BE-1F78-4248-B06B-F4A0034760E9}"/>
    <cellStyle name="Normal 5 3 3 3 5" xfId="1751" xr:uid="{00000000-0005-0000-0000-0000650D0000}"/>
    <cellStyle name="Normal 5 3 3 3 5 2" xfId="3981" xr:uid="{00000000-0005-0000-0000-0000660D0000}"/>
    <cellStyle name="Normal 5 3 3 3 5 2 2" xfId="8193" xr:uid="{749BB200-EBCE-426A-B8FC-C620064021DB}"/>
    <cellStyle name="Normal 5 3 3 3 5 3" xfId="6048" xr:uid="{4B867D6D-1973-41BD-B281-AB25AB8CC113}"/>
    <cellStyle name="Normal 5 3 3 3 6" xfId="2165" xr:uid="{00000000-0005-0000-0000-0000670D0000}"/>
    <cellStyle name="Normal 5 3 3 3 6 2" xfId="4394" xr:uid="{00000000-0005-0000-0000-0000680D0000}"/>
    <cellStyle name="Normal 5 3 3 3 6 2 2" xfId="8606" xr:uid="{18130505-3916-4FE4-A757-6E240910A23D}"/>
    <cellStyle name="Normal 5 3 3 3 6 3" xfId="6461" xr:uid="{BB7A933C-DFA9-455D-900F-137789ACB9B1}"/>
    <cellStyle name="Normal 5 3 3 3 7" xfId="2601" xr:uid="{00000000-0005-0000-0000-0000690D0000}"/>
    <cellStyle name="Normal 5 3 3 3 7 2" xfId="6874" xr:uid="{2E8859C1-2B3B-4BBF-8908-27C3943EA56D}"/>
    <cellStyle name="Normal 5 3 3 3 8" xfId="4809" xr:uid="{77B9CC8E-562B-4ABE-84DF-4D2B01AE9DD3}"/>
    <cellStyle name="Normal 5 3 3 4" xfId="448" xr:uid="{00000000-0005-0000-0000-00006A0D0000}"/>
    <cellStyle name="Normal 5 3 3 4 2" xfId="923" xr:uid="{00000000-0005-0000-0000-00006B0D0000}"/>
    <cellStyle name="Normal 5 3 3 4 2 2" xfId="3157" xr:uid="{00000000-0005-0000-0000-00006C0D0000}"/>
    <cellStyle name="Normal 5 3 3 4 2 2 2" xfId="7369" xr:uid="{FDBBB6B1-D96D-4184-AC1C-6B6953044E72}"/>
    <cellStyle name="Normal 5 3 3 4 2 3" xfId="5224" xr:uid="{ECB6BA90-F732-4383-8A23-59BE0BC57A3F}"/>
    <cellStyle name="Normal 5 3 3 4 3" xfId="1340" xr:uid="{00000000-0005-0000-0000-00006D0D0000}"/>
    <cellStyle name="Normal 5 3 3 4 3 2" xfId="3570" xr:uid="{00000000-0005-0000-0000-00006E0D0000}"/>
    <cellStyle name="Normal 5 3 3 4 3 2 2" xfId="7782" xr:uid="{B276A8E8-F2D2-47A7-AF21-FC82081CB624}"/>
    <cellStyle name="Normal 5 3 3 4 3 3" xfId="5637" xr:uid="{4732753F-6CF8-4E17-BBA7-1C00C15D8E9D}"/>
    <cellStyle name="Normal 5 3 3 4 4" xfId="1753" xr:uid="{00000000-0005-0000-0000-00006F0D0000}"/>
    <cellStyle name="Normal 5 3 3 4 4 2" xfId="3983" xr:uid="{00000000-0005-0000-0000-0000700D0000}"/>
    <cellStyle name="Normal 5 3 3 4 4 2 2" xfId="8195" xr:uid="{0C4ED763-E3DA-454E-8028-C71CE4380185}"/>
    <cellStyle name="Normal 5 3 3 4 4 3" xfId="6050" xr:uid="{4E8325D2-9F02-4540-861B-9B9820318E69}"/>
    <cellStyle name="Normal 5 3 3 4 5" xfId="2167" xr:uid="{00000000-0005-0000-0000-0000710D0000}"/>
    <cellStyle name="Normal 5 3 3 4 5 2" xfId="4396" xr:uid="{00000000-0005-0000-0000-0000720D0000}"/>
    <cellStyle name="Normal 5 3 3 4 5 2 2" xfId="8608" xr:uid="{D86C7EDA-8B54-4C2B-A40A-EF24ECA47433}"/>
    <cellStyle name="Normal 5 3 3 4 5 3" xfId="6463" xr:uid="{5975FD16-75B4-4087-B73D-DFD225BFDB8A}"/>
    <cellStyle name="Normal 5 3 3 4 6" xfId="2603" xr:uid="{00000000-0005-0000-0000-0000730D0000}"/>
    <cellStyle name="Normal 5 3 3 4 6 2" xfId="6876" xr:uid="{B321263E-404E-4797-A0D8-C87B1868D50E}"/>
    <cellStyle name="Normal 5 3 3 4 7" xfId="4811" xr:uid="{D02BC7AF-339D-4E6D-80CF-9AE3501414C2}"/>
    <cellStyle name="Normal 5 3 3 5" xfId="916" xr:uid="{00000000-0005-0000-0000-0000740D0000}"/>
    <cellStyle name="Normal 5 3 3 5 2" xfId="3150" xr:uid="{00000000-0005-0000-0000-0000750D0000}"/>
    <cellStyle name="Normal 5 3 3 5 2 2" xfId="7362" xr:uid="{E88D627E-5312-45F2-923A-6008EFDC3F75}"/>
    <cellStyle name="Normal 5 3 3 5 3" xfId="5217" xr:uid="{27EFF11B-A166-432A-851D-308240E67699}"/>
    <cellStyle name="Normal 5 3 3 6" xfId="1333" xr:uid="{00000000-0005-0000-0000-0000760D0000}"/>
    <cellStyle name="Normal 5 3 3 6 2" xfId="3563" xr:uid="{00000000-0005-0000-0000-0000770D0000}"/>
    <cellStyle name="Normal 5 3 3 6 2 2" xfId="7775" xr:uid="{10B6F6FF-AFFB-4464-AFAC-8A47B2ED4C62}"/>
    <cellStyle name="Normal 5 3 3 6 3" xfId="5630" xr:uid="{33D25406-EDEE-48DB-A3D0-C30E3508A324}"/>
    <cellStyle name="Normal 5 3 3 7" xfId="1746" xr:uid="{00000000-0005-0000-0000-0000780D0000}"/>
    <cellStyle name="Normal 5 3 3 7 2" xfId="3976" xr:uid="{00000000-0005-0000-0000-0000790D0000}"/>
    <cellStyle name="Normal 5 3 3 7 2 2" xfId="8188" xr:uid="{3C5E8318-A335-4BA6-89F0-524E7035D08E}"/>
    <cellStyle name="Normal 5 3 3 7 3" xfId="6043" xr:uid="{811068D3-5BF8-4045-8732-CA22FB33DA83}"/>
    <cellStyle name="Normal 5 3 3 8" xfId="2160" xr:uid="{00000000-0005-0000-0000-00007A0D0000}"/>
    <cellStyle name="Normal 5 3 3 8 2" xfId="4389" xr:uid="{00000000-0005-0000-0000-00007B0D0000}"/>
    <cellStyle name="Normal 5 3 3 8 2 2" xfId="8601" xr:uid="{B1AE65B6-7F0E-4332-8B87-BFEFA1D4CCF6}"/>
    <cellStyle name="Normal 5 3 3 8 3" xfId="6456" xr:uid="{BECCBE03-0214-41C9-809F-D0DB69BE20D6}"/>
    <cellStyle name="Normal 5 3 3 9" xfId="2596" xr:uid="{00000000-0005-0000-0000-00007C0D0000}"/>
    <cellStyle name="Normal 5 3 3 9 2" xfId="6869" xr:uid="{769ED0F0-A82B-4598-8502-36F5F81ABE39}"/>
    <cellStyle name="Normal 5 3 4" xfId="449" xr:uid="{00000000-0005-0000-0000-00007D0D0000}"/>
    <cellStyle name="Normal 5 3 4 2" xfId="450" xr:uid="{00000000-0005-0000-0000-00007E0D0000}"/>
    <cellStyle name="Normal 5 3 4 2 2" xfId="451" xr:uid="{00000000-0005-0000-0000-00007F0D0000}"/>
    <cellStyle name="Normal 5 3 4 2 2 2" xfId="926" xr:uid="{00000000-0005-0000-0000-0000800D0000}"/>
    <cellStyle name="Normal 5 3 4 2 2 2 2" xfId="3160" xr:uid="{00000000-0005-0000-0000-0000810D0000}"/>
    <cellStyle name="Normal 5 3 4 2 2 2 2 2" xfId="7372" xr:uid="{3CDCBCBD-028E-46ED-8D1E-BD18937A8163}"/>
    <cellStyle name="Normal 5 3 4 2 2 2 3" xfId="5227" xr:uid="{5653E0DE-408C-4FD8-8003-B2DBBBFBAEAB}"/>
    <cellStyle name="Normal 5 3 4 2 2 3" xfId="1343" xr:uid="{00000000-0005-0000-0000-0000820D0000}"/>
    <cellStyle name="Normal 5 3 4 2 2 3 2" xfId="3573" xr:uid="{00000000-0005-0000-0000-0000830D0000}"/>
    <cellStyle name="Normal 5 3 4 2 2 3 2 2" xfId="7785" xr:uid="{507FFFA3-EEC9-40CB-A607-1840C9A64E2F}"/>
    <cellStyle name="Normal 5 3 4 2 2 3 3" xfId="5640" xr:uid="{269923BA-03F4-4D9E-A7A8-5210B7DC0F32}"/>
    <cellStyle name="Normal 5 3 4 2 2 4" xfId="1756" xr:uid="{00000000-0005-0000-0000-0000840D0000}"/>
    <cellStyle name="Normal 5 3 4 2 2 4 2" xfId="3986" xr:uid="{00000000-0005-0000-0000-0000850D0000}"/>
    <cellStyle name="Normal 5 3 4 2 2 4 2 2" xfId="8198" xr:uid="{823BF2D4-4EAB-4BDC-9669-AB2BCA94E8A6}"/>
    <cellStyle name="Normal 5 3 4 2 2 4 3" xfId="6053" xr:uid="{1769170D-AFE8-4026-AB71-222AA471FBD3}"/>
    <cellStyle name="Normal 5 3 4 2 2 5" xfId="2170" xr:uid="{00000000-0005-0000-0000-0000860D0000}"/>
    <cellStyle name="Normal 5 3 4 2 2 5 2" xfId="4399" xr:uid="{00000000-0005-0000-0000-0000870D0000}"/>
    <cellStyle name="Normal 5 3 4 2 2 5 2 2" xfId="8611" xr:uid="{79184B57-ADCE-45B0-87F3-60D4DFBE71B9}"/>
    <cellStyle name="Normal 5 3 4 2 2 5 3" xfId="6466" xr:uid="{40BD95AD-2587-4A56-AAAC-7C1A782A17DC}"/>
    <cellStyle name="Normal 5 3 4 2 2 6" xfId="2606" xr:uid="{00000000-0005-0000-0000-0000880D0000}"/>
    <cellStyle name="Normal 5 3 4 2 2 6 2" xfId="6879" xr:uid="{2A40FCB0-D68C-4339-96D9-021214BF5AE3}"/>
    <cellStyle name="Normal 5 3 4 2 2 7" xfId="4814" xr:uid="{83FC5AFC-F4E9-41D0-A4F1-E2ACAD3DC9AB}"/>
    <cellStyle name="Normal 5 3 4 2 3" xfId="925" xr:uid="{00000000-0005-0000-0000-0000890D0000}"/>
    <cellStyle name="Normal 5 3 4 2 3 2" xfId="3159" xr:uid="{00000000-0005-0000-0000-00008A0D0000}"/>
    <cellStyle name="Normal 5 3 4 2 3 2 2" xfId="7371" xr:uid="{20554D20-AF46-47F5-B4D2-228C8D13EDE8}"/>
    <cellStyle name="Normal 5 3 4 2 3 3" xfId="5226" xr:uid="{A8B37E4A-C5A6-4E91-B6F7-D6973F38EC10}"/>
    <cellStyle name="Normal 5 3 4 2 4" xfId="1342" xr:uid="{00000000-0005-0000-0000-00008B0D0000}"/>
    <cellStyle name="Normal 5 3 4 2 4 2" xfId="3572" xr:uid="{00000000-0005-0000-0000-00008C0D0000}"/>
    <cellStyle name="Normal 5 3 4 2 4 2 2" xfId="7784" xr:uid="{9E975E3A-8A50-4296-9FB5-897AA70CC7CD}"/>
    <cellStyle name="Normal 5 3 4 2 4 3" xfId="5639" xr:uid="{0AAA28F7-7282-4CAA-BA99-7713599A463E}"/>
    <cellStyle name="Normal 5 3 4 2 5" xfId="1755" xr:uid="{00000000-0005-0000-0000-00008D0D0000}"/>
    <cellStyle name="Normal 5 3 4 2 5 2" xfId="3985" xr:uid="{00000000-0005-0000-0000-00008E0D0000}"/>
    <cellStyle name="Normal 5 3 4 2 5 2 2" xfId="8197" xr:uid="{87B2D606-A55D-4608-9663-FD764A8699BC}"/>
    <cellStyle name="Normal 5 3 4 2 5 3" xfId="6052" xr:uid="{51A128EC-DF4A-41F8-B23D-426BCC5E159D}"/>
    <cellStyle name="Normal 5 3 4 2 6" xfId="2169" xr:uid="{00000000-0005-0000-0000-00008F0D0000}"/>
    <cellStyle name="Normal 5 3 4 2 6 2" xfId="4398" xr:uid="{00000000-0005-0000-0000-0000900D0000}"/>
    <cellStyle name="Normal 5 3 4 2 6 2 2" xfId="8610" xr:uid="{8BD5D5D8-D49C-441A-A3EE-311C4CB842F6}"/>
    <cellStyle name="Normal 5 3 4 2 6 3" xfId="6465" xr:uid="{1F2C3EDB-3FB7-415B-9DDB-A19BA0C8EC37}"/>
    <cellStyle name="Normal 5 3 4 2 7" xfId="2605" xr:uid="{00000000-0005-0000-0000-0000910D0000}"/>
    <cellStyle name="Normal 5 3 4 2 7 2" xfId="6878" xr:uid="{B0E19F45-A0DD-477D-A836-55D65AB94213}"/>
    <cellStyle name="Normal 5 3 4 2 8" xfId="4813" xr:uid="{46CE9969-8AE1-4619-8E90-A1E677006C23}"/>
    <cellStyle name="Normal 5 3 4 3" xfId="452" xr:uid="{00000000-0005-0000-0000-0000920D0000}"/>
    <cellStyle name="Normal 5 3 4 3 2" xfId="927" xr:uid="{00000000-0005-0000-0000-0000930D0000}"/>
    <cellStyle name="Normal 5 3 4 3 2 2" xfId="3161" xr:uid="{00000000-0005-0000-0000-0000940D0000}"/>
    <cellStyle name="Normal 5 3 4 3 2 2 2" xfId="7373" xr:uid="{8FC9B0EC-13F1-41AB-A604-E69134A31086}"/>
    <cellStyle name="Normal 5 3 4 3 2 3" xfId="5228" xr:uid="{27D55A76-F5DF-4D66-90F2-D6CFF5599915}"/>
    <cellStyle name="Normal 5 3 4 3 3" xfId="1344" xr:uid="{00000000-0005-0000-0000-0000950D0000}"/>
    <cellStyle name="Normal 5 3 4 3 3 2" xfId="3574" xr:uid="{00000000-0005-0000-0000-0000960D0000}"/>
    <cellStyle name="Normal 5 3 4 3 3 2 2" xfId="7786" xr:uid="{A98511F5-D760-4014-8AFD-D11BD4E88107}"/>
    <cellStyle name="Normal 5 3 4 3 3 3" xfId="5641" xr:uid="{90979C64-C6C6-4417-9774-8DD8F8CEB151}"/>
    <cellStyle name="Normal 5 3 4 3 4" xfId="1757" xr:uid="{00000000-0005-0000-0000-0000970D0000}"/>
    <cellStyle name="Normal 5 3 4 3 4 2" xfId="3987" xr:uid="{00000000-0005-0000-0000-0000980D0000}"/>
    <cellStyle name="Normal 5 3 4 3 4 2 2" xfId="8199" xr:uid="{2E4209BD-1E01-4DF0-B808-CD20C0F12592}"/>
    <cellStyle name="Normal 5 3 4 3 4 3" xfId="6054" xr:uid="{6361D58A-6BEF-42AE-A9B7-039AEF5A3322}"/>
    <cellStyle name="Normal 5 3 4 3 5" xfId="2171" xr:uid="{00000000-0005-0000-0000-0000990D0000}"/>
    <cellStyle name="Normal 5 3 4 3 5 2" xfId="4400" xr:uid="{00000000-0005-0000-0000-00009A0D0000}"/>
    <cellStyle name="Normal 5 3 4 3 5 2 2" xfId="8612" xr:uid="{886E8917-F5AD-4DBC-AE98-EFE1E79A66E9}"/>
    <cellStyle name="Normal 5 3 4 3 5 3" xfId="6467" xr:uid="{87A72C5F-5A04-4477-B553-D898975123EC}"/>
    <cellStyle name="Normal 5 3 4 3 6" xfId="2607" xr:uid="{00000000-0005-0000-0000-00009B0D0000}"/>
    <cellStyle name="Normal 5 3 4 3 6 2" xfId="6880" xr:uid="{8EA815C0-B088-420D-995B-E08BE14B62D7}"/>
    <cellStyle name="Normal 5 3 4 3 7" xfId="4815" xr:uid="{CD3DAABA-AAF9-43C0-830B-F86F4F9AE319}"/>
    <cellStyle name="Normal 5 3 4 4" xfId="924" xr:uid="{00000000-0005-0000-0000-00009C0D0000}"/>
    <cellStyle name="Normal 5 3 4 4 2" xfId="3158" xr:uid="{00000000-0005-0000-0000-00009D0D0000}"/>
    <cellStyle name="Normal 5 3 4 4 2 2" xfId="7370" xr:uid="{B93DAC74-7C6D-4D8F-93D9-FA29E3DD9736}"/>
    <cellStyle name="Normal 5 3 4 4 3" xfId="5225" xr:uid="{F7742764-E8D3-401D-BEAA-CEADD3FEADAD}"/>
    <cellStyle name="Normal 5 3 4 5" xfId="1341" xr:uid="{00000000-0005-0000-0000-00009E0D0000}"/>
    <cellStyle name="Normal 5 3 4 5 2" xfId="3571" xr:uid="{00000000-0005-0000-0000-00009F0D0000}"/>
    <cellStyle name="Normal 5 3 4 5 2 2" xfId="7783" xr:uid="{0C2792B9-FF01-4D77-B828-69A5F1B72567}"/>
    <cellStyle name="Normal 5 3 4 5 3" xfId="5638" xr:uid="{C8E029A5-CAF2-4172-AC1D-15D0F789F0C7}"/>
    <cellStyle name="Normal 5 3 4 6" xfId="1754" xr:uid="{00000000-0005-0000-0000-0000A00D0000}"/>
    <cellStyle name="Normal 5 3 4 6 2" xfId="3984" xr:uid="{00000000-0005-0000-0000-0000A10D0000}"/>
    <cellStyle name="Normal 5 3 4 6 2 2" xfId="8196" xr:uid="{34366D57-936B-4437-AD4B-AC332529C908}"/>
    <cellStyle name="Normal 5 3 4 6 3" xfId="6051" xr:uid="{443F0D67-BF4A-4A7A-8FFE-596BE67FC34C}"/>
    <cellStyle name="Normal 5 3 4 7" xfId="2168" xr:uid="{00000000-0005-0000-0000-0000A20D0000}"/>
    <cellStyle name="Normal 5 3 4 7 2" xfId="4397" xr:uid="{00000000-0005-0000-0000-0000A30D0000}"/>
    <cellStyle name="Normal 5 3 4 7 2 2" xfId="8609" xr:uid="{05A237CE-473C-4F7F-9B31-2FE5578FDAFC}"/>
    <cellStyle name="Normal 5 3 4 7 3" xfId="6464" xr:uid="{FDCBAA9E-DA19-430F-B5AB-5A92D8754CE9}"/>
    <cellStyle name="Normal 5 3 4 8" xfId="2604" xr:uid="{00000000-0005-0000-0000-0000A40D0000}"/>
    <cellStyle name="Normal 5 3 4 8 2" xfId="6877" xr:uid="{9E6BD19D-7620-4034-8ED4-141267B8C25C}"/>
    <cellStyle name="Normal 5 3 4 9" xfId="4812" xr:uid="{3DF16272-F647-4FFE-9EE0-0943FB4DBD43}"/>
    <cellStyle name="Normal 5 3 5" xfId="453" xr:uid="{00000000-0005-0000-0000-0000A50D0000}"/>
    <cellStyle name="Normal 5 3 5 2" xfId="454" xr:uid="{00000000-0005-0000-0000-0000A60D0000}"/>
    <cellStyle name="Normal 5 3 5 2 2" xfId="929" xr:uid="{00000000-0005-0000-0000-0000A70D0000}"/>
    <cellStyle name="Normal 5 3 5 2 2 2" xfId="3163" xr:uid="{00000000-0005-0000-0000-0000A80D0000}"/>
    <cellStyle name="Normal 5 3 5 2 2 2 2" xfId="7375" xr:uid="{2158A34E-3CFC-4293-B7D4-516637DD8D04}"/>
    <cellStyle name="Normal 5 3 5 2 2 3" xfId="5230" xr:uid="{A0037182-E21D-4DD5-9D3B-1DA99725B736}"/>
    <cellStyle name="Normal 5 3 5 2 3" xfId="1346" xr:uid="{00000000-0005-0000-0000-0000A90D0000}"/>
    <cellStyle name="Normal 5 3 5 2 3 2" xfId="3576" xr:uid="{00000000-0005-0000-0000-0000AA0D0000}"/>
    <cellStyle name="Normal 5 3 5 2 3 2 2" xfId="7788" xr:uid="{BC8E254F-95D3-48F0-B106-A02960DCAB0F}"/>
    <cellStyle name="Normal 5 3 5 2 3 3" xfId="5643" xr:uid="{0972E991-4B90-429E-A451-1B2EDD2C189B}"/>
    <cellStyle name="Normal 5 3 5 2 4" xfId="1759" xr:uid="{00000000-0005-0000-0000-0000AB0D0000}"/>
    <cellStyle name="Normal 5 3 5 2 4 2" xfId="3989" xr:uid="{00000000-0005-0000-0000-0000AC0D0000}"/>
    <cellStyle name="Normal 5 3 5 2 4 2 2" xfId="8201" xr:uid="{603FBEC2-4746-4B7E-904A-DC8ECCA40312}"/>
    <cellStyle name="Normal 5 3 5 2 4 3" xfId="6056" xr:uid="{3BFE7B73-B04A-4F40-88C2-80904FA20EE4}"/>
    <cellStyle name="Normal 5 3 5 2 5" xfId="2173" xr:uid="{00000000-0005-0000-0000-0000AD0D0000}"/>
    <cellStyle name="Normal 5 3 5 2 5 2" xfId="4402" xr:uid="{00000000-0005-0000-0000-0000AE0D0000}"/>
    <cellStyle name="Normal 5 3 5 2 5 2 2" xfId="8614" xr:uid="{8607A961-B8E7-4A39-9D6E-91F03C12864C}"/>
    <cellStyle name="Normal 5 3 5 2 5 3" xfId="6469" xr:uid="{965091D5-547E-4A5B-B67F-A4082949EF47}"/>
    <cellStyle name="Normal 5 3 5 2 6" xfId="2609" xr:uid="{00000000-0005-0000-0000-0000AF0D0000}"/>
    <cellStyle name="Normal 5 3 5 2 6 2" xfId="6882" xr:uid="{A9C51E88-9E96-40CD-A802-C63D4D01F686}"/>
    <cellStyle name="Normal 5 3 5 2 7" xfId="4817" xr:uid="{627263C8-D8D7-4751-9A71-5623F2FC41E3}"/>
    <cellStyle name="Normal 5 3 5 3" xfId="928" xr:uid="{00000000-0005-0000-0000-0000B00D0000}"/>
    <cellStyle name="Normal 5 3 5 3 2" xfId="3162" xr:uid="{00000000-0005-0000-0000-0000B10D0000}"/>
    <cellStyle name="Normal 5 3 5 3 2 2" xfId="7374" xr:uid="{A636964F-14B1-4CAC-BCDA-0E6CF58545BB}"/>
    <cellStyle name="Normal 5 3 5 3 3" xfId="5229" xr:uid="{F19213AC-822D-443C-8632-1BA9520BE41E}"/>
    <cellStyle name="Normal 5 3 5 4" xfId="1345" xr:uid="{00000000-0005-0000-0000-0000B20D0000}"/>
    <cellStyle name="Normal 5 3 5 4 2" xfId="3575" xr:uid="{00000000-0005-0000-0000-0000B30D0000}"/>
    <cellStyle name="Normal 5 3 5 4 2 2" xfId="7787" xr:uid="{0BC88245-17A8-47F8-A536-7F9FA87077CB}"/>
    <cellStyle name="Normal 5 3 5 4 3" xfId="5642" xr:uid="{3408D9DF-0626-4620-A107-94D1D5144EA2}"/>
    <cellStyle name="Normal 5 3 5 5" xfId="1758" xr:uid="{00000000-0005-0000-0000-0000B40D0000}"/>
    <cellStyle name="Normal 5 3 5 5 2" xfId="3988" xr:uid="{00000000-0005-0000-0000-0000B50D0000}"/>
    <cellStyle name="Normal 5 3 5 5 2 2" xfId="8200" xr:uid="{E8C95684-502A-433B-A605-36F0ABB0C443}"/>
    <cellStyle name="Normal 5 3 5 5 3" xfId="6055" xr:uid="{89DE7771-98CE-4F40-8104-9EF258D8D4D8}"/>
    <cellStyle name="Normal 5 3 5 6" xfId="2172" xr:uid="{00000000-0005-0000-0000-0000B60D0000}"/>
    <cellStyle name="Normal 5 3 5 6 2" xfId="4401" xr:uid="{00000000-0005-0000-0000-0000B70D0000}"/>
    <cellStyle name="Normal 5 3 5 6 2 2" xfId="8613" xr:uid="{F3699121-7106-4DB8-9CA3-2C2849398542}"/>
    <cellStyle name="Normal 5 3 5 6 3" xfId="6468" xr:uid="{ABEEC08B-B5AD-4CC9-964F-05899AB5A897}"/>
    <cellStyle name="Normal 5 3 5 7" xfId="2608" xr:uid="{00000000-0005-0000-0000-0000B80D0000}"/>
    <cellStyle name="Normal 5 3 5 7 2" xfId="6881" xr:uid="{E721549D-E51C-455D-8DE9-3FD93DE587BF}"/>
    <cellStyle name="Normal 5 3 5 8" xfId="4816" xr:uid="{B3C644BD-A879-49F0-8258-EE09F49FBD36}"/>
    <cellStyle name="Normal 5 3 6" xfId="455" xr:uid="{00000000-0005-0000-0000-0000B90D0000}"/>
    <cellStyle name="Normal 5 3 6 2" xfId="930" xr:uid="{00000000-0005-0000-0000-0000BA0D0000}"/>
    <cellStyle name="Normal 5 3 6 2 2" xfId="3164" xr:uid="{00000000-0005-0000-0000-0000BB0D0000}"/>
    <cellStyle name="Normal 5 3 6 2 2 2" xfId="7376" xr:uid="{819D44E3-2BD2-48CE-9C40-FE6D9089C2C5}"/>
    <cellStyle name="Normal 5 3 6 2 3" xfId="5231" xr:uid="{8E193B51-C646-4F09-8965-261B8D873D90}"/>
    <cellStyle name="Normal 5 3 6 3" xfId="1347" xr:uid="{00000000-0005-0000-0000-0000BC0D0000}"/>
    <cellStyle name="Normal 5 3 6 3 2" xfId="3577" xr:uid="{00000000-0005-0000-0000-0000BD0D0000}"/>
    <cellStyle name="Normal 5 3 6 3 2 2" xfId="7789" xr:uid="{A610FBB6-DFC3-4ADE-B74F-AE737B1CAC53}"/>
    <cellStyle name="Normal 5 3 6 3 3" xfId="5644" xr:uid="{9FEA4509-57B2-47B4-A87A-1C57C84575BC}"/>
    <cellStyle name="Normal 5 3 6 4" xfId="1760" xr:uid="{00000000-0005-0000-0000-0000BE0D0000}"/>
    <cellStyle name="Normal 5 3 6 4 2" xfId="3990" xr:uid="{00000000-0005-0000-0000-0000BF0D0000}"/>
    <cellStyle name="Normal 5 3 6 4 2 2" xfId="8202" xr:uid="{9E5E0E3C-B676-4B6B-B760-366BC3DEA27E}"/>
    <cellStyle name="Normal 5 3 6 4 3" xfId="6057" xr:uid="{23842A7E-8F5C-4494-9454-80A808012A10}"/>
    <cellStyle name="Normal 5 3 6 5" xfId="2174" xr:uid="{00000000-0005-0000-0000-0000C00D0000}"/>
    <cellStyle name="Normal 5 3 6 5 2" xfId="4403" xr:uid="{00000000-0005-0000-0000-0000C10D0000}"/>
    <cellStyle name="Normal 5 3 6 5 2 2" xfId="8615" xr:uid="{55A6B042-3623-47A7-B828-CF4312C46945}"/>
    <cellStyle name="Normal 5 3 6 5 3" xfId="6470" xr:uid="{D39D28A8-9554-48D0-BAC4-8A717BBA733B}"/>
    <cellStyle name="Normal 5 3 6 6" xfId="2610" xr:uid="{00000000-0005-0000-0000-0000C20D0000}"/>
    <cellStyle name="Normal 5 3 6 6 2" xfId="6883" xr:uid="{E0144212-B47F-41DE-B8EE-DE1EDDB2C1C4}"/>
    <cellStyle name="Normal 5 3 6 7" xfId="4818" xr:uid="{66744521-F621-428B-84C2-DCAD85269921}"/>
    <cellStyle name="Normal 5 3 7" xfId="914" xr:uid="{00000000-0005-0000-0000-0000C30D0000}"/>
    <cellStyle name="Normal 5 3 7 2" xfId="3149" xr:uid="{00000000-0005-0000-0000-0000C40D0000}"/>
    <cellStyle name="Normal 5 3 7 2 2" xfId="7361" xr:uid="{CC064CE3-27A9-4D17-BE2A-D6C6EE2A8155}"/>
    <cellStyle name="Normal 5 3 7 3" xfId="5216" xr:uid="{00AA9341-A995-4C70-81C0-1CB716432723}"/>
    <cellStyle name="Normal 5 3 8" xfId="1332" xr:uid="{00000000-0005-0000-0000-0000C50D0000}"/>
    <cellStyle name="Normal 5 3 8 2" xfId="3562" xr:uid="{00000000-0005-0000-0000-0000C60D0000}"/>
    <cellStyle name="Normal 5 3 8 2 2" xfId="7774" xr:uid="{A5C7D178-82AF-474D-BD3A-1BB31A6E1DEF}"/>
    <cellStyle name="Normal 5 3 8 3" xfId="5629" xr:uid="{AC11BD05-8BB0-40E5-9CDB-F47215D6B2DB}"/>
    <cellStyle name="Normal 5 3 9" xfId="1745" xr:uid="{00000000-0005-0000-0000-0000C70D0000}"/>
    <cellStyle name="Normal 5 3 9 2" xfId="3975" xr:uid="{00000000-0005-0000-0000-0000C80D0000}"/>
    <cellStyle name="Normal 5 3 9 2 2" xfId="8187" xr:uid="{6A986313-7732-494F-9557-49BA46F1B076}"/>
    <cellStyle name="Normal 5 3 9 3" xfId="6042" xr:uid="{BAD1D511-5F54-4749-BC5E-97CCDF81E29A}"/>
    <cellStyle name="Normal 5 4" xfId="456" xr:uid="{00000000-0005-0000-0000-0000C90D0000}"/>
    <cellStyle name="Normal 5 4 10" xfId="4819" xr:uid="{FFDB8D17-1511-43DA-8D43-1ACE9ED787D5}"/>
    <cellStyle name="Normal 5 4 2" xfId="457" xr:uid="{00000000-0005-0000-0000-0000CA0D0000}"/>
    <cellStyle name="Normal 5 4 2 2" xfId="458" xr:uid="{00000000-0005-0000-0000-0000CB0D0000}"/>
    <cellStyle name="Normal 5 4 2 2 2" xfId="459" xr:uid="{00000000-0005-0000-0000-0000CC0D0000}"/>
    <cellStyle name="Normal 5 4 2 2 2 2" xfId="934" xr:uid="{00000000-0005-0000-0000-0000CD0D0000}"/>
    <cellStyle name="Normal 5 4 2 2 2 2 2" xfId="3168" xr:uid="{00000000-0005-0000-0000-0000CE0D0000}"/>
    <cellStyle name="Normal 5 4 2 2 2 2 2 2" xfId="7380" xr:uid="{862B851B-E51E-4C34-8124-A4DBBE5542E1}"/>
    <cellStyle name="Normal 5 4 2 2 2 2 3" xfId="5235" xr:uid="{6DDE86CD-84FB-4FD6-BCA3-F5B2628C8B28}"/>
    <cellStyle name="Normal 5 4 2 2 2 3" xfId="1351" xr:uid="{00000000-0005-0000-0000-0000CF0D0000}"/>
    <cellStyle name="Normal 5 4 2 2 2 3 2" xfId="3581" xr:uid="{00000000-0005-0000-0000-0000D00D0000}"/>
    <cellStyle name="Normal 5 4 2 2 2 3 2 2" xfId="7793" xr:uid="{BCBB22B2-8FB6-44A5-94BB-B18287FD3FF9}"/>
    <cellStyle name="Normal 5 4 2 2 2 3 3" xfId="5648" xr:uid="{A13A4E68-9AAE-40BC-B4AC-93D32BF62E84}"/>
    <cellStyle name="Normal 5 4 2 2 2 4" xfId="1764" xr:uid="{00000000-0005-0000-0000-0000D10D0000}"/>
    <cellStyle name="Normal 5 4 2 2 2 4 2" xfId="3994" xr:uid="{00000000-0005-0000-0000-0000D20D0000}"/>
    <cellStyle name="Normal 5 4 2 2 2 4 2 2" xfId="8206" xr:uid="{24ACC6D7-E8F2-4299-9060-8CEABEF3BCC1}"/>
    <cellStyle name="Normal 5 4 2 2 2 4 3" xfId="6061" xr:uid="{3E1C0BBE-09B4-412F-A03C-B4189ABAD328}"/>
    <cellStyle name="Normal 5 4 2 2 2 5" xfId="2178" xr:uid="{00000000-0005-0000-0000-0000D30D0000}"/>
    <cellStyle name="Normal 5 4 2 2 2 5 2" xfId="4407" xr:uid="{00000000-0005-0000-0000-0000D40D0000}"/>
    <cellStyle name="Normal 5 4 2 2 2 5 2 2" xfId="8619" xr:uid="{206A32DD-0DAC-465F-AB84-173783AF386E}"/>
    <cellStyle name="Normal 5 4 2 2 2 5 3" xfId="6474" xr:uid="{8BB12321-6AFC-4D30-99C8-EA07B80304D2}"/>
    <cellStyle name="Normal 5 4 2 2 2 6" xfId="2614" xr:uid="{00000000-0005-0000-0000-0000D50D0000}"/>
    <cellStyle name="Normal 5 4 2 2 2 6 2" xfId="6887" xr:uid="{8A2F7F3C-1681-4ECF-B567-1558F6BAB92F}"/>
    <cellStyle name="Normal 5 4 2 2 2 7" xfId="4822" xr:uid="{78A99A80-5033-4DDC-9F5E-CB6D59F95BE0}"/>
    <cellStyle name="Normal 5 4 2 2 3" xfId="933" xr:uid="{00000000-0005-0000-0000-0000D60D0000}"/>
    <cellStyle name="Normal 5 4 2 2 3 2" xfId="3167" xr:uid="{00000000-0005-0000-0000-0000D70D0000}"/>
    <cellStyle name="Normal 5 4 2 2 3 2 2" xfId="7379" xr:uid="{5C280348-7521-4834-8C1D-C0A3C50FC32D}"/>
    <cellStyle name="Normal 5 4 2 2 3 3" xfId="5234" xr:uid="{15AF18A3-5B2F-48DF-AA04-F7D7AA834906}"/>
    <cellStyle name="Normal 5 4 2 2 4" xfId="1350" xr:uid="{00000000-0005-0000-0000-0000D80D0000}"/>
    <cellStyle name="Normal 5 4 2 2 4 2" xfId="3580" xr:uid="{00000000-0005-0000-0000-0000D90D0000}"/>
    <cellStyle name="Normal 5 4 2 2 4 2 2" xfId="7792" xr:uid="{DA44851A-2683-4547-8736-87CE8C373C47}"/>
    <cellStyle name="Normal 5 4 2 2 4 3" xfId="5647" xr:uid="{DAB9C296-C39F-4F71-A1D2-4A7FDD48D1F2}"/>
    <cellStyle name="Normal 5 4 2 2 5" xfId="1763" xr:uid="{00000000-0005-0000-0000-0000DA0D0000}"/>
    <cellStyle name="Normal 5 4 2 2 5 2" xfId="3993" xr:uid="{00000000-0005-0000-0000-0000DB0D0000}"/>
    <cellStyle name="Normal 5 4 2 2 5 2 2" xfId="8205" xr:uid="{06FA6FA5-F185-4776-A51E-6135CE723F02}"/>
    <cellStyle name="Normal 5 4 2 2 5 3" xfId="6060" xr:uid="{4A94DF26-7460-4A00-9311-01C3B2E2CF75}"/>
    <cellStyle name="Normal 5 4 2 2 6" xfId="2177" xr:uid="{00000000-0005-0000-0000-0000DC0D0000}"/>
    <cellStyle name="Normal 5 4 2 2 6 2" xfId="4406" xr:uid="{00000000-0005-0000-0000-0000DD0D0000}"/>
    <cellStyle name="Normal 5 4 2 2 6 2 2" xfId="8618" xr:uid="{3BDB4EBC-E7C6-43B9-A7EA-F4F5DD815887}"/>
    <cellStyle name="Normal 5 4 2 2 6 3" xfId="6473" xr:uid="{137B93AB-862B-40B0-88D5-28A09E4ABF1A}"/>
    <cellStyle name="Normal 5 4 2 2 7" xfId="2613" xr:uid="{00000000-0005-0000-0000-0000DE0D0000}"/>
    <cellStyle name="Normal 5 4 2 2 7 2" xfId="6886" xr:uid="{1F992E7F-F090-4158-B6AA-47A9D24AB906}"/>
    <cellStyle name="Normal 5 4 2 2 8" xfId="4821" xr:uid="{F25032A6-4BB5-4E63-8638-025B41D3EAF8}"/>
    <cellStyle name="Normal 5 4 2 3" xfId="460" xr:uid="{00000000-0005-0000-0000-0000DF0D0000}"/>
    <cellStyle name="Normal 5 4 2 3 2" xfId="935" xr:uid="{00000000-0005-0000-0000-0000E00D0000}"/>
    <cellStyle name="Normal 5 4 2 3 2 2" xfId="3169" xr:uid="{00000000-0005-0000-0000-0000E10D0000}"/>
    <cellStyle name="Normal 5 4 2 3 2 2 2" xfId="7381" xr:uid="{D44D6195-13B7-49DF-837E-2A4855A82BD2}"/>
    <cellStyle name="Normal 5 4 2 3 2 3" xfId="5236" xr:uid="{A0108745-5397-4BB1-93FF-04CFD0AD63EF}"/>
    <cellStyle name="Normal 5 4 2 3 3" xfId="1352" xr:uid="{00000000-0005-0000-0000-0000E20D0000}"/>
    <cellStyle name="Normal 5 4 2 3 3 2" xfId="3582" xr:uid="{00000000-0005-0000-0000-0000E30D0000}"/>
    <cellStyle name="Normal 5 4 2 3 3 2 2" xfId="7794" xr:uid="{79764436-AD17-4EB1-A1F6-E8BA2ECBD0A5}"/>
    <cellStyle name="Normal 5 4 2 3 3 3" xfId="5649" xr:uid="{9CCED7D5-314B-4DA1-B2A7-55412D1DDE67}"/>
    <cellStyle name="Normal 5 4 2 3 4" xfId="1765" xr:uid="{00000000-0005-0000-0000-0000E40D0000}"/>
    <cellStyle name="Normal 5 4 2 3 4 2" xfId="3995" xr:uid="{00000000-0005-0000-0000-0000E50D0000}"/>
    <cellStyle name="Normal 5 4 2 3 4 2 2" xfId="8207" xr:uid="{54935B8C-4967-4C6A-87BA-949AC989E44B}"/>
    <cellStyle name="Normal 5 4 2 3 4 3" xfId="6062" xr:uid="{3FD98826-C4F5-4D7E-A896-047EC82041F4}"/>
    <cellStyle name="Normal 5 4 2 3 5" xfId="2179" xr:uid="{00000000-0005-0000-0000-0000E60D0000}"/>
    <cellStyle name="Normal 5 4 2 3 5 2" xfId="4408" xr:uid="{00000000-0005-0000-0000-0000E70D0000}"/>
    <cellStyle name="Normal 5 4 2 3 5 2 2" xfId="8620" xr:uid="{F4F6AC69-7C9E-4315-B1FE-1E00D7E05C53}"/>
    <cellStyle name="Normal 5 4 2 3 5 3" xfId="6475" xr:uid="{AE33A19B-5C06-41AE-B3A7-6B5BEC6C0AB6}"/>
    <cellStyle name="Normal 5 4 2 3 6" xfId="2615" xr:uid="{00000000-0005-0000-0000-0000E80D0000}"/>
    <cellStyle name="Normal 5 4 2 3 6 2" xfId="6888" xr:uid="{FDF787CC-CD10-45A3-AD75-A364B2F4320E}"/>
    <cellStyle name="Normal 5 4 2 3 7" xfId="4823" xr:uid="{7C75710C-BE6F-4E40-B689-BA4616B1AC85}"/>
    <cellStyle name="Normal 5 4 2 4" xfId="932" xr:uid="{00000000-0005-0000-0000-0000E90D0000}"/>
    <cellStyle name="Normal 5 4 2 4 2" xfId="3166" xr:uid="{00000000-0005-0000-0000-0000EA0D0000}"/>
    <cellStyle name="Normal 5 4 2 4 2 2" xfId="7378" xr:uid="{6543B8BB-8F6F-48CA-82B4-68B5AD0A0BF8}"/>
    <cellStyle name="Normal 5 4 2 4 3" xfId="5233" xr:uid="{986CD58B-C89F-41D3-B4F1-11936411A7E7}"/>
    <cellStyle name="Normal 5 4 2 5" xfId="1349" xr:uid="{00000000-0005-0000-0000-0000EB0D0000}"/>
    <cellStyle name="Normal 5 4 2 5 2" xfId="3579" xr:uid="{00000000-0005-0000-0000-0000EC0D0000}"/>
    <cellStyle name="Normal 5 4 2 5 2 2" xfId="7791" xr:uid="{A308D06A-F85D-4256-A8CE-429E1BC7CE03}"/>
    <cellStyle name="Normal 5 4 2 5 3" xfId="5646" xr:uid="{5E74E4BC-0C2B-46BA-A954-D1F43393312B}"/>
    <cellStyle name="Normal 5 4 2 6" xfId="1762" xr:uid="{00000000-0005-0000-0000-0000ED0D0000}"/>
    <cellStyle name="Normal 5 4 2 6 2" xfId="3992" xr:uid="{00000000-0005-0000-0000-0000EE0D0000}"/>
    <cellStyle name="Normal 5 4 2 6 2 2" xfId="8204" xr:uid="{8F30A459-98B5-40BC-97B2-CCE68AE4A21B}"/>
    <cellStyle name="Normal 5 4 2 6 3" xfId="6059" xr:uid="{949BE7CA-FDCE-4A6D-93B4-E2582DFA281D}"/>
    <cellStyle name="Normal 5 4 2 7" xfId="2176" xr:uid="{00000000-0005-0000-0000-0000EF0D0000}"/>
    <cellStyle name="Normal 5 4 2 7 2" xfId="4405" xr:uid="{00000000-0005-0000-0000-0000F00D0000}"/>
    <cellStyle name="Normal 5 4 2 7 2 2" xfId="8617" xr:uid="{968FB2CF-F7E6-44BC-80D8-F39EDF292CAB}"/>
    <cellStyle name="Normal 5 4 2 7 3" xfId="6472" xr:uid="{21397B6E-149A-4312-A4DD-5769CE6E7B26}"/>
    <cellStyle name="Normal 5 4 2 8" xfId="2612" xr:uid="{00000000-0005-0000-0000-0000F10D0000}"/>
    <cellStyle name="Normal 5 4 2 8 2" xfId="6885" xr:uid="{DE207BFF-E2DC-45D3-860F-93EA6B300075}"/>
    <cellStyle name="Normal 5 4 2 9" xfId="4820" xr:uid="{4172E81B-14A4-4370-88EB-96928BE3CC5A}"/>
    <cellStyle name="Normal 5 4 3" xfId="461" xr:uid="{00000000-0005-0000-0000-0000F20D0000}"/>
    <cellStyle name="Normal 5 4 3 2" xfId="462" xr:uid="{00000000-0005-0000-0000-0000F30D0000}"/>
    <cellStyle name="Normal 5 4 3 2 2" xfId="937" xr:uid="{00000000-0005-0000-0000-0000F40D0000}"/>
    <cellStyle name="Normal 5 4 3 2 2 2" xfId="3171" xr:uid="{00000000-0005-0000-0000-0000F50D0000}"/>
    <cellStyle name="Normal 5 4 3 2 2 2 2" xfId="7383" xr:uid="{553CA762-DAAE-4FE7-8F4D-69DE0DC8F261}"/>
    <cellStyle name="Normal 5 4 3 2 2 3" xfId="5238" xr:uid="{431CB21E-64FE-4906-BEA7-4A941BE82759}"/>
    <cellStyle name="Normal 5 4 3 2 3" xfId="1354" xr:uid="{00000000-0005-0000-0000-0000F60D0000}"/>
    <cellStyle name="Normal 5 4 3 2 3 2" xfId="3584" xr:uid="{00000000-0005-0000-0000-0000F70D0000}"/>
    <cellStyle name="Normal 5 4 3 2 3 2 2" xfId="7796" xr:uid="{37B7D3FA-71C1-4C72-83B1-4172B5CD9EE5}"/>
    <cellStyle name="Normal 5 4 3 2 3 3" xfId="5651" xr:uid="{518D79CA-B671-4C5F-BDA2-A1305E74493B}"/>
    <cellStyle name="Normal 5 4 3 2 4" xfId="1767" xr:uid="{00000000-0005-0000-0000-0000F80D0000}"/>
    <cellStyle name="Normal 5 4 3 2 4 2" xfId="3997" xr:uid="{00000000-0005-0000-0000-0000F90D0000}"/>
    <cellStyle name="Normal 5 4 3 2 4 2 2" xfId="8209" xr:uid="{BAE38F7B-EBB1-46EE-BCCD-1E4A0540D6F7}"/>
    <cellStyle name="Normal 5 4 3 2 4 3" xfId="6064" xr:uid="{123CE450-598F-4C70-B014-447FDF1168EA}"/>
    <cellStyle name="Normal 5 4 3 2 5" xfId="2181" xr:uid="{00000000-0005-0000-0000-0000FA0D0000}"/>
    <cellStyle name="Normal 5 4 3 2 5 2" xfId="4410" xr:uid="{00000000-0005-0000-0000-0000FB0D0000}"/>
    <cellStyle name="Normal 5 4 3 2 5 2 2" xfId="8622" xr:uid="{6CCD24B7-2A2D-4AB9-81E6-A57D6BE1F8F6}"/>
    <cellStyle name="Normal 5 4 3 2 5 3" xfId="6477" xr:uid="{BD0399FF-B86F-4EB1-968B-D4C83DAB4434}"/>
    <cellStyle name="Normal 5 4 3 2 6" xfId="2617" xr:uid="{00000000-0005-0000-0000-0000FC0D0000}"/>
    <cellStyle name="Normal 5 4 3 2 6 2" xfId="6890" xr:uid="{11E216D7-5526-42FF-91B0-F61C46D93AF8}"/>
    <cellStyle name="Normal 5 4 3 2 7" xfId="4825" xr:uid="{C68A66FD-E822-4232-8CFC-9C59688416BF}"/>
    <cellStyle name="Normal 5 4 3 3" xfId="936" xr:uid="{00000000-0005-0000-0000-0000FD0D0000}"/>
    <cellStyle name="Normal 5 4 3 3 2" xfId="3170" xr:uid="{00000000-0005-0000-0000-0000FE0D0000}"/>
    <cellStyle name="Normal 5 4 3 3 2 2" xfId="7382" xr:uid="{6EA04AF2-F628-4E63-8557-D495366A2D59}"/>
    <cellStyle name="Normal 5 4 3 3 3" xfId="5237" xr:uid="{5EA2EA09-5B36-4746-9A01-1E22CBBBADAB}"/>
    <cellStyle name="Normal 5 4 3 4" xfId="1353" xr:uid="{00000000-0005-0000-0000-0000FF0D0000}"/>
    <cellStyle name="Normal 5 4 3 4 2" xfId="3583" xr:uid="{00000000-0005-0000-0000-0000000E0000}"/>
    <cellStyle name="Normal 5 4 3 4 2 2" xfId="7795" xr:uid="{D5538B02-6C0B-47FB-A1DC-7838D5F7F016}"/>
    <cellStyle name="Normal 5 4 3 4 3" xfId="5650" xr:uid="{0EB16848-9E57-44E1-8F8A-0EA69D09EDB5}"/>
    <cellStyle name="Normal 5 4 3 5" xfId="1766" xr:uid="{00000000-0005-0000-0000-0000010E0000}"/>
    <cellStyle name="Normal 5 4 3 5 2" xfId="3996" xr:uid="{00000000-0005-0000-0000-0000020E0000}"/>
    <cellStyle name="Normal 5 4 3 5 2 2" xfId="8208" xr:uid="{1055A7B6-F121-4CF9-8DAE-DE4F1D6BEEA4}"/>
    <cellStyle name="Normal 5 4 3 5 3" xfId="6063" xr:uid="{FA0223A7-2FA2-4F32-836B-679C701597A2}"/>
    <cellStyle name="Normal 5 4 3 6" xfId="2180" xr:uid="{00000000-0005-0000-0000-0000030E0000}"/>
    <cellStyle name="Normal 5 4 3 6 2" xfId="4409" xr:uid="{00000000-0005-0000-0000-0000040E0000}"/>
    <cellStyle name="Normal 5 4 3 6 2 2" xfId="8621" xr:uid="{FB5B654F-B2A2-4B25-975A-2001425A0FF1}"/>
    <cellStyle name="Normal 5 4 3 6 3" xfId="6476" xr:uid="{5B94CCF6-7CCE-4B1F-80A8-980C2942A409}"/>
    <cellStyle name="Normal 5 4 3 7" xfId="2616" xr:uid="{00000000-0005-0000-0000-0000050E0000}"/>
    <cellStyle name="Normal 5 4 3 7 2" xfId="6889" xr:uid="{11FF2F9C-20CA-4C1F-B4BE-F79E2D1E48A5}"/>
    <cellStyle name="Normal 5 4 3 8" xfId="4824" xr:uid="{4E642323-B735-48E2-8994-06E62608BCF4}"/>
    <cellStyle name="Normal 5 4 4" xfId="463" xr:uid="{00000000-0005-0000-0000-0000060E0000}"/>
    <cellStyle name="Normal 5 4 4 2" xfId="938" xr:uid="{00000000-0005-0000-0000-0000070E0000}"/>
    <cellStyle name="Normal 5 4 4 2 2" xfId="3172" xr:uid="{00000000-0005-0000-0000-0000080E0000}"/>
    <cellStyle name="Normal 5 4 4 2 2 2" xfId="7384" xr:uid="{FA14D1CB-E82C-4B19-B668-5612984DDBAF}"/>
    <cellStyle name="Normal 5 4 4 2 3" xfId="5239" xr:uid="{84C5728F-C2F4-4C4A-BA49-97B3A6823199}"/>
    <cellStyle name="Normal 5 4 4 3" xfId="1355" xr:uid="{00000000-0005-0000-0000-0000090E0000}"/>
    <cellStyle name="Normal 5 4 4 3 2" xfId="3585" xr:uid="{00000000-0005-0000-0000-00000A0E0000}"/>
    <cellStyle name="Normal 5 4 4 3 2 2" xfId="7797" xr:uid="{7BD732D5-5ADA-4FA1-9C27-22686DDE08EA}"/>
    <cellStyle name="Normal 5 4 4 3 3" xfId="5652" xr:uid="{DA2DD9F3-5088-4B9F-8EAA-8064DFC5218F}"/>
    <cellStyle name="Normal 5 4 4 4" xfId="1768" xr:uid="{00000000-0005-0000-0000-00000B0E0000}"/>
    <cellStyle name="Normal 5 4 4 4 2" xfId="3998" xr:uid="{00000000-0005-0000-0000-00000C0E0000}"/>
    <cellStyle name="Normal 5 4 4 4 2 2" xfId="8210" xr:uid="{18DBE354-5FA6-4DBE-AF94-099B13084841}"/>
    <cellStyle name="Normal 5 4 4 4 3" xfId="6065" xr:uid="{3FC92E77-3073-4DC2-87DB-018320F6CD7D}"/>
    <cellStyle name="Normal 5 4 4 5" xfId="2182" xr:uid="{00000000-0005-0000-0000-00000D0E0000}"/>
    <cellStyle name="Normal 5 4 4 5 2" xfId="4411" xr:uid="{00000000-0005-0000-0000-00000E0E0000}"/>
    <cellStyle name="Normal 5 4 4 5 2 2" xfId="8623" xr:uid="{801D286B-D2A8-415B-B348-9665C1C07D7E}"/>
    <cellStyle name="Normal 5 4 4 5 3" xfId="6478" xr:uid="{5422F807-0892-4DC3-B4B5-E1302E878E73}"/>
    <cellStyle name="Normal 5 4 4 6" xfId="2618" xr:uid="{00000000-0005-0000-0000-00000F0E0000}"/>
    <cellStyle name="Normal 5 4 4 6 2" xfId="6891" xr:uid="{D3F6C673-158C-4DD9-8C55-BD588D029394}"/>
    <cellStyle name="Normal 5 4 4 7" xfId="4826" xr:uid="{A0BB0BD3-A546-48B4-A01B-544B733757F7}"/>
    <cellStyle name="Normal 5 4 5" xfId="931" xr:uid="{00000000-0005-0000-0000-0000100E0000}"/>
    <cellStyle name="Normal 5 4 5 2" xfId="3165" xr:uid="{00000000-0005-0000-0000-0000110E0000}"/>
    <cellStyle name="Normal 5 4 5 2 2" xfId="7377" xr:uid="{86207ED5-7D44-4410-A7A1-B8010EF8C791}"/>
    <cellStyle name="Normal 5 4 5 3" xfId="5232" xr:uid="{03105469-B183-4D20-ABC1-DF9E1FC96194}"/>
    <cellStyle name="Normal 5 4 6" xfId="1348" xr:uid="{00000000-0005-0000-0000-0000120E0000}"/>
    <cellStyle name="Normal 5 4 6 2" xfId="3578" xr:uid="{00000000-0005-0000-0000-0000130E0000}"/>
    <cellStyle name="Normal 5 4 6 2 2" xfId="7790" xr:uid="{42CDD48D-27F7-4E9F-A136-6615B02EEE36}"/>
    <cellStyle name="Normal 5 4 6 3" xfId="5645" xr:uid="{B08F405D-98FB-40BB-ACB9-E16E0088DE06}"/>
    <cellStyle name="Normal 5 4 7" xfId="1761" xr:uid="{00000000-0005-0000-0000-0000140E0000}"/>
    <cellStyle name="Normal 5 4 7 2" xfId="3991" xr:uid="{00000000-0005-0000-0000-0000150E0000}"/>
    <cellStyle name="Normal 5 4 7 2 2" xfId="8203" xr:uid="{FC1CB2F3-DE26-47EB-B4EC-974957ED2A59}"/>
    <cellStyle name="Normal 5 4 7 3" xfId="6058" xr:uid="{EDF00DB8-EF22-47C5-B173-0F06D4EF9459}"/>
    <cellStyle name="Normal 5 4 8" xfId="2175" xr:uid="{00000000-0005-0000-0000-0000160E0000}"/>
    <cellStyle name="Normal 5 4 8 2" xfId="4404" xr:uid="{00000000-0005-0000-0000-0000170E0000}"/>
    <cellStyle name="Normal 5 4 8 2 2" xfId="8616" xr:uid="{4DD3D06D-BF09-4481-B2D0-ED325230D5FA}"/>
    <cellStyle name="Normal 5 4 8 3" xfId="6471" xr:uid="{EEF0EFC2-5AE2-44C9-817F-937D0D37459F}"/>
    <cellStyle name="Normal 5 4 9" xfId="2611" xr:uid="{00000000-0005-0000-0000-0000180E0000}"/>
    <cellStyle name="Normal 5 4 9 2" xfId="6884" xr:uid="{D0B19F70-736D-49A2-933D-9B598888B24C}"/>
    <cellStyle name="Normal 5 5" xfId="464" xr:uid="{00000000-0005-0000-0000-0000190E0000}"/>
    <cellStyle name="Normal 5 5 2" xfId="465" xr:uid="{00000000-0005-0000-0000-00001A0E0000}"/>
    <cellStyle name="Normal 5 5 2 2" xfId="466" xr:uid="{00000000-0005-0000-0000-00001B0E0000}"/>
    <cellStyle name="Normal 5 5 2 2 2" xfId="941" xr:uid="{00000000-0005-0000-0000-00001C0E0000}"/>
    <cellStyle name="Normal 5 5 2 2 2 2" xfId="3175" xr:uid="{00000000-0005-0000-0000-00001D0E0000}"/>
    <cellStyle name="Normal 5 5 2 2 2 2 2" xfId="7387" xr:uid="{2212F43A-4464-4ACC-B7BE-E59C4B79A1B2}"/>
    <cellStyle name="Normal 5 5 2 2 2 3" xfId="5242" xr:uid="{33A6F637-B955-4A5D-9FA4-2AE9A9D1CBE1}"/>
    <cellStyle name="Normal 5 5 2 2 3" xfId="1358" xr:uid="{00000000-0005-0000-0000-00001E0E0000}"/>
    <cellStyle name="Normal 5 5 2 2 3 2" xfId="3588" xr:uid="{00000000-0005-0000-0000-00001F0E0000}"/>
    <cellStyle name="Normal 5 5 2 2 3 2 2" xfId="7800" xr:uid="{49589869-1A01-439F-A4A5-1937944F5B45}"/>
    <cellStyle name="Normal 5 5 2 2 3 3" xfId="5655" xr:uid="{D43B05FF-EC02-4B65-81E1-4BC6BF50A772}"/>
    <cellStyle name="Normal 5 5 2 2 4" xfId="1771" xr:uid="{00000000-0005-0000-0000-0000200E0000}"/>
    <cellStyle name="Normal 5 5 2 2 4 2" xfId="4001" xr:uid="{00000000-0005-0000-0000-0000210E0000}"/>
    <cellStyle name="Normal 5 5 2 2 4 2 2" xfId="8213" xr:uid="{06B5AF13-1992-4AB7-883E-FFC23239149D}"/>
    <cellStyle name="Normal 5 5 2 2 4 3" xfId="6068" xr:uid="{2DFDAFAE-5AD0-445D-8CCF-F940FC7ACF65}"/>
    <cellStyle name="Normal 5 5 2 2 5" xfId="2185" xr:uid="{00000000-0005-0000-0000-0000220E0000}"/>
    <cellStyle name="Normal 5 5 2 2 5 2" xfId="4414" xr:uid="{00000000-0005-0000-0000-0000230E0000}"/>
    <cellStyle name="Normal 5 5 2 2 5 2 2" xfId="8626" xr:uid="{709BADF4-469F-4020-BCF8-88F5B206057B}"/>
    <cellStyle name="Normal 5 5 2 2 5 3" xfId="6481" xr:uid="{6E5FD7C5-2C89-43B3-81DB-5D4E1E164272}"/>
    <cellStyle name="Normal 5 5 2 2 6" xfId="2621" xr:uid="{00000000-0005-0000-0000-0000240E0000}"/>
    <cellStyle name="Normal 5 5 2 2 6 2" xfId="6894" xr:uid="{8010A944-AF97-4250-8DF8-1DDBBE2F5863}"/>
    <cellStyle name="Normal 5 5 2 2 7" xfId="4829" xr:uid="{889A112B-4AF0-4FC4-B719-03471304575B}"/>
    <cellStyle name="Normal 5 5 2 3" xfId="940" xr:uid="{00000000-0005-0000-0000-0000250E0000}"/>
    <cellStyle name="Normal 5 5 2 3 2" xfId="3174" xr:uid="{00000000-0005-0000-0000-0000260E0000}"/>
    <cellStyle name="Normal 5 5 2 3 2 2" xfId="7386" xr:uid="{B84883BB-1369-4AC5-A916-0968C5CA6530}"/>
    <cellStyle name="Normal 5 5 2 3 3" xfId="5241" xr:uid="{5A535412-4721-49D6-B72E-06F15FCC6107}"/>
    <cellStyle name="Normal 5 5 2 4" xfId="1357" xr:uid="{00000000-0005-0000-0000-0000270E0000}"/>
    <cellStyle name="Normal 5 5 2 4 2" xfId="3587" xr:uid="{00000000-0005-0000-0000-0000280E0000}"/>
    <cellStyle name="Normal 5 5 2 4 2 2" xfId="7799" xr:uid="{440BAE2A-04BF-48CD-80A6-4B0131D887DF}"/>
    <cellStyle name="Normal 5 5 2 4 3" xfId="5654" xr:uid="{237FDEAE-6CC8-47F7-A948-695C64298860}"/>
    <cellStyle name="Normal 5 5 2 5" xfId="1770" xr:uid="{00000000-0005-0000-0000-0000290E0000}"/>
    <cellStyle name="Normal 5 5 2 5 2" xfId="4000" xr:uid="{00000000-0005-0000-0000-00002A0E0000}"/>
    <cellStyle name="Normal 5 5 2 5 2 2" xfId="8212" xr:uid="{FF15A205-838F-4629-8A39-5B05E5A6C4FE}"/>
    <cellStyle name="Normal 5 5 2 5 3" xfId="6067" xr:uid="{8DAE4CE7-95A2-4718-AF01-C4782A12DAC9}"/>
    <cellStyle name="Normal 5 5 2 6" xfId="2184" xr:uid="{00000000-0005-0000-0000-00002B0E0000}"/>
    <cellStyle name="Normal 5 5 2 6 2" xfId="4413" xr:uid="{00000000-0005-0000-0000-00002C0E0000}"/>
    <cellStyle name="Normal 5 5 2 6 2 2" xfId="8625" xr:uid="{08653943-4E13-4D27-A9E8-5B77D98A3326}"/>
    <cellStyle name="Normal 5 5 2 6 3" xfId="6480" xr:uid="{0B2FACE2-8CEC-4F34-9C33-87594B578629}"/>
    <cellStyle name="Normal 5 5 2 7" xfId="2620" xr:uid="{00000000-0005-0000-0000-00002D0E0000}"/>
    <cellStyle name="Normal 5 5 2 7 2" xfId="6893" xr:uid="{9170AF21-79F8-42C1-9AB3-B9D35F572EB4}"/>
    <cellStyle name="Normal 5 5 2 8" xfId="4828" xr:uid="{C3873CA0-6264-42AD-B26B-A0E3047D4126}"/>
    <cellStyle name="Normal 5 5 3" xfId="467" xr:uid="{00000000-0005-0000-0000-00002E0E0000}"/>
    <cellStyle name="Normal 5 5 3 2" xfId="942" xr:uid="{00000000-0005-0000-0000-00002F0E0000}"/>
    <cellStyle name="Normal 5 5 3 2 2" xfId="3176" xr:uid="{00000000-0005-0000-0000-0000300E0000}"/>
    <cellStyle name="Normal 5 5 3 2 2 2" xfId="7388" xr:uid="{90F2643F-F2A3-41C4-AFC5-1844ECC47936}"/>
    <cellStyle name="Normal 5 5 3 2 3" xfId="5243" xr:uid="{B5D6A85C-FA2A-42D9-89ED-1A737129E7B4}"/>
    <cellStyle name="Normal 5 5 3 3" xfId="1359" xr:uid="{00000000-0005-0000-0000-0000310E0000}"/>
    <cellStyle name="Normal 5 5 3 3 2" xfId="3589" xr:uid="{00000000-0005-0000-0000-0000320E0000}"/>
    <cellStyle name="Normal 5 5 3 3 2 2" xfId="7801" xr:uid="{7702D4E6-F9AD-4DB6-A463-DAA64E8C43D0}"/>
    <cellStyle name="Normal 5 5 3 3 3" xfId="5656" xr:uid="{2BE4227D-4897-4A6F-BEC8-27D50C58F094}"/>
    <cellStyle name="Normal 5 5 3 4" xfId="1772" xr:uid="{00000000-0005-0000-0000-0000330E0000}"/>
    <cellStyle name="Normal 5 5 3 4 2" xfId="4002" xr:uid="{00000000-0005-0000-0000-0000340E0000}"/>
    <cellStyle name="Normal 5 5 3 4 2 2" xfId="8214" xr:uid="{583C70DD-E34A-45D5-A106-A3635EEA4292}"/>
    <cellStyle name="Normal 5 5 3 4 3" xfId="6069" xr:uid="{27D8AF25-A5A8-497D-BDD8-AE6E1A19DDF4}"/>
    <cellStyle name="Normal 5 5 3 5" xfId="2186" xr:uid="{00000000-0005-0000-0000-0000350E0000}"/>
    <cellStyle name="Normal 5 5 3 5 2" xfId="4415" xr:uid="{00000000-0005-0000-0000-0000360E0000}"/>
    <cellStyle name="Normal 5 5 3 5 2 2" xfId="8627" xr:uid="{38A9095E-24C5-45B7-915C-A15C72D1457D}"/>
    <cellStyle name="Normal 5 5 3 5 3" xfId="6482" xr:uid="{F9948B79-8CC7-4A55-9F34-F9A108AF41EC}"/>
    <cellStyle name="Normal 5 5 3 6" xfId="2622" xr:uid="{00000000-0005-0000-0000-0000370E0000}"/>
    <cellStyle name="Normal 5 5 3 6 2" xfId="6895" xr:uid="{97C58B15-FC79-4F10-BBC9-C5011B818958}"/>
    <cellStyle name="Normal 5 5 3 7" xfId="4830" xr:uid="{FE10C713-DFBD-4BB7-9718-0A2D37AB46E6}"/>
    <cellStyle name="Normal 5 5 4" xfId="939" xr:uid="{00000000-0005-0000-0000-0000380E0000}"/>
    <cellStyle name="Normal 5 5 4 2" xfId="3173" xr:uid="{00000000-0005-0000-0000-0000390E0000}"/>
    <cellStyle name="Normal 5 5 4 2 2" xfId="7385" xr:uid="{419E2825-753C-4FDF-AB42-735AC52A98C4}"/>
    <cellStyle name="Normal 5 5 4 3" xfId="5240" xr:uid="{E54CC705-5035-4475-9D3C-5A91E7D7D807}"/>
    <cellStyle name="Normal 5 5 5" xfId="1356" xr:uid="{00000000-0005-0000-0000-00003A0E0000}"/>
    <cellStyle name="Normal 5 5 5 2" xfId="3586" xr:uid="{00000000-0005-0000-0000-00003B0E0000}"/>
    <cellStyle name="Normal 5 5 5 2 2" xfId="7798" xr:uid="{51EB242D-EA75-4AAA-9B6F-DBD77F478478}"/>
    <cellStyle name="Normal 5 5 5 3" xfId="5653" xr:uid="{88D719E0-6464-4F98-B5E1-2B3C651F48B8}"/>
    <cellStyle name="Normal 5 5 6" xfId="1769" xr:uid="{00000000-0005-0000-0000-00003C0E0000}"/>
    <cellStyle name="Normal 5 5 6 2" xfId="3999" xr:uid="{00000000-0005-0000-0000-00003D0E0000}"/>
    <cellStyle name="Normal 5 5 6 2 2" xfId="8211" xr:uid="{4770F334-0689-466B-B7AB-B9E250EF5367}"/>
    <cellStyle name="Normal 5 5 6 3" xfId="6066" xr:uid="{770FC074-808F-4550-AE79-F15EEFCAA32C}"/>
    <cellStyle name="Normal 5 5 7" xfId="2183" xr:uid="{00000000-0005-0000-0000-00003E0E0000}"/>
    <cellStyle name="Normal 5 5 7 2" xfId="4412" xr:uid="{00000000-0005-0000-0000-00003F0E0000}"/>
    <cellStyle name="Normal 5 5 7 2 2" xfId="8624" xr:uid="{9C59C311-03D7-4E18-8867-132E9292FCE9}"/>
    <cellStyle name="Normal 5 5 7 3" xfId="6479" xr:uid="{6A8D3513-7F5F-4921-BFCE-49B1B4977828}"/>
    <cellStyle name="Normal 5 5 8" xfId="2619" xr:uid="{00000000-0005-0000-0000-0000400E0000}"/>
    <cellStyle name="Normal 5 5 8 2" xfId="6892" xr:uid="{4C7C770B-0362-4798-ABF9-17FAA348A4CB}"/>
    <cellStyle name="Normal 5 5 9" xfId="4827" xr:uid="{FB1CD356-F2DA-4A85-8730-836B3949031A}"/>
    <cellStyle name="Normal 5 6" xfId="468" xr:uid="{00000000-0005-0000-0000-0000410E0000}"/>
    <cellStyle name="Normal 5 6 2" xfId="469" xr:uid="{00000000-0005-0000-0000-0000420E0000}"/>
    <cellStyle name="Normal 5 6 2 2" xfId="944" xr:uid="{00000000-0005-0000-0000-0000430E0000}"/>
    <cellStyle name="Normal 5 6 2 2 2" xfId="3178" xr:uid="{00000000-0005-0000-0000-0000440E0000}"/>
    <cellStyle name="Normal 5 6 2 2 2 2" xfId="7390" xr:uid="{BE78FCA3-9A78-4343-8220-C430A3B34444}"/>
    <cellStyle name="Normal 5 6 2 2 3" xfId="5245" xr:uid="{B2488B55-BB98-45A3-845D-0739B1FAB6DA}"/>
    <cellStyle name="Normal 5 6 2 3" xfId="1361" xr:uid="{00000000-0005-0000-0000-0000450E0000}"/>
    <cellStyle name="Normal 5 6 2 3 2" xfId="3591" xr:uid="{00000000-0005-0000-0000-0000460E0000}"/>
    <cellStyle name="Normal 5 6 2 3 2 2" xfId="7803" xr:uid="{C8C00A13-8AAA-4107-8C79-C19F9576FC84}"/>
    <cellStyle name="Normal 5 6 2 3 3" xfId="5658" xr:uid="{1D497686-6AC1-483B-95B7-4F56A2119BB6}"/>
    <cellStyle name="Normal 5 6 2 4" xfId="1774" xr:uid="{00000000-0005-0000-0000-0000470E0000}"/>
    <cellStyle name="Normal 5 6 2 4 2" xfId="4004" xr:uid="{00000000-0005-0000-0000-0000480E0000}"/>
    <cellStyle name="Normal 5 6 2 4 2 2" xfId="8216" xr:uid="{294A2AE5-CF71-4808-914C-151A0179ED22}"/>
    <cellStyle name="Normal 5 6 2 4 3" xfId="6071" xr:uid="{D769C2FD-C950-4208-8EC1-B89AE7B38573}"/>
    <cellStyle name="Normal 5 6 2 5" xfId="2188" xr:uid="{00000000-0005-0000-0000-0000490E0000}"/>
    <cellStyle name="Normal 5 6 2 5 2" xfId="4417" xr:uid="{00000000-0005-0000-0000-00004A0E0000}"/>
    <cellStyle name="Normal 5 6 2 5 2 2" xfId="8629" xr:uid="{CF9B57DA-6845-490C-AFEF-67A7B5B2F4C6}"/>
    <cellStyle name="Normal 5 6 2 5 3" xfId="6484" xr:uid="{1746620C-3D7D-40E7-91DA-E46A70AC03B3}"/>
    <cellStyle name="Normal 5 6 2 6" xfId="2624" xr:uid="{00000000-0005-0000-0000-00004B0E0000}"/>
    <cellStyle name="Normal 5 6 2 6 2" xfId="6897" xr:uid="{34059D4F-111E-479A-9BE1-2A34FFCD9261}"/>
    <cellStyle name="Normal 5 6 2 7" xfId="4832" xr:uid="{D2365E31-B7E0-4EF4-AD7D-3A8349355252}"/>
    <cellStyle name="Normal 5 6 3" xfId="943" xr:uid="{00000000-0005-0000-0000-00004C0E0000}"/>
    <cellStyle name="Normal 5 6 3 2" xfId="3177" xr:uid="{00000000-0005-0000-0000-00004D0E0000}"/>
    <cellStyle name="Normal 5 6 3 2 2" xfId="7389" xr:uid="{E0679B5F-FC5C-43C6-BA53-808CB9BA7EA2}"/>
    <cellStyle name="Normal 5 6 3 3" xfId="5244" xr:uid="{60818C3E-D074-4893-9142-0F15D5A1531E}"/>
    <cellStyle name="Normal 5 6 4" xfId="1360" xr:uid="{00000000-0005-0000-0000-00004E0E0000}"/>
    <cellStyle name="Normal 5 6 4 2" xfId="3590" xr:uid="{00000000-0005-0000-0000-00004F0E0000}"/>
    <cellStyle name="Normal 5 6 4 2 2" xfId="7802" xr:uid="{7D22C0CF-87C9-4903-8DE1-95CD51246B42}"/>
    <cellStyle name="Normal 5 6 4 3" xfId="5657" xr:uid="{9DAA8ABF-8020-48BA-B487-29AAD2355BCF}"/>
    <cellStyle name="Normal 5 6 5" xfId="1773" xr:uid="{00000000-0005-0000-0000-0000500E0000}"/>
    <cellStyle name="Normal 5 6 5 2" xfId="4003" xr:uid="{00000000-0005-0000-0000-0000510E0000}"/>
    <cellStyle name="Normal 5 6 5 2 2" xfId="8215" xr:uid="{BEC79AF3-83DF-4A3C-B021-F1A5CA610B25}"/>
    <cellStyle name="Normal 5 6 5 3" xfId="6070" xr:uid="{4519BC5C-5D61-454F-922B-5E1108836A30}"/>
    <cellStyle name="Normal 5 6 6" xfId="2187" xr:uid="{00000000-0005-0000-0000-0000520E0000}"/>
    <cellStyle name="Normal 5 6 6 2" xfId="4416" xr:uid="{00000000-0005-0000-0000-0000530E0000}"/>
    <cellStyle name="Normal 5 6 6 2 2" xfId="8628" xr:uid="{0C1A8E55-AB5E-4B1D-8B46-40D07A53F0E8}"/>
    <cellStyle name="Normal 5 6 6 3" xfId="6483" xr:uid="{2B2026BB-F825-46B3-BAE0-EE40B0891DB8}"/>
    <cellStyle name="Normal 5 6 7" xfId="2623" xr:uid="{00000000-0005-0000-0000-0000540E0000}"/>
    <cellStyle name="Normal 5 6 7 2" xfId="6896" xr:uid="{398AF9FE-0CD0-4CCD-BFD7-2420B5E724B4}"/>
    <cellStyle name="Normal 5 6 8" xfId="4831" xr:uid="{C9CC6DFC-40E3-4BC0-9D16-E903A195C8BB}"/>
    <cellStyle name="Normal 5 7" xfId="470" xr:uid="{00000000-0005-0000-0000-0000550E0000}"/>
    <cellStyle name="Normal 5 7 2" xfId="945" xr:uid="{00000000-0005-0000-0000-0000560E0000}"/>
    <cellStyle name="Normal 5 7 2 2" xfId="3179" xr:uid="{00000000-0005-0000-0000-0000570E0000}"/>
    <cellStyle name="Normal 5 7 2 2 2" xfId="7391" xr:uid="{2B7860A8-5D34-43BD-A8F6-BA6AF809B17E}"/>
    <cellStyle name="Normal 5 7 2 3" xfId="5246" xr:uid="{4F9E9564-14AD-4670-BEAB-BCA092C5F6BB}"/>
    <cellStyle name="Normal 5 7 3" xfId="1362" xr:uid="{00000000-0005-0000-0000-0000580E0000}"/>
    <cellStyle name="Normal 5 7 3 2" xfId="3592" xr:uid="{00000000-0005-0000-0000-0000590E0000}"/>
    <cellStyle name="Normal 5 7 3 2 2" xfId="7804" xr:uid="{86026589-214D-4F03-A21E-772B9E145D67}"/>
    <cellStyle name="Normal 5 7 3 3" xfId="5659" xr:uid="{CD995850-6348-4521-BDA9-F23E4AFA7BF2}"/>
    <cellStyle name="Normal 5 7 4" xfId="1775" xr:uid="{00000000-0005-0000-0000-00005A0E0000}"/>
    <cellStyle name="Normal 5 7 4 2" xfId="4005" xr:uid="{00000000-0005-0000-0000-00005B0E0000}"/>
    <cellStyle name="Normal 5 7 4 2 2" xfId="8217" xr:uid="{356DDD9F-8A44-4F83-A96E-DACF85DBCDFD}"/>
    <cellStyle name="Normal 5 7 4 3" xfId="6072" xr:uid="{375D6759-FE2D-4424-8546-3392691B170B}"/>
    <cellStyle name="Normal 5 7 5" xfId="2189" xr:uid="{00000000-0005-0000-0000-00005C0E0000}"/>
    <cellStyle name="Normal 5 7 5 2" xfId="4418" xr:uid="{00000000-0005-0000-0000-00005D0E0000}"/>
    <cellStyle name="Normal 5 7 5 2 2" xfId="8630" xr:uid="{EB26C342-E918-48B6-8DC5-2066FF44FFC1}"/>
    <cellStyle name="Normal 5 7 5 3" xfId="6485" xr:uid="{E22929F5-2479-45D7-BF32-945E2091B71F}"/>
    <cellStyle name="Normal 5 7 6" xfId="2625" xr:uid="{00000000-0005-0000-0000-00005E0E0000}"/>
    <cellStyle name="Normal 5 7 6 2" xfId="6898" xr:uid="{7DC0DD54-0355-4FD6-A6AE-631FAF052223}"/>
    <cellStyle name="Normal 5 7 7" xfId="4833" xr:uid="{39AFD570-011F-487D-9958-AF975F3A47A7}"/>
    <cellStyle name="Normal 5 8" xfId="881" xr:uid="{00000000-0005-0000-0000-00005F0E0000}"/>
    <cellStyle name="Normal 5 8 2" xfId="3116" xr:uid="{00000000-0005-0000-0000-0000600E0000}"/>
    <cellStyle name="Normal 5 8 2 2" xfId="7328" xr:uid="{CA50D08A-097C-4A54-8224-B0EDCEF903D4}"/>
    <cellStyle name="Normal 5 8 3" xfId="5183" xr:uid="{72A09D9C-4490-469B-A800-E6D314FDE1E7}"/>
    <cellStyle name="Normal 5 9" xfId="1299" xr:uid="{00000000-0005-0000-0000-0000610E0000}"/>
    <cellStyle name="Normal 5 9 2" xfId="3529" xr:uid="{00000000-0005-0000-0000-0000620E0000}"/>
    <cellStyle name="Normal 5 9 2 2" xfId="7741" xr:uid="{009D8854-1961-4940-AB88-CE9499A2ADA3}"/>
    <cellStyle name="Normal 5 9 3" xfId="5596" xr:uid="{9DD76752-F7B7-4B26-81C6-DD230C5ADB69}"/>
    <cellStyle name="Normal 6" xfId="471" xr:uid="{00000000-0005-0000-0000-0000630E0000}"/>
    <cellStyle name="Normal 6 2" xfId="472" xr:uid="{00000000-0005-0000-0000-0000640E0000}"/>
    <cellStyle name="Normal 6 3" xfId="473" xr:uid="{00000000-0005-0000-0000-0000650E0000}"/>
    <cellStyle name="Normal 6 3 2" xfId="474" xr:uid="{00000000-0005-0000-0000-0000660E0000}"/>
    <cellStyle name="Normal 6 3 3" xfId="475" xr:uid="{00000000-0005-0000-0000-0000670E0000}"/>
    <cellStyle name="Normal 7" xfId="476" xr:uid="{00000000-0005-0000-0000-0000680E0000}"/>
    <cellStyle name="Normal 7 2" xfId="477" xr:uid="{00000000-0005-0000-0000-0000690E0000}"/>
    <cellStyle name="Normal 8" xfId="478" xr:uid="{00000000-0005-0000-0000-00006A0E0000}"/>
    <cellStyle name="Normal 8 10" xfId="2190" xr:uid="{00000000-0005-0000-0000-00006B0E0000}"/>
    <cellStyle name="Normal 8 10 2" xfId="4419" xr:uid="{00000000-0005-0000-0000-00006C0E0000}"/>
    <cellStyle name="Normal 8 10 2 2" xfId="8631" xr:uid="{8CD5EFC6-0C7C-437E-8E72-4E325C71CB21}"/>
    <cellStyle name="Normal 8 10 3" xfId="6486" xr:uid="{596BF4D4-E7CC-4C1F-B1D3-277316D40135}"/>
    <cellStyle name="Normal 8 11" xfId="2626" xr:uid="{00000000-0005-0000-0000-00006D0E0000}"/>
    <cellStyle name="Normal 8 11 2" xfId="6899" xr:uid="{D561A90C-F4FA-4F17-BA42-5C2AC8D1AB59}"/>
    <cellStyle name="Normal 8 12" xfId="4834" xr:uid="{1A12420E-5308-484A-974E-66E2F421A878}"/>
    <cellStyle name="Normal 8 2" xfId="479" xr:uid="{00000000-0005-0000-0000-00006E0E0000}"/>
    <cellStyle name="Normal 8 2 10" xfId="2627" xr:uid="{00000000-0005-0000-0000-00006F0E0000}"/>
    <cellStyle name="Normal 8 2 10 2" xfId="6900" xr:uid="{CFBADA7C-C6D5-45DF-9C20-0063B7D0A13D}"/>
    <cellStyle name="Normal 8 2 11" xfId="4835" xr:uid="{81DB127C-BA09-4F14-9448-AB8A8B8335DC}"/>
    <cellStyle name="Normal 8 2 2" xfId="480" xr:uid="{00000000-0005-0000-0000-0000700E0000}"/>
    <cellStyle name="Normal 8 2 2 10" xfId="4836" xr:uid="{F4BB980D-5F13-4BEB-8F01-C49036CB52D0}"/>
    <cellStyle name="Normal 8 2 2 2" xfId="481" xr:uid="{00000000-0005-0000-0000-0000710E0000}"/>
    <cellStyle name="Normal 8 2 2 2 2" xfId="482" xr:uid="{00000000-0005-0000-0000-0000720E0000}"/>
    <cellStyle name="Normal 8 2 2 2 2 2" xfId="483" xr:uid="{00000000-0005-0000-0000-0000730E0000}"/>
    <cellStyle name="Normal 8 2 2 2 2 2 2" xfId="951" xr:uid="{00000000-0005-0000-0000-0000740E0000}"/>
    <cellStyle name="Normal 8 2 2 2 2 2 2 2" xfId="3185" xr:uid="{00000000-0005-0000-0000-0000750E0000}"/>
    <cellStyle name="Normal 8 2 2 2 2 2 2 2 2" xfId="7397" xr:uid="{6EDF0064-F6F8-487C-9C79-7E0498C5BA16}"/>
    <cellStyle name="Normal 8 2 2 2 2 2 2 3" xfId="5252" xr:uid="{4000CE99-6A70-43D1-A771-F06BF1F08B26}"/>
    <cellStyle name="Normal 8 2 2 2 2 2 3" xfId="1368" xr:uid="{00000000-0005-0000-0000-0000760E0000}"/>
    <cellStyle name="Normal 8 2 2 2 2 2 3 2" xfId="3598" xr:uid="{00000000-0005-0000-0000-0000770E0000}"/>
    <cellStyle name="Normal 8 2 2 2 2 2 3 2 2" xfId="7810" xr:uid="{4680C41F-12C8-4E9F-AB55-32523711D8B4}"/>
    <cellStyle name="Normal 8 2 2 2 2 2 3 3" xfId="5665" xr:uid="{1BB38212-F46D-4D07-A4D2-7C9685CB1278}"/>
    <cellStyle name="Normal 8 2 2 2 2 2 4" xfId="1781" xr:uid="{00000000-0005-0000-0000-0000780E0000}"/>
    <cellStyle name="Normal 8 2 2 2 2 2 4 2" xfId="4011" xr:uid="{00000000-0005-0000-0000-0000790E0000}"/>
    <cellStyle name="Normal 8 2 2 2 2 2 4 2 2" xfId="8223" xr:uid="{2AFBA74C-7773-41C3-BFFC-491C5A7E09C8}"/>
    <cellStyle name="Normal 8 2 2 2 2 2 4 3" xfId="6078" xr:uid="{77433777-C07F-4379-8638-83FA978F888F}"/>
    <cellStyle name="Normal 8 2 2 2 2 2 5" xfId="2195" xr:uid="{00000000-0005-0000-0000-00007A0E0000}"/>
    <cellStyle name="Normal 8 2 2 2 2 2 5 2" xfId="4424" xr:uid="{00000000-0005-0000-0000-00007B0E0000}"/>
    <cellStyle name="Normal 8 2 2 2 2 2 5 2 2" xfId="8636" xr:uid="{979B7DD9-EE6B-4F11-846B-7F9298648919}"/>
    <cellStyle name="Normal 8 2 2 2 2 2 5 3" xfId="6491" xr:uid="{4F2639DE-2E12-4E04-869B-6FAA7863E012}"/>
    <cellStyle name="Normal 8 2 2 2 2 2 6" xfId="2631" xr:uid="{00000000-0005-0000-0000-00007C0E0000}"/>
    <cellStyle name="Normal 8 2 2 2 2 2 6 2" xfId="6904" xr:uid="{E9185E9F-DFA1-4F89-8A44-1DDF900FDE3F}"/>
    <cellStyle name="Normal 8 2 2 2 2 2 7" xfId="4839" xr:uid="{861835A0-7DFE-4096-BCA5-32441CD75790}"/>
    <cellStyle name="Normal 8 2 2 2 2 3" xfId="950" xr:uid="{00000000-0005-0000-0000-00007D0E0000}"/>
    <cellStyle name="Normal 8 2 2 2 2 3 2" xfId="3184" xr:uid="{00000000-0005-0000-0000-00007E0E0000}"/>
    <cellStyle name="Normal 8 2 2 2 2 3 2 2" xfId="7396" xr:uid="{6F08830A-FE19-42AA-984F-267862B19411}"/>
    <cellStyle name="Normal 8 2 2 2 2 3 3" xfId="5251" xr:uid="{0B428B90-713D-4D5C-9C3D-8008413A0FF9}"/>
    <cellStyle name="Normal 8 2 2 2 2 4" xfId="1367" xr:uid="{00000000-0005-0000-0000-00007F0E0000}"/>
    <cellStyle name="Normal 8 2 2 2 2 4 2" xfId="3597" xr:uid="{00000000-0005-0000-0000-0000800E0000}"/>
    <cellStyle name="Normal 8 2 2 2 2 4 2 2" xfId="7809" xr:uid="{0854C1E2-EF99-4715-8407-6AC29EFB7452}"/>
    <cellStyle name="Normal 8 2 2 2 2 4 3" xfId="5664" xr:uid="{3B161183-A9ED-4644-87BE-840502320E22}"/>
    <cellStyle name="Normal 8 2 2 2 2 5" xfId="1780" xr:uid="{00000000-0005-0000-0000-0000810E0000}"/>
    <cellStyle name="Normal 8 2 2 2 2 5 2" xfId="4010" xr:uid="{00000000-0005-0000-0000-0000820E0000}"/>
    <cellStyle name="Normal 8 2 2 2 2 5 2 2" xfId="8222" xr:uid="{A1944430-47CE-449C-9BB0-6D07B50A55DE}"/>
    <cellStyle name="Normal 8 2 2 2 2 5 3" xfId="6077" xr:uid="{BA7338AE-2A05-4D5E-840D-083F8A35D1A6}"/>
    <cellStyle name="Normal 8 2 2 2 2 6" xfId="2194" xr:uid="{00000000-0005-0000-0000-0000830E0000}"/>
    <cellStyle name="Normal 8 2 2 2 2 6 2" xfId="4423" xr:uid="{00000000-0005-0000-0000-0000840E0000}"/>
    <cellStyle name="Normal 8 2 2 2 2 6 2 2" xfId="8635" xr:uid="{3AE5017D-1643-4AF7-908D-F1AD9ADD2AE3}"/>
    <cellStyle name="Normal 8 2 2 2 2 6 3" xfId="6490" xr:uid="{0EFC211A-EBF2-43AA-A7AD-723A246A9634}"/>
    <cellStyle name="Normal 8 2 2 2 2 7" xfId="2630" xr:uid="{00000000-0005-0000-0000-0000850E0000}"/>
    <cellStyle name="Normal 8 2 2 2 2 7 2" xfId="6903" xr:uid="{E083C404-F3BC-4ECD-8D8B-81B8D2E99948}"/>
    <cellStyle name="Normal 8 2 2 2 2 8" xfId="4838" xr:uid="{64D8474A-B2D4-4A97-B050-7F554AA72861}"/>
    <cellStyle name="Normal 8 2 2 2 3" xfId="484" xr:uid="{00000000-0005-0000-0000-0000860E0000}"/>
    <cellStyle name="Normal 8 2 2 2 3 2" xfId="952" xr:uid="{00000000-0005-0000-0000-0000870E0000}"/>
    <cellStyle name="Normal 8 2 2 2 3 2 2" xfId="3186" xr:uid="{00000000-0005-0000-0000-0000880E0000}"/>
    <cellStyle name="Normal 8 2 2 2 3 2 2 2" xfId="7398" xr:uid="{4FF80F31-C6D5-4EFB-8736-32CBF2B2D7F3}"/>
    <cellStyle name="Normal 8 2 2 2 3 2 3" xfId="5253" xr:uid="{96162AEC-690C-4D17-A97F-13D7A720A5D8}"/>
    <cellStyle name="Normal 8 2 2 2 3 3" xfId="1369" xr:uid="{00000000-0005-0000-0000-0000890E0000}"/>
    <cellStyle name="Normal 8 2 2 2 3 3 2" xfId="3599" xr:uid="{00000000-0005-0000-0000-00008A0E0000}"/>
    <cellStyle name="Normal 8 2 2 2 3 3 2 2" xfId="7811" xr:uid="{529B97BB-BA59-4D48-BFF5-A5EAC731C849}"/>
    <cellStyle name="Normal 8 2 2 2 3 3 3" xfId="5666" xr:uid="{361377ED-2DCC-4F8E-9410-3056D2443161}"/>
    <cellStyle name="Normal 8 2 2 2 3 4" xfId="1782" xr:uid="{00000000-0005-0000-0000-00008B0E0000}"/>
    <cellStyle name="Normal 8 2 2 2 3 4 2" xfId="4012" xr:uid="{00000000-0005-0000-0000-00008C0E0000}"/>
    <cellStyle name="Normal 8 2 2 2 3 4 2 2" xfId="8224" xr:uid="{380F561D-2010-4D22-A467-EC185A8034E4}"/>
    <cellStyle name="Normal 8 2 2 2 3 4 3" xfId="6079" xr:uid="{66089EDF-4ABF-4EC6-BD6D-75DC6184A6FF}"/>
    <cellStyle name="Normal 8 2 2 2 3 5" xfId="2196" xr:uid="{00000000-0005-0000-0000-00008D0E0000}"/>
    <cellStyle name="Normal 8 2 2 2 3 5 2" xfId="4425" xr:uid="{00000000-0005-0000-0000-00008E0E0000}"/>
    <cellStyle name="Normal 8 2 2 2 3 5 2 2" xfId="8637" xr:uid="{115EBF1D-CBC4-481A-9120-A0D4DC50EB54}"/>
    <cellStyle name="Normal 8 2 2 2 3 5 3" xfId="6492" xr:uid="{7BB9BE44-98DD-4F39-A6CF-4DF079033B69}"/>
    <cellStyle name="Normal 8 2 2 2 3 6" xfId="2632" xr:uid="{00000000-0005-0000-0000-00008F0E0000}"/>
    <cellStyle name="Normal 8 2 2 2 3 6 2" xfId="6905" xr:uid="{D02F2145-2EC9-47B7-A361-8461A4723737}"/>
    <cellStyle name="Normal 8 2 2 2 3 7" xfId="4840" xr:uid="{A83705AB-5A39-4B54-B778-00F6DDFF6D2D}"/>
    <cellStyle name="Normal 8 2 2 2 4" xfId="949" xr:uid="{00000000-0005-0000-0000-0000900E0000}"/>
    <cellStyle name="Normal 8 2 2 2 4 2" xfId="3183" xr:uid="{00000000-0005-0000-0000-0000910E0000}"/>
    <cellStyle name="Normal 8 2 2 2 4 2 2" xfId="7395" xr:uid="{08C7793A-6007-49BA-84D9-F4E300D60E33}"/>
    <cellStyle name="Normal 8 2 2 2 4 3" xfId="5250" xr:uid="{B2BDA7AF-B391-487A-8E73-72D399F00C8D}"/>
    <cellStyle name="Normal 8 2 2 2 5" xfId="1366" xr:uid="{00000000-0005-0000-0000-0000920E0000}"/>
    <cellStyle name="Normal 8 2 2 2 5 2" xfId="3596" xr:uid="{00000000-0005-0000-0000-0000930E0000}"/>
    <cellStyle name="Normal 8 2 2 2 5 2 2" xfId="7808" xr:uid="{600133C4-5A14-480C-AE50-3EFE7625276A}"/>
    <cellStyle name="Normal 8 2 2 2 5 3" xfId="5663" xr:uid="{69F48936-E66B-429E-8781-7AFF0B206A02}"/>
    <cellStyle name="Normal 8 2 2 2 6" xfId="1779" xr:uid="{00000000-0005-0000-0000-0000940E0000}"/>
    <cellStyle name="Normal 8 2 2 2 6 2" xfId="4009" xr:uid="{00000000-0005-0000-0000-0000950E0000}"/>
    <cellStyle name="Normal 8 2 2 2 6 2 2" xfId="8221" xr:uid="{EB6165F3-F16C-4962-9FCB-68BDD2CB7D28}"/>
    <cellStyle name="Normal 8 2 2 2 6 3" xfId="6076" xr:uid="{23C58EFD-492B-4404-BFEB-7B36F5656981}"/>
    <cellStyle name="Normal 8 2 2 2 7" xfId="2193" xr:uid="{00000000-0005-0000-0000-0000960E0000}"/>
    <cellStyle name="Normal 8 2 2 2 7 2" xfId="4422" xr:uid="{00000000-0005-0000-0000-0000970E0000}"/>
    <cellStyle name="Normal 8 2 2 2 7 2 2" xfId="8634" xr:uid="{FFB462D5-0589-47F9-B7B0-3A8F1C94B636}"/>
    <cellStyle name="Normal 8 2 2 2 7 3" xfId="6489" xr:uid="{C5104413-208E-47F0-A5AD-7AA2317DC98D}"/>
    <cellStyle name="Normal 8 2 2 2 8" xfId="2629" xr:uid="{00000000-0005-0000-0000-0000980E0000}"/>
    <cellStyle name="Normal 8 2 2 2 8 2" xfId="6902" xr:uid="{B3C7E301-261A-47E3-9B74-F9E49B89CF82}"/>
    <cellStyle name="Normal 8 2 2 2 9" xfId="4837" xr:uid="{CF36EC6F-AB3A-42B0-A7A3-86897CCB67F2}"/>
    <cellStyle name="Normal 8 2 2 3" xfId="485" xr:uid="{00000000-0005-0000-0000-0000990E0000}"/>
    <cellStyle name="Normal 8 2 2 3 2" xfId="486" xr:uid="{00000000-0005-0000-0000-00009A0E0000}"/>
    <cellStyle name="Normal 8 2 2 3 2 2" xfId="954" xr:uid="{00000000-0005-0000-0000-00009B0E0000}"/>
    <cellStyle name="Normal 8 2 2 3 2 2 2" xfId="3188" xr:uid="{00000000-0005-0000-0000-00009C0E0000}"/>
    <cellStyle name="Normal 8 2 2 3 2 2 2 2" xfId="7400" xr:uid="{40B54A6B-8DFF-4730-9924-1F700AF25725}"/>
    <cellStyle name="Normal 8 2 2 3 2 2 3" xfId="5255" xr:uid="{91D8CDE1-CD46-40B7-9D0D-F9B860A99A7E}"/>
    <cellStyle name="Normal 8 2 2 3 2 3" xfId="1371" xr:uid="{00000000-0005-0000-0000-00009D0E0000}"/>
    <cellStyle name="Normal 8 2 2 3 2 3 2" xfId="3601" xr:uid="{00000000-0005-0000-0000-00009E0E0000}"/>
    <cellStyle name="Normal 8 2 2 3 2 3 2 2" xfId="7813" xr:uid="{8AC9B91E-574C-42EC-B4BE-92BEF35F4B48}"/>
    <cellStyle name="Normal 8 2 2 3 2 3 3" xfId="5668" xr:uid="{4CC38B01-2E9A-4EDF-9305-3C8C9F91B848}"/>
    <cellStyle name="Normal 8 2 2 3 2 4" xfId="1784" xr:uid="{00000000-0005-0000-0000-00009F0E0000}"/>
    <cellStyle name="Normal 8 2 2 3 2 4 2" xfId="4014" xr:uid="{00000000-0005-0000-0000-0000A00E0000}"/>
    <cellStyle name="Normal 8 2 2 3 2 4 2 2" xfId="8226" xr:uid="{2C5C5792-18FA-42FF-AD58-3902DFFB49F5}"/>
    <cellStyle name="Normal 8 2 2 3 2 4 3" xfId="6081" xr:uid="{6E9F605F-11D8-42BB-B743-9B139F44BFFE}"/>
    <cellStyle name="Normal 8 2 2 3 2 5" xfId="2198" xr:uid="{00000000-0005-0000-0000-0000A10E0000}"/>
    <cellStyle name="Normal 8 2 2 3 2 5 2" xfId="4427" xr:uid="{00000000-0005-0000-0000-0000A20E0000}"/>
    <cellStyle name="Normal 8 2 2 3 2 5 2 2" xfId="8639" xr:uid="{39EB062E-E36B-4D58-8EA7-7199B2FB942A}"/>
    <cellStyle name="Normal 8 2 2 3 2 5 3" xfId="6494" xr:uid="{40ECBF9C-B002-41CA-8A7C-DF99D2E78902}"/>
    <cellStyle name="Normal 8 2 2 3 2 6" xfId="2634" xr:uid="{00000000-0005-0000-0000-0000A30E0000}"/>
    <cellStyle name="Normal 8 2 2 3 2 6 2" xfId="6907" xr:uid="{39C915F4-6125-4231-B8C0-C4D947DF5E09}"/>
    <cellStyle name="Normal 8 2 2 3 2 7" xfId="4842" xr:uid="{D2C2F20E-BD9B-401C-808D-E6CC3FE6F4DC}"/>
    <cellStyle name="Normal 8 2 2 3 3" xfId="953" xr:uid="{00000000-0005-0000-0000-0000A40E0000}"/>
    <cellStyle name="Normal 8 2 2 3 3 2" xfId="3187" xr:uid="{00000000-0005-0000-0000-0000A50E0000}"/>
    <cellStyle name="Normal 8 2 2 3 3 2 2" xfId="7399" xr:uid="{7B00DC62-CE72-440F-9047-D7526438FB2E}"/>
    <cellStyle name="Normal 8 2 2 3 3 3" xfId="5254" xr:uid="{3A7DAEB3-09DA-40F3-948C-F62AB23F49D1}"/>
    <cellStyle name="Normal 8 2 2 3 4" xfId="1370" xr:uid="{00000000-0005-0000-0000-0000A60E0000}"/>
    <cellStyle name="Normal 8 2 2 3 4 2" xfId="3600" xr:uid="{00000000-0005-0000-0000-0000A70E0000}"/>
    <cellStyle name="Normal 8 2 2 3 4 2 2" xfId="7812" xr:uid="{7281F43B-AC2A-4E10-82A6-930ABED91B79}"/>
    <cellStyle name="Normal 8 2 2 3 4 3" xfId="5667" xr:uid="{C78472DD-2077-46BF-8F04-F604E6D9DC78}"/>
    <cellStyle name="Normal 8 2 2 3 5" xfId="1783" xr:uid="{00000000-0005-0000-0000-0000A80E0000}"/>
    <cellStyle name="Normal 8 2 2 3 5 2" xfId="4013" xr:uid="{00000000-0005-0000-0000-0000A90E0000}"/>
    <cellStyle name="Normal 8 2 2 3 5 2 2" xfId="8225" xr:uid="{78D75FD1-07FA-4E42-B929-52379089A1AA}"/>
    <cellStyle name="Normal 8 2 2 3 5 3" xfId="6080" xr:uid="{F2CFAA82-9994-4D55-B3B1-330C4A95761F}"/>
    <cellStyle name="Normal 8 2 2 3 6" xfId="2197" xr:uid="{00000000-0005-0000-0000-0000AA0E0000}"/>
    <cellStyle name="Normal 8 2 2 3 6 2" xfId="4426" xr:uid="{00000000-0005-0000-0000-0000AB0E0000}"/>
    <cellStyle name="Normal 8 2 2 3 6 2 2" xfId="8638" xr:uid="{979B82C4-BB35-4BE7-937B-31BCE303761D}"/>
    <cellStyle name="Normal 8 2 2 3 6 3" xfId="6493" xr:uid="{4773B5A3-FFE6-4C69-A72D-0D3845D3889E}"/>
    <cellStyle name="Normal 8 2 2 3 7" xfId="2633" xr:uid="{00000000-0005-0000-0000-0000AC0E0000}"/>
    <cellStyle name="Normal 8 2 2 3 7 2" xfId="6906" xr:uid="{64C31EDF-D541-40B8-A61A-4369D092502E}"/>
    <cellStyle name="Normal 8 2 2 3 8" xfId="4841" xr:uid="{60D9248B-AA64-417A-A07C-DA011082F8CB}"/>
    <cellStyle name="Normal 8 2 2 4" xfId="487" xr:uid="{00000000-0005-0000-0000-0000AD0E0000}"/>
    <cellStyle name="Normal 8 2 2 4 2" xfId="955" xr:uid="{00000000-0005-0000-0000-0000AE0E0000}"/>
    <cellStyle name="Normal 8 2 2 4 2 2" xfId="3189" xr:uid="{00000000-0005-0000-0000-0000AF0E0000}"/>
    <cellStyle name="Normal 8 2 2 4 2 2 2" xfId="7401" xr:uid="{EC642FF3-A31D-4BA6-8FBE-9E566D8A778C}"/>
    <cellStyle name="Normal 8 2 2 4 2 3" xfId="5256" xr:uid="{C328D61A-3847-46C2-8599-89775688A4C2}"/>
    <cellStyle name="Normal 8 2 2 4 3" xfId="1372" xr:uid="{00000000-0005-0000-0000-0000B00E0000}"/>
    <cellStyle name="Normal 8 2 2 4 3 2" xfId="3602" xr:uid="{00000000-0005-0000-0000-0000B10E0000}"/>
    <cellStyle name="Normal 8 2 2 4 3 2 2" xfId="7814" xr:uid="{C32B1FD4-588E-4F85-8EDC-6E3E860E3013}"/>
    <cellStyle name="Normal 8 2 2 4 3 3" xfId="5669" xr:uid="{5A39C576-DDB7-43C7-BBBB-D64C9BFC2554}"/>
    <cellStyle name="Normal 8 2 2 4 4" xfId="1785" xr:uid="{00000000-0005-0000-0000-0000B20E0000}"/>
    <cellStyle name="Normal 8 2 2 4 4 2" xfId="4015" xr:uid="{00000000-0005-0000-0000-0000B30E0000}"/>
    <cellStyle name="Normal 8 2 2 4 4 2 2" xfId="8227" xr:uid="{20D19570-026C-48D9-B288-F38B5E049F77}"/>
    <cellStyle name="Normal 8 2 2 4 4 3" xfId="6082" xr:uid="{1388864B-9A95-4B9D-A99E-663FCCB98107}"/>
    <cellStyle name="Normal 8 2 2 4 5" xfId="2199" xr:uid="{00000000-0005-0000-0000-0000B40E0000}"/>
    <cellStyle name="Normal 8 2 2 4 5 2" xfId="4428" xr:uid="{00000000-0005-0000-0000-0000B50E0000}"/>
    <cellStyle name="Normal 8 2 2 4 5 2 2" xfId="8640" xr:uid="{E0638431-0113-4FF4-94DC-63FBFCB7C12F}"/>
    <cellStyle name="Normal 8 2 2 4 5 3" xfId="6495" xr:uid="{10141308-D322-451F-9527-2563D13939FD}"/>
    <cellStyle name="Normal 8 2 2 4 6" xfId="2635" xr:uid="{00000000-0005-0000-0000-0000B60E0000}"/>
    <cellStyle name="Normal 8 2 2 4 6 2" xfId="6908" xr:uid="{8B15BAFC-6D10-4477-BEB7-A62AC7649846}"/>
    <cellStyle name="Normal 8 2 2 4 7" xfId="4843" xr:uid="{5CAF4162-080D-4839-B7A9-E9AAE066ABDD}"/>
    <cellStyle name="Normal 8 2 2 5" xfId="948" xr:uid="{00000000-0005-0000-0000-0000B70E0000}"/>
    <cellStyle name="Normal 8 2 2 5 2" xfId="3182" xr:uid="{00000000-0005-0000-0000-0000B80E0000}"/>
    <cellStyle name="Normal 8 2 2 5 2 2" xfId="7394" xr:uid="{9AF4F44A-7450-405B-97B4-4113D95C7368}"/>
    <cellStyle name="Normal 8 2 2 5 3" xfId="5249" xr:uid="{20A0D93F-C079-4CA8-B2FE-7AE1E9E71F0B}"/>
    <cellStyle name="Normal 8 2 2 6" xfId="1365" xr:uid="{00000000-0005-0000-0000-0000B90E0000}"/>
    <cellStyle name="Normal 8 2 2 6 2" xfId="3595" xr:uid="{00000000-0005-0000-0000-0000BA0E0000}"/>
    <cellStyle name="Normal 8 2 2 6 2 2" xfId="7807" xr:uid="{23D37976-9048-4107-AC1D-EEC928898F9E}"/>
    <cellStyle name="Normal 8 2 2 6 3" xfId="5662" xr:uid="{B2D55AF8-544C-4D16-8924-A465DB4AB90F}"/>
    <cellStyle name="Normal 8 2 2 7" xfId="1778" xr:uid="{00000000-0005-0000-0000-0000BB0E0000}"/>
    <cellStyle name="Normal 8 2 2 7 2" xfId="4008" xr:uid="{00000000-0005-0000-0000-0000BC0E0000}"/>
    <cellStyle name="Normal 8 2 2 7 2 2" xfId="8220" xr:uid="{DF1BF87F-B202-41B0-A16A-B2B368D69100}"/>
    <cellStyle name="Normal 8 2 2 7 3" xfId="6075" xr:uid="{B3CF55BE-787B-4E72-BF08-ECF40164B2D9}"/>
    <cellStyle name="Normal 8 2 2 8" xfId="2192" xr:uid="{00000000-0005-0000-0000-0000BD0E0000}"/>
    <cellStyle name="Normal 8 2 2 8 2" xfId="4421" xr:uid="{00000000-0005-0000-0000-0000BE0E0000}"/>
    <cellStyle name="Normal 8 2 2 8 2 2" xfId="8633" xr:uid="{515EE2C6-CAD1-47F3-8CF4-B3A17E11A494}"/>
    <cellStyle name="Normal 8 2 2 8 3" xfId="6488" xr:uid="{0BE98D34-100A-43F9-8DBC-0892654FA6A4}"/>
    <cellStyle name="Normal 8 2 2 9" xfId="2628" xr:uid="{00000000-0005-0000-0000-0000BF0E0000}"/>
    <cellStyle name="Normal 8 2 2 9 2" xfId="6901" xr:uid="{22BD2D6D-0C23-406F-AB04-B9EFE513ACBC}"/>
    <cellStyle name="Normal 8 2 3" xfId="488" xr:uid="{00000000-0005-0000-0000-0000C00E0000}"/>
    <cellStyle name="Normal 8 2 3 2" xfId="489" xr:uid="{00000000-0005-0000-0000-0000C10E0000}"/>
    <cellStyle name="Normal 8 2 3 2 2" xfId="490" xr:uid="{00000000-0005-0000-0000-0000C20E0000}"/>
    <cellStyle name="Normal 8 2 3 2 2 2" xfId="958" xr:uid="{00000000-0005-0000-0000-0000C30E0000}"/>
    <cellStyle name="Normal 8 2 3 2 2 2 2" xfId="3192" xr:uid="{00000000-0005-0000-0000-0000C40E0000}"/>
    <cellStyle name="Normal 8 2 3 2 2 2 2 2" xfId="7404" xr:uid="{DEB42F77-B955-4191-8CA2-74294A7BC76F}"/>
    <cellStyle name="Normal 8 2 3 2 2 2 3" xfId="5259" xr:uid="{2B47A060-AEE5-4FE3-B714-6C64AC085C8A}"/>
    <cellStyle name="Normal 8 2 3 2 2 3" xfId="1375" xr:uid="{00000000-0005-0000-0000-0000C50E0000}"/>
    <cellStyle name="Normal 8 2 3 2 2 3 2" xfId="3605" xr:uid="{00000000-0005-0000-0000-0000C60E0000}"/>
    <cellStyle name="Normal 8 2 3 2 2 3 2 2" xfId="7817" xr:uid="{7BA30CF0-F41E-4CAE-A6D3-D63B8B8A1FA4}"/>
    <cellStyle name="Normal 8 2 3 2 2 3 3" xfId="5672" xr:uid="{5D89C12D-2A74-4E3D-940E-4CBF0D95EDA6}"/>
    <cellStyle name="Normal 8 2 3 2 2 4" xfId="1788" xr:uid="{00000000-0005-0000-0000-0000C70E0000}"/>
    <cellStyle name="Normal 8 2 3 2 2 4 2" xfId="4018" xr:uid="{00000000-0005-0000-0000-0000C80E0000}"/>
    <cellStyle name="Normal 8 2 3 2 2 4 2 2" xfId="8230" xr:uid="{1A61E02A-34B7-476F-BCAA-10486D1674F7}"/>
    <cellStyle name="Normal 8 2 3 2 2 4 3" xfId="6085" xr:uid="{C160C37D-856B-4BEB-B84F-0DE0703926C0}"/>
    <cellStyle name="Normal 8 2 3 2 2 5" xfId="2202" xr:uid="{00000000-0005-0000-0000-0000C90E0000}"/>
    <cellStyle name="Normal 8 2 3 2 2 5 2" xfId="4431" xr:uid="{00000000-0005-0000-0000-0000CA0E0000}"/>
    <cellStyle name="Normal 8 2 3 2 2 5 2 2" xfId="8643" xr:uid="{8A8B5643-1E15-4B5A-A0E1-982D418A9BC3}"/>
    <cellStyle name="Normal 8 2 3 2 2 5 3" xfId="6498" xr:uid="{26672E7D-551B-4C3B-8980-EA38E7661934}"/>
    <cellStyle name="Normal 8 2 3 2 2 6" xfId="2638" xr:uid="{00000000-0005-0000-0000-0000CB0E0000}"/>
    <cellStyle name="Normal 8 2 3 2 2 6 2" xfId="6911" xr:uid="{1D328920-B7D2-4AA7-B49B-E3483EC712E6}"/>
    <cellStyle name="Normal 8 2 3 2 2 7" xfId="4846" xr:uid="{B115B32D-6E43-41CC-82BD-6872E4DB11BB}"/>
    <cellStyle name="Normal 8 2 3 2 3" xfId="957" xr:uid="{00000000-0005-0000-0000-0000CC0E0000}"/>
    <cellStyle name="Normal 8 2 3 2 3 2" xfId="3191" xr:uid="{00000000-0005-0000-0000-0000CD0E0000}"/>
    <cellStyle name="Normal 8 2 3 2 3 2 2" xfId="7403" xr:uid="{F987A4CB-FEB6-4156-8619-1B133E35A24A}"/>
    <cellStyle name="Normal 8 2 3 2 3 3" xfId="5258" xr:uid="{3FBAD460-E401-4C3C-8E79-608485CFA15D}"/>
    <cellStyle name="Normal 8 2 3 2 4" xfId="1374" xr:uid="{00000000-0005-0000-0000-0000CE0E0000}"/>
    <cellStyle name="Normal 8 2 3 2 4 2" xfId="3604" xr:uid="{00000000-0005-0000-0000-0000CF0E0000}"/>
    <cellStyle name="Normal 8 2 3 2 4 2 2" xfId="7816" xr:uid="{DBD1452A-9D1A-421D-9DF1-504BF766F4F1}"/>
    <cellStyle name="Normal 8 2 3 2 4 3" xfId="5671" xr:uid="{CC83BB19-9A46-40C5-9193-6DB4CBE49200}"/>
    <cellStyle name="Normal 8 2 3 2 5" xfId="1787" xr:uid="{00000000-0005-0000-0000-0000D00E0000}"/>
    <cellStyle name="Normal 8 2 3 2 5 2" xfId="4017" xr:uid="{00000000-0005-0000-0000-0000D10E0000}"/>
    <cellStyle name="Normal 8 2 3 2 5 2 2" xfId="8229" xr:uid="{4C5EBFEC-8069-48E2-8C1C-32A155918A12}"/>
    <cellStyle name="Normal 8 2 3 2 5 3" xfId="6084" xr:uid="{EDF68600-9470-4CCB-9F7C-3C4F5BD59BD8}"/>
    <cellStyle name="Normal 8 2 3 2 6" xfId="2201" xr:uid="{00000000-0005-0000-0000-0000D20E0000}"/>
    <cellStyle name="Normal 8 2 3 2 6 2" xfId="4430" xr:uid="{00000000-0005-0000-0000-0000D30E0000}"/>
    <cellStyle name="Normal 8 2 3 2 6 2 2" xfId="8642" xr:uid="{D5242DE0-A576-4906-AF70-7975228C2E5B}"/>
    <cellStyle name="Normal 8 2 3 2 6 3" xfId="6497" xr:uid="{082A5223-2035-480F-B369-B7A143E2E467}"/>
    <cellStyle name="Normal 8 2 3 2 7" xfId="2637" xr:uid="{00000000-0005-0000-0000-0000D40E0000}"/>
    <cellStyle name="Normal 8 2 3 2 7 2" xfId="6910" xr:uid="{DA597187-0FEB-4BAA-817F-038E5F828FBD}"/>
    <cellStyle name="Normal 8 2 3 2 8" xfId="4845" xr:uid="{B4A12835-92EA-43CF-899C-E8A4150A5CCA}"/>
    <cellStyle name="Normal 8 2 3 3" xfId="491" xr:uid="{00000000-0005-0000-0000-0000D50E0000}"/>
    <cellStyle name="Normal 8 2 3 3 2" xfId="959" xr:uid="{00000000-0005-0000-0000-0000D60E0000}"/>
    <cellStyle name="Normal 8 2 3 3 2 2" xfId="3193" xr:uid="{00000000-0005-0000-0000-0000D70E0000}"/>
    <cellStyle name="Normal 8 2 3 3 2 2 2" xfId="7405" xr:uid="{2BC3B5CB-65A1-4D5E-AF33-5087D505E03D}"/>
    <cellStyle name="Normal 8 2 3 3 2 3" xfId="5260" xr:uid="{8855076B-3990-47CE-B704-2094EF2387CF}"/>
    <cellStyle name="Normal 8 2 3 3 3" xfId="1376" xr:uid="{00000000-0005-0000-0000-0000D80E0000}"/>
    <cellStyle name="Normal 8 2 3 3 3 2" xfId="3606" xr:uid="{00000000-0005-0000-0000-0000D90E0000}"/>
    <cellStyle name="Normal 8 2 3 3 3 2 2" xfId="7818" xr:uid="{751AE8D6-D1D1-48EE-98B1-31BF3C5AFDD4}"/>
    <cellStyle name="Normal 8 2 3 3 3 3" xfId="5673" xr:uid="{2CA6D90D-34BA-4BD8-9AF4-E564E6C83C68}"/>
    <cellStyle name="Normal 8 2 3 3 4" xfId="1789" xr:uid="{00000000-0005-0000-0000-0000DA0E0000}"/>
    <cellStyle name="Normal 8 2 3 3 4 2" xfId="4019" xr:uid="{00000000-0005-0000-0000-0000DB0E0000}"/>
    <cellStyle name="Normal 8 2 3 3 4 2 2" xfId="8231" xr:uid="{2FF67A5E-3ACD-4110-AFAF-A0DACC8B41F1}"/>
    <cellStyle name="Normal 8 2 3 3 4 3" xfId="6086" xr:uid="{AD919CCB-D078-4EDE-ABB5-C921FBD0CC53}"/>
    <cellStyle name="Normal 8 2 3 3 5" xfId="2203" xr:uid="{00000000-0005-0000-0000-0000DC0E0000}"/>
    <cellStyle name="Normal 8 2 3 3 5 2" xfId="4432" xr:uid="{00000000-0005-0000-0000-0000DD0E0000}"/>
    <cellStyle name="Normal 8 2 3 3 5 2 2" xfId="8644" xr:uid="{0A5D2AF0-9BBB-4437-8EF1-23870C2CD9A5}"/>
    <cellStyle name="Normal 8 2 3 3 5 3" xfId="6499" xr:uid="{7B8C89B6-01DF-4BFC-92BA-48F60E44E870}"/>
    <cellStyle name="Normal 8 2 3 3 6" xfId="2639" xr:uid="{00000000-0005-0000-0000-0000DE0E0000}"/>
    <cellStyle name="Normal 8 2 3 3 6 2" xfId="6912" xr:uid="{F1AF6064-6D76-4042-B92E-53C9C17BDA08}"/>
    <cellStyle name="Normal 8 2 3 3 7" xfId="4847" xr:uid="{0BEFADA6-5649-4DC1-81A1-6765B040303F}"/>
    <cellStyle name="Normal 8 2 3 4" xfId="956" xr:uid="{00000000-0005-0000-0000-0000DF0E0000}"/>
    <cellStyle name="Normal 8 2 3 4 2" xfId="3190" xr:uid="{00000000-0005-0000-0000-0000E00E0000}"/>
    <cellStyle name="Normal 8 2 3 4 2 2" xfId="7402" xr:uid="{B363D5F4-155C-46A2-8D07-85A6DD7B6010}"/>
    <cellStyle name="Normal 8 2 3 4 3" xfId="5257" xr:uid="{2919FBC5-4C8C-455F-B37A-9A0F8CC63F9F}"/>
    <cellStyle name="Normal 8 2 3 5" xfId="1373" xr:uid="{00000000-0005-0000-0000-0000E10E0000}"/>
    <cellStyle name="Normal 8 2 3 5 2" xfId="3603" xr:uid="{00000000-0005-0000-0000-0000E20E0000}"/>
    <cellStyle name="Normal 8 2 3 5 2 2" xfId="7815" xr:uid="{75BB3A6F-5B13-48E2-B479-3EEFFC639AC8}"/>
    <cellStyle name="Normal 8 2 3 5 3" xfId="5670" xr:uid="{6AC44631-8337-489E-ADAA-928F42F59F83}"/>
    <cellStyle name="Normal 8 2 3 6" xfId="1786" xr:uid="{00000000-0005-0000-0000-0000E30E0000}"/>
    <cellStyle name="Normal 8 2 3 6 2" xfId="4016" xr:uid="{00000000-0005-0000-0000-0000E40E0000}"/>
    <cellStyle name="Normal 8 2 3 6 2 2" xfId="8228" xr:uid="{854A1750-CF54-4B33-A5DB-15F48D1E7593}"/>
    <cellStyle name="Normal 8 2 3 6 3" xfId="6083" xr:uid="{5E61B2BA-DE9D-49F0-86E3-8CFD785BDFC9}"/>
    <cellStyle name="Normal 8 2 3 7" xfId="2200" xr:uid="{00000000-0005-0000-0000-0000E50E0000}"/>
    <cellStyle name="Normal 8 2 3 7 2" xfId="4429" xr:uid="{00000000-0005-0000-0000-0000E60E0000}"/>
    <cellStyle name="Normal 8 2 3 7 2 2" xfId="8641" xr:uid="{B9C0CCB6-CD32-4DED-B01C-3827C5AF8CFD}"/>
    <cellStyle name="Normal 8 2 3 7 3" xfId="6496" xr:uid="{5A370836-FD3C-4B66-9461-2EE2729795FC}"/>
    <cellStyle name="Normal 8 2 3 8" xfId="2636" xr:uid="{00000000-0005-0000-0000-0000E70E0000}"/>
    <cellStyle name="Normal 8 2 3 8 2" xfId="6909" xr:uid="{DC8CB8FB-7619-4CF5-8D67-EB5645768C85}"/>
    <cellStyle name="Normal 8 2 3 9" xfId="4844" xr:uid="{F552F75F-7B01-4A7B-9D90-11C17FBDE83D}"/>
    <cellStyle name="Normal 8 2 4" xfId="492" xr:uid="{00000000-0005-0000-0000-0000E80E0000}"/>
    <cellStyle name="Normal 8 2 4 2" xfId="493" xr:uid="{00000000-0005-0000-0000-0000E90E0000}"/>
    <cellStyle name="Normal 8 2 4 2 2" xfId="961" xr:uid="{00000000-0005-0000-0000-0000EA0E0000}"/>
    <cellStyle name="Normal 8 2 4 2 2 2" xfId="3195" xr:uid="{00000000-0005-0000-0000-0000EB0E0000}"/>
    <cellStyle name="Normal 8 2 4 2 2 2 2" xfId="7407" xr:uid="{47032BEC-95CA-437D-BB34-884C9BEDAA78}"/>
    <cellStyle name="Normal 8 2 4 2 2 3" xfId="5262" xr:uid="{EA3B28AA-D342-41DF-86FA-08161EEAE537}"/>
    <cellStyle name="Normal 8 2 4 2 3" xfId="1378" xr:uid="{00000000-0005-0000-0000-0000EC0E0000}"/>
    <cellStyle name="Normal 8 2 4 2 3 2" xfId="3608" xr:uid="{00000000-0005-0000-0000-0000ED0E0000}"/>
    <cellStyle name="Normal 8 2 4 2 3 2 2" xfId="7820" xr:uid="{9650A0E4-3450-4D2F-920E-07FBFFA87583}"/>
    <cellStyle name="Normal 8 2 4 2 3 3" xfId="5675" xr:uid="{9502515F-DA9F-40B2-9307-48D201D7231F}"/>
    <cellStyle name="Normal 8 2 4 2 4" xfId="1791" xr:uid="{00000000-0005-0000-0000-0000EE0E0000}"/>
    <cellStyle name="Normal 8 2 4 2 4 2" xfId="4021" xr:uid="{00000000-0005-0000-0000-0000EF0E0000}"/>
    <cellStyle name="Normal 8 2 4 2 4 2 2" xfId="8233" xr:uid="{DDA1A36F-9BC3-408D-AD95-8D64FCE20069}"/>
    <cellStyle name="Normal 8 2 4 2 4 3" xfId="6088" xr:uid="{DFE81193-66E6-4ABE-B024-5EB97D38135F}"/>
    <cellStyle name="Normal 8 2 4 2 5" xfId="2205" xr:uid="{00000000-0005-0000-0000-0000F00E0000}"/>
    <cellStyle name="Normal 8 2 4 2 5 2" xfId="4434" xr:uid="{00000000-0005-0000-0000-0000F10E0000}"/>
    <cellStyle name="Normal 8 2 4 2 5 2 2" xfId="8646" xr:uid="{225E6BF1-DC5C-4047-86A1-4D627BCFAB7A}"/>
    <cellStyle name="Normal 8 2 4 2 5 3" xfId="6501" xr:uid="{A7A036DB-55FA-4ACA-BF46-AC1AF4B13CDB}"/>
    <cellStyle name="Normal 8 2 4 2 6" xfId="2641" xr:uid="{00000000-0005-0000-0000-0000F20E0000}"/>
    <cellStyle name="Normal 8 2 4 2 6 2" xfId="6914" xr:uid="{FF303B46-7FAA-4298-A9B2-31F68506BD89}"/>
    <cellStyle name="Normal 8 2 4 2 7" xfId="4849" xr:uid="{A469C87B-4A75-4E7A-9828-3AAB5C50BA1C}"/>
    <cellStyle name="Normal 8 2 4 3" xfId="960" xr:uid="{00000000-0005-0000-0000-0000F30E0000}"/>
    <cellStyle name="Normal 8 2 4 3 2" xfId="3194" xr:uid="{00000000-0005-0000-0000-0000F40E0000}"/>
    <cellStyle name="Normal 8 2 4 3 2 2" xfId="7406" xr:uid="{BDA425BD-EB23-464E-BF5E-4A5CE34AEC76}"/>
    <cellStyle name="Normal 8 2 4 3 3" xfId="5261" xr:uid="{31B07ECB-A452-4EC7-9AF0-4DB52E2F7808}"/>
    <cellStyle name="Normal 8 2 4 4" xfId="1377" xr:uid="{00000000-0005-0000-0000-0000F50E0000}"/>
    <cellStyle name="Normal 8 2 4 4 2" xfId="3607" xr:uid="{00000000-0005-0000-0000-0000F60E0000}"/>
    <cellStyle name="Normal 8 2 4 4 2 2" xfId="7819" xr:uid="{4F3F8E1F-B7D1-4792-99F1-925E8512B644}"/>
    <cellStyle name="Normal 8 2 4 4 3" xfId="5674" xr:uid="{4A74310E-7C41-4C67-A072-23CF9EE9AE05}"/>
    <cellStyle name="Normal 8 2 4 5" xfId="1790" xr:uid="{00000000-0005-0000-0000-0000F70E0000}"/>
    <cellStyle name="Normal 8 2 4 5 2" xfId="4020" xr:uid="{00000000-0005-0000-0000-0000F80E0000}"/>
    <cellStyle name="Normal 8 2 4 5 2 2" xfId="8232" xr:uid="{2783D0D1-684B-4E6D-BC0D-A0CB2B31FA6C}"/>
    <cellStyle name="Normal 8 2 4 5 3" xfId="6087" xr:uid="{315C5547-BCBF-418A-845A-35457134131B}"/>
    <cellStyle name="Normal 8 2 4 6" xfId="2204" xr:uid="{00000000-0005-0000-0000-0000F90E0000}"/>
    <cellStyle name="Normal 8 2 4 6 2" xfId="4433" xr:uid="{00000000-0005-0000-0000-0000FA0E0000}"/>
    <cellStyle name="Normal 8 2 4 6 2 2" xfId="8645" xr:uid="{1349321E-CD46-4CFA-BBDD-51D637640FEB}"/>
    <cellStyle name="Normal 8 2 4 6 3" xfId="6500" xr:uid="{CAFCBB1C-42B3-4BA9-9468-B15C539B34E3}"/>
    <cellStyle name="Normal 8 2 4 7" xfId="2640" xr:uid="{00000000-0005-0000-0000-0000FB0E0000}"/>
    <cellStyle name="Normal 8 2 4 7 2" xfId="6913" xr:uid="{3DE9DCF2-4463-4000-9477-41C7717FC21A}"/>
    <cellStyle name="Normal 8 2 4 8" xfId="4848" xr:uid="{16E0F890-660E-4F66-B34C-B968BFBE83A7}"/>
    <cellStyle name="Normal 8 2 5" xfId="494" xr:uid="{00000000-0005-0000-0000-0000FC0E0000}"/>
    <cellStyle name="Normal 8 2 5 2" xfId="962" xr:uid="{00000000-0005-0000-0000-0000FD0E0000}"/>
    <cellStyle name="Normal 8 2 5 2 2" xfId="3196" xr:uid="{00000000-0005-0000-0000-0000FE0E0000}"/>
    <cellStyle name="Normal 8 2 5 2 2 2" xfId="7408" xr:uid="{13AB4563-9F59-48B2-ACBA-0004CA97E89F}"/>
    <cellStyle name="Normal 8 2 5 2 3" xfId="5263" xr:uid="{BA9315F6-701A-49E3-AA3B-432266F0CBBD}"/>
    <cellStyle name="Normal 8 2 5 3" xfId="1379" xr:uid="{00000000-0005-0000-0000-0000FF0E0000}"/>
    <cellStyle name="Normal 8 2 5 3 2" xfId="3609" xr:uid="{00000000-0005-0000-0000-0000000F0000}"/>
    <cellStyle name="Normal 8 2 5 3 2 2" xfId="7821" xr:uid="{87E0BECF-80DA-4908-9DE6-65DA42D56260}"/>
    <cellStyle name="Normal 8 2 5 3 3" xfId="5676" xr:uid="{8D174019-6A67-4EF4-B92E-272AA1C3EEB5}"/>
    <cellStyle name="Normal 8 2 5 4" xfId="1792" xr:uid="{00000000-0005-0000-0000-0000010F0000}"/>
    <cellStyle name="Normal 8 2 5 4 2" xfId="4022" xr:uid="{00000000-0005-0000-0000-0000020F0000}"/>
    <cellStyle name="Normal 8 2 5 4 2 2" xfId="8234" xr:uid="{4E8299A7-3DE8-4C88-9CF5-F6C7764114A7}"/>
    <cellStyle name="Normal 8 2 5 4 3" xfId="6089" xr:uid="{29128F73-AA0B-4737-A35F-907B76A1EFA6}"/>
    <cellStyle name="Normal 8 2 5 5" xfId="2206" xr:uid="{00000000-0005-0000-0000-0000030F0000}"/>
    <cellStyle name="Normal 8 2 5 5 2" xfId="4435" xr:uid="{00000000-0005-0000-0000-0000040F0000}"/>
    <cellStyle name="Normal 8 2 5 5 2 2" xfId="8647" xr:uid="{3A866D07-9DDE-476B-BA5E-B4FACAEDC261}"/>
    <cellStyle name="Normal 8 2 5 5 3" xfId="6502" xr:uid="{C81F28AC-673D-46CD-834D-7DA496340A3A}"/>
    <cellStyle name="Normal 8 2 5 6" xfId="2642" xr:uid="{00000000-0005-0000-0000-0000050F0000}"/>
    <cellStyle name="Normal 8 2 5 6 2" xfId="6915" xr:uid="{A1F3B179-0101-47D1-BD1E-49DF23594787}"/>
    <cellStyle name="Normal 8 2 5 7" xfId="4850" xr:uid="{976E7165-F268-481D-A863-E42F6E8132FE}"/>
    <cellStyle name="Normal 8 2 6" xfId="947" xr:uid="{00000000-0005-0000-0000-0000060F0000}"/>
    <cellStyle name="Normal 8 2 6 2" xfId="3181" xr:uid="{00000000-0005-0000-0000-0000070F0000}"/>
    <cellStyle name="Normal 8 2 6 2 2" xfId="7393" xr:uid="{2CCE8390-0A0F-4ADE-8B1C-4467D6DA8065}"/>
    <cellStyle name="Normal 8 2 6 3" xfId="5248" xr:uid="{786BDDCC-902A-43DE-8DC9-A7B06DAD25B8}"/>
    <cellStyle name="Normal 8 2 7" xfId="1364" xr:uid="{00000000-0005-0000-0000-0000080F0000}"/>
    <cellStyle name="Normal 8 2 7 2" xfId="3594" xr:uid="{00000000-0005-0000-0000-0000090F0000}"/>
    <cellStyle name="Normal 8 2 7 2 2" xfId="7806" xr:uid="{7CFACD2F-4DF8-47B0-B731-434D0B488098}"/>
    <cellStyle name="Normal 8 2 7 3" xfId="5661" xr:uid="{8B4ECFE1-C85A-4162-9B9F-648A1FFE16B8}"/>
    <cellStyle name="Normal 8 2 8" xfId="1777" xr:uid="{00000000-0005-0000-0000-00000A0F0000}"/>
    <cellStyle name="Normal 8 2 8 2" xfId="4007" xr:uid="{00000000-0005-0000-0000-00000B0F0000}"/>
    <cellStyle name="Normal 8 2 8 2 2" xfId="8219" xr:uid="{385F3618-9747-437F-9C25-4C6C4B984A32}"/>
    <cellStyle name="Normal 8 2 8 3" xfId="6074" xr:uid="{AC67A0BF-71E7-4D97-A3FD-6FE42278ADDB}"/>
    <cellStyle name="Normal 8 2 9" xfId="2191" xr:uid="{00000000-0005-0000-0000-00000C0F0000}"/>
    <cellStyle name="Normal 8 2 9 2" xfId="4420" xr:uid="{00000000-0005-0000-0000-00000D0F0000}"/>
    <cellStyle name="Normal 8 2 9 2 2" xfId="8632" xr:uid="{28021150-0A72-4C24-881C-D03AEDC9ACCB}"/>
    <cellStyle name="Normal 8 2 9 3" xfId="6487" xr:uid="{E1082B0C-62A5-48FA-8859-A651C889E0FE}"/>
    <cellStyle name="Normal 8 3" xfId="495" xr:uid="{00000000-0005-0000-0000-00000E0F0000}"/>
    <cellStyle name="Normal 8 3 10" xfId="4851" xr:uid="{09A8F994-8F5C-4D78-9BDA-4E04C66F55BF}"/>
    <cellStyle name="Normal 8 3 2" xfId="496" xr:uid="{00000000-0005-0000-0000-00000F0F0000}"/>
    <cellStyle name="Normal 8 3 2 2" xfId="497" xr:uid="{00000000-0005-0000-0000-0000100F0000}"/>
    <cellStyle name="Normal 8 3 2 2 2" xfId="498" xr:uid="{00000000-0005-0000-0000-0000110F0000}"/>
    <cellStyle name="Normal 8 3 2 2 2 2" xfId="966" xr:uid="{00000000-0005-0000-0000-0000120F0000}"/>
    <cellStyle name="Normal 8 3 2 2 2 2 2" xfId="3200" xr:uid="{00000000-0005-0000-0000-0000130F0000}"/>
    <cellStyle name="Normal 8 3 2 2 2 2 2 2" xfId="7412" xr:uid="{98C3C6A6-A93A-439C-96E2-9439ACF1F7BF}"/>
    <cellStyle name="Normal 8 3 2 2 2 2 3" xfId="5267" xr:uid="{020D7B2F-676C-4C8E-9D61-56BAF63F3FCC}"/>
    <cellStyle name="Normal 8 3 2 2 2 3" xfId="1383" xr:uid="{00000000-0005-0000-0000-0000140F0000}"/>
    <cellStyle name="Normal 8 3 2 2 2 3 2" xfId="3613" xr:uid="{00000000-0005-0000-0000-0000150F0000}"/>
    <cellStyle name="Normal 8 3 2 2 2 3 2 2" xfId="7825" xr:uid="{CAA1691F-9F6C-4DFF-9E16-7275D9CF80A6}"/>
    <cellStyle name="Normal 8 3 2 2 2 3 3" xfId="5680" xr:uid="{D653C725-1C32-49F6-8E59-96915DD63C0F}"/>
    <cellStyle name="Normal 8 3 2 2 2 4" xfId="1796" xr:uid="{00000000-0005-0000-0000-0000160F0000}"/>
    <cellStyle name="Normal 8 3 2 2 2 4 2" xfId="4026" xr:uid="{00000000-0005-0000-0000-0000170F0000}"/>
    <cellStyle name="Normal 8 3 2 2 2 4 2 2" xfId="8238" xr:uid="{75DB743A-4C9E-4205-8E92-7EB1B8F6AB69}"/>
    <cellStyle name="Normal 8 3 2 2 2 4 3" xfId="6093" xr:uid="{ACBD9505-2FAA-4639-9512-73FF5EE6BCE0}"/>
    <cellStyle name="Normal 8 3 2 2 2 5" xfId="2210" xr:uid="{00000000-0005-0000-0000-0000180F0000}"/>
    <cellStyle name="Normal 8 3 2 2 2 5 2" xfId="4439" xr:uid="{00000000-0005-0000-0000-0000190F0000}"/>
    <cellStyle name="Normal 8 3 2 2 2 5 2 2" xfId="8651" xr:uid="{8AD14389-0AA9-4EFF-BA21-77E2C3656068}"/>
    <cellStyle name="Normal 8 3 2 2 2 5 3" xfId="6506" xr:uid="{70DA5ED6-8AF7-4812-B0D7-B8661F4B9371}"/>
    <cellStyle name="Normal 8 3 2 2 2 6" xfId="2646" xr:uid="{00000000-0005-0000-0000-00001A0F0000}"/>
    <cellStyle name="Normal 8 3 2 2 2 6 2" xfId="6919" xr:uid="{23369EB9-2EA3-4D1C-ACD2-3F557915992B}"/>
    <cellStyle name="Normal 8 3 2 2 2 7" xfId="4854" xr:uid="{0809DAF6-5A52-490F-A4FD-D3E48A358E77}"/>
    <cellStyle name="Normal 8 3 2 2 3" xfId="965" xr:uid="{00000000-0005-0000-0000-00001B0F0000}"/>
    <cellStyle name="Normal 8 3 2 2 3 2" xfId="3199" xr:uid="{00000000-0005-0000-0000-00001C0F0000}"/>
    <cellStyle name="Normal 8 3 2 2 3 2 2" xfId="7411" xr:uid="{A11BACE8-FA5E-477F-9DCA-0E710957E111}"/>
    <cellStyle name="Normal 8 3 2 2 3 3" xfId="5266" xr:uid="{767CB7D3-FBB4-4D95-A570-4F9C51A5BB51}"/>
    <cellStyle name="Normal 8 3 2 2 4" xfId="1382" xr:uid="{00000000-0005-0000-0000-00001D0F0000}"/>
    <cellStyle name="Normal 8 3 2 2 4 2" xfId="3612" xr:uid="{00000000-0005-0000-0000-00001E0F0000}"/>
    <cellStyle name="Normal 8 3 2 2 4 2 2" xfId="7824" xr:uid="{1E4C8077-F161-40F3-A043-732B25F8785A}"/>
    <cellStyle name="Normal 8 3 2 2 4 3" xfId="5679" xr:uid="{DC339638-002F-4071-AD8D-7011D6C28F0E}"/>
    <cellStyle name="Normal 8 3 2 2 5" xfId="1795" xr:uid="{00000000-0005-0000-0000-00001F0F0000}"/>
    <cellStyle name="Normal 8 3 2 2 5 2" xfId="4025" xr:uid="{00000000-0005-0000-0000-0000200F0000}"/>
    <cellStyle name="Normal 8 3 2 2 5 2 2" xfId="8237" xr:uid="{BF88476D-4CC0-4BFD-8065-9128AACBDD12}"/>
    <cellStyle name="Normal 8 3 2 2 5 3" xfId="6092" xr:uid="{B61B015E-06F8-4C43-BCEC-9BA49D45B12D}"/>
    <cellStyle name="Normal 8 3 2 2 6" xfId="2209" xr:uid="{00000000-0005-0000-0000-0000210F0000}"/>
    <cellStyle name="Normal 8 3 2 2 6 2" xfId="4438" xr:uid="{00000000-0005-0000-0000-0000220F0000}"/>
    <cellStyle name="Normal 8 3 2 2 6 2 2" xfId="8650" xr:uid="{51955C2D-4D29-4339-B432-103EAD4F1BEF}"/>
    <cellStyle name="Normal 8 3 2 2 6 3" xfId="6505" xr:uid="{9097D5E6-793E-43AE-9608-871FA72035AD}"/>
    <cellStyle name="Normal 8 3 2 2 7" xfId="2645" xr:uid="{00000000-0005-0000-0000-0000230F0000}"/>
    <cellStyle name="Normal 8 3 2 2 7 2" xfId="6918" xr:uid="{BEC11CDD-0D15-47A5-85FD-4F04C2FF1698}"/>
    <cellStyle name="Normal 8 3 2 2 8" xfId="4853" xr:uid="{CA9F37B1-9288-490A-803E-342EFC02A5DD}"/>
    <cellStyle name="Normal 8 3 2 3" xfId="499" xr:uid="{00000000-0005-0000-0000-0000240F0000}"/>
    <cellStyle name="Normal 8 3 2 3 2" xfId="967" xr:uid="{00000000-0005-0000-0000-0000250F0000}"/>
    <cellStyle name="Normal 8 3 2 3 2 2" xfId="3201" xr:uid="{00000000-0005-0000-0000-0000260F0000}"/>
    <cellStyle name="Normal 8 3 2 3 2 2 2" xfId="7413" xr:uid="{476DCBD7-9995-4E1A-84C2-249AF13410ED}"/>
    <cellStyle name="Normal 8 3 2 3 2 3" xfId="5268" xr:uid="{354F0B37-F25B-4B5A-B24D-0C4B92E52DAC}"/>
    <cellStyle name="Normal 8 3 2 3 3" xfId="1384" xr:uid="{00000000-0005-0000-0000-0000270F0000}"/>
    <cellStyle name="Normal 8 3 2 3 3 2" xfId="3614" xr:uid="{00000000-0005-0000-0000-0000280F0000}"/>
    <cellStyle name="Normal 8 3 2 3 3 2 2" xfId="7826" xr:uid="{965A23A5-39F8-45B8-BE13-947AB4E77320}"/>
    <cellStyle name="Normal 8 3 2 3 3 3" xfId="5681" xr:uid="{155F147E-CE28-4B05-83AC-2873B4A56C93}"/>
    <cellStyle name="Normal 8 3 2 3 4" xfId="1797" xr:uid="{00000000-0005-0000-0000-0000290F0000}"/>
    <cellStyle name="Normal 8 3 2 3 4 2" xfId="4027" xr:uid="{00000000-0005-0000-0000-00002A0F0000}"/>
    <cellStyle name="Normal 8 3 2 3 4 2 2" xfId="8239" xr:uid="{9838A248-2D7D-4C82-A90F-A0B88CA08D3C}"/>
    <cellStyle name="Normal 8 3 2 3 4 3" xfId="6094" xr:uid="{A6554E59-B90D-4EBF-9CD0-C822845B4D0F}"/>
    <cellStyle name="Normal 8 3 2 3 5" xfId="2211" xr:uid="{00000000-0005-0000-0000-00002B0F0000}"/>
    <cellStyle name="Normal 8 3 2 3 5 2" xfId="4440" xr:uid="{00000000-0005-0000-0000-00002C0F0000}"/>
    <cellStyle name="Normal 8 3 2 3 5 2 2" xfId="8652" xr:uid="{F3303E59-A727-490A-909C-729CECDDDEA9}"/>
    <cellStyle name="Normal 8 3 2 3 5 3" xfId="6507" xr:uid="{F6A1F86F-7F1B-46C2-9D0B-4A3726DF7BA8}"/>
    <cellStyle name="Normal 8 3 2 3 6" xfId="2647" xr:uid="{00000000-0005-0000-0000-00002D0F0000}"/>
    <cellStyle name="Normal 8 3 2 3 6 2" xfId="6920" xr:uid="{2A1CC848-E3BE-470F-A4FB-AF603F8CD35B}"/>
    <cellStyle name="Normal 8 3 2 3 7" xfId="4855" xr:uid="{5CFB74BB-AA75-4BF5-8C54-3564A24C9381}"/>
    <cellStyle name="Normal 8 3 2 4" xfId="964" xr:uid="{00000000-0005-0000-0000-00002E0F0000}"/>
    <cellStyle name="Normal 8 3 2 4 2" xfId="3198" xr:uid="{00000000-0005-0000-0000-00002F0F0000}"/>
    <cellStyle name="Normal 8 3 2 4 2 2" xfId="7410" xr:uid="{9C341686-D2BE-4410-8DB3-3AAEEFE29987}"/>
    <cellStyle name="Normal 8 3 2 4 3" xfId="5265" xr:uid="{E9866A90-A5DE-4CEC-979B-0C8726FAA490}"/>
    <cellStyle name="Normal 8 3 2 5" xfId="1381" xr:uid="{00000000-0005-0000-0000-0000300F0000}"/>
    <cellStyle name="Normal 8 3 2 5 2" xfId="3611" xr:uid="{00000000-0005-0000-0000-0000310F0000}"/>
    <cellStyle name="Normal 8 3 2 5 2 2" xfId="7823" xr:uid="{E463D118-C741-4EC0-8652-7BFDF0C08CB5}"/>
    <cellStyle name="Normal 8 3 2 5 3" xfId="5678" xr:uid="{888A5079-27C3-49C8-939D-221189E419BB}"/>
    <cellStyle name="Normal 8 3 2 6" xfId="1794" xr:uid="{00000000-0005-0000-0000-0000320F0000}"/>
    <cellStyle name="Normal 8 3 2 6 2" xfId="4024" xr:uid="{00000000-0005-0000-0000-0000330F0000}"/>
    <cellStyle name="Normal 8 3 2 6 2 2" xfId="8236" xr:uid="{DFD3C9C3-08CF-425D-B90B-9D7891B1A81F}"/>
    <cellStyle name="Normal 8 3 2 6 3" xfId="6091" xr:uid="{B4276E65-9F75-419F-98CC-C30E05A33C45}"/>
    <cellStyle name="Normal 8 3 2 7" xfId="2208" xr:uid="{00000000-0005-0000-0000-0000340F0000}"/>
    <cellStyle name="Normal 8 3 2 7 2" xfId="4437" xr:uid="{00000000-0005-0000-0000-0000350F0000}"/>
    <cellStyle name="Normal 8 3 2 7 2 2" xfId="8649" xr:uid="{F802E748-5040-4842-85BC-091E80D01264}"/>
    <cellStyle name="Normal 8 3 2 7 3" xfId="6504" xr:uid="{C6EE861C-3EE1-41BA-86FB-7139DEC2B841}"/>
    <cellStyle name="Normal 8 3 2 8" xfId="2644" xr:uid="{00000000-0005-0000-0000-0000360F0000}"/>
    <cellStyle name="Normal 8 3 2 8 2" xfId="6917" xr:uid="{B0821AA6-7CF8-4D70-A829-694476E458D2}"/>
    <cellStyle name="Normal 8 3 2 9" xfId="4852" xr:uid="{A01E29CA-CB2A-4624-96E3-E771379E2DEA}"/>
    <cellStyle name="Normal 8 3 3" xfId="500" xr:uid="{00000000-0005-0000-0000-0000370F0000}"/>
    <cellStyle name="Normal 8 3 3 2" xfId="501" xr:uid="{00000000-0005-0000-0000-0000380F0000}"/>
    <cellStyle name="Normal 8 3 3 2 2" xfId="969" xr:uid="{00000000-0005-0000-0000-0000390F0000}"/>
    <cellStyle name="Normal 8 3 3 2 2 2" xfId="3203" xr:uid="{00000000-0005-0000-0000-00003A0F0000}"/>
    <cellStyle name="Normal 8 3 3 2 2 2 2" xfId="7415" xr:uid="{0B965D7D-366F-4FA5-B42C-DA8A35366E10}"/>
    <cellStyle name="Normal 8 3 3 2 2 3" xfId="5270" xr:uid="{A71F43A8-97A1-45FB-A49E-100474D21DD4}"/>
    <cellStyle name="Normal 8 3 3 2 3" xfId="1386" xr:uid="{00000000-0005-0000-0000-00003B0F0000}"/>
    <cellStyle name="Normal 8 3 3 2 3 2" xfId="3616" xr:uid="{00000000-0005-0000-0000-00003C0F0000}"/>
    <cellStyle name="Normal 8 3 3 2 3 2 2" xfId="7828" xr:uid="{511C80E0-2241-4B12-A532-26CA5E40271E}"/>
    <cellStyle name="Normal 8 3 3 2 3 3" xfId="5683" xr:uid="{7B3AC587-87B7-4DF9-A3BB-CF8472A5EF05}"/>
    <cellStyle name="Normal 8 3 3 2 4" xfId="1799" xr:uid="{00000000-0005-0000-0000-00003D0F0000}"/>
    <cellStyle name="Normal 8 3 3 2 4 2" xfId="4029" xr:uid="{00000000-0005-0000-0000-00003E0F0000}"/>
    <cellStyle name="Normal 8 3 3 2 4 2 2" xfId="8241" xr:uid="{826E31B9-0FD0-4A68-8BD8-4AFF9550D019}"/>
    <cellStyle name="Normal 8 3 3 2 4 3" xfId="6096" xr:uid="{699120CF-02F3-4B74-9378-60DC20480F1B}"/>
    <cellStyle name="Normal 8 3 3 2 5" xfId="2213" xr:uid="{00000000-0005-0000-0000-00003F0F0000}"/>
    <cellStyle name="Normal 8 3 3 2 5 2" xfId="4442" xr:uid="{00000000-0005-0000-0000-0000400F0000}"/>
    <cellStyle name="Normal 8 3 3 2 5 2 2" xfId="8654" xr:uid="{C846CB50-FFEA-4D9D-8F9E-4229C295BA21}"/>
    <cellStyle name="Normal 8 3 3 2 5 3" xfId="6509" xr:uid="{DA7B9E51-A077-4EC2-BC7C-CD21DD9979B7}"/>
    <cellStyle name="Normal 8 3 3 2 6" xfId="2649" xr:uid="{00000000-0005-0000-0000-0000410F0000}"/>
    <cellStyle name="Normal 8 3 3 2 6 2" xfId="6922" xr:uid="{C5D9CA1E-E95D-45AD-8250-29C5FDE4C6DC}"/>
    <cellStyle name="Normal 8 3 3 2 7" xfId="4857" xr:uid="{AB8B2467-3FDC-4628-88A4-973E2841C71B}"/>
    <cellStyle name="Normal 8 3 3 3" xfId="968" xr:uid="{00000000-0005-0000-0000-0000420F0000}"/>
    <cellStyle name="Normal 8 3 3 3 2" xfId="3202" xr:uid="{00000000-0005-0000-0000-0000430F0000}"/>
    <cellStyle name="Normal 8 3 3 3 2 2" xfId="7414" xr:uid="{DE85B62B-E2D9-42B8-916F-D5ECBDC44CFD}"/>
    <cellStyle name="Normal 8 3 3 3 3" xfId="5269" xr:uid="{083395AF-E411-467E-AF2D-6DA5284DEFE7}"/>
    <cellStyle name="Normal 8 3 3 4" xfId="1385" xr:uid="{00000000-0005-0000-0000-0000440F0000}"/>
    <cellStyle name="Normal 8 3 3 4 2" xfId="3615" xr:uid="{00000000-0005-0000-0000-0000450F0000}"/>
    <cellStyle name="Normal 8 3 3 4 2 2" xfId="7827" xr:uid="{0C0FF7BA-2DFC-4079-A081-CE93EE33EE53}"/>
    <cellStyle name="Normal 8 3 3 4 3" xfId="5682" xr:uid="{EFB33C32-70D1-4024-BE28-D166B9466EEB}"/>
    <cellStyle name="Normal 8 3 3 5" xfId="1798" xr:uid="{00000000-0005-0000-0000-0000460F0000}"/>
    <cellStyle name="Normal 8 3 3 5 2" xfId="4028" xr:uid="{00000000-0005-0000-0000-0000470F0000}"/>
    <cellStyle name="Normal 8 3 3 5 2 2" xfId="8240" xr:uid="{C67671EE-57F5-4E09-BC5C-9F37A16EDC99}"/>
    <cellStyle name="Normal 8 3 3 5 3" xfId="6095" xr:uid="{CEB40656-1F0B-43DA-861E-707E783565FA}"/>
    <cellStyle name="Normal 8 3 3 6" xfId="2212" xr:uid="{00000000-0005-0000-0000-0000480F0000}"/>
    <cellStyle name="Normal 8 3 3 6 2" xfId="4441" xr:uid="{00000000-0005-0000-0000-0000490F0000}"/>
    <cellStyle name="Normal 8 3 3 6 2 2" xfId="8653" xr:uid="{D80B8A70-25EA-4467-A4B4-41D2D0D67184}"/>
    <cellStyle name="Normal 8 3 3 6 3" xfId="6508" xr:uid="{9C0AC3DD-F062-4206-93BB-DC8174D2826C}"/>
    <cellStyle name="Normal 8 3 3 7" xfId="2648" xr:uid="{00000000-0005-0000-0000-00004A0F0000}"/>
    <cellStyle name="Normal 8 3 3 7 2" xfId="6921" xr:uid="{C07382A3-5F0A-4515-8DD8-1E47D80E7198}"/>
    <cellStyle name="Normal 8 3 3 8" xfId="4856" xr:uid="{37D71D80-6350-43F7-9DF4-B30BC0AB5686}"/>
    <cellStyle name="Normal 8 3 4" xfId="502" xr:uid="{00000000-0005-0000-0000-00004B0F0000}"/>
    <cellStyle name="Normal 8 3 4 2" xfId="970" xr:uid="{00000000-0005-0000-0000-00004C0F0000}"/>
    <cellStyle name="Normal 8 3 4 2 2" xfId="3204" xr:uid="{00000000-0005-0000-0000-00004D0F0000}"/>
    <cellStyle name="Normal 8 3 4 2 2 2" xfId="7416" xr:uid="{FB8A6958-A5F6-4784-949E-00F958F1D273}"/>
    <cellStyle name="Normal 8 3 4 2 3" xfId="5271" xr:uid="{F8FF9C4A-0435-4D3A-B071-F5A4A166A95F}"/>
    <cellStyle name="Normal 8 3 4 3" xfId="1387" xr:uid="{00000000-0005-0000-0000-00004E0F0000}"/>
    <cellStyle name="Normal 8 3 4 3 2" xfId="3617" xr:uid="{00000000-0005-0000-0000-00004F0F0000}"/>
    <cellStyle name="Normal 8 3 4 3 2 2" xfId="7829" xr:uid="{1815692F-18D4-40BE-93E0-1AC0D60FE9F1}"/>
    <cellStyle name="Normal 8 3 4 3 3" xfId="5684" xr:uid="{0E2B9D60-A762-4280-A26C-02CC1D500E12}"/>
    <cellStyle name="Normal 8 3 4 4" xfId="1800" xr:uid="{00000000-0005-0000-0000-0000500F0000}"/>
    <cellStyle name="Normal 8 3 4 4 2" xfId="4030" xr:uid="{00000000-0005-0000-0000-0000510F0000}"/>
    <cellStyle name="Normal 8 3 4 4 2 2" xfId="8242" xr:uid="{7E27A6F5-6D45-461A-8EF2-76FB04EC60BA}"/>
    <cellStyle name="Normal 8 3 4 4 3" xfId="6097" xr:uid="{119F8E0A-C172-429A-88B5-1106B7AAE5C2}"/>
    <cellStyle name="Normal 8 3 4 5" xfId="2214" xr:uid="{00000000-0005-0000-0000-0000520F0000}"/>
    <cellStyle name="Normal 8 3 4 5 2" xfId="4443" xr:uid="{00000000-0005-0000-0000-0000530F0000}"/>
    <cellStyle name="Normal 8 3 4 5 2 2" xfId="8655" xr:uid="{D82232C5-0F2C-41D9-8E87-C7A83D35BD19}"/>
    <cellStyle name="Normal 8 3 4 5 3" xfId="6510" xr:uid="{41FC4035-CCC2-4D29-BC0E-345399B8C81E}"/>
    <cellStyle name="Normal 8 3 4 6" xfId="2650" xr:uid="{00000000-0005-0000-0000-0000540F0000}"/>
    <cellStyle name="Normal 8 3 4 6 2" xfId="6923" xr:uid="{71EE0B9F-541F-4158-A0F2-ACD098AF03F3}"/>
    <cellStyle name="Normal 8 3 4 7" xfId="4858" xr:uid="{B51D8E1D-5CCD-4488-81B3-6EB0598F7C77}"/>
    <cellStyle name="Normal 8 3 5" xfId="963" xr:uid="{00000000-0005-0000-0000-0000550F0000}"/>
    <cellStyle name="Normal 8 3 5 2" xfId="3197" xr:uid="{00000000-0005-0000-0000-0000560F0000}"/>
    <cellStyle name="Normal 8 3 5 2 2" xfId="7409" xr:uid="{2EA3064E-BF56-4215-AFD0-2F83D3427FCD}"/>
    <cellStyle name="Normal 8 3 5 3" xfId="5264" xr:uid="{3C5343D1-1CA6-4910-94DD-8B7EA1EA6BA0}"/>
    <cellStyle name="Normal 8 3 6" xfId="1380" xr:uid="{00000000-0005-0000-0000-0000570F0000}"/>
    <cellStyle name="Normal 8 3 6 2" xfId="3610" xr:uid="{00000000-0005-0000-0000-0000580F0000}"/>
    <cellStyle name="Normal 8 3 6 2 2" xfId="7822" xr:uid="{BB447535-48F7-4E99-8476-42CAA1527976}"/>
    <cellStyle name="Normal 8 3 6 3" xfId="5677" xr:uid="{9CD1F5BE-665E-40D9-A478-900E3E4675E4}"/>
    <cellStyle name="Normal 8 3 7" xfId="1793" xr:uid="{00000000-0005-0000-0000-0000590F0000}"/>
    <cellStyle name="Normal 8 3 7 2" xfId="4023" xr:uid="{00000000-0005-0000-0000-00005A0F0000}"/>
    <cellStyle name="Normal 8 3 7 2 2" xfId="8235" xr:uid="{36FC3362-6541-4503-B4AF-3716481E8C77}"/>
    <cellStyle name="Normal 8 3 7 3" xfId="6090" xr:uid="{649D4AF8-1DF5-4602-A08F-BA12FF8E099C}"/>
    <cellStyle name="Normal 8 3 8" xfId="2207" xr:uid="{00000000-0005-0000-0000-00005B0F0000}"/>
    <cellStyle name="Normal 8 3 8 2" xfId="4436" xr:uid="{00000000-0005-0000-0000-00005C0F0000}"/>
    <cellStyle name="Normal 8 3 8 2 2" xfId="8648" xr:uid="{D7B1EC60-81CF-4628-B273-C5847E4A56C6}"/>
    <cellStyle name="Normal 8 3 8 3" xfId="6503" xr:uid="{B1E16FD2-89D5-49F6-AC4E-247CF755BA7A}"/>
    <cellStyle name="Normal 8 3 9" xfId="2643" xr:uid="{00000000-0005-0000-0000-00005D0F0000}"/>
    <cellStyle name="Normal 8 3 9 2" xfId="6916" xr:uid="{BC9C7A66-E277-491C-B0BD-DD97361C3B3C}"/>
    <cellStyle name="Normal 8 4" xfId="503" xr:uid="{00000000-0005-0000-0000-00005E0F0000}"/>
    <cellStyle name="Normal 8 4 2" xfId="504" xr:uid="{00000000-0005-0000-0000-00005F0F0000}"/>
    <cellStyle name="Normal 8 4 2 2" xfId="505" xr:uid="{00000000-0005-0000-0000-0000600F0000}"/>
    <cellStyle name="Normal 8 4 2 2 2" xfId="973" xr:uid="{00000000-0005-0000-0000-0000610F0000}"/>
    <cellStyle name="Normal 8 4 2 2 2 2" xfId="3207" xr:uid="{00000000-0005-0000-0000-0000620F0000}"/>
    <cellStyle name="Normal 8 4 2 2 2 2 2" xfId="7419" xr:uid="{536071A2-11F9-4D07-92C8-CA9E3B0D3757}"/>
    <cellStyle name="Normal 8 4 2 2 2 3" xfId="5274" xr:uid="{C23F22E0-B559-475A-8514-84E23788199E}"/>
    <cellStyle name="Normal 8 4 2 2 3" xfId="1390" xr:uid="{00000000-0005-0000-0000-0000630F0000}"/>
    <cellStyle name="Normal 8 4 2 2 3 2" xfId="3620" xr:uid="{00000000-0005-0000-0000-0000640F0000}"/>
    <cellStyle name="Normal 8 4 2 2 3 2 2" xfId="7832" xr:uid="{E15A0EDE-1504-4260-AD20-52872D05419A}"/>
    <cellStyle name="Normal 8 4 2 2 3 3" xfId="5687" xr:uid="{F18050E1-ECD5-4E80-B45B-494C0F22AE15}"/>
    <cellStyle name="Normal 8 4 2 2 4" xfId="1803" xr:uid="{00000000-0005-0000-0000-0000650F0000}"/>
    <cellStyle name="Normal 8 4 2 2 4 2" xfId="4033" xr:uid="{00000000-0005-0000-0000-0000660F0000}"/>
    <cellStyle name="Normal 8 4 2 2 4 2 2" xfId="8245" xr:uid="{AC27A43B-C1BC-437E-B4E4-69AB8B54D0DB}"/>
    <cellStyle name="Normal 8 4 2 2 4 3" xfId="6100" xr:uid="{6FC1AD00-8A19-40CC-B801-38A960ED0590}"/>
    <cellStyle name="Normal 8 4 2 2 5" xfId="2217" xr:uid="{00000000-0005-0000-0000-0000670F0000}"/>
    <cellStyle name="Normal 8 4 2 2 5 2" xfId="4446" xr:uid="{00000000-0005-0000-0000-0000680F0000}"/>
    <cellStyle name="Normal 8 4 2 2 5 2 2" xfId="8658" xr:uid="{F67E5A24-F0D5-4935-AF10-F337778B2CB7}"/>
    <cellStyle name="Normal 8 4 2 2 5 3" xfId="6513" xr:uid="{7FB85059-A9BD-443D-9C18-5EA57D22EE5B}"/>
    <cellStyle name="Normal 8 4 2 2 6" xfId="2653" xr:uid="{00000000-0005-0000-0000-0000690F0000}"/>
    <cellStyle name="Normal 8 4 2 2 6 2" xfId="6926" xr:uid="{261DA650-7B0B-4F17-B7C3-4727E9BA85E6}"/>
    <cellStyle name="Normal 8 4 2 2 7" xfId="4861" xr:uid="{41CC243D-24F1-4935-8D1E-E909090D812E}"/>
    <cellStyle name="Normal 8 4 2 3" xfId="972" xr:uid="{00000000-0005-0000-0000-00006A0F0000}"/>
    <cellStyle name="Normal 8 4 2 3 2" xfId="3206" xr:uid="{00000000-0005-0000-0000-00006B0F0000}"/>
    <cellStyle name="Normal 8 4 2 3 2 2" xfId="7418" xr:uid="{AF4013A9-C64F-4313-83D1-3600FEB27756}"/>
    <cellStyle name="Normal 8 4 2 3 3" xfId="5273" xr:uid="{CA2E4FEF-30A6-4C28-B41F-66AC8DADD04D}"/>
    <cellStyle name="Normal 8 4 2 4" xfId="1389" xr:uid="{00000000-0005-0000-0000-00006C0F0000}"/>
    <cellStyle name="Normal 8 4 2 4 2" xfId="3619" xr:uid="{00000000-0005-0000-0000-00006D0F0000}"/>
    <cellStyle name="Normal 8 4 2 4 2 2" xfId="7831" xr:uid="{C36D4EDB-55D4-402B-9412-15A46788D153}"/>
    <cellStyle name="Normal 8 4 2 4 3" xfId="5686" xr:uid="{7F8C3A78-E0EF-483A-B8B8-243A82CE43B1}"/>
    <cellStyle name="Normal 8 4 2 5" xfId="1802" xr:uid="{00000000-0005-0000-0000-00006E0F0000}"/>
    <cellStyle name="Normal 8 4 2 5 2" xfId="4032" xr:uid="{00000000-0005-0000-0000-00006F0F0000}"/>
    <cellStyle name="Normal 8 4 2 5 2 2" xfId="8244" xr:uid="{0EDB0D52-9544-46FE-BA5C-52602A0612EA}"/>
    <cellStyle name="Normal 8 4 2 5 3" xfId="6099" xr:uid="{73AC34E1-4965-4D49-A0BF-7611E266E9E2}"/>
    <cellStyle name="Normal 8 4 2 6" xfId="2216" xr:uid="{00000000-0005-0000-0000-0000700F0000}"/>
    <cellStyle name="Normal 8 4 2 6 2" xfId="4445" xr:uid="{00000000-0005-0000-0000-0000710F0000}"/>
    <cellStyle name="Normal 8 4 2 6 2 2" xfId="8657" xr:uid="{8722CFBB-D5CF-4C0E-B112-4AF089F8851B}"/>
    <cellStyle name="Normal 8 4 2 6 3" xfId="6512" xr:uid="{87E5CA2B-E726-4DBD-B78B-2D14065F75D9}"/>
    <cellStyle name="Normal 8 4 2 7" xfId="2652" xr:uid="{00000000-0005-0000-0000-0000720F0000}"/>
    <cellStyle name="Normal 8 4 2 7 2" xfId="6925" xr:uid="{CB5F3009-2DFF-48B4-B6A9-34CC466ED0CB}"/>
    <cellStyle name="Normal 8 4 2 8" xfId="4860" xr:uid="{DD5E3172-DE27-477A-BD3A-F98371B07388}"/>
    <cellStyle name="Normal 8 4 3" xfId="506" xr:uid="{00000000-0005-0000-0000-0000730F0000}"/>
    <cellStyle name="Normal 8 4 3 2" xfId="974" xr:uid="{00000000-0005-0000-0000-0000740F0000}"/>
    <cellStyle name="Normal 8 4 3 2 2" xfId="3208" xr:uid="{00000000-0005-0000-0000-0000750F0000}"/>
    <cellStyle name="Normal 8 4 3 2 2 2" xfId="7420" xr:uid="{6A640847-C637-4A3C-BAB1-3AA7A4E9CAB9}"/>
    <cellStyle name="Normal 8 4 3 2 3" xfId="5275" xr:uid="{B6B163CE-BD22-445C-8195-6A6F3E79D03E}"/>
    <cellStyle name="Normal 8 4 3 3" xfId="1391" xr:uid="{00000000-0005-0000-0000-0000760F0000}"/>
    <cellStyle name="Normal 8 4 3 3 2" xfId="3621" xr:uid="{00000000-0005-0000-0000-0000770F0000}"/>
    <cellStyle name="Normal 8 4 3 3 2 2" xfId="7833" xr:uid="{5D1FB56F-1368-4901-93F3-BB09133126FA}"/>
    <cellStyle name="Normal 8 4 3 3 3" xfId="5688" xr:uid="{CBC71153-DF43-4A1A-9E83-ADDA253236FA}"/>
    <cellStyle name="Normal 8 4 3 4" xfId="1804" xr:uid="{00000000-0005-0000-0000-0000780F0000}"/>
    <cellStyle name="Normal 8 4 3 4 2" xfId="4034" xr:uid="{00000000-0005-0000-0000-0000790F0000}"/>
    <cellStyle name="Normal 8 4 3 4 2 2" xfId="8246" xr:uid="{5C6DFB8D-BB9C-4B07-A9AD-F2DF6ADAA116}"/>
    <cellStyle name="Normal 8 4 3 4 3" xfId="6101" xr:uid="{05F25FA0-CBB5-4DF3-A5E2-80C5E28B2CE8}"/>
    <cellStyle name="Normal 8 4 3 5" xfId="2218" xr:uid="{00000000-0005-0000-0000-00007A0F0000}"/>
    <cellStyle name="Normal 8 4 3 5 2" xfId="4447" xr:uid="{00000000-0005-0000-0000-00007B0F0000}"/>
    <cellStyle name="Normal 8 4 3 5 2 2" xfId="8659" xr:uid="{653C620C-7379-4428-92C1-7CD1F72F4A9E}"/>
    <cellStyle name="Normal 8 4 3 5 3" xfId="6514" xr:uid="{4D418195-ED7F-43CC-A3A7-8FAA4B29D067}"/>
    <cellStyle name="Normal 8 4 3 6" xfId="2654" xr:uid="{00000000-0005-0000-0000-00007C0F0000}"/>
    <cellStyle name="Normal 8 4 3 6 2" xfId="6927" xr:uid="{CA669264-E67B-4F7F-86B3-B12584C16F6C}"/>
    <cellStyle name="Normal 8 4 3 7" xfId="4862" xr:uid="{643B2140-19F0-4E77-89C4-8F653EBE9704}"/>
    <cellStyle name="Normal 8 4 4" xfId="971" xr:uid="{00000000-0005-0000-0000-00007D0F0000}"/>
    <cellStyle name="Normal 8 4 4 2" xfId="3205" xr:uid="{00000000-0005-0000-0000-00007E0F0000}"/>
    <cellStyle name="Normal 8 4 4 2 2" xfId="7417" xr:uid="{ECEE010F-3327-4D8A-B807-92DE5F4BBD69}"/>
    <cellStyle name="Normal 8 4 4 3" xfId="5272" xr:uid="{CDC2AD4B-2C06-4B4B-8F8C-9C85AE63CDE1}"/>
    <cellStyle name="Normal 8 4 5" xfId="1388" xr:uid="{00000000-0005-0000-0000-00007F0F0000}"/>
    <cellStyle name="Normal 8 4 5 2" xfId="3618" xr:uid="{00000000-0005-0000-0000-0000800F0000}"/>
    <cellStyle name="Normal 8 4 5 2 2" xfId="7830" xr:uid="{5412D364-43CE-465E-8106-0C45DE223E02}"/>
    <cellStyle name="Normal 8 4 5 3" xfId="5685" xr:uid="{F3C3AB6B-794C-4030-945D-56F5E3AD031B}"/>
    <cellStyle name="Normal 8 4 6" xfId="1801" xr:uid="{00000000-0005-0000-0000-0000810F0000}"/>
    <cellStyle name="Normal 8 4 6 2" xfId="4031" xr:uid="{00000000-0005-0000-0000-0000820F0000}"/>
    <cellStyle name="Normal 8 4 6 2 2" xfId="8243" xr:uid="{4B3F8D15-FCB0-48B9-9885-23A8D17EB458}"/>
    <cellStyle name="Normal 8 4 6 3" xfId="6098" xr:uid="{BBF33F26-BF86-4918-AC39-0BAFA1B0E011}"/>
    <cellStyle name="Normal 8 4 7" xfId="2215" xr:uid="{00000000-0005-0000-0000-0000830F0000}"/>
    <cellStyle name="Normal 8 4 7 2" xfId="4444" xr:uid="{00000000-0005-0000-0000-0000840F0000}"/>
    <cellStyle name="Normal 8 4 7 2 2" xfId="8656" xr:uid="{C7D103B4-1696-4855-B5C4-21F95A247B9E}"/>
    <cellStyle name="Normal 8 4 7 3" xfId="6511" xr:uid="{40CFA758-7935-4B4D-A8FB-C7F03233B7BC}"/>
    <cellStyle name="Normal 8 4 8" xfId="2651" xr:uid="{00000000-0005-0000-0000-0000850F0000}"/>
    <cellStyle name="Normal 8 4 8 2" xfId="6924" xr:uid="{4595F638-E89D-498D-B78D-456EA04D5076}"/>
    <cellStyle name="Normal 8 4 9" xfId="4859" xr:uid="{366C363C-9FA8-4C4F-93D6-27840AC0C56F}"/>
    <cellStyle name="Normal 8 5" xfId="507" xr:uid="{00000000-0005-0000-0000-0000860F0000}"/>
    <cellStyle name="Normal 8 5 2" xfId="508" xr:uid="{00000000-0005-0000-0000-0000870F0000}"/>
    <cellStyle name="Normal 8 5 2 2" xfId="976" xr:uid="{00000000-0005-0000-0000-0000880F0000}"/>
    <cellStyle name="Normal 8 5 2 2 2" xfId="3210" xr:uid="{00000000-0005-0000-0000-0000890F0000}"/>
    <cellStyle name="Normal 8 5 2 2 2 2" xfId="7422" xr:uid="{96871F56-6E37-41AC-B922-5C6F29D7E0FE}"/>
    <cellStyle name="Normal 8 5 2 2 3" xfId="5277" xr:uid="{C6A8A254-F78D-434D-ADEA-E7CCBC4916FA}"/>
    <cellStyle name="Normal 8 5 2 3" xfId="1393" xr:uid="{00000000-0005-0000-0000-00008A0F0000}"/>
    <cellStyle name="Normal 8 5 2 3 2" xfId="3623" xr:uid="{00000000-0005-0000-0000-00008B0F0000}"/>
    <cellStyle name="Normal 8 5 2 3 2 2" xfId="7835" xr:uid="{D1813BD0-AE98-4194-B3CC-D745BD97621D}"/>
    <cellStyle name="Normal 8 5 2 3 3" xfId="5690" xr:uid="{EC9DBB8A-0F19-498A-BC29-93411590D163}"/>
    <cellStyle name="Normal 8 5 2 4" xfId="1806" xr:uid="{00000000-0005-0000-0000-00008C0F0000}"/>
    <cellStyle name="Normal 8 5 2 4 2" xfId="4036" xr:uid="{00000000-0005-0000-0000-00008D0F0000}"/>
    <cellStyle name="Normal 8 5 2 4 2 2" xfId="8248" xr:uid="{7B00A721-E869-4094-B320-F7C1621592D5}"/>
    <cellStyle name="Normal 8 5 2 4 3" xfId="6103" xr:uid="{85F81B6A-25E3-4D26-B72B-A5543F8DAAAD}"/>
    <cellStyle name="Normal 8 5 2 5" xfId="2220" xr:uid="{00000000-0005-0000-0000-00008E0F0000}"/>
    <cellStyle name="Normal 8 5 2 5 2" xfId="4449" xr:uid="{00000000-0005-0000-0000-00008F0F0000}"/>
    <cellStyle name="Normal 8 5 2 5 2 2" xfId="8661" xr:uid="{8A7CBC24-F880-4F45-8DDC-AC9BF8B7FD21}"/>
    <cellStyle name="Normal 8 5 2 5 3" xfId="6516" xr:uid="{C4DE5C8B-636C-4613-BD2F-5B806964FB40}"/>
    <cellStyle name="Normal 8 5 2 6" xfId="2656" xr:uid="{00000000-0005-0000-0000-0000900F0000}"/>
    <cellStyle name="Normal 8 5 2 6 2" xfId="6929" xr:uid="{A8059450-FF57-4240-B0F9-8D7654E7DD73}"/>
    <cellStyle name="Normal 8 5 2 7" xfId="4864" xr:uid="{D4653180-65BB-4BDE-8BF0-7566A7D46493}"/>
    <cellStyle name="Normal 8 5 3" xfId="975" xr:uid="{00000000-0005-0000-0000-0000910F0000}"/>
    <cellStyle name="Normal 8 5 3 2" xfId="3209" xr:uid="{00000000-0005-0000-0000-0000920F0000}"/>
    <cellStyle name="Normal 8 5 3 2 2" xfId="7421" xr:uid="{D391BD80-9CFB-4CA6-8ACD-545C0ECF528C}"/>
    <cellStyle name="Normal 8 5 3 3" xfId="5276" xr:uid="{E41945C2-135B-44CA-A3B6-6E340DDA4B35}"/>
    <cellStyle name="Normal 8 5 4" xfId="1392" xr:uid="{00000000-0005-0000-0000-0000930F0000}"/>
    <cellStyle name="Normal 8 5 4 2" xfId="3622" xr:uid="{00000000-0005-0000-0000-0000940F0000}"/>
    <cellStyle name="Normal 8 5 4 2 2" xfId="7834" xr:uid="{D825AA73-7DA4-4317-8F85-F96FD87D743D}"/>
    <cellStyle name="Normal 8 5 4 3" xfId="5689" xr:uid="{D04565B7-9EDD-4F25-83C4-931D9BD1519A}"/>
    <cellStyle name="Normal 8 5 5" xfId="1805" xr:uid="{00000000-0005-0000-0000-0000950F0000}"/>
    <cellStyle name="Normal 8 5 5 2" xfId="4035" xr:uid="{00000000-0005-0000-0000-0000960F0000}"/>
    <cellStyle name="Normal 8 5 5 2 2" xfId="8247" xr:uid="{DCF7E673-AB54-4BEB-94E2-62512CF9BBC2}"/>
    <cellStyle name="Normal 8 5 5 3" xfId="6102" xr:uid="{60410101-522A-4A9A-B285-B6094E728048}"/>
    <cellStyle name="Normal 8 5 6" xfId="2219" xr:uid="{00000000-0005-0000-0000-0000970F0000}"/>
    <cellStyle name="Normal 8 5 6 2" xfId="4448" xr:uid="{00000000-0005-0000-0000-0000980F0000}"/>
    <cellStyle name="Normal 8 5 6 2 2" xfId="8660" xr:uid="{59E4038A-B6F8-45C2-B91F-2CB165F4F33C}"/>
    <cellStyle name="Normal 8 5 6 3" xfId="6515" xr:uid="{2A7653E8-B272-411A-98FC-446942B69FEB}"/>
    <cellStyle name="Normal 8 5 7" xfId="2655" xr:uid="{00000000-0005-0000-0000-0000990F0000}"/>
    <cellStyle name="Normal 8 5 7 2" xfId="6928" xr:uid="{3C21DD3D-CDB8-484E-9DC9-D217C616DAB9}"/>
    <cellStyle name="Normal 8 5 8" xfId="4863" xr:uid="{CFC456B4-5705-4E69-A28B-25FFEC41998D}"/>
    <cellStyle name="Normal 8 6" xfId="509" xr:uid="{00000000-0005-0000-0000-00009A0F0000}"/>
    <cellStyle name="Normal 8 6 2" xfId="977" xr:uid="{00000000-0005-0000-0000-00009B0F0000}"/>
    <cellStyle name="Normal 8 6 2 2" xfId="3211" xr:uid="{00000000-0005-0000-0000-00009C0F0000}"/>
    <cellStyle name="Normal 8 6 2 2 2" xfId="7423" xr:uid="{34E6E102-30B1-45C3-81AE-883BF95A98BE}"/>
    <cellStyle name="Normal 8 6 2 3" xfId="5278" xr:uid="{3FA1A861-77D4-4F64-8A9C-F3B6EB476D50}"/>
    <cellStyle name="Normal 8 6 3" xfId="1394" xr:uid="{00000000-0005-0000-0000-00009D0F0000}"/>
    <cellStyle name="Normal 8 6 3 2" xfId="3624" xr:uid="{00000000-0005-0000-0000-00009E0F0000}"/>
    <cellStyle name="Normal 8 6 3 2 2" xfId="7836" xr:uid="{CA872254-BF46-45CE-B5A2-30331FABBC39}"/>
    <cellStyle name="Normal 8 6 3 3" xfId="5691" xr:uid="{3FA12675-7B01-45F1-9B30-138E9F0C4488}"/>
    <cellStyle name="Normal 8 6 4" xfId="1807" xr:uid="{00000000-0005-0000-0000-00009F0F0000}"/>
    <cellStyle name="Normal 8 6 4 2" xfId="4037" xr:uid="{00000000-0005-0000-0000-0000A00F0000}"/>
    <cellStyle name="Normal 8 6 4 2 2" xfId="8249" xr:uid="{CA5BF768-8C32-4D29-8293-7D0D3D18ED75}"/>
    <cellStyle name="Normal 8 6 4 3" xfId="6104" xr:uid="{545F9F2A-C4C0-4FBF-BE92-51A8E55AFD96}"/>
    <cellStyle name="Normal 8 6 5" xfId="2221" xr:uid="{00000000-0005-0000-0000-0000A10F0000}"/>
    <cellStyle name="Normal 8 6 5 2" xfId="4450" xr:uid="{00000000-0005-0000-0000-0000A20F0000}"/>
    <cellStyle name="Normal 8 6 5 2 2" xfId="8662" xr:uid="{BEBD7FBA-17B6-43AA-8EE4-C4BF0D7B07BB}"/>
    <cellStyle name="Normal 8 6 5 3" xfId="6517" xr:uid="{A3A9CDE4-B251-4B28-A16B-4113DB62845F}"/>
    <cellStyle name="Normal 8 6 6" xfId="2657" xr:uid="{00000000-0005-0000-0000-0000A30F0000}"/>
    <cellStyle name="Normal 8 6 6 2" xfId="6930" xr:uid="{444CD434-61EA-436F-8D96-EA2478077A97}"/>
    <cellStyle name="Normal 8 6 7" xfId="4865" xr:uid="{25B01505-AA7C-4401-B8D7-3EB37873D51E}"/>
    <cellStyle name="Normal 8 7" xfId="946" xr:uid="{00000000-0005-0000-0000-0000A40F0000}"/>
    <cellStyle name="Normal 8 7 2" xfId="3180" xr:uid="{00000000-0005-0000-0000-0000A50F0000}"/>
    <cellStyle name="Normal 8 7 2 2" xfId="7392" xr:uid="{F980BC05-7F1A-4C48-9AF9-D4EEAE59D655}"/>
    <cellStyle name="Normal 8 7 3" xfId="5247" xr:uid="{8EBB196A-7881-4573-86D7-E679303D6D86}"/>
    <cellStyle name="Normal 8 8" xfId="1363" xr:uid="{00000000-0005-0000-0000-0000A60F0000}"/>
    <cellStyle name="Normal 8 8 2" xfId="3593" xr:uid="{00000000-0005-0000-0000-0000A70F0000}"/>
    <cellStyle name="Normal 8 8 2 2" xfId="7805" xr:uid="{C600EEB5-F3F0-4292-AE92-99E44DA56D68}"/>
    <cellStyle name="Normal 8 8 3" xfId="5660" xr:uid="{DBC31E97-56ED-4734-BCBE-1AEF9533A688}"/>
    <cellStyle name="Normal 8 9" xfId="1776" xr:uid="{00000000-0005-0000-0000-0000A80F0000}"/>
    <cellStyle name="Normal 8 9 2" xfId="4006" xr:uid="{00000000-0005-0000-0000-0000A90F0000}"/>
    <cellStyle name="Normal 8 9 2 2" xfId="8218" xr:uid="{728641EA-40B1-4E60-BD67-3F34C36CFF31}"/>
    <cellStyle name="Normal 8 9 3" xfId="6073" xr:uid="{CED960CB-EE5B-4E12-96D7-B3CF79EC64C9}"/>
    <cellStyle name="Normal 9" xfId="510" xr:uid="{00000000-0005-0000-0000-0000AA0F0000}"/>
    <cellStyle name="Normal 9 2" xfId="511" xr:uid="{00000000-0005-0000-0000-0000AB0F0000}"/>
    <cellStyle name="Normal 9 2 10" xfId="2658" xr:uid="{00000000-0005-0000-0000-0000AC0F0000}"/>
    <cellStyle name="Normal 9 2 10 2" xfId="6931" xr:uid="{C08DF899-91F7-4DF4-8E9F-57AB4475120A}"/>
    <cellStyle name="Normal 9 2 11" xfId="4866" xr:uid="{4969BFF0-446A-4913-ABA3-5434886DB6C1}"/>
    <cellStyle name="Normal 9 2 2" xfId="512" xr:uid="{00000000-0005-0000-0000-0000AD0F0000}"/>
    <cellStyle name="Normal 9 2 2 10" xfId="4867" xr:uid="{B5D0B8C1-E938-46B2-A2DE-D2C972687910}"/>
    <cellStyle name="Normal 9 2 2 2" xfId="513" xr:uid="{00000000-0005-0000-0000-0000AE0F0000}"/>
    <cellStyle name="Normal 9 2 2 2 2" xfId="514" xr:uid="{00000000-0005-0000-0000-0000AF0F0000}"/>
    <cellStyle name="Normal 9 2 2 2 2 2" xfId="515" xr:uid="{00000000-0005-0000-0000-0000B00F0000}"/>
    <cellStyle name="Normal 9 2 2 2 2 2 2" xfId="983" xr:uid="{00000000-0005-0000-0000-0000B10F0000}"/>
    <cellStyle name="Normal 9 2 2 2 2 2 2 2" xfId="3216" xr:uid="{00000000-0005-0000-0000-0000B20F0000}"/>
    <cellStyle name="Normal 9 2 2 2 2 2 2 2 2" xfId="7428" xr:uid="{768AF01F-915A-481E-BFBC-65B7D4F5C786}"/>
    <cellStyle name="Normal 9 2 2 2 2 2 2 3" xfId="5283" xr:uid="{DD2F048E-5C37-49FD-9E9F-753D8BB12EE3}"/>
    <cellStyle name="Normal 9 2 2 2 2 2 3" xfId="1399" xr:uid="{00000000-0005-0000-0000-0000B30F0000}"/>
    <cellStyle name="Normal 9 2 2 2 2 2 3 2" xfId="3629" xr:uid="{00000000-0005-0000-0000-0000B40F0000}"/>
    <cellStyle name="Normal 9 2 2 2 2 2 3 2 2" xfId="7841" xr:uid="{87CEA1E6-5051-454A-9635-C6FC7030D76E}"/>
    <cellStyle name="Normal 9 2 2 2 2 2 3 3" xfId="5696" xr:uid="{26E35C42-B689-4C37-B5C7-9217E82E924C}"/>
    <cellStyle name="Normal 9 2 2 2 2 2 4" xfId="1812" xr:uid="{00000000-0005-0000-0000-0000B50F0000}"/>
    <cellStyle name="Normal 9 2 2 2 2 2 4 2" xfId="4042" xr:uid="{00000000-0005-0000-0000-0000B60F0000}"/>
    <cellStyle name="Normal 9 2 2 2 2 2 4 2 2" xfId="8254" xr:uid="{36A44E99-9D94-45DF-B48C-20EFA2BC5809}"/>
    <cellStyle name="Normal 9 2 2 2 2 2 4 3" xfId="6109" xr:uid="{00178950-E090-4CA3-A007-8FDFA6F52271}"/>
    <cellStyle name="Normal 9 2 2 2 2 2 5" xfId="2226" xr:uid="{00000000-0005-0000-0000-0000B70F0000}"/>
    <cellStyle name="Normal 9 2 2 2 2 2 5 2" xfId="4455" xr:uid="{00000000-0005-0000-0000-0000B80F0000}"/>
    <cellStyle name="Normal 9 2 2 2 2 2 5 2 2" xfId="8667" xr:uid="{82C63755-4F0F-42BB-A254-C17B06078106}"/>
    <cellStyle name="Normal 9 2 2 2 2 2 5 3" xfId="6522" xr:uid="{1E304279-4366-4946-8570-237FF0EE1268}"/>
    <cellStyle name="Normal 9 2 2 2 2 2 6" xfId="2662" xr:uid="{00000000-0005-0000-0000-0000B90F0000}"/>
    <cellStyle name="Normal 9 2 2 2 2 2 6 2" xfId="6935" xr:uid="{7304622F-4E45-4C2F-8460-56DD158D96F1}"/>
    <cellStyle name="Normal 9 2 2 2 2 2 7" xfId="4870" xr:uid="{C4C6AC11-F8DE-47B8-8EE0-42792AFBFE80}"/>
    <cellStyle name="Normal 9 2 2 2 2 3" xfId="982" xr:uid="{00000000-0005-0000-0000-0000BA0F0000}"/>
    <cellStyle name="Normal 9 2 2 2 2 3 2" xfId="3215" xr:uid="{00000000-0005-0000-0000-0000BB0F0000}"/>
    <cellStyle name="Normal 9 2 2 2 2 3 2 2" xfId="7427" xr:uid="{7C4615C3-CB3D-4ED7-BDE3-9E96D86D24E8}"/>
    <cellStyle name="Normal 9 2 2 2 2 3 3" xfId="5282" xr:uid="{939038BC-171D-4C27-B4B3-1BDBB6F7DC51}"/>
    <cellStyle name="Normal 9 2 2 2 2 4" xfId="1398" xr:uid="{00000000-0005-0000-0000-0000BC0F0000}"/>
    <cellStyle name="Normal 9 2 2 2 2 4 2" xfId="3628" xr:uid="{00000000-0005-0000-0000-0000BD0F0000}"/>
    <cellStyle name="Normal 9 2 2 2 2 4 2 2" xfId="7840" xr:uid="{C059C4F0-07FA-4898-9B53-21258DBF1582}"/>
    <cellStyle name="Normal 9 2 2 2 2 4 3" xfId="5695" xr:uid="{873B5F76-4DED-47CB-B4EA-38AD987F0158}"/>
    <cellStyle name="Normal 9 2 2 2 2 5" xfId="1811" xr:uid="{00000000-0005-0000-0000-0000BE0F0000}"/>
    <cellStyle name="Normal 9 2 2 2 2 5 2" xfId="4041" xr:uid="{00000000-0005-0000-0000-0000BF0F0000}"/>
    <cellStyle name="Normal 9 2 2 2 2 5 2 2" xfId="8253" xr:uid="{D9E41C97-9F6B-41C6-808B-B263FE297332}"/>
    <cellStyle name="Normal 9 2 2 2 2 5 3" xfId="6108" xr:uid="{7A42379C-DFE3-44E8-A693-16545ABC17EB}"/>
    <cellStyle name="Normal 9 2 2 2 2 6" xfId="2225" xr:uid="{00000000-0005-0000-0000-0000C00F0000}"/>
    <cellStyle name="Normal 9 2 2 2 2 6 2" xfId="4454" xr:uid="{00000000-0005-0000-0000-0000C10F0000}"/>
    <cellStyle name="Normal 9 2 2 2 2 6 2 2" xfId="8666" xr:uid="{AB8C3A7B-8A51-463C-8D8F-FDCD89277805}"/>
    <cellStyle name="Normal 9 2 2 2 2 6 3" xfId="6521" xr:uid="{AC570816-5239-44D4-998A-5411EB490A9E}"/>
    <cellStyle name="Normal 9 2 2 2 2 7" xfId="2661" xr:uid="{00000000-0005-0000-0000-0000C20F0000}"/>
    <cellStyle name="Normal 9 2 2 2 2 7 2" xfId="6934" xr:uid="{4AF63340-97EB-4469-B801-A7BADB2D9381}"/>
    <cellStyle name="Normal 9 2 2 2 2 8" xfId="4869" xr:uid="{05D6D518-EC8E-46C3-801C-8546F360584B}"/>
    <cellStyle name="Normal 9 2 2 2 3" xfId="516" xr:uid="{00000000-0005-0000-0000-0000C30F0000}"/>
    <cellStyle name="Normal 9 2 2 2 3 2" xfId="984" xr:uid="{00000000-0005-0000-0000-0000C40F0000}"/>
    <cellStyle name="Normal 9 2 2 2 3 2 2" xfId="3217" xr:uid="{00000000-0005-0000-0000-0000C50F0000}"/>
    <cellStyle name="Normal 9 2 2 2 3 2 2 2" xfId="7429" xr:uid="{2A50AA00-96BC-4961-A521-41DA83D09156}"/>
    <cellStyle name="Normal 9 2 2 2 3 2 3" xfId="5284" xr:uid="{9FD98280-7B5F-4086-B513-4BA9B4041D5A}"/>
    <cellStyle name="Normal 9 2 2 2 3 3" xfId="1400" xr:uid="{00000000-0005-0000-0000-0000C60F0000}"/>
    <cellStyle name="Normal 9 2 2 2 3 3 2" xfId="3630" xr:uid="{00000000-0005-0000-0000-0000C70F0000}"/>
    <cellStyle name="Normal 9 2 2 2 3 3 2 2" xfId="7842" xr:uid="{1B48D53F-9CA8-4D3A-83B2-B21E9A7FB92D}"/>
    <cellStyle name="Normal 9 2 2 2 3 3 3" xfId="5697" xr:uid="{9E82889A-89CA-45DA-9FCC-DFFF46A5A56F}"/>
    <cellStyle name="Normal 9 2 2 2 3 4" xfId="1813" xr:uid="{00000000-0005-0000-0000-0000C80F0000}"/>
    <cellStyle name="Normal 9 2 2 2 3 4 2" xfId="4043" xr:uid="{00000000-0005-0000-0000-0000C90F0000}"/>
    <cellStyle name="Normal 9 2 2 2 3 4 2 2" xfId="8255" xr:uid="{6F0267F3-BCB4-4269-9896-2D39EF23EA38}"/>
    <cellStyle name="Normal 9 2 2 2 3 4 3" xfId="6110" xr:uid="{85F765EB-CB45-40D2-8480-38EEA50E3992}"/>
    <cellStyle name="Normal 9 2 2 2 3 5" xfId="2227" xr:uid="{00000000-0005-0000-0000-0000CA0F0000}"/>
    <cellStyle name="Normal 9 2 2 2 3 5 2" xfId="4456" xr:uid="{00000000-0005-0000-0000-0000CB0F0000}"/>
    <cellStyle name="Normal 9 2 2 2 3 5 2 2" xfId="8668" xr:uid="{1B2560F6-2A9A-46E6-96B7-677D60F909B1}"/>
    <cellStyle name="Normal 9 2 2 2 3 5 3" xfId="6523" xr:uid="{4AA469BE-FCAF-4B72-9B25-B3C1252B7036}"/>
    <cellStyle name="Normal 9 2 2 2 3 6" xfId="2663" xr:uid="{00000000-0005-0000-0000-0000CC0F0000}"/>
    <cellStyle name="Normal 9 2 2 2 3 6 2" xfId="6936" xr:uid="{C27946E9-10BF-4899-821A-CC7112DB2910}"/>
    <cellStyle name="Normal 9 2 2 2 3 7" xfId="4871" xr:uid="{1AA24A1A-BC98-4822-B2C7-9995D307F376}"/>
    <cellStyle name="Normal 9 2 2 2 4" xfId="981" xr:uid="{00000000-0005-0000-0000-0000CD0F0000}"/>
    <cellStyle name="Normal 9 2 2 2 4 2" xfId="3214" xr:uid="{00000000-0005-0000-0000-0000CE0F0000}"/>
    <cellStyle name="Normal 9 2 2 2 4 2 2" xfId="7426" xr:uid="{24079235-1EE8-4793-9E81-B445C26A9C89}"/>
    <cellStyle name="Normal 9 2 2 2 4 3" xfId="5281" xr:uid="{53467C6F-7C90-41FC-98A1-3D4F2EF6F295}"/>
    <cellStyle name="Normal 9 2 2 2 5" xfId="1397" xr:uid="{00000000-0005-0000-0000-0000CF0F0000}"/>
    <cellStyle name="Normal 9 2 2 2 5 2" xfId="3627" xr:uid="{00000000-0005-0000-0000-0000D00F0000}"/>
    <cellStyle name="Normal 9 2 2 2 5 2 2" xfId="7839" xr:uid="{9435A537-6E91-4A64-9B1F-69EB7234D51A}"/>
    <cellStyle name="Normal 9 2 2 2 5 3" xfId="5694" xr:uid="{4491121F-580E-453F-B004-DBA46880C074}"/>
    <cellStyle name="Normal 9 2 2 2 6" xfId="1810" xr:uid="{00000000-0005-0000-0000-0000D10F0000}"/>
    <cellStyle name="Normal 9 2 2 2 6 2" xfId="4040" xr:uid="{00000000-0005-0000-0000-0000D20F0000}"/>
    <cellStyle name="Normal 9 2 2 2 6 2 2" xfId="8252" xr:uid="{11FE2FCC-46CE-4508-8503-54661E294C92}"/>
    <cellStyle name="Normal 9 2 2 2 6 3" xfId="6107" xr:uid="{E14F534A-DBB7-47BE-A472-FF47148D3649}"/>
    <cellStyle name="Normal 9 2 2 2 7" xfId="2224" xr:uid="{00000000-0005-0000-0000-0000D30F0000}"/>
    <cellStyle name="Normal 9 2 2 2 7 2" xfId="4453" xr:uid="{00000000-0005-0000-0000-0000D40F0000}"/>
    <cellStyle name="Normal 9 2 2 2 7 2 2" xfId="8665" xr:uid="{0A8D01A9-302E-4175-B046-589DE40EBECD}"/>
    <cellStyle name="Normal 9 2 2 2 7 3" xfId="6520" xr:uid="{06F9D2FC-52E3-41EE-A722-58C6D32B8BB9}"/>
    <cellStyle name="Normal 9 2 2 2 8" xfId="2660" xr:uid="{00000000-0005-0000-0000-0000D50F0000}"/>
    <cellStyle name="Normal 9 2 2 2 8 2" xfId="6933" xr:uid="{C5BC260B-2DD8-444F-86E8-5EF832996977}"/>
    <cellStyle name="Normal 9 2 2 2 9" xfId="4868" xr:uid="{34F50330-FEA0-4CF1-8025-AB7E77831B75}"/>
    <cellStyle name="Normal 9 2 2 3" xfId="517" xr:uid="{00000000-0005-0000-0000-0000D60F0000}"/>
    <cellStyle name="Normal 9 2 2 3 2" xfId="518" xr:uid="{00000000-0005-0000-0000-0000D70F0000}"/>
    <cellStyle name="Normal 9 2 2 3 2 2" xfId="986" xr:uid="{00000000-0005-0000-0000-0000D80F0000}"/>
    <cellStyle name="Normal 9 2 2 3 2 2 2" xfId="3219" xr:uid="{00000000-0005-0000-0000-0000D90F0000}"/>
    <cellStyle name="Normal 9 2 2 3 2 2 2 2" xfId="7431" xr:uid="{AB948679-D128-4302-A048-38DDBB580BB2}"/>
    <cellStyle name="Normal 9 2 2 3 2 2 3" xfId="5286" xr:uid="{77EAA4E6-8FD8-4C24-AF07-5AE748C6A969}"/>
    <cellStyle name="Normal 9 2 2 3 2 3" xfId="1402" xr:uid="{00000000-0005-0000-0000-0000DA0F0000}"/>
    <cellStyle name="Normal 9 2 2 3 2 3 2" xfId="3632" xr:uid="{00000000-0005-0000-0000-0000DB0F0000}"/>
    <cellStyle name="Normal 9 2 2 3 2 3 2 2" xfId="7844" xr:uid="{9934D062-1C19-4850-AFCE-2FBA12E83251}"/>
    <cellStyle name="Normal 9 2 2 3 2 3 3" xfId="5699" xr:uid="{19C540F4-4AE2-426C-B964-06DC0E2F39D8}"/>
    <cellStyle name="Normal 9 2 2 3 2 4" xfId="1815" xr:uid="{00000000-0005-0000-0000-0000DC0F0000}"/>
    <cellStyle name="Normal 9 2 2 3 2 4 2" xfId="4045" xr:uid="{00000000-0005-0000-0000-0000DD0F0000}"/>
    <cellStyle name="Normal 9 2 2 3 2 4 2 2" xfId="8257" xr:uid="{76729A40-D24A-4DC1-BCD5-76191704DADD}"/>
    <cellStyle name="Normal 9 2 2 3 2 4 3" xfId="6112" xr:uid="{AD2719C4-B59E-4F4E-9C00-3248813F4326}"/>
    <cellStyle name="Normal 9 2 2 3 2 5" xfId="2229" xr:uid="{00000000-0005-0000-0000-0000DE0F0000}"/>
    <cellStyle name="Normal 9 2 2 3 2 5 2" xfId="4458" xr:uid="{00000000-0005-0000-0000-0000DF0F0000}"/>
    <cellStyle name="Normal 9 2 2 3 2 5 2 2" xfId="8670" xr:uid="{952B086B-289C-4DD1-802F-98B36E640743}"/>
    <cellStyle name="Normal 9 2 2 3 2 5 3" xfId="6525" xr:uid="{3A4FAB38-07D0-4645-8C36-8EF58F85D898}"/>
    <cellStyle name="Normal 9 2 2 3 2 6" xfId="2665" xr:uid="{00000000-0005-0000-0000-0000E00F0000}"/>
    <cellStyle name="Normal 9 2 2 3 2 6 2" xfId="6938" xr:uid="{34B80428-F291-48DC-8678-DFECEC0E9425}"/>
    <cellStyle name="Normal 9 2 2 3 2 7" xfId="4873" xr:uid="{A12CC724-95E7-4E1C-88B1-605ACDECEF2A}"/>
    <cellStyle name="Normal 9 2 2 3 3" xfId="985" xr:uid="{00000000-0005-0000-0000-0000E10F0000}"/>
    <cellStyle name="Normal 9 2 2 3 3 2" xfId="3218" xr:uid="{00000000-0005-0000-0000-0000E20F0000}"/>
    <cellStyle name="Normal 9 2 2 3 3 2 2" xfId="7430" xr:uid="{8463BBF8-9675-4614-AD50-AB9A62FBC2F3}"/>
    <cellStyle name="Normal 9 2 2 3 3 3" xfId="5285" xr:uid="{E3CFFE77-0561-4651-9046-3894BB93FF89}"/>
    <cellStyle name="Normal 9 2 2 3 4" xfId="1401" xr:uid="{00000000-0005-0000-0000-0000E30F0000}"/>
    <cellStyle name="Normal 9 2 2 3 4 2" xfId="3631" xr:uid="{00000000-0005-0000-0000-0000E40F0000}"/>
    <cellStyle name="Normal 9 2 2 3 4 2 2" xfId="7843" xr:uid="{C830A4E0-6B30-4245-97C4-419189DB1732}"/>
    <cellStyle name="Normal 9 2 2 3 4 3" xfId="5698" xr:uid="{F9949C51-BE7B-4B6D-8858-09AC4E66094E}"/>
    <cellStyle name="Normal 9 2 2 3 5" xfId="1814" xr:uid="{00000000-0005-0000-0000-0000E50F0000}"/>
    <cellStyle name="Normal 9 2 2 3 5 2" xfId="4044" xr:uid="{00000000-0005-0000-0000-0000E60F0000}"/>
    <cellStyle name="Normal 9 2 2 3 5 2 2" xfId="8256" xr:uid="{A62C3593-1F74-478B-9DF8-E9AD1E66630C}"/>
    <cellStyle name="Normal 9 2 2 3 5 3" xfId="6111" xr:uid="{01C79395-C31F-470D-A151-60C26E246C9F}"/>
    <cellStyle name="Normal 9 2 2 3 6" xfId="2228" xr:uid="{00000000-0005-0000-0000-0000E70F0000}"/>
    <cellStyle name="Normal 9 2 2 3 6 2" xfId="4457" xr:uid="{00000000-0005-0000-0000-0000E80F0000}"/>
    <cellStyle name="Normal 9 2 2 3 6 2 2" xfId="8669" xr:uid="{B561D198-6FB2-40C5-BC69-511D0D28D29D}"/>
    <cellStyle name="Normal 9 2 2 3 6 3" xfId="6524" xr:uid="{23DA2C99-ECC0-4AE2-AF64-EA457C0D3421}"/>
    <cellStyle name="Normal 9 2 2 3 7" xfId="2664" xr:uid="{00000000-0005-0000-0000-0000E90F0000}"/>
    <cellStyle name="Normal 9 2 2 3 7 2" xfId="6937" xr:uid="{33A45CE9-AC9C-4BA8-B0AF-86B300E2E7B9}"/>
    <cellStyle name="Normal 9 2 2 3 8" xfId="4872" xr:uid="{D935845A-C0A4-423E-AD75-3B3E9AE2CBE7}"/>
    <cellStyle name="Normal 9 2 2 4" xfId="519" xr:uid="{00000000-0005-0000-0000-0000EA0F0000}"/>
    <cellStyle name="Normal 9 2 2 4 2" xfId="987" xr:uid="{00000000-0005-0000-0000-0000EB0F0000}"/>
    <cellStyle name="Normal 9 2 2 4 2 2" xfId="3220" xr:uid="{00000000-0005-0000-0000-0000EC0F0000}"/>
    <cellStyle name="Normal 9 2 2 4 2 2 2" xfId="7432" xr:uid="{B174E664-4391-407A-96FA-5066E49AFECF}"/>
    <cellStyle name="Normal 9 2 2 4 2 3" xfId="5287" xr:uid="{7E169E58-C61E-4884-A674-CE489291F46F}"/>
    <cellStyle name="Normal 9 2 2 4 3" xfId="1403" xr:uid="{00000000-0005-0000-0000-0000ED0F0000}"/>
    <cellStyle name="Normal 9 2 2 4 3 2" xfId="3633" xr:uid="{00000000-0005-0000-0000-0000EE0F0000}"/>
    <cellStyle name="Normal 9 2 2 4 3 2 2" xfId="7845" xr:uid="{B88C6C55-F368-4EB2-92A4-0A6FD04E3D3C}"/>
    <cellStyle name="Normal 9 2 2 4 3 3" xfId="5700" xr:uid="{CAB77129-BA88-434A-B5D1-669F70E77D8C}"/>
    <cellStyle name="Normal 9 2 2 4 4" xfId="1816" xr:uid="{00000000-0005-0000-0000-0000EF0F0000}"/>
    <cellStyle name="Normal 9 2 2 4 4 2" xfId="4046" xr:uid="{00000000-0005-0000-0000-0000F00F0000}"/>
    <cellStyle name="Normal 9 2 2 4 4 2 2" xfId="8258" xr:uid="{519BF9E8-4561-46C7-AE97-193B77BC9F2F}"/>
    <cellStyle name="Normal 9 2 2 4 4 3" xfId="6113" xr:uid="{AA390DC9-E7BD-42FD-8543-5EC92E4919F9}"/>
    <cellStyle name="Normal 9 2 2 4 5" xfId="2230" xr:uid="{00000000-0005-0000-0000-0000F10F0000}"/>
    <cellStyle name="Normal 9 2 2 4 5 2" xfId="4459" xr:uid="{00000000-0005-0000-0000-0000F20F0000}"/>
    <cellStyle name="Normal 9 2 2 4 5 2 2" xfId="8671" xr:uid="{9978D7B3-0BEF-4382-9B3E-0ACD32936A13}"/>
    <cellStyle name="Normal 9 2 2 4 5 3" xfId="6526" xr:uid="{3E3FF3F1-DA6E-413B-BE1B-856068651D4C}"/>
    <cellStyle name="Normal 9 2 2 4 6" xfId="2666" xr:uid="{00000000-0005-0000-0000-0000F30F0000}"/>
    <cellStyle name="Normal 9 2 2 4 6 2" xfId="6939" xr:uid="{425A08AD-CE67-40FD-A0FA-B1DA58E3D2DA}"/>
    <cellStyle name="Normal 9 2 2 4 7" xfId="4874" xr:uid="{CB92B139-3B4F-4405-A852-838EC17E83F1}"/>
    <cellStyle name="Normal 9 2 2 5" xfId="980" xr:uid="{00000000-0005-0000-0000-0000F40F0000}"/>
    <cellStyle name="Normal 9 2 2 5 2" xfId="3213" xr:uid="{00000000-0005-0000-0000-0000F50F0000}"/>
    <cellStyle name="Normal 9 2 2 5 2 2" xfId="7425" xr:uid="{1EB22D27-2901-4768-A668-DEB1417C5BE1}"/>
    <cellStyle name="Normal 9 2 2 5 3" xfId="5280" xr:uid="{23DDDFFD-521C-4184-AC52-CC893105B2D3}"/>
    <cellStyle name="Normal 9 2 2 6" xfId="1396" xr:uid="{00000000-0005-0000-0000-0000F60F0000}"/>
    <cellStyle name="Normal 9 2 2 6 2" xfId="3626" xr:uid="{00000000-0005-0000-0000-0000F70F0000}"/>
    <cellStyle name="Normal 9 2 2 6 2 2" xfId="7838" xr:uid="{A2E1B62E-114F-43F3-AAB8-FD18B25709FB}"/>
    <cellStyle name="Normal 9 2 2 6 3" xfId="5693" xr:uid="{520087E3-F7B6-4197-A1B1-2BF085EE7367}"/>
    <cellStyle name="Normal 9 2 2 7" xfId="1809" xr:uid="{00000000-0005-0000-0000-0000F80F0000}"/>
    <cellStyle name="Normal 9 2 2 7 2" xfId="4039" xr:uid="{00000000-0005-0000-0000-0000F90F0000}"/>
    <cellStyle name="Normal 9 2 2 7 2 2" xfId="8251" xr:uid="{FF0F1B59-BDB8-48F4-B897-21A78D368E01}"/>
    <cellStyle name="Normal 9 2 2 7 3" xfId="6106" xr:uid="{51237C96-9E75-4A8C-8D97-A3423E88CE3F}"/>
    <cellStyle name="Normal 9 2 2 8" xfId="2223" xr:uid="{00000000-0005-0000-0000-0000FA0F0000}"/>
    <cellStyle name="Normal 9 2 2 8 2" xfId="4452" xr:uid="{00000000-0005-0000-0000-0000FB0F0000}"/>
    <cellStyle name="Normal 9 2 2 8 2 2" xfId="8664" xr:uid="{921F46FB-15BC-44FF-AF62-C758E85F8469}"/>
    <cellStyle name="Normal 9 2 2 8 3" xfId="6519" xr:uid="{8615157D-90E1-4C2B-9203-60D10380A2BD}"/>
    <cellStyle name="Normal 9 2 2 9" xfId="2659" xr:uid="{00000000-0005-0000-0000-0000FC0F0000}"/>
    <cellStyle name="Normal 9 2 2 9 2" xfId="6932" xr:uid="{6D6C278F-E284-45EC-BD7A-5EF91319D881}"/>
    <cellStyle name="Normal 9 2 3" xfId="520" xr:uid="{00000000-0005-0000-0000-0000FD0F0000}"/>
    <cellStyle name="Normal 9 2 3 2" xfId="521" xr:uid="{00000000-0005-0000-0000-0000FE0F0000}"/>
    <cellStyle name="Normal 9 2 3 2 2" xfId="522" xr:uid="{00000000-0005-0000-0000-0000FF0F0000}"/>
    <cellStyle name="Normal 9 2 3 2 2 2" xfId="990" xr:uid="{00000000-0005-0000-0000-000000100000}"/>
    <cellStyle name="Normal 9 2 3 2 2 2 2" xfId="3223" xr:uid="{00000000-0005-0000-0000-000001100000}"/>
    <cellStyle name="Normal 9 2 3 2 2 2 2 2" xfId="7435" xr:uid="{BB2E5E35-1562-4FEE-B133-C5557E3496D7}"/>
    <cellStyle name="Normal 9 2 3 2 2 2 3" xfId="5290" xr:uid="{A92542E4-B45D-4CA7-B770-1D8074490B4D}"/>
    <cellStyle name="Normal 9 2 3 2 2 3" xfId="1406" xr:uid="{00000000-0005-0000-0000-000002100000}"/>
    <cellStyle name="Normal 9 2 3 2 2 3 2" xfId="3636" xr:uid="{00000000-0005-0000-0000-000003100000}"/>
    <cellStyle name="Normal 9 2 3 2 2 3 2 2" xfId="7848" xr:uid="{437B6A50-33F4-43DB-A130-4D0C6634015C}"/>
    <cellStyle name="Normal 9 2 3 2 2 3 3" xfId="5703" xr:uid="{4FCB7F08-2A76-4562-8E3A-DE3F18966107}"/>
    <cellStyle name="Normal 9 2 3 2 2 4" xfId="1819" xr:uid="{00000000-0005-0000-0000-000004100000}"/>
    <cellStyle name="Normal 9 2 3 2 2 4 2" xfId="4049" xr:uid="{00000000-0005-0000-0000-000005100000}"/>
    <cellStyle name="Normal 9 2 3 2 2 4 2 2" xfId="8261" xr:uid="{EEE6A4EF-B367-4AA0-B091-59617324E9A2}"/>
    <cellStyle name="Normal 9 2 3 2 2 4 3" xfId="6116" xr:uid="{4C93E358-FB01-4AA5-91CF-FA0653804DAD}"/>
    <cellStyle name="Normal 9 2 3 2 2 5" xfId="2233" xr:uid="{00000000-0005-0000-0000-000006100000}"/>
    <cellStyle name="Normal 9 2 3 2 2 5 2" xfId="4462" xr:uid="{00000000-0005-0000-0000-000007100000}"/>
    <cellStyle name="Normal 9 2 3 2 2 5 2 2" xfId="8674" xr:uid="{E27E9C89-8577-4C85-9967-1C3FDE87DC24}"/>
    <cellStyle name="Normal 9 2 3 2 2 5 3" xfId="6529" xr:uid="{20BC5FF2-BD51-42C9-9FD7-C37DFFB179E8}"/>
    <cellStyle name="Normal 9 2 3 2 2 6" xfId="2669" xr:uid="{00000000-0005-0000-0000-000008100000}"/>
    <cellStyle name="Normal 9 2 3 2 2 6 2" xfId="6942" xr:uid="{6E6CA4B8-91C9-4253-9F64-3649DDB2FFB8}"/>
    <cellStyle name="Normal 9 2 3 2 2 7" xfId="4877" xr:uid="{4551A9B3-A966-4561-89AD-4E9B769609C8}"/>
    <cellStyle name="Normal 9 2 3 2 3" xfId="989" xr:uid="{00000000-0005-0000-0000-000009100000}"/>
    <cellStyle name="Normal 9 2 3 2 3 2" xfId="3222" xr:uid="{00000000-0005-0000-0000-00000A100000}"/>
    <cellStyle name="Normal 9 2 3 2 3 2 2" xfId="7434" xr:uid="{4196E720-E04C-4A26-B640-3D817EBDE22F}"/>
    <cellStyle name="Normal 9 2 3 2 3 3" xfId="5289" xr:uid="{5C77EAAE-4BB2-493F-AD71-2394CA4B737B}"/>
    <cellStyle name="Normal 9 2 3 2 4" xfId="1405" xr:uid="{00000000-0005-0000-0000-00000B100000}"/>
    <cellStyle name="Normal 9 2 3 2 4 2" xfId="3635" xr:uid="{00000000-0005-0000-0000-00000C100000}"/>
    <cellStyle name="Normal 9 2 3 2 4 2 2" xfId="7847" xr:uid="{7150C620-31B8-4106-9651-B16FF473EA91}"/>
    <cellStyle name="Normal 9 2 3 2 4 3" xfId="5702" xr:uid="{421D7ABB-CE5D-4A35-B699-5643BC14F7F8}"/>
    <cellStyle name="Normal 9 2 3 2 5" xfId="1818" xr:uid="{00000000-0005-0000-0000-00000D100000}"/>
    <cellStyle name="Normal 9 2 3 2 5 2" xfId="4048" xr:uid="{00000000-0005-0000-0000-00000E100000}"/>
    <cellStyle name="Normal 9 2 3 2 5 2 2" xfId="8260" xr:uid="{ABFFB960-AD92-4887-97BB-DFBC5B0052A3}"/>
    <cellStyle name="Normal 9 2 3 2 5 3" xfId="6115" xr:uid="{F0A8907E-5B00-4A72-84F7-9DFFC7377192}"/>
    <cellStyle name="Normal 9 2 3 2 6" xfId="2232" xr:uid="{00000000-0005-0000-0000-00000F100000}"/>
    <cellStyle name="Normal 9 2 3 2 6 2" xfId="4461" xr:uid="{00000000-0005-0000-0000-000010100000}"/>
    <cellStyle name="Normal 9 2 3 2 6 2 2" xfId="8673" xr:uid="{D3A4502D-EBAE-4047-BDC7-9DED5BBCE304}"/>
    <cellStyle name="Normal 9 2 3 2 6 3" xfId="6528" xr:uid="{ED45B370-6D2B-4B59-9EAA-1DD8868B07B4}"/>
    <cellStyle name="Normal 9 2 3 2 7" xfId="2668" xr:uid="{00000000-0005-0000-0000-000011100000}"/>
    <cellStyle name="Normal 9 2 3 2 7 2" xfId="6941" xr:uid="{84F0A642-94B8-4B84-B09C-185A481B8DDD}"/>
    <cellStyle name="Normal 9 2 3 2 8" xfId="4876" xr:uid="{F7292B3B-2352-4A0C-A095-9369E13B78F9}"/>
    <cellStyle name="Normal 9 2 3 3" xfId="523" xr:uid="{00000000-0005-0000-0000-000012100000}"/>
    <cellStyle name="Normal 9 2 3 3 2" xfId="991" xr:uid="{00000000-0005-0000-0000-000013100000}"/>
    <cellStyle name="Normal 9 2 3 3 2 2" xfId="3224" xr:uid="{00000000-0005-0000-0000-000014100000}"/>
    <cellStyle name="Normal 9 2 3 3 2 2 2" xfId="7436" xr:uid="{15B0542A-D009-4753-904A-E98690F7389D}"/>
    <cellStyle name="Normal 9 2 3 3 2 3" xfId="5291" xr:uid="{9AEC9C55-F1DE-41AC-B533-08E29AB3F37D}"/>
    <cellStyle name="Normal 9 2 3 3 3" xfId="1407" xr:uid="{00000000-0005-0000-0000-000015100000}"/>
    <cellStyle name="Normal 9 2 3 3 3 2" xfId="3637" xr:uid="{00000000-0005-0000-0000-000016100000}"/>
    <cellStyle name="Normal 9 2 3 3 3 2 2" xfId="7849" xr:uid="{72AC5BE4-570A-43B7-910A-F9BCC85D6FD4}"/>
    <cellStyle name="Normal 9 2 3 3 3 3" xfId="5704" xr:uid="{6E9F630F-D0A4-4BF9-ABA4-C7A0A86AFF91}"/>
    <cellStyle name="Normal 9 2 3 3 4" xfId="1820" xr:uid="{00000000-0005-0000-0000-000017100000}"/>
    <cellStyle name="Normal 9 2 3 3 4 2" xfId="4050" xr:uid="{00000000-0005-0000-0000-000018100000}"/>
    <cellStyle name="Normal 9 2 3 3 4 2 2" xfId="8262" xr:uid="{B9B1EE9C-EC9E-40A8-BA40-B2ABE05AC89B}"/>
    <cellStyle name="Normal 9 2 3 3 4 3" xfId="6117" xr:uid="{E631B10A-4AA9-4A90-98C5-1BE5329B708B}"/>
    <cellStyle name="Normal 9 2 3 3 5" xfId="2234" xr:uid="{00000000-0005-0000-0000-000019100000}"/>
    <cellStyle name="Normal 9 2 3 3 5 2" xfId="4463" xr:uid="{00000000-0005-0000-0000-00001A100000}"/>
    <cellStyle name="Normal 9 2 3 3 5 2 2" xfId="8675" xr:uid="{9772BF54-C474-417D-B72E-927C4E7BDC12}"/>
    <cellStyle name="Normal 9 2 3 3 5 3" xfId="6530" xr:uid="{B1861AE8-9955-4D96-B730-CB9A3ED88E56}"/>
    <cellStyle name="Normal 9 2 3 3 6" xfId="2670" xr:uid="{00000000-0005-0000-0000-00001B100000}"/>
    <cellStyle name="Normal 9 2 3 3 6 2" xfId="6943" xr:uid="{84D5C28D-CCBF-4268-A3F1-0BA99F2F877C}"/>
    <cellStyle name="Normal 9 2 3 3 7" xfId="4878" xr:uid="{74BF8B70-8AEE-4F0E-89C7-4556660460AD}"/>
    <cellStyle name="Normal 9 2 3 4" xfId="988" xr:uid="{00000000-0005-0000-0000-00001C100000}"/>
    <cellStyle name="Normal 9 2 3 4 2" xfId="3221" xr:uid="{00000000-0005-0000-0000-00001D100000}"/>
    <cellStyle name="Normal 9 2 3 4 2 2" xfId="7433" xr:uid="{F82277EE-875E-42D1-B1D1-2AB190902FC1}"/>
    <cellStyle name="Normal 9 2 3 4 3" xfId="5288" xr:uid="{08D2B7C8-0BDD-4D85-AC24-8C9507787197}"/>
    <cellStyle name="Normal 9 2 3 5" xfId="1404" xr:uid="{00000000-0005-0000-0000-00001E100000}"/>
    <cellStyle name="Normal 9 2 3 5 2" xfId="3634" xr:uid="{00000000-0005-0000-0000-00001F100000}"/>
    <cellStyle name="Normal 9 2 3 5 2 2" xfId="7846" xr:uid="{9D5B40C5-7DFA-4DA6-8ACB-71E7CF22D700}"/>
    <cellStyle name="Normal 9 2 3 5 3" xfId="5701" xr:uid="{41BE431D-8D83-4EFA-96E3-1FC30E5616D0}"/>
    <cellStyle name="Normal 9 2 3 6" xfId="1817" xr:uid="{00000000-0005-0000-0000-000020100000}"/>
    <cellStyle name="Normal 9 2 3 6 2" xfId="4047" xr:uid="{00000000-0005-0000-0000-000021100000}"/>
    <cellStyle name="Normal 9 2 3 6 2 2" xfId="8259" xr:uid="{F848569C-9A0B-4CEA-B8A4-D98C460DD0D9}"/>
    <cellStyle name="Normal 9 2 3 6 3" xfId="6114" xr:uid="{383982DA-D6AA-4B20-A413-080C70A2F213}"/>
    <cellStyle name="Normal 9 2 3 7" xfId="2231" xr:uid="{00000000-0005-0000-0000-000022100000}"/>
    <cellStyle name="Normal 9 2 3 7 2" xfId="4460" xr:uid="{00000000-0005-0000-0000-000023100000}"/>
    <cellStyle name="Normal 9 2 3 7 2 2" xfId="8672" xr:uid="{B78E14FF-246B-47EC-92B0-FD6259B79C2B}"/>
    <cellStyle name="Normal 9 2 3 7 3" xfId="6527" xr:uid="{FC77BF68-171A-4294-980E-EEC7E335DCBA}"/>
    <cellStyle name="Normal 9 2 3 8" xfId="2667" xr:uid="{00000000-0005-0000-0000-000024100000}"/>
    <cellStyle name="Normal 9 2 3 8 2" xfId="6940" xr:uid="{BB858DBB-3111-4A95-89E1-7A7EC193ED06}"/>
    <cellStyle name="Normal 9 2 3 9" xfId="4875" xr:uid="{BFB24A20-B026-45F6-96EA-1EEE5DC6879F}"/>
    <cellStyle name="Normal 9 2 4" xfId="524" xr:uid="{00000000-0005-0000-0000-000025100000}"/>
    <cellStyle name="Normal 9 2 4 2" xfId="525" xr:uid="{00000000-0005-0000-0000-000026100000}"/>
    <cellStyle name="Normal 9 2 4 2 2" xfId="993" xr:uid="{00000000-0005-0000-0000-000027100000}"/>
    <cellStyle name="Normal 9 2 4 2 2 2" xfId="3226" xr:uid="{00000000-0005-0000-0000-000028100000}"/>
    <cellStyle name="Normal 9 2 4 2 2 2 2" xfId="7438" xr:uid="{718AE9E2-1460-4AF1-88AF-69B71D6902E0}"/>
    <cellStyle name="Normal 9 2 4 2 2 3" xfId="5293" xr:uid="{99568796-08FA-4DA5-A566-C8E0E49CDF6F}"/>
    <cellStyle name="Normal 9 2 4 2 3" xfId="1409" xr:uid="{00000000-0005-0000-0000-000029100000}"/>
    <cellStyle name="Normal 9 2 4 2 3 2" xfId="3639" xr:uid="{00000000-0005-0000-0000-00002A100000}"/>
    <cellStyle name="Normal 9 2 4 2 3 2 2" xfId="7851" xr:uid="{A1B4D3DE-83E4-46A3-943C-C43CCCDFBA69}"/>
    <cellStyle name="Normal 9 2 4 2 3 3" xfId="5706" xr:uid="{5C2EBE98-73EA-4B0F-8E8B-C7E0AC8858BC}"/>
    <cellStyle name="Normal 9 2 4 2 4" xfId="1822" xr:uid="{00000000-0005-0000-0000-00002B100000}"/>
    <cellStyle name="Normal 9 2 4 2 4 2" xfId="4052" xr:uid="{00000000-0005-0000-0000-00002C100000}"/>
    <cellStyle name="Normal 9 2 4 2 4 2 2" xfId="8264" xr:uid="{D1B1842D-823A-4AEF-AFA3-4467656EA1CF}"/>
    <cellStyle name="Normal 9 2 4 2 4 3" xfId="6119" xr:uid="{BB0830C0-8359-420A-9F66-397FDBFFB550}"/>
    <cellStyle name="Normal 9 2 4 2 5" xfId="2236" xr:uid="{00000000-0005-0000-0000-00002D100000}"/>
    <cellStyle name="Normal 9 2 4 2 5 2" xfId="4465" xr:uid="{00000000-0005-0000-0000-00002E100000}"/>
    <cellStyle name="Normal 9 2 4 2 5 2 2" xfId="8677" xr:uid="{C12FACF7-B4E3-467F-8ADA-1996D7BA0ACA}"/>
    <cellStyle name="Normal 9 2 4 2 5 3" xfId="6532" xr:uid="{3CDF377D-B748-4820-81CE-6A2B96DCAE15}"/>
    <cellStyle name="Normal 9 2 4 2 6" xfId="2672" xr:uid="{00000000-0005-0000-0000-00002F100000}"/>
    <cellStyle name="Normal 9 2 4 2 6 2" xfId="6945" xr:uid="{F1F074ED-C38B-499D-A2EA-741E01CC9E67}"/>
    <cellStyle name="Normal 9 2 4 2 7" xfId="4880" xr:uid="{C5010FA7-7697-49A8-892F-8D557D658812}"/>
    <cellStyle name="Normal 9 2 4 3" xfId="992" xr:uid="{00000000-0005-0000-0000-000030100000}"/>
    <cellStyle name="Normal 9 2 4 3 2" xfId="3225" xr:uid="{00000000-0005-0000-0000-000031100000}"/>
    <cellStyle name="Normal 9 2 4 3 2 2" xfId="7437" xr:uid="{1FA9CD97-17A2-46E7-8E22-0A1D1A607F7C}"/>
    <cellStyle name="Normal 9 2 4 3 3" xfId="5292" xr:uid="{65D44E1E-78FA-48A1-9513-56FA7EB42FDB}"/>
    <cellStyle name="Normal 9 2 4 4" xfId="1408" xr:uid="{00000000-0005-0000-0000-000032100000}"/>
    <cellStyle name="Normal 9 2 4 4 2" xfId="3638" xr:uid="{00000000-0005-0000-0000-000033100000}"/>
    <cellStyle name="Normal 9 2 4 4 2 2" xfId="7850" xr:uid="{11E7A03D-EDCE-4410-9F37-F4878486F1C8}"/>
    <cellStyle name="Normal 9 2 4 4 3" xfId="5705" xr:uid="{7AB1342B-17C4-430D-B3EB-3CC3D2691185}"/>
    <cellStyle name="Normal 9 2 4 5" xfId="1821" xr:uid="{00000000-0005-0000-0000-000034100000}"/>
    <cellStyle name="Normal 9 2 4 5 2" xfId="4051" xr:uid="{00000000-0005-0000-0000-000035100000}"/>
    <cellStyle name="Normal 9 2 4 5 2 2" xfId="8263" xr:uid="{43C2C10D-6068-406B-80D3-E487E5F617E7}"/>
    <cellStyle name="Normal 9 2 4 5 3" xfId="6118" xr:uid="{AA4175A1-FB55-402B-9B1B-7F38C336C5F1}"/>
    <cellStyle name="Normal 9 2 4 6" xfId="2235" xr:uid="{00000000-0005-0000-0000-000036100000}"/>
    <cellStyle name="Normal 9 2 4 6 2" xfId="4464" xr:uid="{00000000-0005-0000-0000-000037100000}"/>
    <cellStyle name="Normal 9 2 4 6 2 2" xfId="8676" xr:uid="{4B356D77-F05E-4578-9B6A-9DF0390E9985}"/>
    <cellStyle name="Normal 9 2 4 6 3" xfId="6531" xr:uid="{1BD6E0CF-0D77-4CE3-9910-D7BB534C54CE}"/>
    <cellStyle name="Normal 9 2 4 7" xfId="2671" xr:uid="{00000000-0005-0000-0000-000038100000}"/>
    <cellStyle name="Normal 9 2 4 7 2" xfId="6944" xr:uid="{941869A7-48EF-4FF5-9E09-F936E06BCD9B}"/>
    <cellStyle name="Normal 9 2 4 8" xfId="4879" xr:uid="{ED3C32D8-B9C9-4B6A-925F-6E62B4CE9EED}"/>
    <cellStyle name="Normal 9 2 5" xfId="526" xr:uid="{00000000-0005-0000-0000-000039100000}"/>
    <cellStyle name="Normal 9 2 5 2" xfId="994" xr:uid="{00000000-0005-0000-0000-00003A100000}"/>
    <cellStyle name="Normal 9 2 5 2 2" xfId="3227" xr:uid="{00000000-0005-0000-0000-00003B100000}"/>
    <cellStyle name="Normal 9 2 5 2 2 2" xfId="7439" xr:uid="{1C8F8808-0EFB-45A8-99AC-839B1B3F5F4E}"/>
    <cellStyle name="Normal 9 2 5 2 3" xfId="5294" xr:uid="{1D7173F7-7EE2-4806-8295-63CAF1F20AF0}"/>
    <cellStyle name="Normal 9 2 5 3" xfId="1410" xr:uid="{00000000-0005-0000-0000-00003C100000}"/>
    <cellStyle name="Normal 9 2 5 3 2" xfId="3640" xr:uid="{00000000-0005-0000-0000-00003D100000}"/>
    <cellStyle name="Normal 9 2 5 3 2 2" xfId="7852" xr:uid="{B308D850-3A77-42FE-AD7B-09AEDCE761B7}"/>
    <cellStyle name="Normal 9 2 5 3 3" xfId="5707" xr:uid="{4A75BDE1-B2DD-434D-BBBD-A9DA126CB102}"/>
    <cellStyle name="Normal 9 2 5 4" xfId="1823" xr:uid="{00000000-0005-0000-0000-00003E100000}"/>
    <cellStyle name="Normal 9 2 5 4 2" xfId="4053" xr:uid="{00000000-0005-0000-0000-00003F100000}"/>
    <cellStyle name="Normal 9 2 5 4 2 2" xfId="8265" xr:uid="{22E3489E-084F-4EA6-A81C-02C231932F24}"/>
    <cellStyle name="Normal 9 2 5 4 3" xfId="6120" xr:uid="{C36F8937-8D7C-4A4F-BE1F-AA2E6CD184B3}"/>
    <cellStyle name="Normal 9 2 5 5" xfId="2237" xr:uid="{00000000-0005-0000-0000-000040100000}"/>
    <cellStyle name="Normal 9 2 5 5 2" xfId="4466" xr:uid="{00000000-0005-0000-0000-000041100000}"/>
    <cellStyle name="Normal 9 2 5 5 2 2" xfId="8678" xr:uid="{320567E8-133F-4FA2-9514-B854650A98C7}"/>
    <cellStyle name="Normal 9 2 5 5 3" xfId="6533" xr:uid="{FDBAA17C-AE45-4458-9F4C-9DADD3557D74}"/>
    <cellStyle name="Normal 9 2 5 6" xfId="2673" xr:uid="{00000000-0005-0000-0000-000042100000}"/>
    <cellStyle name="Normal 9 2 5 6 2" xfId="6946" xr:uid="{062F10EB-D0F1-4584-82A1-DE63E8A93289}"/>
    <cellStyle name="Normal 9 2 5 7" xfId="4881" xr:uid="{7401078C-7F47-4A01-84BD-E711FB8ED049}"/>
    <cellStyle name="Normal 9 2 6" xfId="979" xr:uid="{00000000-0005-0000-0000-000043100000}"/>
    <cellStyle name="Normal 9 2 6 2" xfId="3212" xr:uid="{00000000-0005-0000-0000-000044100000}"/>
    <cellStyle name="Normal 9 2 6 2 2" xfId="7424" xr:uid="{7C3AF91F-3FF5-43DD-ACD2-4AE1AB479641}"/>
    <cellStyle name="Normal 9 2 6 3" xfId="5279" xr:uid="{7D43EE39-A8E8-4844-B556-4E012854353B}"/>
    <cellStyle name="Normal 9 2 7" xfId="1395" xr:uid="{00000000-0005-0000-0000-000045100000}"/>
    <cellStyle name="Normal 9 2 7 2" xfId="3625" xr:uid="{00000000-0005-0000-0000-000046100000}"/>
    <cellStyle name="Normal 9 2 7 2 2" xfId="7837" xr:uid="{D944BEE6-6183-41AD-8AEF-6C34308A3216}"/>
    <cellStyle name="Normal 9 2 7 3" xfId="5692" xr:uid="{13568793-8B10-40B7-9303-4224160ECCDC}"/>
    <cellStyle name="Normal 9 2 8" xfId="1808" xr:uid="{00000000-0005-0000-0000-000047100000}"/>
    <cellStyle name="Normal 9 2 8 2" xfId="4038" xr:uid="{00000000-0005-0000-0000-000048100000}"/>
    <cellStyle name="Normal 9 2 8 2 2" xfId="8250" xr:uid="{3ABB53D2-42A8-494F-83E7-ABFBAFDE7004}"/>
    <cellStyle name="Normal 9 2 8 3" xfId="6105" xr:uid="{6B44E1CB-4AC2-4BBA-8F9E-509327273B37}"/>
    <cellStyle name="Normal 9 2 9" xfId="2222" xr:uid="{00000000-0005-0000-0000-000049100000}"/>
    <cellStyle name="Normal 9 2 9 2" xfId="4451" xr:uid="{00000000-0005-0000-0000-00004A100000}"/>
    <cellStyle name="Normal 9 2 9 2 2" xfId="8663" xr:uid="{B754E890-458A-42A0-AD68-39163F5A4905}"/>
    <cellStyle name="Normal 9 2 9 3" xfId="6518" xr:uid="{511CB28E-2B8B-4FCD-9B7C-E7F296F014AE}"/>
    <cellStyle name="Normal 9 3" xfId="527" xr:uid="{00000000-0005-0000-0000-00004B100000}"/>
    <cellStyle name="Normal 9 3 10" xfId="4882" xr:uid="{AAB532DD-22B8-4363-BBEE-4DE5B331CC22}"/>
    <cellStyle name="Normal 9 3 2" xfId="528" xr:uid="{00000000-0005-0000-0000-00004C100000}"/>
    <cellStyle name="Normal 9 3 2 2" xfId="529" xr:uid="{00000000-0005-0000-0000-00004D100000}"/>
    <cellStyle name="Normal 9 3 2 2 2" xfId="530" xr:uid="{00000000-0005-0000-0000-00004E100000}"/>
    <cellStyle name="Normal 9 3 2 2 2 2" xfId="998" xr:uid="{00000000-0005-0000-0000-00004F100000}"/>
    <cellStyle name="Normal 9 3 2 2 2 2 2" xfId="3231" xr:uid="{00000000-0005-0000-0000-000050100000}"/>
    <cellStyle name="Normal 9 3 2 2 2 2 2 2" xfId="7443" xr:uid="{2C3D58CE-3257-4F46-A844-753EC1C0679E}"/>
    <cellStyle name="Normal 9 3 2 2 2 2 3" xfId="5298" xr:uid="{7D70AC78-7508-4981-BDAC-29F4E408E752}"/>
    <cellStyle name="Normal 9 3 2 2 2 3" xfId="1414" xr:uid="{00000000-0005-0000-0000-000051100000}"/>
    <cellStyle name="Normal 9 3 2 2 2 3 2" xfId="3644" xr:uid="{00000000-0005-0000-0000-000052100000}"/>
    <cellStyle name="Normal 9 3 2 2 2 3 2 2" xfId="7856" xr:uid="{2298F63B-1AB7-4C82-B30D-179FC1241598}"/>
    <cellStyle name="Normal 9 3 2 2 2 3 3" xfId="5711" xr:uid="{3F325758-AE0F-400F-8390-434BF35DE29C}"/>
    <cellStyle name="Normal 9 3 2 2 2 4" xfId="1827" xr:uid="{00000000-0005-0000-0000-000053100000}"/>
    <cellStyle name="Normal 9 3 2 2 2 4 2" xfId="4057" xr:uid="{00000000-0005-0000-0000-000054100000}"/>
    <cellStyle name="Normal 9 3 2 2 2 4 2 2" xfId="8269" xr:uid="{597A4EF8-3B8D-4C6F-9410-ACB0FB2F1784}"/>
    <cellStyle name="Normal 9 3 2 2 2 4 3" xfId="6124" xr:uid="{5E77DBB0-E911-48A3-A5FE-E6F520E7804D}"/>
    <cellStyle name="Normal 9 3 2 2 2 5" xfId="2241" xr:uid="{00000000-0005-0000-0000-000055100000}"/>
    <cellStyle name="Normal 9 3 2 2 2 5 2" xfId="4470" xr:uid="{00000000-0005-0000-0000-000056100000}"/>
    <cellStyle name="Normal 9 3 2 2 2 5 2 2" xfId="8682" xr:uid="{41FAC002-C515-44E9-8982-D2269CDD0FC3}"/>
    <cellStyle name="Normal 9 3 2 2 2 5 3" xfId="6537" xr:uid="{54656002-FA89-4A48-ACC7-E6FE9202E79F}"/>
    <cellStyle name="Normal 9 3 2 2 2 6" xfId="2677" xr:uid="{00000000-0005-0000-0000-000057100000}"/>
    <cellStyle name="Normal 9 3 2 2 2 6 2" xfId="6950" xr:uid="{E4BA738F-EEB3-431E-9CB8-239FE7ABB778}"/>
    <cellStyle name="Normal 9 3 2 2 2 7" xfId="4885" xr:uid="{040C3BF4-740F-470C-A953-73A4CB16D85F}"/>
    <cellStyle name="Normal 9 3 2 2 3" xfId="997" xr:uid="{00000000-0005-0000-0000-000058100000}"/>
    <cellStyle name="Normal 9 3 2 2 3 2" xfId="3230" xr:uid="{00000000-0005-0000-0000-000059100000}"/>
    <cellStyle name="Normal 9 3 2 2 3 2 2" xfId="7442" xr:uid="{BDC53546-BCFE-4D32-A306-75D03D6FB0E9}"/>
    <cellStyle name="Normal 9 3 2 2 3 3" xfId="5297" xr:uid="{F00E8D9A-58BC-4BD0-98E2-50D2BED1D52D}"/>
    <cellStyle name="Normal 9 3 2 2 4" xfId="1413" xr:uid="{00000000-0005-0000-0000-00005A100000}"/>
    <cellStyle name="Normal 9 3 2 2 4 2" xfId="3643" xr:uid="{00000000-0005-0000-0000-00005B100000}"/>
    <cellStyle name="Normal 9 3 2 2 4 2 2" xfId="7855" xr:uid="{3FAC15A5-7B21-4CF8-A97D-C2DA41584758}"/>
    <cellStyle name="Normal 9 3 2 2 4 3" xfId="5710" xr:uid="{9C325C36-20C7-43F5-B703-D6F4915933D9}"/>
    <cellStyle name="Normal 9 3 2 2 5" xfId="1826" xr:uid="{00000000-0005-0000-0000-00005C100000}"/>
    <cellStyle name="Normal 9 3 2 2 5 2" xfId="4056" xr:uid="{00000000-0005-0000-0000-00005D100000}"/>
    <cellStyle name="Normal 9 3 2 2 5 2 2" xfId="8268" xr:uid="{665DA907-B87B-4260-8F5E-B0A9E3D36AC6}"/>
    <cellStyle name="Normal 9 3 2 2 5 3" xfId="6123" xr:uid="{87822F99-6B4D-4CFD-AF09-EC26174CCBF9}"/>
    <cellStyle name="Normal 9 3 2 2 6" xfId="2240" xr:uid="{00000000-0005-0000-0000-00005E100000}"/>
    <cellStyle name="Normal 9 3 2 2 6 2" xfId="4469" xr:uid="{00000000-0005-0000-0000-00005F100000}"/>
    <cellStyle name="Normal 9 3 2 2 6 2 2" xfId="8681" xr:uid="{A22BBEB0-928B-4B64-8553-BC10C952F62C}"/>
    <cellStyle name="Normal 9 3 2 2 6 3" xfId="6536" xr:uid="{B02C27E5-5F8C-4F80-AAD3-F60DBA114E94}"/>
    <cellStyle name="Normal 9 3 2 2 7" xfId="2676" xr:uid="{00000000-0005-0000-0000-000060100000}"/>
    <cellStyle name="Normal 9 3 2 2 7 2" xfId="6949" xr:uid="{32C5B0FC-F48D-4064-BB03-6D0F53582178}"/>
    <cellStyle name="Normal 9 3 2 2 8" xfId="4884" xr:uid="{99FE37B4-78FB-4F17-BE78-C776D4248E90}"/>
    <cellStyle name="Normal 9 3 2 3" xfId="531" xr:uid="{00000000-0005-0000-0000-000061100000}"/>
    <cellStyle name="Normal 9 3 2 3 2" xfId="999" xr:uid="{00000000-0005-0000-0000-000062100000}"/>
    <cellStyle name="Normal 9 3 2 3 2 2" xfId="3232" xr:uid="{00000000-0005-0000-0000-000063100000}"/>
    <cellStyle name="Normal 9 3 2 3 2 2 2" xfId="7444" xr:uid="{DDD053F3-51D9-4B64-A141-0A0C0E4338DA}"/>
    <cellStyle name="Normal 9 3 2 3 2 3" xfId="5299" xr:uid="{BD64E3E3-A4A2-4349-A02C-C3186166AE5B}"/>
    <cellStyle name="Normal 9 3 2 3 3" xfId="1415" xr:uid="{00000000-0005-0000-0000-000064100000}"/>
    <cellStyle name="Normal 9 3 2 3 3 2" xfId="3645" xr:uid="{00000000-0005-0000-0000-000065100000}"/>
    <cellStyle name="Normal 9 3 2 3 3 2 2" xfId="7857" xr:uid="{52FE1F20-8A5B-41B8-90D6-2BBC1E939C2D}"/>
    <cellStyle name="Normal 9 3 2 3 3 3" xfId="5712" xr:uid="{8BCEB11A-BB0B-4DED-BA40-F9316B9D1AF1}"/>
    <cellStyle name="Normal 9 3 2 3 4" xfId="1828" xr:uid="{00000000-0005-0000-0000-000066100000}"/>
    <cellStyle name="Normal 9 3 2 3 4 2" xfId="4058" xr:uid="{00000000-0005-0000-0000-000067100000}"/>
    <cellStyle name="Normal 9 3 2 3 4 2 2" xfId="8270" xr:uid="{C253634D-CB79-4ED4-8039-F9FBCB48AC98}"/>
    <cellStyle name="Normal 9 3 2 3 4 3" xfId="6125" xr:uid="{73655A33-B3B1-43E6-9971-8C418E1A693D}"/>
    <cellStyle name="Normal 9 3 2 3 5" xfId="2242" xr:uid="{00000000-0005-0000-0000-000068100000}"/>
    <cellStyle name="Normal 9 3 2 3 5 2" xfId="4471" xr:uid="{00000000-0005-0000-0000-000069100000}"/>
    <cellStyle name="Normal 9 3 2 3 5 2 2" xfId="8683" xr:uid="{8C83BAEB-AAE4-45B8-892C-DEE7954D799D}"/>
    <cellStyle name="Normal 9 3 2 3 5 3" xfId="6538" xr:uid="{D65F7BFA-C528-414F-9EF6-FF334E805727}"/>
    <cellStyle name="Normal 9 3 2 3 6" xfId="2678" xr:uid="{00000000-0005-0000-0000-00006A100000}"/>
    <cellStyle name="Normal 9 3 2 3 6 2" xfId="6951" xr:uid="{96201A0C-A0BD-413C-9064-9454BC9ED6F0}"/>
    <cellStyle name="Normal 9 3 2 3 7" xfId="4886" xr:uid="{E65C279D-BD42-4579-BC97-190A71995043}"/>
    <cellStyle name="Normal 9 3 2 4" xfId="996" xr:uid="{00000000-0005-0000-0000-00006B100000}"/>
    <cellStyle name="Normal 9 3 2 4 2" xfId="3229" xr:uid="{00000000-0005-0000-0000-00006C100000}"/>
    <cellStyle name="Normal 9 3 2 4 2 2" xfId="7441" xr:uid="{39E82D70-34D1-492E-B1AD-898A110CAC3A}"/>
    <cellStyle name="Normal 9 3 2 4 3" xfId="5296" xr:uid="{C4AACE4B-0CFF-4534-B369-136A3675BD99}"/>
    <cellStyle name="Normal 9 3 2 5" xfId="1412" xr:uid="{00000000-0005-0000-0000-00006D100000}"/>
    <cellStyle name="Normal 9 3 2 5 2" xfId="3642" xr:uid="{00000000-0005-0000-0000-00006E100000}"/>
    <cellStyle name="Normal 9 3 2 5 2 2" xfId="7854" xr:uid="{8D6C5D3B-0F41-4E25-A61E-BE0EFCACE920}"/>
    <cellStyle name="Normal 9 3 2 5 3" xfId="5709" xr:uid="{61C2C12F-0929-4F52-9C79-48C2ADD8BD0B}"/>
    <cellStyle name="Normal 9 3 2 6" xfId="1825" xr:uid="{00000000-0005-0000-0000-00006F100000}"/>
    <cellStyle name="Normal 9 3 2 6 2" xfId="4055" xr:uid="{00000000-0005-0000-0000-000070100000}"/>
    <cellStyle name="Normal 9 3 2 6 2 2" xfId="8267" xr:uid="{D2064EE9-6F3D-4C36-8183-134786EFE12A}"/>
    <cellStyle name="Normal 9 3 2 6 3" xfId="6122" xr:uid="{93EC0AF8-5AF3-4E75-B1D4-53FD7C17D338}"/>
    <cellStyle name="Normal 9 3 2 7" xfId="2239" xr:uid="{00000000-0005-0000-0000-000071100000}"/>
    <cellStyle name="Normal 9 3 2 7 2" xfId="4468" xr:uid="{00000000-0005-0000-0000-000072100000}"/>
    <cellStyle name="Normal 9 3 2 7 2 2" xfId="8680" xr:uid="{0784FAEC-0C26-4D5E-B257-AAFA32B452E7}"/>
    <cellStyle name="Normal 9 3 2 7 3" xfId="6535" xr:uid="{3824CB79-5484-402C-BE3D-54ABCDA679E7}"/>
    <cellStyle name="Normal 9 3 2 8" xfId="2675" xr:uid="{00000000-0005-0000-0000-000073100000}"/>
    <cellStyle name="Normal 9 3 2 8 2" xfId="6948" xr:uid="{7D6F7B2C-E099-4DB3-8234-722CE54003F5}"/>
    <cellStyle name="Normal 9 3 2 9" xfId="4883" xr:uid="{C3660AA5-EFF4-4C83-8C3D-1A6C28F81343}"/>
    <cellStyle name="Normal 9 3 3" xfId="532" xr:uid="{00000000-0005-0000-0000-000074100000}"/>
    <cellStyle name="Normal 9 3 3 2" xfId="533" xr:uid="{00000000-0005-0000-0000-000075100000}"/>
    <cellStyle name="Normal 9 3 3 2 2" xfId="1001" xr:uid="{00000000-0005-0000-0000-000076100000}"/>
    <cellStyle name="Normal 9 3 3 2 2 2" xfId="3234" xr:uid="{00000000-0005-0000-0000-000077100000}"/>
    <cellStyle name="Normal 9 3 3 2 2 2 2" xfId="7446" xr:uid="{C94BCFE2-7B7A-47EA-A831-911A99221D09}"/>
    <cellStyle name="Normal 9 3 3 2 2 3" xfId="5301" xr:uid="{E12A2D50-63DB-4110-A728-1E259B1AFC1A}"/>
    <cellStyle name="Normal 9 3 3 2 3" xfId="1417" xr:uid="{00000000-0005-0000-0000-000078100000}"/>
    <cellStyle name="Normal 9 3 3 2 3 2" xfId="3647" xr:uid="{00000000-0005-0000-0000-000079100000}"/>
    <cellStyle name="Normal 9 3 3 2 3 2 2" xfId="7859" xr:uid="{9E5DE341-8605-4334-B1FA-DBFC60512777}"/>
    <cellStyle name="Normal 9 3 3 2 3 3" xfId="5714" xr:uid="{75621213-2C7B-45CC-A8F5-6F35F6C2A859}"/>
    <cellStyle name="Normal 9 3 3 2 4" xfId="1830" xr:uid="{00000000-0005-0000-0000-00007A100000}"/>
    <cellStyle name="Normal 9 3 3 2 4 2" xfId="4060" xr:uid="{00000000-0005-0000-0000-00007B100000}"/>
    <cellStyle name="Normal 9 3 3 2 4 2 2" xfId="8272" xr:uid="{54DF24AD-8352-4464-81D7-6B6031A14F2F}"/>
    <cellStyle name="Normal 9 3 3 2 4 3" xfId="6127" xr:uid="{F2F190DD-D8BC-47AB-A993-9A2229235FCD}"/>
    <cellStyle name="Normal 9 3 3 2 5" xfId="2244" xr:uid="{00000000-0005-0000-0000-00007C100000}"/>
    <cellStyle name="Normal 9 3 3 2 5 2" xfId="4473" xr:uid="{00000000-0005-0000-0000-00007D100000}"/>
    <cellStyle name="Normal 9 3 3 2 5 2 2" xfId="8685" xr:uid="{1749D91C-D3AC-44A3-B7D8-B11828764DE7}"/>
    <cellStyle name="Normal 9 3 3 2 5 3" xfId="6540" xr:uid="{64C334E0-4BFF-4DF0-9547-DF470363C447}"/>
    <cellStyle name="Normal 9 3 3 2 6" xfId="2680" xr:uid="{00000000-0005-0000-0000-00007E100000}"/>
    <cellStyle name="Normal 9 3 3 2 6 2" xfId="6953" xr:uid="{3054A98C-B944-4318-A44B-FC2CAA65A916}"/>
    <cellStyle name="Normal 9 3 3 2 7" xfId="4888" xr:uid="{4BF8E5D1-A824-4016-8C59-7BD86FEE2DED}"/>
    <cellStyle name="Normal 9 3 3 3" xfId="1000" xr:uid="{00000000-0005-0000-0000-00007F100000}"/>
    <cellStyle name="Normal 9 3 3 3 2" xfId="3233" xr:uid="{00000000-0005-0000-0000-000080100000}"/>
    <cellStyle name="Normal 9 3 3 3 2 2" xfId="7445" xr:uid="{83730958-3763-48B3-A636-DFB859E7944C}"/>
    <cellStyle name="Normal 9 3 3 3 3" xfId="5300" xr:uid="{31A83171-98D0-4A3F-937E-8FA6D52C4A32}"/>
    <cellStyle name="Normal 9 3 3 4" xfId="1416" xr:uid="{00000000-0005-0000-0000-000081100000}"/>
    <cellStyle name="Normal 9 3 3 4 2" xfId="3646" xr:uid="{00000000-0005-0000-0000-000082100000}"/>
    <cellStyle name="Normal 9 3 3 4 2 2" xfId="7858" xr:uid="{4CDB5D39-D954-4255-A684-8A8D7D9CA2BC}"/>
    <cellStyle name="Normal 9 3 3 4 3" xfId="5713" xr:uid="{720F7E9B-3143-4E6F-A31E-C472D292BDC4}"/>
    <cellStyle name="Normal 9 3 3 5" xfId="1829" xr:uid="{00000000-0005-0000-0000-000083100000}"/>
    <cellStyle name="Normal 9 3 3 5 2" xfId="4059" xr:uid="{00000000-0005-0000-0000-000084100000}"/>
    <cellStyle name="Normal 9 3 3 5 2 2" xfId="8271" xr:uid="{0C00D069-38E4-4997-88E5-7EEDD4944358}"/>
    <cellStyle name="Normal 9 3 3 5 3" xfId="6126" xr:uid="{1A1D9C0B-9DF9-4443-A3B8-7E5C61FD64B2}"/>
    <cellStyle name="Normal 9 3 3 6" xfId="2243" xr:uid="{00000000-0005-0000-0000-000085100000}"/>
    <cellStyle name="Normal 9 3 3 6 2" xfId="4472" xr:uid="{00000000-0005-0000-0000-000086100000}"/>
    <cellStyle name="Normal 9 3 3 6 2 2" xfId="8684" xr:uid="{A1016133-AF61-4C1A-AD7B-6DFC36AC062C}"/>
    <cellStyle name="Normal 9 3 3 6 3" xfId="6539" xr:uid="{29A8B21F-869C-4F2C-8F28-75E05CDC1644}"/>
    <cellStyle name="Normal 9 3 3 7" xfId="2679" xr:uid="{00000000-0005-0000-0000-000087100000}"/>
    <cellStyle name="Normal 9 3 3 7 2" xfId="6952" xr:uid="{BF2E30D1-7D2D-4ADA-89EB-8DE8B48D0331}"/>
    <cellStyle name="Normal 9 3 3 8" xfId="4887" xr:uid="{7242A719-D8F0-418A-8382-342823031663}"/>
    <cellStyle name="Normal 9 3 4" xfId="534" xr:uid="{00000000-0005-0000-0000-000088100000}"/>
    <cellStyle name="Normal 9 3 4 2" xfId="1002" xr:uid="{00000000-0005-0000-0000-000089100000}"/>
    <cellStyle name="Normal 9 3 4 2 2" xfId="3235" xr:uid="{00000000-0005-0000-0000-00008A100000}"/>
    <cellStyle name="Normal 9 3 4 2 2 2" xfId="7447" xr:uid="{58BEA07B-3C63-420F-A40E-86F209DB832F}"/>
    <cellStyle name="Normal 9 3 4 2 3" xfId="5302" xr:uid="{3F62A49D-4629-4EF2-9F7D-2D4F291903FF}"/>
    <cellStyle name="Normal 9 3 4 3" xfId="1418" xr:uid="{00000000-0005-0000-0000-00008B100000}"/>
    <cellStyle name="Normal 9 3 4 3 2" xfId="3648" xr:uid="{00000000-0005-0000-0000-00008C100000}"/>
    <cellStyle name="Normal 9 3 4 3 2 2" xfId="7860" xr:uid="{01E7B33B-2A16-4CA9-B854-A4B3ADCE353C}"/>
    <cellStyle name="Normal 9 3 4 3 3" xfId="5715" xr:uid="{298934B5-96A4-46CD-8BB9-52455E5CEAA7}"/>
    <cellStyle name="Normal 9 3 4 4" xfId="1831" xr:uid="{00000000-0005-0000-0000-00008D100000}"/>
    <cellStyle name="Normal 9 3 4 4 2" xfId="4061" xr:uid="{00000000-0005-0000-0000-00008E100000}"/>
    <cellStyle name="Normal 9 3 4 4 2 2" xfId="8273" xr:uid="{0DAC3D75-8467-4E6E-A871-DEDF1232D4BF}"/>
    <cellStyle name="Normal 9 3 4 4 3" xfId="6128" xr:uid="{97440948-6EAF-43C8-B2E3-01DAAB404F64}"/>
    <cellStyle name="Normal 9 3 4 5" xfId="2245" xr:uid="{00000000-0005-0000-0000-00008F100000}"/>
    <cellStyle name="Normal 9 3 4 5 2" xfId="4474" xr:uid="{00000000-0005-0000-0000-000090100000}"/>
    <cellStyle name="Normal 9 3 4 5 2 2" xfId="8686" xr:uid="{743D6DF0-50FB-4C68-8A6D-AB674F4252B9}"/>
    <cellStyle name="Normal 9 3 4 5 3" xfId="6541" xr:uid="{1A6289FC-2903-418F-ADDF-05D8C0E9323B}"/>
    <cellStyle name="Normal 9 3 4 6" xfId="2681" xr:uid="{00000000-0005-0000-0000-000091100000}"/>
    <cellStyle name="Normal 9 3 4 6 2" xfId="6954" xr:uid="{18A66DA4-56D4-4733-A7C5-F1FDB0AEAC9F}"/>
    <cellStyle name="Normal 9 3 4 7" xfId="4889" xr:uid="{8FBE08B5-43BA-49D4-BB36-F4C89CB451AA}"/>
    <cellStyle name="Normal 9 3 5" xfId="995" xr:uid="{00000000-0005-0000-0000-000092100000}"/>
    <cellStyle name="Normal 9 3 5 2" xfId="3228" xr:uid="{00000000-0005-0000-0000-000093100000}"/>
    <cellStyle name="Normal 9 3 5 2 2" xfId="7440" xr:uid="{E2115EBB-8B58-4CAA-9395-F346B76E6F6E}"/>
    <cellStyle name="Normal 9 3 5 3" xfId="5295" xr:uid="{5DBF2C13-DAE6-42FA-AB9A-7ACB9D8BCD92}"/>
    <cellStyle name="Normal 9 3 6" xfId="1411" xr:uid="{00000000-0005-0000-0000-000094100000}"/>
    <cellStyle name="Normal 9 3 6 2" xfId="3641" xr:uid="{00000000-0005-0000-0000-000095100000}"/>
    <cellStyle name="Normal 9 3 6 2 2" xfId="7853" xr:uid="{CEC72AA5-CEE0-486F-95EA-EEB100F5BDC6}"/>
    <cellStyle name="Normal 9 3 6 3" xfId="5708" xr:uid="{880D1228-1596-443D-A3A9-AB3485AA58E5}"/>
    <cellStyle name="Normal 9 3 7" xfId="1824" xr:uid="{00000000-0005-0000-0000-000096100000}"/>
    <cellStyle name="Normal 9 3 7 2" xfId="4054" xr:uid="{00000000-0005-0000-0000-000097100000}"/>
    <cellStyle name="Normal 9 3 7 2 2" xfId="8266" xr:uid="{AC2AF0F7-4D6C-49F2-AC92-FC557C22E9D9}"/>
    <cellStyle name="Normal 9 3 7 3" xfId="6121" xr:uid="{19CB0C5E-1F9D-473C-8966-B0A69774A242}"/>
    <cellStyle name="Normal 9 3 8" xfId="2238" xr:uid="{00000000-0005-0000-0000-000098100000}"/>
    <cellStyle name="Normal 9 3 8 2" xfId="4467" xr:uid="{00000000-0005-0000-0000-000099100000}"/>
    <cellStyle name="Normal 9 3 8 2 2" xfId="8679" xr:uid="{E3A3BA3A-8E44-49C9-9037-4FF68A440F2E}"/>
    <cellStyle name="Normal 9 3 8 3" xfId="6534" xr:uid="{0F0CE1A7-DFED-47BE-A53B-77C25C26824D}"/>
    <cellStyle name="Normal 9 3 9" xfId="2674" xr:uid="{00000000-0005-0000-0000-00009A100000}"/>
    <cellStyle name="Normal 9 3 9 2" xfId="6947" xr:uid="{E178EC97-7F1F-4058-AB1B-4CC0FDF4C45A}"/>
    <cellStyle name="Normal 9 4" xfId="535" xr:uid="{00000000-0005-0000-0000-00009B100000}"/>
    <cellStyle name="Normal 9 4 2" xfId="1003" xr:uid="{00000000-0005-0000-0000-00009C100000}"/>
    <cellStyle name="Normal 9 5" xfId="536" xr:uid="{00000000-0005-0000-0000-00009D100000}"/>
    <cellStyle name="Normal 9 5 2" xfId="537" xr:uid="{00000000-0005-0000-0000-00009E100000}"/>
    <cellStyle name="Normal 9 5 2 2" xfId="1005" xr:uid="{00000000-0005-0000-0000-00009F100000}"/>
    <cellStyle name="Normal 9 5 2 2 2" xfId="3237" xr:uid="{00000000-0005-0000-0000-0000A0100000}"/>
    <cellStyle name="Normal 9 5 2 2 2 2" xfId="7449" xr:uid="{F76EC709-2DF5-4F14-87FA-1A8D197AF4FC}"/>
    <cellStyle name="Normal 9 5 2 2 3" xfId="5304" xr:uid="{68ABEE46-9E1B-413E-B34E-0F63059704F1}"/>
    <cellStyle name="Normal 9 5 2 3" xfId="1420" xr:uid="{00000000-0005-0000-0000-0000A1100000}"/>
    <cellStyle name="Normal 9 5 2 3 2" xfId="3650" xr:uid="{00000000-0005-0000-0000-0000A2100000}"/>
    <cellStyle name="Normal 9 5 2 3 2 2" xfId="7862" xr:uid="{71777633-5B20-40DA-ADE1-B873C88A4630}"/>
    <cellStyle name="Normal 9 5 2 3 3" xfId="5717" xr:uid="{11143094-BF24-4F11-BF10-A3C5B204D571}"/>
    <cellStyle name="Normal 9 5 2 4" xfId="1833" xr:uid="{00000000-0005-0000-0000-0000A3100000}"/>
    <cellStyle name="Normal 9 5 2 4 2" xfId="4063" xr:uid="{00000000-0005-0000-0000-0000A4100000}"/>
    <cellStyle name="Normal 9 5 2 4 2 2" xfId="8275" xr:uid="{02433C65-8CF5-44DD-8949-716092CB47E0}"/>
    <cellStyle name="Normal 9 5 2 4 3" xfId="6130" xr:uid="{08AB973F-E527-4859-8484-F33A5550284F}"/>
    <cellStyle name="Normal 9 5 2 5" xfId="2247" xr:uid="{00000000-0005-0000-0000-0000A5100000}"/>
    <cellStyle name="Normal 9 5 2 5 2" xfId="4476" xr:uid="{00000000-0005-0000-0000-0000A6100000}"/>
    <cellStyle name="Normal 9 5 2 5 2 2" xfId="8688" xr:uid="{3375D46C-A205-46B0-94FB-DA741E0889E2}"/>
    <cellStyle name="Normal 9 5 2 5 3" xfId="6543" xr:uid="{EE338686-E10F-47A9-AB48-2A49D700149B}"/>
    <cellStyle name="Normal 9 5 2 6" xfId="2683" xr:uid="{00000000-0005-0000-0000-0000A7100000}"/>
    <cellStyle name="Normal 9 5 2 6 2" xfId="6956" xr:uid="{E8821BE7-4DC7-4F0E-90AF-779B439CE10A}"/>
    <cellStyle name="Normal 9 5 2 7" xfId="4891" xr:uid="{889E3A91-2DF0-432C-8AF3-A23F31750982}"/>
    <cellStyle name="Normal 9 5 3" xfId="1004" xr:uid="{00000000-0005-0000-0000-0000A8100000}"/>
    <cellStyle name="Normal 9 5 3 2" xfId="3236" xr:uid="{00000000-0005-0000-0000-0000A9100000}"/>
    <cellStyle name="Normal 9 5 3 2 2" xfId="7448" xr:uid="{1D1AAF0D-6B2C-49C8-9784-B5BD7E48E33A}"/>
    <cellStyle name="Normal 9 5 3 3" xfId="5303" xr:uid="{3AF6B536-4558-4790-8ED6-2C9FFF48BF0D}"/>
    <cellStyle name="Normal 9 5 4" xfId="1419" xr:uid="{00000000-0005-0000-0000-0000AA100000}"/>
    <cellStyle name="Normal 9 5 4 2" xfId="3649" xr:uid="{00000000-0005-0000-0000-0000AB100000}"/>
    <cellStyle name="Normal 9 5 4 2 2" xfId="7861" xr:uid="{CA65A7A4-10CE-4EBB-B5E8-E32B03FE4413}"/>
    <cellStyle name="Normal 9 5 4 3" xfId="5716" xr:uid="{7ABBB265-4D9E-4E06-B662-C5384E23EC81}"/>
    <cellStyle name="Normal 9 5 5" xfId="1832" xr:uid="{00000000-0005-0000-0000-0000AC100000}"/>
    <cellStyle name="Normal 9 5 5 2" xfId="4062" xr:uid="{00000000-0005-0000-0000-0000AD100000}"/>
    <cellStyle name="Normal 9 5 5 2 2" xfId="8274" xr:uid="{4400CB91-0808-4108-AF2B-57469D1B6750}"/>
    <cellStyle name="Normal 9 5 5 3" xfId="6129" xr:uid="{D8EEFFD4-4CCA-4099-A56A-9050C346FD66}"/>
    <cellStyle name="Normal 9 5 6" xfId="2246" xr:uid="{00000000-0005-0000-0000-0000AE100000}"/>
    <cellStyle name="Normal 9 5 6 2" xfId="4475" xr:uid="{00000000-0005-0000-0000-0000AF100000}"/>
    <cellStyle name="Normal 9 5 6 2 2" xfId="8687" xr:uid="{FC355D73-DD4A-46D1-ADFD-6F651706CFAF}"/>
    <cellStyle name="Normal 9 5 6 3" xfId="6542" xr:uid="{BC0BC2FC-E331-4EB0-AA24-93E62342E766}"/>
    <cellStyle name="Normal 9 5 7" xfId="2682" xr:uid="{00000000-0005-0000-0000-0000B0100000}"/>
    <cellStyle name="Normal 9 5 7 2" xfId="6955" xr:uid="{1F22456D-30CE-419B-911D-A73D0D863ABA}"/>
    <cellStyle name="Normal 9 5 8" xfId="4890" xr:uid="{B1C99C90-32F9-468C-BFB4-EC5F5CB3B94D}"/>
    <cellStyle name="Normal 9 6" xfId="538" xr:uid="{00000000-0005-0000-0000-0000B1100000}"/>
    <cellStyle name="Normal 9 6 2" xfId="1006" xr:uid="{00000000-0005-0000-0000-0000B2100000}"/>
    <cellStyle name="Normal 9 6 2 2" xfId="3238" xr:uid="{00000000-0005-0000-0000-0000B3100000}"/>
    <cellStyle name="Normal 9 6 2 2 2" xfId="7450" xr:uid="{FE5E7934-C80C-411A-8E13-3EC3CA79D3A8}"/>
    <cellStyle name="Normal 9 6 2 3" xfId="5305" xr:uid="{8EF107D5-9A00-405F-84F3-04AEA8446EEA}"/>
    <cellStyle name="Normal 9 6 3" xfId="1421" xr:uid="{00000000-0005-0000-0000-0000B4100000}"/>
    <cellStyle name="Normal 9 6 3 2" xfId="3651" xr:uid="{00000000-0005-0000-0000-0000B5100000}"/>
    <cellStyle name="Normal 9 6 3 2 2" xfId="7863" xr:uid="{3B0A460D-A8D5-422F-A751-65202660EB1F}"/>
    <cellStyle name="Normal 9 6 3 3" xfId="5718" xr:uid="{0992A3C2-920E-404B-97C2-6825C88E2BD5}"/>
    <cellStyle name="Normal 9 6 4" xfId="1834" xr:uid="{00000000-0005-0000-0000-0000B6100000}"/>
    <cellStyle name="Normal 9 6 4 2" xfId="4064" xr:uid="{00000000-0005-0000-0000-0000B7100000}"/>
    <cellStyle name="Normal 9 6 4 2 2" xfId="8276" xr:uid="{50F1E6D7-5532-4826-B364-186588C01E7E}"/>
    <cellStyle name="Normal 9 6 4 3" xfId="6131" xr:uid="{84EEC2C0-9832-4F1F-8FFC-0E22E3145385}"/>
    <cellStyle name="Normal 9 6 5" xfId="2248" xr:uid="{00000000-0005-0000-0000-0000B8100000}"/>
    <cellStyle name="Normal 9 6 5 2" xfId="4477" xr:uid="{00000000-0005-0000-0000-0000B9100000}"/>
    <cellStyle name="Normal 9 6 5 2 2" xfId="8689" xr:uid="{640DF38B-9501-4757-BE0E-2E0261B85211}"/>
    <cellStyle name="Normal 9 6 5 3" xfId="6544" xr:uid="{B3FCA956-499B-478C-879A-05EA23D9E232}"/>
    <cellStyle name="Normal 9 6 6" xfId="2684" xr:uid="{00000000-0005-0000-0000-0000BA100000}"/>
    <cellStyle name="Normal 9 6 6 2" xfId="6957" xr:uid="{8CD4AD2D-D26A-481B-BEDA-83421EE989AB}"/>
    <cellStyle name="Normal 9 6 7" xfId="4892" xr:uid="{8141E824-BF75-424F-A298-3D9595537A90}"/>
    <cellStyle name="Normal 9 7" xfId="978" xr:uid="{00000000-0005-0000-0000-0000BB100000}"/>
    <cellStyle name="Normal_07-190 basis matrix" xfId="539" xr:uid="{00000000-0005-0000-0000-0000BC100000}"/>
    <cellStyle name="Normal_07-190 basis matrix 2" xfId="540" xr:uid="{00000000-0005-0000-0000-0000BD100000}"/>
    <cellStyle name="Normal_1" xfId="541" xr:uid="{00000000-0005-0000-0000-0000BE100000}"/>
    <cellStyle name="Normal_100%RENTS" xfId="542" xr:uid="{00000000-0005-0000-0000-0000BF100000}"/>
    <cellStyle name="Normal_CTCAC 9% Application 7-18-07 practice run 3" xfId="543" xr:uid="{00000000-0005-0000-0000-0000C0100000}"/>
    <cellStyle name="Normal_CTCAC 9% Application 7-18-07 practice run 3 2" xfId="544" xr:uid="{00000000-0005-0000-0000-0000C1100000}"/>
    <cellStyle name="Normal_CTCAC 9% Application 7-18-07 practice run 3 3" xfId="1835" xr:uid="{00000000-0005-0000-0000-0000C2100000}"/>
    <cellStyle name="Note 2" xfId="545" xr:uid="{00000000-0005-0000-0000-0000C3100000}"/>
    <cellStyle name="Note 2 2" xfId="546" xr:uid="{00000000-0005-0000-0000-0000C4100000}"/>
    <cellStyle name="Note 2 2 10" xfId="2825" xr:uid="{00000000-0005-0000-0000-0000C5100000}"/>
    <cellStyle name="Note 2 2 10 2" xfId="7038" xr:uid="{22973452-CFCC-41DA-ABB1-90E09A458C1F}"/>
    <cellStyle name="Note 2 2 11" xfId="4893" xr:uid="{8199F06B-F079-4ADE-95A3-D4E81C966C88}"/>
    <cellStyle name="Note 2 2 2" xfId="547" xr:uid="{00000000-0005-0000-0000-0000C6100000}"/>
    <cellStyle name="Note 2 2 2 10" xfId="4894" xr:uid="{911CAEEB-3A55-4FC4-B0BA-389667746321}"/>
    <cellStyle name="Note 2 2 2 2" xfId="548" xr:uid="{00000000-0005-0000-0000-0000C7100000}"/>
    <cellStyle name="Note 2 2 2 2 2" xfId="1009" xr:uid="{00000000-0005-0000-0000-0000C8100000}"/>
    <cellStyle name="Note 2 2 2 2 2 2" xfId="3241" xr:uid="{00000000-0005-0000-0000-0000C9100000}"/>
    <cellStyle name="Note 2 2 2 2 2 2 2" xfId="7453" xr:uid="{142798C9-4A40-4A53-8D25-A8D9109ECE09}"/>
    <cellStyle name="Note 2 2 2 2 2 3" xfId="5308" xr:uid="{C6E01642-AA97-45A2-BA18-61C9DC763895}"/>
    <cellStyle name="Note 2 2 2 2 3" xfId="1424" xr:uid="{00000000-0005-0000-0000-0000CA100000}"/>
    <cellStyle name="Note 2 2 2 2 3 2" xfId="3654" xr:uid="{00000000-0005-0000-0000-0000CB100000}"/>
    <cellStyle name="Note 2 2 2 2 3 2 2" xfId="7866" xr:uid="{49949D52-B279-4142-8704-453A699AE37C}"/>
    <cellStyle name="Note 2 2 2 2 3 3" xfId="5721" xr:uid="{ACE8839F-BE2A-4551-988F-357F8FEC3117}"/>
    <cellStyle name="Note 2 2 2 2 4" xfId="1838" xr:uid="{00000000-0005-0000-0000-0000CC100000}"/>
    <cellStyle name="Note 2 2 2 2 4 2" xfId="4067" xr:uid="{00000000-0005-0000-0000-0000CD100000}"/>
    <cellStyle name="Note 2 2 2 2 4 2 2" xfId="8279" xr:uid="{55DBB409-0BDE-43B4-93DA-A5917E2826AF}"/>
    <cellStyle name="Note 2 2 2 2 4 3" xfId="6134" xr:uid="{6FD029AF-6511-4637-A20B-8EB5498C034E}"/>
    <cellStyle name="Note 2 2 2 2 5" xfId="2251" xr:uid="{00000000-0005-0000-0000-0000CE100000}"/>
    <cellStyle name="Note 2 2 2 2 5 2" xfId="4480" xr:uid="{00000000-0005-0000-0000-0000CF100000}"/>
    <cellStyle name="Note 2 2 2 2 5 2 2" xfId="8692" xr:uid="{652266EA-0DFF-4BE1-824C-6AE9EE75B77B}"/>
    <cellStyle name="Note 2 2 2 2 5 3" xfId="6547" xr:uid="{C408C127-C077-45A9-80C5-C4D708A7BB06}"/>
    <cellStyle name="Note 2 2 2 2 6" xfId="2687" xr:uid="{00000000-0005-0000-0000-0000D0100000}"/>
    <cellStyle name="Note 2 2 2 2 6 2" xfId="6960" xr:uid="{F4AD18A9-4B5A-4FC0-8D24-1CAABBB1B663}"/>
    <cellStyle name="Note 2 2 2 2 7" xfId="2746" xr:uid="{00000000-0005-0000-0000-0000D1100000}"/>
    <cellStyle name="Note 2 2 2 2 8" xfId="2827" xr:uid="{00000000-0005-0000-0000-0000D2100000}"/>
    <cellStyle name="Note 2 2 2 2 8 2" xfId="7040" xr:uid="{97798463-04A6-4369-9208-D0DDCA89C58C}"/>
    <cellStyle name="Note 2 2 2 2 9" xfId="4895" xr:uid="{A6B750C8-C34D-4B49-A23E-46138F172172}"/>
    <cellStyle name="Note 2 2 2 3" xfId="1008" xr:uid="{00000000-0005-0000-0000-0000D3100000}"/>
    <cellStyle name="Note 2 2 2 3 2" xfId="3240" xr:uid="{00000000-0005-0000-0000-0000D4100000}"/>
    <cellStyle name="Note 2 2 2 3 2 2" xfId="7452" xr:uid="{118F14EB-D32A-41A0-B922-CD5A6B784342}"/>
    <cellStyle name="Note 2 2 2 3 3" xfId="5307" xr:uid="{1DB04F1E-F1E4-4378-A2FB-1EC1D3BD4C00}"/>
    <cellStyle name="Note 2 2 2 4" xfId="1423" xr:uid="{00000000-0005-0000-0000-0000D5100000}"/>
    <cellStyle name="Note 2 2 2 4 2" xfId="3653" xr:uid="{00000000-0005-0000-0000-0000D6100000}"/>
    <cellStyle name="Note 2 2 2 4 2 2" xfId="7865" xr:uid="{0427E78E-74B3-4AC0-A68B-787CD6A93821}"/>
    <cellStyle name="Note 2 2 2 4 3" xfId="5720" xr:uid="{878EE8DF-75EA-4048-92AB-6E8C8E00AE01}"/>
    <cellStyle name="Note 2 2 2 5" xfId="1837" xr:uid="{00000000-0005-0000-0000-0000D7100000}"/>
    <cellStyle name="Note 2 2 2 5 2" xfId="4066" xr:uid="{00000000-0005-0000-0000-0000D8100000}"/>
    <cellStyle name="Note 2 2 2 5 2 2" xfId="8278" xr:uid="{74EA29E7-5CB0-460E-8294-902A664F6CCA}"/>
    <cellStyle name="Note 2 2 2 5 3" xfId="6133" xr:uid="{22E4F0D9-0C49-4BAA-A9EB-7C5A65B7F3AE}"/>
    <cellStyle name="Note 2 2 2 6" xfId="2250" xr:uid="{00000000-0005-0000-0000-0000D9100000}"/>
    <cellStyle name="Note 2 2 2 6 2" xfId="4479" xr:uid="{00000000-0005-0000-0000-0000DA100000}"/>
    <cellStyle name="Note 2 2 2 6 2 2" xfId="8691" xr:uid="{C040461F-793D-4106-B82D-363BE7E9C315}"/>
    <cellStyle name="Note 2 2 2 6 3" xfId="6546" xr:uid="{FDC4C556-115C-436D-915C-147521453003}"/>
    <cellStyle name="Note 2 2 2 7" xfId="2686" xr:uid="{00000000-0005-0000-0000-0000DB100000}"/>
    <cellStyle name="Note 2 2 2 7 2" xfId="6959" xr:uid="{2D93164E-2895-44EE-96D4-51ED81E562E5}"/>
    <cellStyle name="Note 2 2 2 8" xfId="2745" xr:uid="{00000000-0005-0000-0000-0000DC100000}"/>
    <cellStyle name="Note 2 2 2 9" xfId="2826" xr:uid="{00000000-0005-0000-0000-0000DD100000}"/>
    <cellStyle name="Note 2 2 2 9 2" xfId="7039" xr:uid="{4961A959-1033-46CE-A7A3-AC846511E507}"/>
    <cellStyle name="Note 2 2 3" xfId="549" xr:uid="{00000000-0005-0000-0000-0000DE100000}"/>
    <cellStyle name="Note 2 2 3 2" xfId="1010" xr:uid="{00000000-0005-0000-0000-0000DF100000}"/>
    <cellStyle name="Note 2 2 3 2 2" xfId="3242" xr:uid="{00000000-0005-0000-0000-0000E0100000}"/>
    <cellStyle name="Note 2 2 3 2 2 2" xfId="7454" xr:uid="{06AFA8F8-B97E-4A4B-AEB2-330597B5ABD2}"/>
    <cellStyle name="Note 2 2 3 2 3" xfId="5309" xr:uid="{775398B0-4A7E-4BA0-9605-18BFD56611C6}"/>
    <cellStyle name="Note 2 2 3 3" xfId="1425" xr:uid="{00000000-0005-0000-0000-0000E1100000}"/>
    <cellStyle name="Note 2 2 3 3 2" xfId="3655" xr:uid="{00000000-0005-0000-0000-0000E2100000}"/>
    <cellStyle name="Note 2 2 3 3 2 2" xfId="7867" xr:uid="{AF5340A6-32F1-4C5D-AC82-A1D5F2EC07F6}"/>
    <cellStyle name="Note 2 2 3 3 3" xfId="5722" xr:uid="{3E7DC681-6591-4651-9914-681F7B272B45}"/>
    <cellStyle name="Note 2 2 3 4" xfId="1839" xr:uid="{00000000-0005-0000-0000-0000E3100000}"/>
    <cellStyle name="Note 2 2 3 4 2" xfId="4068" xr:uid="{00000000-0005-0000-0000-0000E4100000}"/>
    <cellStyle name="Note 2 2 3 4 2 2" xfId="8280" xr:uid="{F7436FDB-5AE9-449A-A02E-668EC8E89A57}"/>
    <cellStyle name="Note 2 2 3 4 3" xfId="6135" xr:uid="{413524A3-7C4A-4329-B729-C9B7630052DD}"/>
    <cellStyle name="Note 2 2 3 5" xfId="2252" xr:uid="{00000000-0005-0000-0000-0000E5100000}"/>
    <cellStyle name="Note 2 2 3 5 2" xfId="4481" xr:uid="{00000000-0005-0000-0000-0000E6100000}"/>
    <cellStyle name="Note 2 2 3 5 2 2" xfId="8693" xr:uid="{3757A5D1-F8EE-4C7E-A4F9-8D02AEC5D071}"/>
    <cellStyle name="Note 2 2 3 5 3" xfId="6548" xr:uid="{34537545-E0E7-44F5-B0F6-9BB3CD8675C2}"/>
    <cellStyle name="Note 2 2 3 6" xfId="2688" xr:uid="{00000000-0005-0000-0000-0000E7100000}"/>
    <cellStyle name="Note 2 2 3 6 2" xfId="6961" xr:uid="{78ABE218-A305-47D7-9D3F-7305D32EF05F}"/>
    <cellStyle name="Note 2 2 3 7" xfId="2747" xr:uid="{00000000-0005-0000-0000-0000E8100000}"/>
    <cellStyle name="Note 2 2 3 8" xfId="2828" xr:uid="{00000000-0005-0000-0000-0000E9100000}"/>
    <cellStyle name="Note 2 2 3 8 2" xfId="7041" xr:uid="{E3795888-30B5-420C-B595-98ABF1DCD519}"/>
    <cellStyle name="Note 2 2 3 9" xfId="4896" xr:uid="{F813C18F-4B01-4A43-9A10-663C2CD23105}"/>
    <cellStyle name="Note 2 2 4" xfId="1007" xr:uid="{00000000-0005-0000-0000-0000EA100000}"/>
    <cellStyle name="Note 2 2 4 2" xfId="3239" xr:uid="{00000000-0005-0000-0000-0000EB100000}"/>
    <cellStyle name="Note 2 2 4 2 2" xfId="7451" xr:uid="{ACF38B7D-685C-4065-8929-C600904ED34B}"/>
    <cellStyle name="Note 2 2 4 3" xfId="5306" xr:uid="{A0D10FA8-792F-4719-830E-A60803F593A2}"/>
    <cellStyle name="Note 2 2 5" xfId="1422" xr:uid="{00000000-0005-0000-0000-0000EC100000}"/>
    <cellStyle name="Note 2 2 5 2" xfId="3652" xr:uid="{00000000-0005-0000-0000-0000ED100000}"/>
    <cellStyle name="Note 2 2 5 2 2" xfId="7864" xr:uid="{79FE5905-0587-4C8B-9D9E-3A1CD878F118}"/>
    <cellStyle name="Note 2 2 5 3" xfId="5719" xr:uid="{8195AE4A-851F-42D3-8C39-D07CA95B5403}"/>
    <cellStyle name="Note 2 2 6" xfId="1836" xr:uid="{00000000-0005-0000-0000-0000EE100000}"/>
    <cellStyle name="Note 2 2 6 2" xfId="4065" xr:uid="{00000000-0005-0000-0000-0000EF100000}"/>
    <cellStyle name="Note 2 2 6 2 2" xfId="8277" xr:uid="{6468E92E-62D7-435C-AE3C-7E4A22DC24E5}"/>
    <cellStyle name="Note 2 2 6 3" xfId="6132" xr:uid="{6FF6AF0E-30DB-4FF1-A982-493CAD1B22C5}"/>
    <cellStyle name="Note 2 2 7" xfId="2249" xr:uid="{00000000-0005-0000-0000-0000F0100000}"/>
    <cellStyle name="Note 2 2 7 2" xfId="4478" xr:uid="{00000000-0005-0000-0000-0000F1100000}"/>
    <cellStyle name="Note 2 2 7 2 2" xfId="8690" xr:uid="{487C274E-AC38-4618-84BF-96AE807856ED}"/>
    <cellStyle name="Note 2 2 7 3" xfId="6545" xr:uid="{ED905D37-0E2D-4730-89E8-F014CAE13C8E}"/>
    <cellStyle name="Note 2 2 8" xfId="2685" xr:uid="{00000000-0005-0000-0000-0000F2100000}"/>
    <cellStyle name="Note 2 2 8 2" xfId="6958" xr:uid="{5636DA2F-D296-4A6C-AD30-CC6A020701C7}"/>
    <cellStyle name="Note 2 2 9" xfId="2744" xr:uid="{00000000-0005-0000-0000-0000F3100000}"/>
    <cellStyle name="Note 2 3" xfId="550" xr:uid="{00000000-0005-0000-0000-0000F4100000}"/>
    <cellStyle name="Note 2 3 10" xfId="4897" xr:uid="{77D9C84E-8FA9-4F07-B7E7-4F844DE1A3E2}"/>
    <cellStyle name="Note 2 3 2" xfId="551" xr:uid="{00000000-0005-0000-0000-0000F5100000}"/>
    <cellStyle name="Note 2 3 2 2" xfId="1012" xr:uid="{00000000-0005-0000-0000-0000F6100000}"/>
    <cellStyle name="Note 2 3 2 2 2" xfId="3244" xr:uid="{00000000-0005-0000-0000-0000F7100000}"/>
    <cellStyle name="Note 2 3 2 2 2 2" xfId="7456" xr:uid="{E1F19C30-5109-4D8E-9ADF-2FEEE0E85997}"/>
    <cellStyle name="Note 2 3 2 2 3" xfId="5311" xr:uid="{4927278F-3232-4C57-BE81-6ED9462A0AC6}"/>
    <cellStyle name="Note 2 3 2 3" xfId="1427" xr:uid="{00000000-0005-0000-0000-0000F8100000}"/>
    <cellStyle name="Note 2 3 2 3 2" xfId="3657" xr:uid="{00000000-0005-0000-0000-0000F9100000}"/>
    <cellStyle name="Note 2 3 2 3 2 2" xfId="7869" xr:uid="{355A817C-A659-490F-B941-E2BFD6941F83}"/>
    <cellStyle name="Note 2 3 2 3 3" xfId="5724" xr:uid="{C32EA57D-9EA3-469A-AA3F-C94CFEA7D011}"/>
    <cellStyle name="Note 2 3 2 4" xfId="1841" xr:uid="{00000000-0005-0000-0000-0000FA100000}"/>
    <cellStyle name="Note 2 3 2 4 2" xfId="4070" xr:uid="{00000000-0005-0000-0000-0000FB100000}"/>
    <cellStyle name="Note 2 3 2 4 2 2" xfId="8282" xr:uid="{57F46525-8ACB-4F22-8901-9859FFBF587D}"/>
    <cellStyle name="Note 2 3 2 4 3" xfId="6137" xr:uid="{9B63E8D0-E976-409C-AB41-B746F1BC82DE}"/>
    <cellStyle name="Note 2 3 2 5" xfId="2254" xr:uid="{00000000-0005-0000-0000-0000FC100000}"/>
    <cellStyle name="Note 2 3 2 5 2" xfId="4483" xr:uid="{00000000-0005-0000-0000-0000FD100000}"/>
    <cellStyle name="Note 2 3 2 5 2 2" xfId="8695" xr:uid="{6227FC92-4319-42E5-981E-CD606453162B}"/>
    <cellStyle name="Note 2 3 2 5 3" xfId="6550" xr:uid="{24128A78-EF5C-4814-B321-F1022695D6AD}"/>
    <cellStyle name="Note 2 3 2 6" xfId="2690" xr:uid="{00000000-0005-0000-0000-0000FE100000}"/>
    <cellStyle name="Note 2 3 2 6 2" xfId="6963" xr:uid="{97AB5434-B86E-40BD-99CE-DC6BFA647311}"/>
    <cellStyle name="Note 2 3 2 7" xfId="2749" xr:uid="{00000000-0005-0000-0000-0000FF100000}"/>
    <cellStyle name="Note 2 3 2 8" xfId="2830" xr:uid="{00000000-0005-0000-0000-000000110000}"/>
    <cellStyle name="Note 2 3 2 8 2" xfId="7043" xr:uid="{1058587C-3AD6-475A-95D1-3914F4A2C1C4}"/>
    <cellStyle name="Note 2 3 2 9" xfId="4898" xr:uid="{2509D114-87CC-4709-BC27-ABE8B8E20F6A}"/>
    <cellStyle name="Note 2 3 3" xfId="1011" xr:uid="{00000000-0005-0000-0000-000001110000}"/>
    <cellStyle name="Note 2 3 3 2" xfId="3243" xr:uid="{00000000-0005-0000-0000-000002110000}"/>
    <cellStyle name="Note 2 3 3 2 2" xfId="7455" xr:uid="{8E10B83B-5A04-4279-8FD3-DB4AD79BF19E}"/>
    <cellStyle name="Note 2 3 3 3" xfId="5310" xr:uid="{5FBEB4B4-B1AD-4F49-BE5E-0C80F85A76D9}"/>
    <cellStyle name="Note 2 3 4" xfId="1426" xr:uid="{00000000-0005-0000-0000-000003110000}"/>
    <cellStyle name="Note 2 3 4 2" xfId="3656" xr:uid="{00000000-0005-0000-0000-000004110000}"/>
    <cellStyle name="Note 2 3 4 2 2" xfId="7868" xr:uid="{02B967CD-CF08-4A9A-9953-E861075F8795}"/>
    <cellStyle name="Note 2 3 4 3" xfId="5723" xr:uid="{1C6E54AB-CA78-4BFC-A92E-6E6EBE1D9FC2}"/>
    <cellStyle name="Note 2 3 5" xfId="1840" xr:uid="{00000000-0005-0000-0000-000005110000}"/>
    <cellStyle name="Note 2 3 5 2" xfId="4069" xr:uid="{00000000-0005-0000-0000-000006110000}"/>
    <cellStyle name="Note 2 3 5 2 2" xfId="8281" xr:uid="{A388050F-7F8E-4C84-A3A0-A9968BFD65A8}"/>
    <cellStyle name="Note 2 3 5 3" xfId="6136" xr:uid="{78F2BD12-328E-4F3E-8B37-1526CCBDE6E3}"/>
    <cellStyle name="Note 2 3 6" xfId="2253" xr:uid="{00000000-0005-0000-0000-000007110000}"/>
    <cellStyle name="Note 2 3 6 2" xfId="4482" xr:uid="{00000000-0005-0000-0000-000008110000}"/>
    <cellStyle name="Note 2 3 6 2 2" xfId="8694" xr:uid="{7D17C52B-A2B7-4163-A186-E7C4698B1B72}"/>
    <cellStyle name="Note 2 3 6 3" xfId="6549" xr:uid="{BE03586F-6651-4CF6-9137-59CB41F3F40E}"/>
    <cellStyle name="Note 2 3 7" xfId="2689" xr:uid="{00000000-0005-0000-0000-000009110000}"/>
    <cellStyle name="Note 2 3 7 2" xfId="6962" xr:uid="{4C92CDA7-3493-489E-8270-A561CD825F9E}"/>
    <cellStyle name="Note 2 3 8" xfId="2748" xr:uid="{00000000-0005-0000-0000-00000A110000}"/>
    <cellStyle name="Note 2 3 9" xfId="2829" xr:uid="{00000000-0005-0000-0000-00000B110000}"/>
    <cellStyle name="Note 2 3 9 2" xfId="7042" xr:uid="{6612713D-92C6-427B-94F8-BB70D82981FD}"/>
    <cellStyle name="Note 2 4" xfId="552" xr:uid="{00000000-0005-0000-0000-00000C110000}"/>
    <cellStyle name="Note 2 4 2" xfId="1013" xr:uid="{00000000-0005-0000-0000-00000D110000}"/>
    <cellStyle name="Note 2 4 2 2" xfId="3245" xr:uid="{00000000-0005-0000-0000-00000E110000}"/>
    <cellStyle name="Note 2 4 2 2 2" xfId="7457" xr:uid="{4FFD6959-966C-421D-9EFA-F81AA1DBBAA0}"/>
    <cellStyle name="Note 2 4 2 3" xfId="5312" xr:uid="{97A1C5F9-48EF-428F-A415-1B3CC2A110DA}"/>
    <cellStyle name="Note 2 4 3" xfId="1428" xr:uid="{00000000-0005-0000-0000-00000F110000}"/>
    <cellStyle name="Note 2 4 3 2" xfId="3658" xr:uid="{00000000-0005-0000-0000-000010110000}"/>
    <cellStyle name="Note 2 4 3 2 2" xfId="7870" xr:uid="{2306E144-7367-4FCD-BFE1-25ADA4AEABB3}"/>
    <cellStyle name="Note 2 4 3 3" xfId="5725" xr:uid="{0DBAAA71-39A9-48C6-86DF-4B100BF05586}"/>
    <cellStyle name="Note 2 4 4" xfId="1842" xr:uid="{00000000-0005-0000-0000-000011110000}"/>
    <cellStyle name="Note 2 4 4 2" xfId="4071" xr:uid="{00000000-0005-0000-0000-000012110000}"/>
    <cellStyle name="Note 2 4 4 2 2" xfId="8283" xr:uid="{C25501BF-DA9F-44F8-AF9B-D7DB61FE1A3C}"/>
    <cellStyle name="Note 2 4 4 3" xfId="6138" xr:uid="{06784295-666A-413E-A6C6-B06F1922E3E8}"/>
    <cellStyle name="Note 2 4 5" xfId="2255" xr:uid="{00000000-0005-0000-0000-000013110000}"/>
    <cellStyle name="Note 2 4 5 2" xfId="4484" xr:uid="{00000000-0005-0000-0000-000014110000}"/>
    <cellStyle name="Note 2 4 5 2 2" xfId="8696" xr:uid="{9081064E-010A-49D3-B6AF-00FC2317DF5F}"/>
    <cellStyle name="Note 2 4 5 3" xfId="6551" xr:uid="{1FC9C761-D07F-44E3-8266-DBD1080E035A}"/>
    <cellStyle name="Note 2 4 6" xfId="2691" xr:uid="{00000000-0005-0000-0000-000015110000}"/>
    <cellStyle name="Note 2 4 6 2" xfId="6964" xr:uid="{A6A52920-ED2D-48C1-9E8E-9DF5736C7984}"/>
    <cellStyle name="Note 2 4 7" xfId="2750" xr:uid="{00000000-0005-0000-0000-000016110000}"/>
    <cellStyle name="Note 2 4 8" xfId="2831" xr:uid="{00000000-0005-0000-0000-000017110000}"/>
    <cellStyle name="Note 2 4 8 2" xfId="7044" xr:uid="{7A84877A-59AF-423A-9F61-96639C66C5DC}"/>
    <cellStyle name="Note 2 4 9" xfId="4899" xr:uid="{3E9D0161-419B-4499-8B22-5E86292ACC9A}"/>
    <cellStyle name="Note 2 5" xfId="553" xr:uid="{00000000-0005-0000-0000-000018110000}"/>
    <cellStyle name="Note 2 5 2" xfId="1014" xr:uid="{00000000-0005-0000-0000-000019110000}"/>
    <cellStyle name="Note 2 5 2 2" xfId="3246" xr:uid="{00000000-0005-0000-0000-00001A110000}"/>
    <cellStyle name="Note 2 5 2 2 2" xfId="7458" xr:uid="{C28D8552-30C0-4CD9-A38B-EFDB1E208C63}"/>
    <cellStyle name="Note 2 5 2 3" xfId="5313" xr:uid="{9627846D-C1EF-4735-B8CF-E8AF7304964F}"/>
    <cellStyle name="Note 2 5 3" xfId="1429" xr:uid="{00000000-0005-0000-0000-00001B110000}"/>
    <cellStyle name="Note 2 5 3 2" xfId="3659" xr:uid="{00000000-0005-0000-0000-00001C110000}"/>
    <cellStyle name="Note 2 5 3 2 2" xfId="7871" xr:uid="{4923055D-E2A6-4EA2-83F9-799355194A7D}"/>
    <cellStyle name="Note 2 5 3 3" xfId="5726" xr:uid="{7888598A-2D55-46D5-BB5C-FEA01032132F}"/>
    <cellStyle name="Note 2 5 4" xfId="1843" xr:uid="{00000000-0005-0000-0000-00001D110000}"/>
    <cellStyle name="Note 2 5 4 2" xfId="4072" xr:uid="{00000000-0005-0000-0000-00001E110000}"/>
    <cellStyle name="Note 2 5 4 2 2" xfId="8284" xr:uid="{415B9D76-8F92-44AE-91F5-CC6DCE6F452C}"/>
    <cellStyle name="Note 2 5 4 3" xfId="6139" xr:uid="{6A980F71-F02E-4CEF-A8D1-74C30C632A3E}"/>
    <cellStyle name="Note 2 5 5" xfId="2256" xr:uid="{00000000-0005-0000-0000-00001F110000}"/>
    <cellStyle name="Note 2 5 5 2" xfId="4485" xr:uid="{00000000-0005-0000-0000-000020110000}"/>
    <cellStyle name="Note 2 5 5 2 2" xfId="8697" xr:uid="{CED0DDBC-60AF-4F4E-8F99-71EF6A598C9D}"/>
    <cellStyle name="Note 2 5 5 3" xfId="6552" xr:uid="{FC05D6AC-016A-4602-835E-7A3AD055D426}"/>
    <cellStyle name="Note 2 5 6" xfId="2692" xr:uid="{00000000-0005-0000-0000-000021110000}"/>
    <cellStyle name="Note 2 5 6 2" xfId="6965" xr:uid="{252351C5-7BDA-48BE-997A-53ABAC02ECD1}"/>
    <cellStyle name="Note 2 5 7" xfId="2751" xr:uid="{00000000-0005-0000-0000-000022110000}"/>
    <cellStyle name="Note 2 5 8" xfId="2832" xr:uid="{00000000-0005-0000-0000-000023110000}"/>
    <cellStyle name="Note 2 5 8 2" xfId="7045" xr:uid="{B7CCAD6F-2980-4B6F-9A4F-DEB53951C678}"/>
    <cellStyle name="Note 2 5 9" xfId="4900" xr:uid="{B3C5293D-BCD1-4A8F-83E1-33C111F191B6}"/>
    <cellStyle name="Note 3" xfId="554" xr:uid="{00000000-0005-0000-0000-000024110000}"/>
    <cellStyle name="Note 3 2" xfId="555" xr:uid="{00000000-0005-0000-0000-000025110000}"/>
    <cellStyle name="Note 3 2 10" xfId="2833" xr:uid="{00000000-0005-0000-0000-000026110000}"/>
    <cellStyle name="Note 3 2 10 2" xfId="7046" xr:uid="{3F58CF4C-FEDF-4B28-A8F8-2F55D3CAE635}"/>
    <cellStyle name="Note 3 2 11" xfId="4901" xr:uid="{C2251FF7-5D31-4C5A-BB48-1B6AE831F48D}"/>
    <cellStyle name="Note 3 2 2" xfId="556" xr:uid="{00000000-0005-0000-0000-000027110000}"/>
    <cellStyle name="Note 3 2 2 10" xfId="4902" xr:uid="{9AF17A98-C31A-4704-9B79-BA501BFE3795}"/>
    <cellStyle name="Note 3 2 2 2" xfId="557" xr:uid="{00000000-0005-0000-0000-000028110000}"/>
    <cellStyle name="Note 3 2 2 2 2" xfId="1017" xr:uid="{00000000-0005-0000-0000-000029110000}"/>
    <cellStyle name="Note 3 2 2 2 2 2" xfId="3249" xr:uid="{00000000-0005-0000-0000-00002A110000}"/>
    <cellStyle name="Note 3 2 2 2 2 2 2" xfId="7461" xr:uid="{2CD4AB89-1C61-41F0-92E2-17C0C82FB8EB}"/>
    <cellStyle name="Note 3 2 2 2 2 3" xfId="5316" xr:uid="{E93FA5FA-741E-4289-A55C-6F7A2556890E}"/>
    <cellStyle name="Note 3 2 2 2 3" xfId="1432" xr:uid="{00000000-0005-0000-0000-00002B110000}"/>
    <cellStyle name="Note 3 2 2 2 3 2" xfId="3662" xr:uid="{00000000-0005-0000-0000-00002C110000}"/>
    <cellStyle name="Note 3 2 2 2 3 2 2" xfId="7874" xr:uid="{FD39E102-47EC-47EA-942C-207FEBA704FE}"/>
    <cellStyle name="Note 3 2 2 2 3 3" xfId="5729" xr:uid="{5497D8A0-B777-4F10-8EF1-7C12D2D8CAD9}"/>
    <cellStyle name="Note 3 2 2 2 4" xfId="1846" xr:uid="{00000000-0005-0000-0000-00002D110000}"/>
    <cellStyle name="Note 3 2 2 2 4 2" xfId="4075" xr:uid="{00000000-0005-0000-0000-00002E110000}"/>
    <cellStyle name="Note 3 2 2 2 4 2 2" xfId="8287" xr:uid="{12F8C17A-DB61-4CE9-B619-960D60CF221F}"/>
    <cellStyle name="Note 3 2 2 2 4 3" xfId="6142" xr:uid="{1EFC1333-532E-4C89-9919-9BC5B0A8C70E}"/>
    <cellStyle name="Note 3 2 2 2 5" xfId="2259" xr:uid="{00000000-0005-0000-0000-00002F110000}"/>
    <cellStyle name="Note 3 2 2 2 5 2" xfId="4488" xr:uid="{00000000-0005-0000-0000-000030110000}"/>
    <cellStyle name="Note 3 2 2 2 5 2 2" xfId="8700" xr:uid="{6FA550AA-F80F-430C-A0F3-6A39C359BC0E}"/>
    <cellStyle name="Note 3 2 2 2 5 3" xfId="6555" xr:uid="{2A3321CB-C73C-48E6-89C7-5CE83A849141}"/>
    <cellStyle name="Note 3 2 2 2 6" xfId="2695" xr:uid="{00000000-0005-0000-0000-000031110000}"/>
    <cellStyle name="Note 3 2 2 2 6 2" xfId="6968" xr:uid="{447AB882-D973-430F-8630-FD1834D9B979}"/>
    <cellStyle name="Note 3 2 2 2 7" xfId="2754" xr:uid="{00000000-0005-0000-0000-000032110000}"/>
    <cellStyle name="Note 3 2 2 2 8" xfId="2835" xr:uid="{00000000-0005-0000-0000-000033110000}"/>
    <cellStyle name="Note 3 2 2 2 8 2" xfId="7048" xr:uid="{B170A779-0BD6-4E81-A5FA-CC2EC835F196}"/>
    <cellStyle name="Note 3 2 2 2 9" xfId="4903" xr:uid="{750224BA-E0C8-4C10-BB84-E42FF95B15E5}"/>
    <cellStyle name="Note 3 2 2 3" xfId="1016" xr:uid="{00000000-0005-0000-0000-000034110000}"/>
    <cellStyle name="Note 3 2 2 3 2" xfId="3248" xr:uid="{00000000-0005-0000-0000-000035110000}"/>
    <cellStyle name="Note 3 2 2 3 2 2" xfId="7460" xr:uid="{18A616D0-110E-4C76-A7F3-EEF1854F7FF1}"/>
    <cellStyle name="Note 3 2 2 3 3" xfId="5315" xr:uid="{CD7FD869-5EF5-4D22-B1EB-47752DF83CA1}"/>
    <cellStyle name="Note 3 2 2 4" xfId="1431" xr:uid="{00000000-0005-0000-0000-000036110000}"/>
    <cellStyle name="Note 3 2 2 4 2" xfId="3661" xr:uid="{00000000-0005-0000-0000-000037110000}"/>
    <cellStyle name="Note 3 2 2 4 2 2" xfId="7873" xr:uid="{9FD70A1E-26EA-49D3-B6D9-0C1638FBC054}"/>
    <cellStyle name="Note 3 2 2 4 3" xfId="5728" xr:uid="{EF543656-583A-4EF2-815A-F012EAA22F28}"/>
    <cellStyle name="Note 3 2 2 5" xfId="1845" xr:uid="{00000000-0005-0000-0000-000038110000}"/>
    <cellStyle name="Note 3 2 2 5 2" xfId="4074" xr:uid="{00000000-0005-0000-0000-000039110000}"/>
    <cellStyle name="Note 3 2 2 5 2 2" xfId="8286" xr:uid="{1F818067-0F59-4830-BDAC-CD4C49BDABC2}"/>
    <cellStyle name="Note 3 2 2 5 3" xfId="6141" xr:uid="{234E7332-FA44-4AB7-A77A-7F535D9DD0AA}"/>
    <cellStyle name="Note 3 2 2 6" xfId="2258" xr:uid="{00000000-0005-0000-0000-00003A110000}"/>
    <cellStyle name="Note 3 2 2 6 2" xfId="4487" xr:uid="{00000000-0005-0000-0000-00003B110000}"/>
    <cellStyle name="Note 3 2 2 6 2 2" xfId="8699" xr:uid="{AB2EC690-4F72-4ED4-AC73-5887C1A91823}"/>
    <cellStyle name="Note 3 2 2 6 3" xfId="6554" xr:uid="{963D20BC-419D-4E90-96B0-897E08A43674}"/>
    <cellStyle name="Note 3 2 2 7" xfId="2694" xr:uid="{00000000-0005-0000-0000-00003C110000}"/>
    <cellStyle name="Note 3 2 2 7 2" xfId="6967" xr:uid="{D1209616-17F0-44AB-804E-A71FE15A6307}"/>
    <cellStyle name="Note 3 2 2 8" xfId="2753" xr:uid="{00000000-0005-0000-0000-00003D110000}"/>
    <cellStyle name="Note 3 2 2 9" xfId="2834" xr:uid="{00000000-0005-0000-0000-00003E110000}"/>
    <cellStyle name="Note 3 2 2 9 2" xfId="7047" xr:uid="{BE9B4149-DEE2-4F32-B5BC-41E203DF3768}"/>
    <cellStyle name="Note 3 2 3" xfId="558" xr:uid="{00000000-0005-0000-0000-00003F110000}"/>
    <cellStyle name="Note 3 2 3 2" xfId="1018" xr:uid="{00000000-0005-0000-0000-000040110000}"/>
    <cellStyle name="Note 3 2 3 2 2" xfId="3250" xr:uid="{00000000-0005-0000-0000-000041110000}"/>
    <cellStyle name="Note 3 2 3 2 2 2" xfId="7462" xr:uid="{17C18AAB-7DE4-4D81-9A10-9982128D3DA8}"/>
    <cellStyle name="Note 3 2 3 2 3" xfId="5317" xr:uid="{7FF76DBA-F470-4D5B-8183-1994B4A39731}"/>
    <cellStyle name="Note 3 2 3 3" xfId="1433" xr:uid="{00000000-0005-0000-0000-000042110000}"/>
    <cellStyle name="Note 3 2 3 3 2" xfId="3663" xr:uid="{00000000-0005-0000-0000-000043110000}"/>
    <cellStyle name="Note 3 2 3 3 2 2" xfId="7875" xr:uid="{50166D93-4EEE-40DC-91DF-D3C038E62B7C}"/>
    <cellStyle name="Note 3 2 3 3 3" xfId="5730" xr:uid="{95EBC527-E061-4E9D-A301-3113BFC92C90}"/>
    <cellStyle name="Note 3 2 3 4" xfId="1847" xr:uid="{00000000-0005-0000-0000-000044110000}"/>
    <cellStyle name="Note 3 2 3 4 2" xfId="4076" xr:uid="{00000000-0005-0000-0000-000045110000}"/>
    <cellStyle name="Note 3 2 3 4 2 2" xfId="8288" xr:uid="{FDB95DAA-017F-47C7-BFB7-2F6896B54B05}"/>
    <cellStyle name="Note 3 2 3 4 3" xfId="6143" xr:uid="{89CBF5B6-1C8A-4414-81BB-D07A1214B04F}"/>
    <cellStyle name="Note 3 2 3 5" xfId="2260" xr:uid="{00000000-0005-0000-0000-000046110000}"/>
    <cellStyle name="Note 3 2 3 5 2" xfId="4489" xr:uid="{00000000-0005-0000-0000-000047110000}"/>
    <cellStyle name="Note 3 2 3 5 2 2" xfId="8701" xr:uid="{C804EE83-C0DF-4E6C-A8CB-588A393296E8}"/>
    <cellStyle name="Note 3 2 3 5 3" xfId="6556" xr:uid="{316C36B9-A08D-467E-B34C-461923B55E78}"/>
    <cellStyle name="Note 3 2 3 6" xfId="2696" xr:uid="{00000000-0005-0000-0000-000048110000}"/>
    <cellStyle name="Note 3 2 3 6 2" xfId="6969" xr:uid="{3990DDF3-0A8C-4C4C-8CEA-1A9013D600FE}"/>
    <cellStyle name="Note 3 2 3 7" xfId="2755" xr:uid="{00000000-0005-0000-0000-000049110000}"/>
    <cellStyle name="Note 3 2 3 8" xfId="2836" xr:uid="{00000000-0005-0000-0000-00004A110000}"/>
    <cellStyle name="Note 3 2 3 8 2" xfId="7049" xr:uid="{887AF1C6-3B3E-4112-9D25-68D217BAC0E1}"/>
    <cellStyle name="Note 3 2 3 9" xfId="4904" xr:uid="{E4190B90-705E-48A5-8DC2-B78B943CE152}"/>
    <cellStyle name="Note 3 2 4" xfId="1015" xr:uid="{00000000-0005-0000-0000-00004B110000}"/>
    <cellStyle name="Note 3 2 4 2" xfId="3247" xr:uid="{00000000-0005-0000-0000-00004C110000}"/>
    <cellStyle name="Note 3 2 4 2 2" xfId="7459" xr:uid="{F90D6F47-6801-4EFF-AD40-FBA5F22DFA61}"/>
    <cellStyle name="Note 3 2 4 3" xfId="5314" xr:uid="{2F22C345-FF05-4604-91EA-84D5F16D2EE8}"/>
    <cellStyle name="Note 3 2 5" xfId="1430" xr:uid="{00000000-0005-0000-0000-00004D110000}"/>
    <cellStyle name="Note 3 2 5 2" xfId="3660" xr:uid="{00000000-0005-0000-0000-00004E110000}"/>
    <cellStyle name="Note 3 2 5 2 2" xfId="7872" xr:uid="{F3B7500D-13E3-4EB1-89E8-99CEF1EE6BB4}"/>
    <cellStyle name="Note 3 2 5 3" xfId="5727" xr:uid="{216C7DA6-8386-492C-9A7E-74A15345C5E7}"/>
    <cellStyle name="Note 3 2 6" xfId="1844" xr:uid="{00000000-0005-0000-0000-00004F110000}"/>
    <cellStyle name="Note 3 2 6 2" xfId="4073" xr:uid="{00000000-0005-0000-0000-000050110000}"/>
    <cellStyle name="Note 3 2 6 2 2" xfId="8285" xr:uid="{520474D6-6982-44C0-BEDE-8101B5701646}"/>
    <cellStyle name="Note 3 2 6 3" xfId="6140" xr:uid="{0D91EBA7-1D58-4A12-8EFA-F6C90894D2F2}"/>
    <cellStyle name="Note 3 2 7" xfId="2257" xr:uid="{00000000-0005-0000-0000-000051110000}"/>
    <cellStyle name="Note 3 2 7 2" xfId="4486" xr:uid="{00000000-0005-0000-0000-000052110000}"/>
    <cellStyle name="Note 3 2 7 2 2" xfId="8698" xr:uid="{FEEB06EF-4D22-4BB1-B949-DB2245D08B6E}"/>
    <cellStyle name="Note 3 2 7 3" xfId="6553" xr:uid="{478EDC55-CD00-4904-819C-CEDDED37553F}"/>
    <cellStyle name="Note 3 2 8" xfId="2693" xr:uid="{00000000-0005-0000-0000-000053110000}"/>
    <cellStyle name="Note 3 2 8 2" xfId="6966" xr:uid="{52A1FA78-646C-485D-BF58-4DC6D96BD91F}"/>
    <cellStyle name="Note 3 2 9" xfId="2752" xr:uid="{00000000-0005-0000-0000-000054110000}"/>
    <cellStyle name="Note 3 3" xfId="559" xr:uid="{00000000-0005-0000-0000-000055110000}"/>
    <cellStyle name="Note 3 3 10" xfId="4905" xr:uid="{ACDE3CF3-9187-4A21-91CD-2CED751E0952}"/>
    <cellStyle name="Note 3 3 2" xfId="560" xr:uid="{00000000-0005-0000-0000-000056110000}"/>
    <cellStyle name="Note 3 3 2 2" xfId="1020" xr:uid="{00000000-0005-0000-0000-000057110000}"/>
    <cellStyle name="Note 3 3 2 2 2" xfId="3252" xr:uid="{00000000-0005-0000-0000-000058110000}"/>
    <cellStyle name="Note 3 3 2 2 2 2" xfId="7464" xr:uid="{53CF9662-A2C0-4ED0-982C-C9076F2E6CD5}"/>
    <cellStyle name="Note 3 3 2 2 3" xfId="5319" xr:uid="{478AD3C0-09E1-4F4D-821C-25A739BA39DC}"/>
    <cellStyle name="Note 3 3 2 3" xfId="1435" xr:uid="{00000000-0005-0000-0000-000059110000}"/>
    <cellStyle name="Note 3 3 2 3 2" xfId="3665" xr:uid="{00000000-0005-0000-0000-00005A110000}"/>
    <cellStyle name="Note 3 3 2 3 2 2" xfId="7877" xr:uid="{65B8DCBC-4225-42C3-AB7B-32D7EAF35ADF}"/>
    <cellStyle name="Note 3 3 2 3 3" xfId="5732" xr:uid="{FBABE04A-314A-4446-B4AD-B4DD1BE35843}"/>
    <cellStyle name="Note 3 3 2 4" xfId="1849" xr:uid="{00000000-0005-0000-0000-00005B110000}"/>
    <cellStyle name="Note 3 3 2 4 2" xfId="4078" xr:uid="{00000000-0005-0000-0000-00005C110000}"/>
    <cellStyle name="Note 3 3 2 4 2 2" xfId="8290" xr:uid="{5D99DD4D-A2FE-4587-8474-3C2CE1FF6E03}"/>
    <cellStyle name="Note 3 3 2 4 3" xfId="6145" xr:uid="{E46553E8-D91A-40E5-8AC8-11FA3B18144B}"/>
    <cellStyle name="Note 3 3 2 5" xfId="2262" xr:uid="{00000000-0005-0000-0000-00005D110000}"/>
    <cellStyle name="Note 3 3 2 5 2" xfId="4491" xr:uid="{00000000-0005-0000-0000-00005E110000}"/>
    <cellStyle name="Note 3 3 2 5 2 2" xfId="8703" xr:uid="{C972D091-01FD-41EA-8641-8B0AA411F793}"/>
    <cellStyle name="Note 3 3 2 5 3" xfId="6558" xr:uid="{0B2382F0-9D61-4838-B3B3-1C3145A39F2C}"/>
    <cellStyle name="Note 3 3 2 6" xfId="2698" xr:uid="{00000000-0005-0000-0000-00005F110000}"/>
    <cellStyle name="Note 3 3 2 6 2" xfId="6971" xr:uid="{D71957D3-5A4E-4FF8-8196-F20CD0C54DC7}"/>
    <cellStyle name="Note 3 3 2 7" xfId="2757" xr:uid="{00000000-0005-0000-0000-000060110000}"/>
    <cellStyle name="Note 3 3 2 8" xfId="2838" xr:uid="{00000000-0005-0000-0000-000061110000}"/>
    <cellStyle name="Note 3 3 2 8 2" xfId="7051" xr:uid="{BA3DDEB8-7165-4921-A7C7-0AC74949D9EE}"/>
    <cellStyle name="Note 3 3 2 9" xfId="4906" xr:uid="{53D777C2-35DA-4F86-B001-617F09559825}"/>
    <cellStyle name="Note 3 3 3" xfId="1019" xr:uid="{00000000-0005-0000-0000-000062110000}"/>
    <cellStyle name="Note 3 3 3 2" xfId="3251" xr:uid="{00000000-0005-0000-0000-000063110000}"/>
    <cellStyle name="Note 3 3 3 2 2" xfId="7463" xr:uid="{99228A6E-1FF0-4692-A67B-1D85E373AA91}"/>
    <cellStyle name="Note 3 3 3 3" xfId="5318" xr:uid="{90A6DA2E-36CD-478F-9C77-FC82B5DA6885}"/>
    <cellStyle name="Note 3 3 4" xfId="1434" xr:uid="{00000000-0005-0000-0000-000064110000}"/>
    <cellStyle name="Note 3 3 4 2" xfId="3664" xr:uid="{00000000-0005-0000-0000-000065110000}"/>
    <cellStyle name="Note 3 3 4 2 2" xfId="7876" xr:uid="{19931B5D-73DA-40FE-BAFE-7F90F79DB5A5}"/>
    <cellStyle name="Note 3 3 4 3" xfId="5731" xr:uid="{B935B1CF-7EC1-485B-BEDC-BCF99B4D63BE}"/>
    <cellStyle name="Note 3 3 5" xfId="1848" xr:uid="{00000000-0005-0000-0000-000066110000}"/>
    <cellStyle name="Note 3 3 5 2" xfId="4077" xr:uid="{00000000-0005-0000-0000-000067110000}"/>
    <cellStyle name="Note 3 3 5 2 2" xfId="8289" xr:uid="{21A8EBA7-ECCF-4097-A268-5F284D9427B7}"/>
    <cellStyle name="Note 3 3 5 3" xfId="6144" xr:uid="{57634F9C-B2D2-4543-8518-8AC6F9688F76}"/>
    <cellStyle name="Note 3 3 6" xfId="2261" xr:uid="{00000000-0005-0000-0000-000068110000}"/>
    <cellStyle name="Note 3 3 6 2" xfId="4490" xr:uid="{00000000-0005-0000-0000-000069110000}"/>
    <cellStyle name="Note 3 3 6 2 2" xfId="8702" xr:uid="{EA1B16E5-AB36-46FA-90CE-F86EBB8F3BE0}"/>
    <cellStyle name="Note 3 3 6 3" xfId="6557" xr:uid="{68AB2E10-F528-4853-8378-34AA17B16D9C}"/>
    <cellStyle name="Note 3 3 7" xfId="2697" xr:uid="{00000000-0005-0000-0000-00006A110000}"/>
    <cellStyle name="Note 3 3 7 2" xfId="6970" xr:uid="{85EB629D-1594-4473-A124-F86695D156A2}"/>
    <cellStyle name="Note 3 3 8" xfId="2756" xr:uid="{00000000-0005-0000-0000-00006B110000}"/>
    <cellStyle name="Note 3 3 9" xfId="2837" xr:uid="{00000000-0005-0000-0000-00006C110000}"/>
    <cellStyle name="Note 3 3 9 2" xfId="7050" xr:uid="{7CB7B02F-6F5F-45D7-BF2D-AC803621FA07}"/>
    <cellStyle name="Note 3 4" xfId="561" xr:uid="{00000000-0005-0000-0000-00006D110000}"/>
    <cellStyle name="Note 3 4 2" xfId="1021" xr:uid="{00000000-0005-0000-0000-00006E110000}"/>
    <cellStyle name="Note 3 4 2 2" xfId="3253" xr:uid="{00000000-0005-0000-0000-00006F110000}"/>
    <cellStyle name="Note 3 4 2 2 2" xfId="7465" xr:uid="{99CE11F9-B4FB-49B9-B3D1-8FC10872A474}"/>
    <cellStyle name="Note 3 4 2 3" xfId="5320" xr:uid="{5E17BFA7-48A6-42C1-8554-F4162F20F5A9}"/>
    <cellStyle name="Note 3 4 3" xfId="1436" xr:uid="{00000000-0005-0000-0000-000070110000}"/>
    <cellStyle name="Note 3 4 3 2" xfId="3666" xr:uid="{00000000-0005-0000-0000-000071110000}"/>
    <cellStyle name="Note 3 4 3 2 2" xfId="7878" xr:uid="{3E87899C-372D-4B14-94F2-F86B78A92590}"/>
    <cellStyle name="Note 3 4 3 3" xfId="5733" xr:uid="{E8A2FBEE-C939-4885-B835-9C6A8D3D54EF}"/>
    <cellStyle name="Note 3 4 4" xfId="1850" xr:uid="{00000000-0005-0000-0000-000072110000}"/>
    <cellStyle name="Note 3 4 4 2" xfId="4079" xr:uid="{00000000-0005-0000-0000-000073110000}"/>
    <cellStyle name="Note 3 4 4 2 2" xfId="8291" xr:uid="{B3E62903-98CB-4F5C-A087-7A138D724902}"/>
    <cellStyle name="Note 3 4 4 3" xfId="6146" xr:uid="{60D4EEA5-3C66-4722-AD4B-0034D82B6749}"/>
    <cellStyle name="Note 3 4 5" xfId="2263" xr:uid="{00000000-0005-0000-0000-000074110000}"/>
    <cellStyle name="Note 3 4 5 2" xfId="4492" xr:uid="{00000000-0005-0000-0000-000075110000}"/>
    <cellStyle name="Note 3 4 5 2 2" xfId="8704" xr:uid="{1B659B20-622A-464F-B501-B95A5A5E6F8C}"/>
    <cellStyle name="Note 3 4 5 3" xfId="6559" xr:uid="{AEF4BCCD-8C09-40BB-8E76-AB80745CB3A4}"/>
    <cellStyle name="Note 3 4 6" xfId="2699" xr:uid="{00000000-0005-0000-0000-000076110000}"/>
    <cellStyle name="Note 3 4 6 2" xfId="6972" xr:uid="{BDDB8396-7158-4C0B-8D01-FC3A88465391}"/>
    <cellStyle name="Note 3 4 7" xfId="2758" xr:uid="{00000000-0005-0000-0000-000077110000}"/>
    <cellStyle name="Note 3 4 8" xfId="2839" xr:uid="{00000000-0005-0000-0000-000078110000}"/>
    <cellStyle name="Note 3 4 8 2" xfId="7052" xr:uid="{445AC3B7-CFE8-4F3C-96D2-AA00AB43DD59}"/>
    <cellStyle name="Note 3 4 9" xfId="4907" xr:uid="{454E212C-EE95-4C13-AD35-405C7C993BC7}"/>
    <cellStyle name="Note 3 5" xfId="562" xr:uid="{00000000-0005-0000-0000-000079110000}"/>
    <cellStyle name="Note 3 5 2" xfId="1022" xr:uid="{00000000-0005-0000-0000-00007A110000}"/>
    <cellStyle name="Note 3 5 2 2" xfId="3254" xr:uid="{00000000-0005-0000-0000-00007B110000}"/>
    <cellStyle name="Note 3 5 2 2 2" xfId="7466" xr:uid="{D43C84EC-CADE-43BD-9C68-E4F2FE07BC33}"/>
    <cellStyle name="Note 3 5 2 3" xfId="5321" xr:uid="{DCC3C500-BB1C-42B8-9595-1F51DAA30915}"/>
    <cellStyle name="Note 3 5 3" xfId="1437" xr:uid="{00000000-0005-0000-0000-00007C110000}"/>
    <cellStyle name="Note 3 5 3 2" xfId="3667" xr:uid="{00000000-0005-0000-0000-00007D110000}"/>
    <cellStyle name="Note 3 5 3 2 2" xfId="7879" xr:uid="{F6E0151A-DA6E-4B2B-9CC3-D1065E2526ED}"/>
    <cellStyle name="Note 3 5 3 3" xfId="5734" xr:uid="{806D1129-AEFA-44AF-BE50-2B5CF96C85BB}"/>
    <cellStyle name="Note 3 5 4" xfId="1851" xr:uid="{00000000-0005-0000-0000-00007E110000}"/>
    <cellStyle name="Note 3 5 4 2" xfId="4080" xr:uid="{00000000-0005-0000-0000-00007F110000}"/>
    <cellStyle name="Note 3 5 4 2 2" xfId="8292" xr:uid="{4A2C1313-55D7-45F1-A8F4-11A3B1F893E6}"/>
    <cellStyle name="Note 3 5 4 3" xfId="6147" xr:uid="{4A1F7EC7-EF8B-42C6-A63F-2617134B46A5}"/>
    <cellStyle name="Note 3 5 5" xfId="2264" xr:uid="{00000000-0005-0000-0000-000080110000}"/>
    <cellStyle name="Note 3 5 5 2" xfId="4493" xr:uid="{00000000-0005-0000-0000-000081110000}"/>
    <cellStyle name="Note 3 5 5 2 2" xfId="8705" xr:uid="{12FDE49B-5C59-49C0-890B-1788B09DBF10}"/>
    <cellStyle name="Note 3 5 5 3" xfId="6560" xr:uid="{B80E3A40-1A8C-481B-BAE1-0F363D6F1547}"/>
    <cellStyle name="Note 3 5 6" xfId="2700" xr:uid="{00000000-0005-0000-0000-000082110000}"/>
    <cellStyle name="Note 3 5 6 2" xfId="6973" xr:uid="{A275175D-17B2-4898-8CE7-775B71597D10}"/>
    <cellStyle name="Note 3 5 7" xfId="2759" xr:uid="{00000000-0005-0000-0000-000083110000}"/>
    <cellStyle name="Note 3 5 8" xfId="2840" xr:uid="{00000000-0005-0000-0000-000084110000}"/>
    <cellStyle name="Note 3 5 8 2" xfId="7053" xr:uid="{1E283056-4F1A-42DD-80CA-02F353AA5A18}"/>
    <cellStyle name="Note 3 5 9" xfId="4908" xr:uid="{7EB14217-35F4-413F-B29D-33E9B01CC1B3}"/>
    <cellStyle name="Output" xfId="563" builtinId="21" customBuiltin="1"/>
    <cellStyle name="Output 2" xfId="564" xr:uid="{00000000-0005-0000-0000-000086110000}"/>
    <cellStyle name="Percent 2" xfId="1023" xr:uid="{00000000-0005-0000-0000-000087110000}"/>
    <cellStyle name="Text Entry" xfId="565" xr:uid="{00000000-0005-0000-0000-000088110000}"/>
    <cellStyle name="Title 2" xfId="566" xr:uid="{00000000-0005-0000-0000-000089110000}"/>
    <cellStyle name="Title 2 2" xfId="2760" xr:uid="{00000000-0005-0000-0000-00008A110000}"/>
    <cellStyle name="Title 2 3" xfId="2841" xr:uid="{00000000-0005-0000-0000-00008B110000}"/>
    <cellStyle name="Total" xfId="567" builtinId="25" customBuiltin="1"/>
    <cellStyle name="Total 2" xfId="568" xr:uid="{00000000-0005-0000-0000-00008D110000}"/>
    <cellStyle name="Warning Text" xfId="569" builtinId="11" customBuiltin="1"/>
  </cellStyles>
  <dxfs count="126">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12700</xdr:colOff>
          <xdr:row>81</xdr:row>
          <xdr:rowOff>107950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treasurer.ca.gov/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www.treasurer.ca.gov/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63"/>
  <sheetViews>
    <sheetView showGridLines="0" zoomScaleNormal="100" zoomScaleSheetLayoutView="100" workbookViewId="0">
      <selection sqref="A1:AL2"/>
    </sheetView>
  </sheetViews>
  <sheetFormatPr defaultColWidth="0" defaultRowHeight="12.5" zeroHeight="1"/>
  <cols>
    <col min="1" max="5" width="2.453125" customWidth="1"/>
    <col min="6" max="6" width="3" customWidth="1"/>
    <col min="7" max="36" width="2.453125" customWidth="1"/>
    <col min="37" max="38" width="2.7265625" customWidth="1"/>
    <col min="39" max="16384" width="2.453125" hidden="1"/>
  </cols>
  <sheetData>
    <row r="1" spans="1:38">
      <c r="A1" s="962" t="s">
        <v>596</v>
      </c>
      <c r="B1" s="962"/>
      <c r="C1" s="962"/>
      <c r="D1" s="962"/>
      <c r="E1" s="962"/>
      <c r="F1" s="962"/>
      <c r="G1" s="962"/>
      <c r="H1" s="962"/>
      <c r="I1" s="962"/>
      <c r="J1" s="962"/>
      <c r="K1" s="962"/>
      <c r="L1" s="962"/>
      <c r="M1" s="962"/>
      <c r="N1" s="962"/>
      <c r="O1" s="962"/>
      <c r="P1" s="962"/>
      <c r="Q1" s="962"/>
      <c r="R1" s="962"/>
      <c r="S1" s="962"/>
      <c r="T1" s="962"/>
      <c r="U1" s="962"/>
      <c r="V1" s="962"/>
      <c r="W1" s="962"/>
      <c r="X1" s="962"/>
      <c r="Y1" s="962"/>
      <c r="Z1" s="962"/>
      <c r="AA1" s="962"/>
      <c r="AB1" s="962"/>
      <c r="AC1" s="962"/>
      <c r="AD1" s="962"/>
      <c r="AE1" s="962"/>
      <c r="AF1" s="962"/>
      <c r="AG1" s="962"/>
      <c r="AH1" s="962"/>
      <c r="AI1" s="962"/>
      <c r="AJ1" s="962"/>
      <c r="AK1" s="962"/>
      <c r="AL1" s="962"/>
    </row>
    <row r="2" spans="1:38" ht="13" thickBot="1">
      <c r="A2" s="963"/>
      <c r="B2" s="963"/>
      <c r="C2" s="963"/>
      <c r="D2" s="963"/>
      <c r="E2" s="963"/>
      <c r="F2" s="963"/>
      <c r="G2" s="963"/>
      <c r="H2" s="963"/>
      <c r="I2" s="963"/>
      <c r="J2" s="963"/>
      <c r="K2" s="963"/>
      <c r="L2" s="963"/>
      <c r="M2" s="963"/>
      <c r="N2" s="963"/>
      <c r="O2" s="963"/>
      <c r="P2" s="963"/>
      <c r="Q2" s="963"/>
      <c r="R2" s="963"/>
      <c r="S2" s="963"/>
      <c r="T2" s="963"/>
      <c r="U2" s="963"/>
      <c r="V2" s="963"/>
      <c r="W2" s="963"/>
      <c r="X2" s="963"/>
      <c r="Y2" s="963"/>
      <c r="Z2" s="963"/>
      <c r="AA2" s="963"/>
      <c r="AB2" s="963"/>
      <c r="AC2" s="963"/>
      <c r="AD2" s="963"/>
      <c r="AE2" s="963"/>
      <c r="AF2" s="963"/>
      <c r="AG2" s="963"/>
      <c r="AH2" s="963"/>
      <c r="AI2" s="963"/>
      <c r="AJ2" s="963"/>
      <c r="AK2" s="963"/>
      <c r="AL2" s="963"/>
    </row>
    <row r="3" spans="1:38" ht="13" thickTop="1"/>
    <row r="4" spans="1:38" s="8" customFormat="1" ht="13">
      <c r="B4" s="17" t="s">
        <v>604</v>
      </c>
      <c r="C4" s="17" t="s">
        <v>554</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ht="13">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ht="13">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4" customHeight="1">
      <c r="A7" s="337"/>
      <c r="B7" s="335"/>
      <c r="C7" s="336"/>
      <c r="D7" s="964" t="s">
        <v>1432</v>
      </c>
      <c r="E7" s="964"/>
      <c r="F7" s="964"/>
      <c r="G7" s="964"/>
      <c r="H7" s="964"/>
      <c r="I7" s="964"/>
      <c r="J7" s="964"/>
      <c r="K7" s="964"/>
      <c r="L7" s="964"/>
      <c r="M7" s="964"/>
      <c r="N7" s="964"/>
      <c r="O7" s="964"/>
      <c r="P7" s="964"/>
      <c r="Q7" s="964"/>
      <c r="R7" s="964"/>
      <c r="S7" s="964"/>
      <c r="T7" s="964"/>
      <c r="U7" s="964"/>
      <c r="V7" s="964"/>
      <c r="W7" s="964"/>
      <c r="X7" s="964"/>
      <c r="Y7" s="964"/>
      <c r="Z7" s="964"/>
      <c r="AA7" s="964"/>
      <c r="AB7" s="964"/>
      <c r="AC7" s="964"/>
      <c r="AD7" s="964"/>
      <c r="AE7" s="964"/>
      <c r="AF7" s="964"/>
      <c r="AG7" s="964"/>
      <c r="AH7" s="964"/>
      <c r="AI7" s="964"/>
      <c r="AJ7" s="964"/>
      <c r="AK7" s="964"/>
      <c r="AL7" s="770"/>
    </row>
    <row r="8" spans="1:38" ht="13">
      <c r="A8" s="337"/>
      <c r="B8" s="335"/>
      <c r="C8" s="336"/>
      <c r="D8" s="964"/>
      <c r="E8" s="964"/>
      <c r="F8" s="964"/>
      <c r="G8" s="964"/>
      <c r="H8" s="964"/>
      <c r="I8" s="964"/>
      <c r="J8" s="964"/>
      <c r="K8" s="964"/>
      <c r="L8" s="964"/>
      <c r="M8" s="964"/>
      <c r="N8" s="964"/>
      <c r="O8" s="964"/>
      <c r="P8" s="964"/>
      <c r="Q8" s="964"/>
      <c r="R8" s="964"/>
      <c r="S8" s="964"/>
      <c r="T8" s="964"/>
      <c r="U8" s="964"/>
      <c r="V8" s="964"/>
      <c r="W8" s="964"/>
      <c r="X8" s="964"/>
      <c r="Y8" s="964"/>
      <c r="Z8" s="964"/>
      <c r="AA8" s="964"/>
      <c r="AB8" s="964"/>
      <c r="AC8" s="964"/>
      <c r="AD8" s="964"/>
      <c r="AE8" s="964"/>
      <c r="AF8" s="964"/>
      <c r="AG8" s="964"/>
      <c r="AH8" s="964"/>
      <c r="AI8" s="964"/>
      <c r="AJ8" s="964"/>
      <c r="AK8" s="964"/>
      <c r="AL8" s="770"/>
    </row>
    <row r="9" spans="1:38" ht="13">
      <c r="A9" s="337"/>
      <c r="B9" s="335"/>
      <c r="C9" s="336"/>
      <c r="D9" s="964"/>
      <c r="E9" s="964"/>
      <c r="F9" s="964"/>
      <c r="G9" s="964"/>
      <c r="H9" s="964"/>
      <c r="I9" s="964"/>
      <c r="J9" s="964"/>
      <c r="K9" s="964"/>
      <c r="L9" s="964"/>
      <c r="M9" s="964"/>
      <c r="N9" s="964"/>
      <c r="O9" s="964"/>
      <c r="P9" s="964"/>
      <c r="Q9" s="964"/>
      <c r="R9" s="964"/>
      <c r="S9" s="964"/>
      <c r="T9" s="964"/>
      <c r="U9" s="964"/>
      <c r="V9" s="964"/>
      <c r="W9" s="964"/>
      <c r="X9" s="964"/>
      <c r="Y9" s="964"/>
      <c r="Z9" s="964"/>
      <c r="AA9" s="964"/>
      <c r="AB9" s="964"/>
      <c r="AC9" s="964"/>
      <c r="AD9" s="964"/>
      <c r="AE9" s="964"/>
      <c r="AF9" s="964"/>
      <c r="AG9" s="964"/>
      <c r="AH9" s="964"/>
      <c r="AI9" s="964"/>
      <c r="AJ9" s="964"/>
      <c r="AK9" s="964"/>
      <c r="AL9" s="770"/>
    </row>
    <row r="10" spans="1:38" ht="13">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3" customHeight="1">
      <c r="A11" s="337"/>
      <c r="B11" s="335"/>
      <c r="C11" s="336"/>
      <c r="D11" s="964" t="s">
        <v>1440</v>
      </c>
      <c r="E11" s="964"/>
      <c r="F11" s="964"/>
      <c r="G11" s="964"/>
      <c r="H11" s="964"/>
      <c r="I11" s="964"/>
      <c r="J11" s="964"/>
      <c r="K11" s="964"/>
      <c r="L11" s="964"/>
      <c r="M11" s="964"/>
      <c r="N11" s="964"/>
      <c r="O11" s="964"/>
      <c r="P11" s="964"/>
      <c r="Q11" s="964"/>
      <c r="R11" s="964"/>
      <c r="S11" s="964"/>
      <c r="T11" s="964"/>
      <c r="U11" s="964"/>
      <c r="V11" s="964"/>
      <c r="W11" s="964"/>
      <c r="X11" s="964"/>
      <c r="Y11" s="964"/>
      <c r="Z11" s="964"/>
      <c r="AA11" s="964"/>
      <c r="AB11" s="964"/>
      <c r="AC11" s="964"/>
      <c r="AD11" s="964"/>
      <c r="AE11" s="964"/>
      <c r="AF11" s="964"/>
      <c r="AG11" s="964"/>
      <c r="AH11" s="964"/>
      <c r="AI11" s="964"/>
      <c r="AJ11" s="964"/>
      <c r="AK11" s="964"/>
      <c r="AL11" s="770"/>
    </row>
    <row r="12" spans="1:38" ht="13">
      <c r="A12" s="337"/>
      <c r="B12" s="335"/>
      <c r="C12" s="336"/>
      <c r="D12" s="964"/>
      <c r="E12" s="964"/>
      <c r="F12" s="964"/>
      <c r="G12" s="964"/>
      <c r="H12" s="964"/>
      <c r="I12" s="964"/>
      <c r="J12" s="964"/>
      <c r="K12" s="964"/>
      <c r="L12" s="964"/>
      <c r="M12" s="964"/>
      <c r="N12" s="964"/>
      <c r="O12" s="964"/>
      <c r="P12" s="964"/>
      <c r="Q12" s="964"/>
      <c r="R12" s="964"/>
      <c r="S12" s="964"/>
      <c r="T12" s="964"/>
      <c r="U12" s="964"/>
      <c r="V12" s="964"/>
      <c r="W12" s="964"/>
      <c r="X12" s="964"/>
      <c r="Y12" s="964"/>
      <c r="Z12" s="964"/>
      <c r="AA12" s="964"/>
      <c r="AB12" s="964"/>
      <c r="AC12" s="964"/>
      <c r="AD12" s="964"/>
      <c r="AE12" s="964"/>
      <c r="AF12" s="964"/>
      <c r="AG12" s="964"/>
      <c r="AH12" s="964"/>
      <c r="AI12" s="964"/>
      <c r="AJ12" s="964"/>
      <c r="AK12" s="964"/>
      <c r="AL12" s="770"/>
    </row>
    <row r="13" spans="1:38" s="741" customFormat="1" ht="13">
      <c r="A13" s="337"/>
      <c r="B13" s="335"/>
      <c r="C13" s="336"/>
      <c r="D13" s="964"/>
      <c r="E13" s="964"/>
      <c r="F13" s="964"/>
      <c r="G13" s="964"/>
      <c r="H13" s="964"/>
      <c r="I13" s="964"/>
      <c r="J13" s="964"/>
      <c r="K13" s="964"/>
      <c r="L13" s="964"/>
      <c r="M13" s="964"/>
      <c r="N13" s="964"/>
      <c r="O13" s="964"/>
      <c r="P13" s="964"/>
      <c r="Q13" s="964"/>
      <c r="R13" s="964"/>
      <c r="S13" s="964"/>
      <c r="T13" s="964"/>
      <c r="U13" s="964"/>
      <c r="V13" s="964"/>
      <c r="W13" s="964"/>
      <c r="X13" s="964"/>
      <c r="Y13" s="964"/>
      <c r="Z13" s="964"/>
      <c r="AA13" s="964"/>
      <c r="AB13" s="964"/>
      <c r="AC13" s="964"/>
      <c r="AD13" s="964"/>
      <c r="AE13" s="964"/>
      <c r="AF13" s="964"/>
      <c r="AG13" s="964"/>
      <c r="AH13" s="964"/>
      <c r="AI13" s="964"/>
      <c r="AJ13" s="964"/>
      <c r="AK13" s="964"/>
      <c r="AL13" s="770"/>
    </row>
    <row r="14" spans="1:38" s="741" customFormat="1" ht="13.4" customHeight="1">
      <c r="A14" s="337"/>
      <c r="B14" s="335"/>
      <c r="C14" s="336"/>
      <c r="E14" s="966" t="s">
        <v>1433</v>
      </c>
      <c r="F14" s="966"/>
      <c r="G14" s="966"/>
      <c r="H14" s="966"/>
      <c r="I14" s="966"/>
      <c r="J14" s="966"/>
      <c r="K14" s="966"/>
      <c r="L14" s="966"/>
      <c r="M14" s="966"/>
      <c r="N14" s="966"/>
      <c r="O14" s="966"/>
      <c r="P14" s="966"/>
      <c r="Q14" s="966"/>
      <c r="R14" s="966"/>
      <c r="S14" s="966"/>
      <c r="T14" s="966"/>
      <c r="U14" s="966"/>
      <c r="V14" s="966"/>
      <c r="W14" s="966"/>
      <c r="X14" s="966"/>
      <c r="Y14" s="966"/>
      <c r="Z14" s="966"/>
      <c r="AA14" s="966"/>
      <c r="AB14" s="966"/>
      <c r="AC14" s="966"/>
      <c r="AD14" s="966"/>
      <c r="AE14" s="966"/>
      <c r="AF14" s="966"/>
      <c r="AG14" s="966"/>
      <c r="AH14" s="966"/>
      <c r="AI14" s="966"/>
      <c r="AJ14" s="966"/>
      <c r="AK14" s="966"/>
      <c r="AL14" s="770"/>
    </row>
    <row r="15" spans="1:38" s="741" customFormat="1" ht="13">
      <c r="A15" s="337"/>
      <c r="B15" s="335"/>
      <c r="C15" s="336"/>
      <c r="D15" s="770"/>
      <c r="E15" s="966"/>
      <c r="F15" s="966"/>
      <c r="G15" s="966"/>
      <c r="H15" s="966"/>
      <c r="I15" s="966"/>
      <c r="J15" s="966"/>
      <c r="K15" s="966"/>
      <c r="L15" s="966"/>
      <c r="M15" s="966"/>
      <c r="N15" s="966"/>
      <c r="O15" s="966"/>
      <c r="P15" s="966"/>
      <c r="Q15" s="966"/>
      <c r="R15" s="966"/>
      <c r="S15" s="966"/>
      <c r="T15" s="966"/>
      <c r="U15" s="966"/>
      <c r="V15" s="966"/>
      <c r="W15" s="966"/>
      <c r="X15" s="966"/>
      <c r="Y15" s="966"/>
      <c r="Z15" s="966"/>
      <c r="AA15" s="966"/>
      <c r="AB15" s="966"/>
      <c r="AC15" s="966"/>
      <c r="AD15" s="966"/>
      <c r="AE15" s="966"/>
      <c r="AF15" s="966"/>
      <c r="AG15" s="966"/>
      <c r="AH15" s="966"/>
      <c r="AI15" s="966"/>
      <c r="AJ15" s="966"/>
      <c r="AK15" s="966"/>
      <c r="AL15" s="770"/>
    </row>
    <row r="16" spans="1:38" s="741" customFormat="1" ht="13">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4" customHeight="1">
      <c r="A17" s="337"/>
      <c r="B17" s="335"/>
      <c r="C17" s="336"/>
      <c r="D17" s="966" t="s">
        <v>1597</v>
      </c>
      <c r="E17" s="966"/>
      <c r="F17" s="966"/>
      <c r="G17" s="966"/>
      <c r="H17" s="966"/>
      <c r="I17" s="966"/>
      <c r="J17" s="966"/>
      <c r="K17" s="966"/>
      <c r="L17" s="966"/>
      <c r="M17" s="966"/>
      <c r="N17" s="966"/>
      <c r="O17" s="966"/>
      <c r="P17" s="966"/>
      <c r="Q17" s="966"/>
      <c r="R17" s="966"/>
      <c r="S17" s="966"/>
      <c r="T17" s="966"/>
      <c r="U17" s="966"/>
      <c r="V17" s="966"/>
      <c r="W17" s="966"/>
      <c r="X17" s="966"/>
      <c r="Y17" s="966"/>
      <c r="Z17" s="966"/>
      <c r="AA17" s="966"/>
      <c r="AB17" s="966"/>
      <c r="AC17" s="966"/>
      <c r="AD17" s="966"/>
      <c r="AE17" s="966"/>
      <c r="AF17" s="966"/>
      <c r="AG17" s="966"/>
      <c r="AH17" s="966"/>
      <c r="AI17" s="966"/>
      <c r="AJ17" s="966"/>
      <c r="AK17" s="966"/>
      <c r="AL17" s="335"/>
    </row>
    <row r="18" spans="1:38" ht="13">
      <c r="A18" s="337"/>
      <c r="B18" s="335"/>
      <c r="C18" s="336"/>
      <c r="D18" s="966"/>
      <c r="E18" s="966"/>
      <c r="F18" s="966"/>
      <c r="G18" s="966"/>
      <c r="H18" s="966"/>
      <c r="I18" s="966"/>
      <c r="J18" s="966"/>
      <c r="K18" s="966"/>
      <c r="L18" s="966"/>
      <c r="M18" s="966"/>
      <c r="N18" s="966"/>
      <c r="O18" s="966"/>
      <c r="P18" s="966"/>
      <c r="Q18" s="966"/>
      <c r="R18" s="966"/>
      <c r="S18" s="966"/>
      <c r="T18" s="966"/>
      <c r="U18" s="966"/>
      <c r="V18" s="966"/>
      <c r="W18" s="966"/>
      <c r="X18" s="966"/>
      <c r="Y18" s="966"/>
      <c r="Z18" s="966"/>
      <c r="AA18" s="966"/>
      <c r="AB18" s="966"/>
      <c r="AC18" s="966"/>
      <c r="AD18" s="966"/>
      <c r="AE18" s="966"/>
      <c r="AF18" s="966"/>
      <c r="AG18" s="966"/>
      <c r="AH18" s="966"/>
      <c r="AI18" s="966"/>
      <c r="AJ18" s="966"/>
      <c r="AK18" s="966"/>
      <c r="AL18" s="335"/>
    </row>
    <row r="19" spans="1:38" s="741" customFormat="1" ht="13">
      <c r="A19" s="337"/>
      <c r="B19" s="335"/>
      <c r="C19" s="336"/>
      <c r="D19" s="966"/>
      <c r="E19" s="966"/>
      <c r="F19" s="966"/>
      <c r="G19" s="966"/>
      <c r="H19" s="966"/>
      <c r="I19" s="966"/>
      <c r="J19" s="966"/>
      <c r="K19" s="966"/>
      <c r="L19" s="966"/>
      <c r="M19" s="966"/>
      <c r="N19" s="966"/>
      <c r="O19" s="966"/>
      <c r="P19" s="966"/>
      <c r="Q19" s="966"/>
      <c r="R19" s="966"/>
      <c r="S19" s="966"/>
      <c r="T19" s="966"/>
      <c r="U19" s="966"/>
      <c r="V19" s="966"/>
      <c r="W19" s="966"/>
      <c r="X19" s="966"/>
      <c r="Y19" s="966"/>
      <c r="Z19" s="966"/>
      <c r="AA19" s="966"/>
      <c r="AB19" s="966"/>
      <c r="AC19" s="966"/>
      <c r="AD19" s="966"/>
      <c r="AE19" s="966"/>
      <c r="AF19" s="966"/>
      <c r="AG19" s="966"/>
      <c r="AH19" s="966"/>
      <c r="AI19" s="966"/>
      <c r="AJ19" s="966"/>
      <c r="AK19" s="966"/>
      <c r="AL19" s="335"/>
    </row>
    <row r="20" spans="1:38" s="741" customFormat="1" ht="13.4" customHeight="1">
      <c r="A20" s="337"/>
      <c r="B20" s="335"/>
      <c r="C20" s="336"/>
      <c r="D20" s="966"/>
      <c r="E20" s="966"/>
      <c r="F20" s="966"/>
      <c r="G20" s="966"/>
      <c r="H20" s="966"/>
      <c r="I20" s="966"/>
      <c r="J20" s="966"/>
      <c r="K20" s="966"/>
      <c r="L20" s="966"/>
      <c r="M20" s="966"/>
      <c r="N20" s="966"/>
      <c r="O20" s="966"/>
      <c r="P20" s="966"/>
      <c r="Q20" s="966"/>
      <c r="R20" s="966"/>
      <c r="S20" s="966"/>
      <c r="T20" s="966"/>
      <c r="U20" s="966"/>
      <c r="V20" s="966"/>
      <c r="W20" s="966"/>
      <c r="X20" s="966"/>
      <c r="Y20" s="966"/>
      <c r="Z20" s="966"/>
      <c r="AA20" s="966"/>
      <c r="AB20" s="966"/>
      <c r="AC20" s="966"/>
      <c r="AD20" s="966"/>
      <c r="AE20" s="966"/>
      <c r="AF20" s="966"/>
      <c r="AG20" s="966"/>
      <c r="AH20" s="966"/>
      <c r="AI20" s="966"/>
      <c r="AJ20" s="966"/>
      <c r="AK20" s="966"/>
      <c r="AL20" s="335"/>
    </row>
    <row r="21" spans="1:38" s="741" customFormat="1" ht="13">
      <c r="A21" s="337"/>
      <c r="B21" s="335"/>
      <c r="C21" s="336"/>
      <c r="D21" s="966"/>
      <c r="E21" s="966"/>
      <c r="F21" s="966"/>
      <c r="G21" s="966"/>
      <c r="H21" s="966"/>
      <c r="I21" s="966"/>
      <c r="J21" s="966"/>
      <c r="K21" s="966"/>
      <c r="L21" s="966"/>
      <c r="M21" s="966"/>
      <c r="N21" s="966"/>
      <c r="O21" s="966"/>
      <c r="P21" s="966"/>
      <c r="Q21" s="966"/>
      <c r="R21" s="966"/>
      <c r="S21" s="966"/>
      <c r="T21" s="966"/>
      <c r="U21" s="966"/>
      <c r="V21" s="966"/>
      <c r="W21" s="966"/>
      <c r="X21" s="966"/>
      <c r="Y21" s="966"/>
      <c r="Z21" s="966"/>
      <c r="AA21" s="966"/>
      <c r="AB21" s="966"/>
      <c r="AC21" s="966"/>
      <c r="AD21" s="966"/>
      <c r="AE21" s="966"/>
      <c r="AF21" s="966"/>
      <c r="AG21" s="966"/>
      <c r="AH21" s="966"/>
      <c r="AI21" s="966"/>
      <c r="AJ21" s="966"/>
      <c r="AK21" s="966"/>
      <c r="AL21" s="335"/>
    </row>
    <row r="22" spans="1:38" s="741" customFormat="1" ht="13">
      <c r="A22" s="337"/>
      <c r="B22" s="335"/>
      <c r="C22" s="336"/>
      <c r="D22" s="966"/>
      <c r="E22" s="966"/>
      <c r="F22" s="966"/>
      <c r="G22" s="966"/>
      <c r="H22" s="966"/>
      <c r="I22" s="966"/>
      <c r="J22" s="966"/>
      <c r="K22" s="966"/>
      <c r="L22" s="966"/>
      <c r="M22" s="966"/>
      <c r="N22" s="966"/>
      <c r="O22" s="966"/>
      <c r="P22" s="966"/>
      <c r="Q22" s="966"/>
      <c r="R22" s="966"/>
      <c r="S22" s="966"/>
      <c r="T22" s="966"/>
      <c r="U22" s="966"/>
      <c r="V22" s="966"/>
      <c r="W22" s="966"/>
      <c r="X22" s="966"/>
      <c r="Y22" s="966"/>
      <c r="Z22" s="966"/>
      <c r="AA22" s="966"/>
      <c r="AB22" s="966"/>
      <c r="AC22" s="966"/>
      <c r="AD22" s="966"/>
      <c r="AE22" s="966"/>
      <c r="AF22" s="966"/>
      <c r="AG22" s="966"/>
      <c r="AH22" s="966"/>
      <c r="AI22" s="966"/>
      <c r="AJ22" s="966"/>
      <c r="AK22" s="966"/>
      <c r="AL22" s="335"/>
    </row>
    <row r="23" spans="1:38" ht="13">
      <c r="A23" s="337"/>
      <c r="B23" s="335"/>
      <c r="C23" s="336"/>
      <c r="D23" s="966"/>
      <c r="E23" s="966"/>
      <c r="F23" s="966"/>
      <c r="G23" s="966"/>
      <c r="H23" s="966"/>
      <c r="I23" s="966"/>
      <c r="J23" s="966"/>
      <c r="K23" s="966"/>
      <c r="L23" s="966"/>
      <c r="M23" s="966"/>
      <c r="N23" s="966"/>
      <c r="O23" s="966"/>
      <c r="P23" s="966"/>
      <c r="Q23" s="966"/>
      <c r="R23" s="966"/>
      <c r="S23" s="966"/>
      <c r="T23" s="966"/>
      <c r="U23" s="966"/>
      <c r="V23" s="966"/>
      <c r="W23" s="966"/>
      <c r="X23" s="966"/>
      <c r="Y23" s="966"/>
      <c r="Z23" s="966"/>
      <c r="AA23" s="966"/>
      <c r="AB23" s="966"/>
      <c r="AC23" s="966"/>
      <c r="AD23" s="966"/>
      <c r="AE23" s="966"/>
      <c r="AF23" s="966"/>
      <c r="AG23" s="966"/>
      <c r="AH23" s="966"/>
      <c r="AI23" s="966"/>
      <c r="AJ23" s="966"/>
      <c r="AK23" s="966"/>
      <c r="AL23" s="335"/>
    </row>
    <row r="24" spans="1:38" s="741" customFormat="1" ht="13">
      <c r="A24" s="337"/>
      <c r="B24" s="335"/>
      <c r="C24" s="336"/>
      <c r="D24" s="966"/>
      <c r="E24" s="966"/>
      <c r="F24" s="966"/>
      <c r="G24" s="966"/>
      <c r="H24" s="966"/>
      <c r="I24" s="966"/>
      <c r="J24" s="966"/>
      <c r="K24" s="966"/>
      <c r="L24" s="966"/>
      <c r="M24" s="966"/>
      <c r="N24" s="966"/>
      <c r="O24" s="966"/>
      <c r="P24" s="966"/>
      <c r="Q24" s="966"/>
      <c r="R24" s="966"/>
      <c r="S24" s="966"/>
      <c r="T24" s="966"/>
      <c r="U24" s="966"/>
      <c r="V24" s="966"/>
      <c r="W24" s="966"/>
      <c r="X24" s="966"/>
      <c r="Y24" s="966"/>
      <c r="Z24" s="966"/>
      <c r="AA24" s="966"/>
      <c r="AB24" s="966"/>
      <c r="AC24" s="966"/>
      <c r="AD24" s="966"/>
      <c r="AE24" s="966"/>
      <c r="AF24" s="966"/>
      <c r="AG24" s="966"/>
      <c r="AH24" s="966"/>
      <c r="AI24" s="966"/>
      <c r="AJ24" s="966"/>
      <c r="AK24" s="966"/>
      <c r="AL24" s="335"/>
    </row>
    <row r="25" spans="1:38" s="741" customFormat="1" ht="13">
      <c r="A25" s="337"/>
      <c r="B25" s="335"/>
      <c r="C25" s="336"/>
      <c r="D25" s="966"/>
      <c r="E25" s="966"/>
      <c r="F25" s="966"/>
      <c r="G25" s="966"/>
      <c r="H25" s="966"/>
      <c r="I25" s="966"/>
      <c r="J25" s="966"/>
      <c r="K25" s="966"/>
      <c r="L25" s="966"/>
      <c r="M25" s="966"/>
      <c r="N25" s="966"/>
      <c r="O25" s="966"/>
      <c r="P25" s="966"/>
      <c r="Q25" s="966"/>
      <c r="R25" s="966"/>
      <c r="S25" s="966"/>
      <c r="T25" s="966"/>
      <c r="U25" s="966"/>
      <c r="V25" s="966"/>
      <c r="W25" s="966"/>
      <c r="X25" s="966"/>
      <c r="Y25" s="966"/>
      <c r="Z25" s="966"/>
      <c r="AA25" s="966"/>
      <c r="AB25" s="966"/>
      <c r="AC25" s="966"/>
      <c r="AD25" s="966"/>
      <c r="AE25" s="966"/>
      <c r="AF25" s="966"/>
      <c r="AG25" s="966"/>
      <c r="AH25" s="966"/>
      <c r="AI25" s="966"/>
      <c r="AJ25" s="966"/>
      <c r="AK25" s="966"/>
      <c r="AL25" s="335"/>
    </row>
    <row r="26" spans="1:38" s="741" customFormat="1" ht="11.9" customHeight="1">
      <c r="A26" s="337"/>
      <c r="B26" s="335"/>
      <c r="C26" s="336"/>
      <c r="D26" s="966"/>
      <c r="E26" s="966"/>
      <c r="F26" s="966"/>
      <c r="G26" s="966"/>
      <c r="H26" s="966"/>
      <c r="I26" s="966"/>
      <c r="J26" s="966"/>
      <c r="K26" s="966"/>
      <c r="L26" s="966"/>
      <c r="M26" s="966"/>
      <c r="N26" s="966"/>
      <c r="O26" s="966"/>
      <c r="P26" s="966"/>
      <c r="Q26" s="966"/>
      <c r="R26" s="966"/>
      <c r="S26" s="966"/>
      <c r="T26" s="966"/>
      <c r="U26" s="966"/>
      <c r="V26" s="966"/>
      <c r="W26" s="966"/>
      <c r="X26" s="966"/>
      <c r="Y26" s="966"/>
      <c r="Z26" s="966"/>
      <c r="AA26" s="966"/>
      <c r="AB26" s="966"/>
      <c r="AC26" s="966"/>
      <c r="AD26" s="966"/>
      <c r="AE26" s="966"/>
      <c r="AF26" s="966"/>
      <c r="AG26" s="966"/>
      <c r="AH26" s="966"/>
      <c r="AI26" s="966"/>
      <c r="AJ26" s="966"/>
      <c r="AK26" s="966"/>
      <c r="AL26" s="335"/>
    </row>
    <row r="27" spans="1:38" s="741" customFormat="1" ht="13.4" customHeight="1">
      <c r="A27" s="337"/>
      <c r="B27" s="335"/>
      <c r="C27" s="336"/>
      <c r="E27" s="966" t="s">
        <v>1441</v>
      </c>
      <c r="F27" s="966"/>
      <c r="G27" s="966"/>
      <c r="H27" s="966"/>
      <c r="I27" s="966"/>
      <c r="J27" s="966"/>
      <c r="K27" s="966"/>
      <c r="L27" s="966"/>
      <c r="M27" s="966"/>
      <c r="N27" s="966"/>
      <c r="O27" s="966"/>
      <c r="P27" s="966"/>
      <c r="Q27" s="966"/>
      <c r="R27" s="966"/>
      <c r="S27" s="966"/>
      <c r="T27" s="966"/>
      <c r="U27" s="966"/>
      <c r="V27" s="966"/>
      <c r="W27" s="966"/>
      <c r="X27" s="966"/>
      <c r="Y27" s="966"/>
      <c r="Z27" s="966"/>
      <c r="AA27" s="966"/>
      <c r="AB27" s="966"/>
      <c r="AC27" s="966"/>
      <c r="AD27" s="966"/>
      <c r="AE27" s="966"/>
      <c r="AF27" s="966"/>
      <c r="AG27" s="966"/>
      <c r="AH27" s="966"/>
      <c r="AI27" s="966"/>
      <c r="AJ27" s="966"/>
      <c r="AK27" s="966"/>
      <c r="AL27" s="335"/>
    </row>
    <row r="28" spans="1:38" s="741" customFormat="1" ht="13">
      <c r="A28" s="337"/>
      <c r="B28" s="335"/>
      <c r="C28" s="336"/>
      <c r="D28" s="770"/>
      <c r="E28" s="966"/>
      <c r="F28" s="966"/>
      <c r="G28" s="966"/>
      <c r="H28" s="966"/>
      <c r="I28" s="966"/>
      <c r="J28" s="966"/>
      <c r="K28" s="966"/>
      <c r="L28" s="966"/>
      <c r="M28" s="966"/>
      <c r="N28" s="966"/>
      <c r="O28" s="966"/>
      <c r="P28" s="966"/>
      <c r="Q28" s="966"/>
      <c r="R28" s="966"/>
      <c r="S28" s="966"/>
      <c r="T28" s="966"/>
      <c r="U28" s="966"/>
      <c r="V28" s="966"/>
      <c r="W28" s="966"/>
      <c r="X28" s="966"/>
      <c r="Y28" s="966"/>
      <c r="Z28" s="966"/>
      <c r="AA28" s="966"/>
      <c r="AB28" s="966"/>
      <c r="AC28" s="966"/>
      <c r="AD28" s="966"/>
      <c r="AE28" s="966"/>
      <c r="AF28" s="966"/>
      <c r="AG28" s="966"/>
      <c r="AH28" s="966"/>
      <c r="AI28" s="966"/>
      <c r="AJ28" s="966"/>
      <c r="AK28" s="966"/>
      <c r="AL28" s="335"/>
    </row>
    <row r="29" spans="1:38" s="741" customFormat="1" ht="13">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4" customHeight="1">
      <c r="A30" s="337"/>
      <c r="B30" s="335"/>
      <c r="C30" s="336"/>
      <c r="D30" s="967" t="s">
        <v>1442</v>
      </c>
      <c r="E30" s="967"/>
      <c r="F30" s="967"/>
      <c r="G30" s="967"/>
      <c r="H30" s="967"/>
      <c r="I30" s="967"/>
      <c r="J30" s="967"/>
      <c r="K30" s="967"/>
      <c r="L30" s="967"/>
      <c r="M30" s="967"/>
      <c r="N30" s="967"/>
      <c r="O30" s="967"/>
      <c r="P30" s="967"/>
      <c r="Q30" s="967"/>
      <c r="R30" s="967"/>
      <c r="S30" s="967"/>
      <c r="T30" s="967"/>
      <c r="U30" s="967"/>
      <c r="V30" s="967"/>
      <c r="W30" s="967"/>
      <c r="X30" s="967"/>
      <c r="Y30" s="967"/>
      <c r="Z30" s="967"/>
      <c r="AA30" s="967"/>
      <c r="AB30" s="967"/>
      <c r="AC30" s="967"/>
      <c r="AD30" s="967"/>
      <c r="AE30" s="967"/>
      <c r="AF30" s="967"/>
      <c r="AG30" s="967"/>
      <c r="AH30" s="967"/>
      <c r="AI30" s="967"/>
      <c r="AJ30" s="967"/>
      <c r="AK30" s="967"/>
      <c r="AL30" s="335"/>
    </row>
    <row r="31" spans="1:38" s="741" customFormat="1" ht="13">
      <c r="A31" s="337"/>
      <c r="B31" s="335"/>
      <c r="C31" s="336"/>
      <c r="D31" s="770"/>
      <c r="E31" s="973" t="s">
        <v>1507</v>
      </c>
      <c r="F31" s="973"/>
      <c r="G31" s="973"/>
      <c r="H31" s="973"/>
      <c r="I31" s="973"/>
      <c r="J31" s="973"/>
      <c r="K31" s="973"/>
      <c r="L31" s="973"/>
      <c r="M31" s="973"/>
      <c r="N31" s="973"/>
      <c r="O31" s="973"/>
      <c r="P31" s="973"/>
      <c r="Q31" s="973"/>
      <c r="R31" s="973"/>
      <c r="S31" s="973"/>
      <c r="T31" s="973"/>
      <c r="U31" s="973"/>
      <c r="V31" s="973"/>
      <c r="W31" s="973"/>
      <c r="X31" s="973"/>
      <c r="Y31" s="973"/>
      <c r="Z31" s="973"/>
      <c r="AA31" s="973"/>
      <c r="AB31" s="973"/>
      <c r="AC31" s="973"/>
      <c r="AD31" s="973"/>
      <c r="AE31" s="973"/>
      <c r="AF31" s="973"/>
      <c r="AG31" s="973"/>
      <c r="AH31" s="973"/>
      <c r="AI31" s="973"/>
      <c r="AJ31" s="973"/>
      <c r="AK31" s="973"/>
      <c r="AL31" s="335"/>
    </row>
    <row r="32" spans="1:38" ht="13">
      <c r="A32" s="152"/>
      <c r="C32" s="5"/>
    </row>
    <row r="33" spans="1:38">
      <c r="A33" s="152"/>
      <c r="D33" s="965" t="s">
        <v>1427</v>
      </c>
      <c r="E33" s="965"/>
      <c r="F33" s="965"/>
      <c r="G33" s="965"/>
      <c r="H33" s="965"/>
      <c r="I33" s="965"/>
      <c r="J33" s="965"/>
      <c r="K33" s="965"/>
      <c r="L33" s="965"/>
      <c r="M33" s="965"/>
      <c r="N33" s="965"/>
      <c r="O33" s="965"/>
      <c r="P33" s="965"/>
      <c r="Q33" s="965"/>
      <c r="R33" s="965"/>
      <c r="S33" s="965"/>
      <c r="T33" s="965"/>
      <c r="U33" s="965"/>
      <c r="V33" s="965"/>
      <c r="W33" s="965"/>
      <c r="X33" s="965"/>
      <c r="Y33" s="965"/>
      <c r="Z33" s="965"/>
      <c r="AA33" s="965"/>
      <c r="AB33" s="965"/>
      <c r="AC33" s="965"/>
      <c r="AD33" s="965"/>
      <c r="AE33" s="965"/>
      <c r="AF33" s="965"/>
      <c r="AG33" s="965"/>
      <c r="AH33" s="965"/>
      <c r="AI33" s="965"/>
      <c r="AJ33" s="965"/>
      <c r="AK33" s="965"/>
    </row>
    <row r="34" spans="1:38">
      <c r="A34" s="152"/>
      <c r="D34" s="965"/>
      <c r="E34" s="965"/>
      <c r="F34" s="965"/>
      <c r="G34" s="965"/>
      <c r="H34" s="965"/>
      <c r="I34" s="965"/>
      <c r="J34" s="965"/>
      <c r="K34" s="965"/>
      <c r="L34" s="965"/>
      <c r="M34" s="965"/>
      <c r="N34" s="965"/>
      <c r="O34" s="965"/>
      <c r="P34" s="965"/>
      <c r="Q34" s="965"/>
      <c r="R34" s="965"/>
      <c r="S34" s="965"/>
      <c r="T34" s="965"/>
      <c r="U34" s="965"/>
      <c r="V34" s="965"/>
      <c r="W34" s="965"/>
      <c r="X34" s="965"/>
      <c r="Y34" s="965"/>
      <c r="Z34" s="965"/>
      <c r="AA34" s="965"/>
      <c r="AB34" s="965"/>
      <c r="AC34" s="965"/>
      <c r="AD34" s="965"/>
      <c r="AE34" s="965"/>
      <c r="AF34" s="965"/>
      <c r="AG34" s="965"/>
      <c r="AH34" s="965"/>
      <c r="AI34" s="965"/>
      <c r="AJ34" s="965"/>
      <c r="AK34" s="965"/>
    </row>
    <row r="35" spans="1:38" ht="13">
      <c r="A35" s="152"/>
      <c r="D35" s="259"/>
      <c r="E35" s="972" t="s">
        <v>1132</v>
      </c>
      <c r="F35" s="972"/>
      <c r="G35" s="972"/>
      <c r="H35" s="972"/>
      <c r="I35" s="972"/>
      <c r="J35" s="972"/>
      <c r="K35" s="972"/>
      <c r="L35" s="972"/>
      <c r="M35" s="972"/>
      <c r="N35" s="972"/>
      <c r="O35" s="972"/>
      <c r="P35" s="972"/>
      <c r="Q35" s="972"/>
      <c r="R35" s="972"/>
      <c r="S35" s="972"/>
      <c r="T35" s="972"/>
      <c r="U35" s="972"/>
      <c r="V35" s="972"/>
      <c r="W35" s="972"/>
      <c r="X35" s="972"/>
      <c r="Y35" s="972"/>
      <c r="Z35" s="972"/>
      <c r="AA35" s="972"/>
      <c r="AB35" s="972"/>
      <c r="AC35" s="972"/>
      <c r="AD35" s="972"/>
      <c r="AE35" s="972"/>
      <c r="AF35" s="972"/>
      <c r="AG35" s="972"/>
      <c r="AH35" s="972"/>
      <c r="AI35" s="972"/>
      <c r="AJ35" s="972"/>
      <c r="AK35" s="972"/>
    </row>
    <row r="36" spans="1:38" ht="13">
      <c r="A36" s="152"/>
      <c r="D36" s="259"/>
      <c r="E36" s="972" t="s">
        <v>1439</v>
      </c>
      <c r="F36" s="972"/>
      <c r="G36" s="972"/>
      <c r="H36" s="972"/>
      <c r="I36" s="972"/>
      <c r="J36" s="972"/>
      <c r="K36" s="972"/>
      <c r="L36" s="972"/>
      <c r="M36" s="972"/>
      <c r="N36" s="972"/>
      <c r="O36" s="972"/>
      <c r="P36" s="972"/>
      <c r="Q36" s="972"/>
      <c r="R36" s="972"/>
      <c r="S36" s="972"/>
      <c r="T36" s="972"/>
      <c r="U36" s="972"/>
      <c r="V36" s="972"/>
      <c r="W36" s="972"/>
      <c r="X36" s="972"/>
      <c r="Y36" s="972"/>
      <c r="Z36" s="972"/>
      <c r="AA36" s="972"/>
      <c r="AB36" s="972"/>
      <c r="AC36" s="972"/>
      <c r="AD36" s="972"/>
      <c r="AE36" s="972"/>
      <c r="AF36" s="972"/>
      <c r="AG36" s="972"/>
      <c r="AH36" s="972"/>
      <c r="AI36" s="972"/>
      <c r="AJ36" s="972"/>
      <c r="AK36" s="972"/>
    </row>
    <row r="37" spans="1:38" ht="13">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ht="13">
      <c r="A38" s="152"/>
      <c r="C38" s="5" t="s">
        <v>365</v>
      </c>
      <c r="D38" s="5" t="s">
        <v>798</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799</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6" customFormat="1" ht="13.4" customHeight="1">
      <c r="A40" s="152"/>
      <c r="B40"/>
      <c r="C40" s="5"/>
      <c r="D40" s="152"/>
      <c r="E40" s="152" t="s">
        <v>706</v>
      </c>
      <c r="F40" s="966" t="s">
        <v>1400</v>
      </c>
    </row>
    <row r="41" spans="1:38" s="966" customFormat="1" ht="13.4" customHeight="1">
      <c r="A41" s="152"/>
      <c r="B41" s="741"/>
      <c r="C41" s="5"/>
      <c r="D41" s="152"/>
      <c r="E41" s="152"/>
    </row>
    <row r="42" spans="1:38" ht="13">
      <c r="A42" s="152"/>
      <c r="C42" s="5"/>
      <c r="D42" s="152"/>
      <c r="E42" s="152"/>
      <c r="F42" s="154" t="s">
        <v>741</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4" customHeight="1">
      <c r="A43" s="152"/>
      <c r="B43"/>
      <c r="C43" s="5"/>
      <c r="D43" s="152"/>
      <c r="E43" s="6" t="s">
        <v>372</v>
      </c>
      <c r="F43" s="977" t="s">
        <v>1529</v>
      </c>
      <c r="G43" s="977"/>
      <c r="H43" s="977"/>
      <c r="I43" s="977"/>
      <c r="J43" s="977"/>
      <c r="K43" s="977"/>
      <c r="L43" s="977"/>
      <c r="M43" s="977"/>
      <c r="N43" s="977"/>
      <c r="O43" s="977"/>
      <c r="P43" s="977"/>
      <c r="Q43" s="977"/>
      <c r="R43" s="977"/>
      <c r="S43" s="977"/>
      <c r="T43" s="977"/>
      <c r="U43" s="977"/>
      <c r="V43" s="977"/>
      <c r="W43" s="977"/>
      <c r="X43" s="977"/>
      <c r="Y43" s="977"/>
      <c r="Z43" s="977"/>
      <c r="AA43" s="977"/>
      <c r="AB43" s="977"/>
      <c r="AC43" s="977"/>
      <c r="AD43" s="977"/>
      <c r="AE43" s="977"/>
      <c r="AF43" s="977"/>
      <c r="AG43" s="977"/>
      <c r="AH43" s="977"/>
      <c r="AI43" s="977"/>
      <c r="AJ43" s="977"/>
      <c r="AK43" s="977"/>
      <c r="AL43" s="977"/>
    </row>
    <row r="44" spans="1:38" s="794" customFormat="1" ht="13">
      <c r="A44" s="152"/>
      <c r="B44" s="741"/>
      <c r="C44" s="5"/>
      <c r="D44" s="152"/>
      <c r="E44" s="152"/>
      <c r="F44" s="977"/>
      <c r="G44" s="977"/>
      <c r="H44" s="977"/>
      <c r="I44" s="977"/>
      <c r="J44" s="977"/>
      <c r="K44" s="977"/>
      <c r="L44" s="977"/>
      <c r="M44" s="977"/>
      <c r="N44" s="977"/>
      <c r="O44" s="977"/>
      <c r="P44" s="977"/>
      <c r="Q44" s="977"/>
      <c r="R44" s="977"/>
      <c r="S44" s="977"/>
      <c r="T44" s="977"/>
      <c r="U44" s="977"/>
      <c r="V44" s="977"/>
      <c r="W44" s="977"/>
      <c r="X44" s="977"/>
      <c r="Y44" s="977"/>
      <c r="Z44" s="977"/>
      <c r="AA44" s="977"/>
      <c r="AB44" s="977"/>
      <c r="AC44" s="977"/>
      <c r="AD44" s="977"/>
      <c r="AE44" s="977"/>
      <c r="AF44" s="977"/>
      <c r="AG44" s="977"/>
      <c r="AH44" s="977"/>
      <c r="AI44" s="977"/>
      <c r="AJ44" s="977"/>
      <c r="AK44" s="977"/>
      <c r="AL44" s="977"/>
    </row>
    <row r="45" spans="1:38" s="794" customFormat="1" ht="13.4" customHeight="1">
      <c r="A45" s="152"/>
      <c r="B45" s="741"/>
      <c r="C45" s="5"/>
      <c r="D45" s="152"/>
      <c r="E45" s="152"/>
      <c r="F45" s="977"/>
      <c r="G45" s="977"/>
      <c r="H45" s="977"/>
      <c r="I45" s="977"/>
      <c r="J45" s="977"/>
      <c r="K45" s="977"/>
      <c r="L45" s="977"/>
      <c r="M45" s="977"/>
      <c r="N45" s="977"/>
      <c r="O45" s="977"/>
      <c r="P45" s="977"/>
      <c r="Q45" s="977"/>
      <c r="R45" s="977"/>
      <c r="S45" s="977"/>
      <c r="T45" s="977"/>
      <c r="U45" s="977"/>
      <c r="V45" s="977"/>
      <c r="W45" s="977"/>
      <c r="X45" s="977"/>
      <c r="Y45" s="977"/>
      <c r="Z45" s="977"/>
      <c r="AA45" s="977"/>
      <c r="AB45" s="977"/>
      <c r="AC45" s="977"/>
      <c r="AD45" s="977"/>
      <c r="AE45" s="977"/>
      <c r="AF45" s="977"/>
      <c r="AG45" s="977"/>
      <c r="AH45" s="977"/>
      <c r="AI45" s="977"/>
      <c r="AJ45" s="977"/>
      <c r="AK45" s="977"/>
      <c r="AL45" s="977"/>
    </row>
    <row r="46" spans="1:38" ht="13">
      <c r="A46" s="152"/>
      <c r="C46" s="5"/>
      <c r="D46" s="152"/>
      <c r="E46" s="152"/>
      <c r="F46" s="794" t="s">
        <v>741</v>
      </c>
      <c r="G46" s="6" t="s">
        <v>702</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ht="13">
      <c r="A47" s="152"/>
      <c r="C47" s="5"/>
      <c r="D47" s="152"/>
      <c r="E47" s="152"/>
      <c r="F47" s="154" t="s">
        <v>555</v>
      </c>
      <c r="G47" s="152" t="s">
        <v>593</v>
      </c>
      <c r="I47" s="152"/>
      <c r="J47" s="152"/>
      <c r="K47" s="152"/>
      <c r="L47" s="152"/>
      <c r="O47" s="152"/>
      <c r="P47" s="152"/>
      <c r="Q47" s="152"/>
      <c r="R47" s="152"/>
      <c r="S47" s="152"/>
      <c r="T47" s="152"/>
      <c r="U47" s="152"/>
      <c r="V47" s="152"/>
      <c r="W47" s="152"/>
      <c r="X47" s="152"/>
      <c r="Y47" s="152"/>
      <c r="Z47" s="152"/>
      <c r="AA47" s="152"/>
      <c r="AB47" s="152"/>
    </row>
    <row r="48" spans="1:38" s="741" customFormat="1" ht="13">
      <c r="A48" s="152"/>
      <c r="C48" s="5"/>
      <c r="D48" s="152"/>
      <c r="E48" s="6" t="s">
        <v>373</v>
      </c>
      <c r="F48" s="966" t="s">
        <v>1530</v>
      </c>
      <c r="G48" s="966"/>
      <c r="H48" s="966"/>
      <c r="I48" s="966"/>
      <c r="J48" s="966"/>
      <c r="K48" s="966"/>
      <c r="L48" s="966"/>
      <c r="M48" s="966"/>
      <c r="N48" s="966"/>
      <c r="O48" s="966"/>
      <c r="P48" s="966"/>
      <c r="Q48" s="966"/>
      <c r="R48" s="966"/>
      <c r="S48" s="966"/>
      <c r="T48" s="966"/>
      <c r="U48" s="966"/>
      <c r="V48" s="966"/>
      <c r="W48" s="966"/>
      <c r="X48" s="966"/>
      <c r="Y48" s="966"/>
      <c r="Z48" s="966"/>
      <c r="AA48" s="966"/>
      <c r="AB48" s="966"/>
      <c r="AC48" s="966"/>
      <c r="AD48" s="966"/>
      <c r="AE48" s="966"/>
      <c r="AF48" s="966"/>
      <c r="AG48" s="966"/>
      <c r="AH48" s="966"/>
      <c r="AI48" s="966"/>
      <c r="AJ48" s="966"/>
      <c r="AK48" s="966"/>
    </row>
    <row r="49" spans="1:38" ht="13">
      <c r="A49" s="152"/>
      <c r="C49" s="5"/>
      <c r="D49" s="152"/>
      <c r="E49" s="152"/>
      <c r="F49" s="966"/>
      <c r="G49" s="966"/>
      <c r="H49" s="966"/>
      <c r="I49" s="966"/>
      <c r="J49" s="966"/>
      <c r="K49" s="966"/>
      <c r="L49" s="966"/>
      <c r="M49" s="966"/>
      <c r="N49" s="966"/>
      <c r="O49" s="966"/>
      <c r="P49" s="966"/>
      <c r="Q49" s="966"/>
      <c r="R49" s="966"/>
      <c r="S49" s="966"/>
      <c r="T49" s="966"/>
      <c r="U49" s="966"/>
      <c r="V49" s="966"/>
      <c r="W49" s="966"/>
      <c r="X49" s="966"/>
      <c r="Y49" s="966"/>
      <c r="Z49" s="966"/>
      <c r="AA49" s="966"/>
      <c r="AB49" s="966"/>
      <c r="AC49" s="966"/>
      <c r="AD49" s="966"/>
      <c r="AE49" s="966"/>
      <c r="AF49" s="966"/>
      <c r="AG49" s="966"/>
      <c r="AH49" s="966"/>
      <c r="AI49" s="966"/>
      <c r="AJ49" s="966"/>
      <c r="AK49" s="966"/>
    </row>
    <row r="50" spans="1:38" ht="13">
      <c r="A50" s="152"/>
      <c r="C50" s="5"/>
      <c r="D50" s="152"/>
      <c r="F50" s="966"/>
      <c r="G50" s="966"/>
      <c r="H50" s="966"/>
      <c r="I50" s="966"/>
      <c r="J50" s="966"/>
      <c r="K50" s="966"/>
      <c r="L50" s="966"/>
      <c r="M50" s="966"/>
      <c r="N50" s="966"/>
      <c r="O50" s="966"/>
      <c r="P50" s="966"/>
      <c r="Q50" s="966"/>
      <c r="R50" s="966"/>
      <c r="S50" s="966"/>
      <c r="T50" s="966"/>
      <c r="U50" s="966"/>
      <c r="V50" s="966"/>
      <c r="W50" s="966"/>
      <c r="X50" s="966"/>
      <c r="Y50" s="966"/>
      <c r="Z50" s="966"/>
      <c r="AA50" s="966"/>
      <c r="AB50" s="966"/>
      <c r="AC50" s="966"/>
      <c r="AD50" s="966"/>
      <c r="AE50" s="966"/>
      <c r="AF50" s="966"/>
      <c r="AG50" s="966"/>
      <c r="AH50" s="966"/>
      <c r="AI50" s="966"/>
      <c r="AJ50" s="966"/>
      <c r="AK50" s="966"/>
    </row>
    <row r="51" spans="1:38" ht="13">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ht="13">
      <c r="A52" s="152"/>
      <c r="C52" s="5"/>
      <c r="D52" s="152" t="s">
        <v>120</v>
      </c>
      <c r="E52" s="152" t="s">
        <v>704</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ht="13">
      <c r="A53" s="152"/>
      <c r="C53" s="5"/>
      <c r="D53" s="5"/>
      <c r="E53" s="152" t="s">
        <v>706</v>
      </c>
      <c r="F53" s="6" t="s">
        <v>1444</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4" customHeight="1">
      <c r="A54" s="337"/>
      <c r="B54" s="335"/>
      <c r="C54" s="336"/>
      <c r="D54" s="336"/>
      <c r="E54" s="337"/>
      <c r="F54" s="341" t="s">
        <v>741</v>
      </c>
      <c r="G54" s="968" t="s">
        <v>1443</v>
      </c>
      <c r="H54" s="968"/>
      <c r="I54" s="968"/>
      <c r="J54" s="968"/>
      <c r="K54" s="968"/>
      <c r="L54" s="968"/>
      <c r="M54" s="968"/>
      <c r="N54" s="968"/>
      <c r="O54" s="968"/>
      <c r="P54" s="968"/>
      <c r="Q54" s="968"/>
      <c r="R54" s="968"/>
      <c r="S54" s="968"/>
      <c r="T54" s="968"/>
      <c r="U54" s="968"/>
      <c r="V54" s="968"/>
      <c r="W54" s="968"/>
      <c r="X54" s="968"/>
      <c r="Y54" s="968"/>
      <c r="Z54" s="968"/>
      <c r="AA54" s="968"/>
      <c r="AB54" s="968"/>
      <c r="AC54" s="968"/>
      <c r="AD54" s="968"/>
      <c r="AE54" s="968"/>
      <c r="AF54" s="968"/>
      <c r="AG54" s="968"/>
      <c r="AH54" s="968"/>
      <c r="AI54" s="968"/>
      <c r="AJ54" s="968"/>
      <c r="AK54" s="968"/>
      <c r="AL54" s="335"/>
    </row>
    <row r="55" spans="1:38" s="741" customFormat="1" ht="13.4" customHeight="1">
      <c r="A55" s="337"/>
      <c r="B55" s="335"/>
      <c r="C55" s="336"/>
      <c r="D55" s="336"/>
      <c r="E55" s="337"/>
      <c r="F55" s="341"/>
      <c r="G55" s="801" t="s">
        <v>1445</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ht="13">
      <c r="A56" s="337"/>
      <c r="B56" s="335"/>
      <c r="C56" s="336"/>
      <c r="D56" s="336"/>
      <c r="E56" s="337"/>
      <c r="F56" s="341"/>
      <c r="G56" s="968" t="s">
        <v>625</v>
      </c>
      <c r="H56" s="968"/>
      <c r="I56" s="968"/>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4" customHeight="1">
      <c r="A57" s="337"/>
      <c r="B57" s="336"/>
      <c r="C57" s="336"/>
      <c r="D57" s="336"/>
      <c r="E57" s="337"/>
      <c r="F57" s="341" t="s">
        <v>555</v>
      </c>
      <c r="G57" s="976" t="s">
        <v>1531</v>
      </c>
      <c r="H57" s="976"/>
      <c r="I57" s="976"/>
      <c r="J57" s="976"/>
      <c r="K57" s="976"/>
      <c r="L57" s="976"/>
      <c r="M57" s="976"/>
      <c r="N57" s="976"/>
      <c r="O57" s="976"/>
      <c r="P57" s="976"/>
      <c r="Q57" s="976"/>
      <c r="R57" s="976"/>
      <c r="S57" s="976"/>
      <c r="T57" s="976"/>
      <c r="U57" s="976"/>
      <c r="V57" s="976"/>
      <c r="W57" s="976"/>
      <c r="X57" s="976"/>
      <c r="Y57" s="976"/>
      <c r="Z57" s="976"/>
      <c r="AA57" s="976"/>
      <c r="AB57" s="976"/>
      <c r="AC57" s="976"/>
      <c r="AD57" s="976"/>
      <c r="AE57" s="976"/>
      <c r="AF57" s="976"/>
      <c r="AG57" s="976"/>
      <c r="AH57" s="976"/>
      <c r="AI57" s="976"/>
      <c r="AJ57" s="976"/>
      <c r="AK57" s="976"/>
      <c r="AL57" s="976"/>
    </row>
    <row r="58" spans="1:38" s="2" customFormat="1" ht="13">
      <c r="A58" s="337"/>
      <c r="B58" s="335"/>
      <c r="C58" s="336"/>
      <c r="D58" s="336"/>
      <c r="E58" s="337"/>
      <c r="F58" s="341"/>
      <c r="G58" s="976"/>
      <c r="H58" s="976"/>
      <c r="I58" s="976"/>
      <c r="J58" s="976"/>
      <c r="K58" s="976"/>
      <c r="L58" s="976"/>
      <c r="M58" s="976"/>
      <c r="N58" s="976"/>
      <c r="O58" s="976"/>
      <c r="P58" s="976"/>
      <c r="Q58" s="976"/>
      <c r="R58" s="976"/>
      <c r="S58" s="976"/>
      <c r="T58" s="976"/>
      <c r="U58" s="976"/>
      <c r="V58" s="976"/>
      <c r="W58" s="976"/>
      <c r="X58" s="976"/>
      <c r="Y58" s="976"/>
      <c r="Z58" s="976"/>
      <c r="AA58" s="976"/>
      <c r="AB58" s="976"/>
      <c r="AC58" s="976"/>
      <c r="AD58" s="976"/>
      <c r="AE58" s="976"/>
      <c r="AF58" s="976"/>
      <c r="AG58" s="976"/>
      <c r="AH58" s="976"/>
      <c r="AI58" s="976"/>
      <c r="AJ58" s="976"/>
      <c r="AK58" s="976"/>
      <c r="AL58" s="976"/>
    </row>
    <row r="59" spans="1:38" ht="13">
      <c r="A59" s="339"/>
      <c r="B59" s="338"/>
      <c r="C59" s="340"/>
      <c r="D59" s="340"/>
      <c r="E59" s="339"/>
      <c r="F59" s="342"/>
      <c r="G59" s="802" t="s">
        <v>1596</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ht="13">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ht="13">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ht="13">
      <c r="A62" s="152"/>
      <c r="C62" s="5"/>
      <c r="E62" s="6" t="s">
        <v>1401</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ht="13">
      <c r="A63" s="152"/>
      <c r="C63" s="5"/>
      <c r="D63" s="152"/>
      <c r="E63" s="152" t="s">
        <v>706</v>
      </c>
      <c r="F63" s="152" t="s">
        <v>554</v>
      </c>
      <c r="G63" s="152"/>
      <c r="H63" s="152"/>
      <c r="I63" s="152"/>
      <c r="J63" s="152"/>
      <c r="K63" s="152"/>
      <c r="L63" s="152"/>
      <c r="M63" s="152"/>
      <c r="P63" s="152"/>
      <c r="Q63" s="152"/>
      <c r="R63" s="152"/>
      <c r="S63" s="152"/>
      <c r="T63" s="152"/>
      <c r="U63" s="152"/>
      <c r="V63" s="152"/>
      <c r="W63" s="152"/>
      <c r="X63" s="152"/>
      <c r="Y63" s="152"/>
      <c r="Z63" s="152"/>
      <c r="AA63" s="152"/>
      <c r="AB63" s="152"/>
    </row>
    <row r="64" spans="1:38" ht="13">
      <c r="A64" s="152"/>
      <c r="C64" s="5"/>
      <c r="D64" s="152"/>
      <c r="E64" s="152"/>
      <c r="F64" s="9" t="s">
        <v>741</v>
      </c>
      <c r="G64" s="966" t="s">
        <v>1402</v>
      </c>
      <c r="H64" s="966"/>
      <c r="I64" s="966"/>
      <c r="J64" s="966"/>
      <c r="K64" s="966"/>
      <c r="L64" s="966"/>
      <c r="M64" s="966"/>
      <c r="N64" s="966"/>
      <c r="O64" s="966"/>
      <c r="P64" s="966"/>
      <c r="Q64" s="966"/>
      <c r="R64" s="966"/>
      <c r="S64" s="966"/>
      <c r="T64" s="966"/>
      <c r="U64" s="966"/>
      <c r="V64" s="966"/>
      <c r="W64" s="966"/>
      <c r="X64" s="966"/>
      <c r="Y64" s="966"/>
      <c r="Z64" s="966"/>
      <c r="AA64" s="966"/>
      <c r="AB64" s="966"/>
      <c r="AC64" s="966"/>
      <c r="AD64" s="966"/>
      <c r="AE64" s="966"/>
      <c r="AF64" s="966"/>
      <c r="AG64" s="966"/>
      <c r="AH64" s="966"/>
      <c r="AI64" s="966"/>
      <c r="AJ64" s="966"/>
      <c r="AK64" s="966"/>
    </row>
    <row r="65" spans="1:37" ht="13">
      <c r="A65" s="152"/>
      <c r="C65" s="5"/>
      <c r="D65" s="152"/>
      <c r="E65" s="152"/>
      <c r="F65" s="9"/>
      <c r="G65" s="966"/>
      <c r="H65" s="966"/>
      <c r="I65" s="966"/>
      <c r="J65" s="966"/>
      <c r="K65" s="966"/>
      <c r="L65" s="966"/>
      <c r="M65" s="966"/>
      <c r="N65" s="966"/>
      <c r="O65" s="966"/>
      <c r="P65" s="966"/>
      <c r="Q65" s="966"/>
      <c r="R65" s="966"/>
      <c r="S65" s="966"/>
      <c r="T65" s="966"/>
      <c r="U65" s="966"/>
      <c r="V65" s="966"/>
      <c r="W65" s="966"/>
      <c r="X65" s="966"/>
      <c r="Y65" s="966"/>
      <c r="Z65" s="966"/>
      <c r="AA65" s="966"/>
      <c r="AB65" s="966"/>
      <c r="AC65" s="966"/>
      <c r="AD65" s="966"/>
      <c r="AE65" s="966"/>
      <c r="AF65" s="966"/>
      <c r="AG65" s="966"/>
      <c r="AH65" s="966"/>
      <c r="AI65" s="966"/>
      <c r="AJ65" s="966"/>
      <c r="AK65" s="966"/>
    </row>
    <row r="66" spans="1:37" ht="13">
      <c r="A66" s="152"/>
      <c r="C66" s="5"/>
      <c r="D66" s="152"/>
      <c r="E66" s="152"/>
      <c r="F66" s="9"/>
      <c r="G66" s="966"/>
      <c r="H66" s="966"/>
      <c r="I66" s="966"/>
      <c r="J66" s="966"/>
      <c r="K66" s="966"/>
      <c r="L66" s="966"/>
      <c r="M66" s="966"/>
      <c r="N66" s="966"/>
      <c r="O66" s="966"/>
      <c r="P66" s="966"/>
      <c r="Q66" s="966"/>
      <c r="R66" s="966"/>
      <c r="S66" s="966"/>
      <c r="T66" s="966"/>
      <c r="U66" s="966"/>
      <c r="V66" s="966"/>
      <c r="W66" s="966"/>
      <c r="X66" s="966"/>
      <c r="Y66" s="966"/>
      <c r="Z66" s="966"/>
      <c r="AA66" s="966"/>
      <c r="AB66" s="966"/>
      <c r="AC66" s="966"/>
      <c r="AD66" s="966"/>
      <c r="AE66" s="966"/>
      <c r="AF66" s="966"/>
      <c r="AG66" s="966"/>
      <c r="AH66" s="966"/>
      <c r="AI66" s="966"/>
      <c r="AJ66" s="966"/>
      <c r="AK66" s="966"/>
    </row>
    <row r="67" spans="1:37" ht="13.4" customHeight="1">
      <c r="A67" s="152"/>
      <c r="C67" s="5"/>
      <c r="D67" s="152"/>
      <c r="E67" s="152"/>
      <c r="F67" s="9" t="s">
        <v>555</v>
      </c>
      <c r="G67" s="966" t="s">
        <v>1403</v>
      </c>
      <c r="H67" s="966"/>
      <c r="I67" s="966"/>
      <c r="J67" s="966"/>
      <c r="K67" s="966"/>
      <c r="L67" s="966"/>
      <c r="M67" s="966"/>
      <c r="N67" s="966"/>
      <c r="O67" s="966"/>
      <c r="P67" s="966"/>
      <c r="Q67" s="966"/>
      <c r="R67" s="966"/>
      <c r="S67" s="966"/>
      <c r="T67" s="966"/>
      <c r="U67" s="966"/>
      <c r="V67" s="966"/>
      <c r="W67" s="966"/>
      <c r="X67" s="966"/>
      <c r="Y67" s="966"/>
      <c r="Z67" s="966"/>
      <c r="AA67" s="966"/>
      <c r="AB67" s="966"/>
      <c r="AC67" s="966"/>
      <c r="AD67" s="966"/>
      <c r="AE67" s="966"/>
      <c r="AF67" s="966"/>
      <c r="AG67" s="966"/>
      <c r="AH67" s="966"/>
      <c r="AI67" s="966"/>
      <c r="AJ67" s="966"/>
      <c r="AK67" s="966"/>
    </row>
    <row r="68" spans="1:37" ht="13">
      <c r="A68" s="152"/>
      <c r="C68" s="5"/>
      <c r="D68" s="152"/>
      <c r="E68" s="152"/>
      <c r="F68" s="396"/>
      <c r="G68" s="966"/>
      <c r="H68" s="966"/>
      <c r="I68" s="966"/>
      <c r="J68" s="966"/>
      <c r="K68" s="966"/>
      <c r="L68" s="966"/>
      <c r="M68" s="966"/>
      <c r="N68" s="966"/>
      <c r="O68" s="966"/>
      <c r="P68" s="966"/>
      <c r="Q68" s="966"/>
      <c r="R68" s="966"/>
      <c r="S68" s="966"/>
      <c r="T68" s="966"/>
      <c r="U68" s="966"/>
      <c r="V68" s="966"/>
      <c r="W68" s="966"/>
      <c r="X68" s="966"/>
      <c r="Y68" s="966"/>
      <c r="Z68" s="966"/>
      <c r="AA68" s="966"/>
      <c r="AB68" s="966"/>
      <c r="AC68" s="966"/>
      <c r="AD68" s="966"/>
      <c r="AE68" s="966"/>
      <c r="AF68" s="966"/>
      <c r="AG68" s="966"/>
      <c r="AH68" s="966"/>
      <c r="AI68" s="966"/>
      <c r="AJ68" s="966"/>
      <c r="AK68" s="966"/>
    </row>
    <row r="69" spans="1:37" ht="13">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ht="13">
      <c r="A70" s="152"/>
      <c r="C70" s="5"/>
      <c r="D70" s="152"/>
      <c r="E70" s="152"/>
      <c r="F70" s="258" t="s">
        <v>741</v>
      </c>
      <c r="G70" s="966" t="s">
        <v>1404</v>
      </c>
      <c r="H70" s="966"/>
      <c r="I70" s="966"/>
      <c r="J70" s="966"/>
      <c r="K70" s="966"/>
      <c r="L70" s="966"/>
      <c r="M70" s="966"/>
      <c r="N70" s="966"/>
      <c r="O70" s="966"/>
      <c r="P70" s="966"/>
      <c r="Q70" s="966"/>
      <c r="R70" s="966"/>
      <c r="S70" s="966"/>
      <c r="T70" s="966"/>
      <c r="U70" s="966"/>
      <c r="V70" s="966"/>
      <c r="W70" s="966"/>
      <c r="X70" s="966"/>
      <c r="Y70" s="966"/>
      <c r="Z70" s="966"/>
      <c r="AA70" s="966"/>
      <c r="AB70" s="966"/>
      <c r="AC70" s="966"/>
      <c r="AD70" s="966"/>
      <c r="AE70" s="966"/>
      <c r="AF70" s="966"/>
      <c r="AG70" s="966"/>
      <c r="AH70" s="966"/>
      <c r="AI70" s="966"/>
      <c r="AJ70" s="966"/>
      <c r="AK70" s="966"/>
    </row>
    <row r="71" spans="1:37" ht="13">
      <c r="A71" s="152"/>
      <c r="C71" s="5"/>
      <c r="D71" s="152"/>
      <c r="E71" s="152"/>
      <c r="F71" s="258"/>
      <c r="G71" s="966"/>
      <c r="H71" s="966"/>
      <c r="I71" s="966"/>
      <c r="J71" s="966"/>
      <c r="K71" s="966"/>
      <c r="L71" s="966"/>
      <c r="M71" s="966"/>
      <c r="N71" s="966"/>
      <c r="O71" s="966"/>
      <c r="P71" s="966"/>
      <c r="Q71" s="966"/>
      <c r="R71" s="966"/>
      <c r="S71" s="966"/>
      <c r="T71" s="966"/>
      <c r="U71" s="966"/>
      <c r="V71" s="966"/>
      <c r="W71" s="966"/>
      <c r="X71" s="966"/>
      <c r="Y71" s="966"/>
      <c r="Z71" s="966"/>
      <c r="AA71" s="966"/>
      <c r="AB71" s="966"/>
      <c r="AC71" s="966"/>
      <c r="AD71" s="966"/>
      <c r="AE71" s="966"/>
      <c r="AF71" s="966"/>
      <c r="AG71" s="966"/>
      <c r="AH71" s="966"/>
      <c r="AI71" s="966"/>
      <c r="AJ71" s="966"/>
      <c r="AK71" s="966"/>
    </row>
    <row r="72" spans="1:37" ht="13">
      <c r="A72" s="152"/>
      <c r="C72" s="5"/>
      <c r="D72" s="152"/>
      <c r="E72" s="152"/>
      <c r="F72" s="258" t="s">
        <v>555</v>
      </c>
      <c r="G72" s="966" t="s">
        <v>1405</v>
      </c>
      <c r="H72" s="966"/>
      <c r="I72" s="966"/>
      <c r="J72" s="966"/>
      <c r="K72" s="966"/>
      <c r="L72" s="966"/>
      <c r="M72" s="966"/>
      <c r="N72" s="966"/>
      <c r="O72" s="966"/>
      <c r="P72" s="966"/>
      <c r="Q72" s="966"/>
      <c r="R72" s="966"/>
      <c r="S72" s="966"/>
      <c r="T72" s="966"/>
      <c r="U72" s="966"/>
      <c r="V72" s="966"/>
      <c r="W72" s="966"/>
      <c r="X72" s="966"/>
      <c r="Y72" s="966"/>
      <c r="Z72" s="966"/>
      <c r="AA72" s="966"/>
      <c r="AB72" s="966"/>
      <c r="AC72" s="966"/>
      <c r="AD72" s="966"/>
      <c r="AE72" s="966"/>
      <c r="AF72" s="966"/>
      <c r="AG72" s="966"/>
      <c r="AH72" s="966"/>
      <c r="AI72" s="966"/>
      <c r="AJ72" s="966"/>
      <c r="AK72" s="966"/>
    </row>
    <row r="73" spans="1:37" ht="13">
      <c r="A73" s="152"/>
      <c r="C73" s="5"/>
      <c r="D73" s="152"/>
      <c r="E73" s="152"/>
      <c r="F73" s="258"/>
      <c r="G73" s="966"/>
      <c r="H73" s="966"/>
      <c r="I73" s="966"/>
      <c r="J73" s="966"/>
      <c r="K73" s="966"/>
      <c r="L73" s="966"/>
      <c r="M73" s="966"/>
      <c r="N73" s="966"/>
      <c r="O73" s="966"/>
      <c r="P73" s="966"/>
      <c r="Q73" s="966"/>
      <c r="R73" s="966"/>
      <c r="S73" s="966"/>
      <c r="T73" s="966"/>
      <c r="U73" s="966"/>
      <c r="V73" s="966"/>
      <c r="W73" s="966"/>
      <c r="X73" s="966"/>
      <c r="Y73" s="966"/>
      <c r="Z73" s="966"/>
      <c r="AA73" s="966"/>
      <c r="AB73" s="966"/>
      <c r="AC73" s="966"/>
      <c r="AD73" s="966"/>
      <c r="AE73" s="966"/>
      <c r="AF73" s="966"/>
      <c r="AG73" s="966"/>
      <c r="AH73" s="966"/>
      <c r="AI73" s="966"/>
      <c r="AJ73" s="966"/>
      <c r="AK73" s="966"/>
    </row>
    <row r="74" spans="1:37" ht="13">
      <c r="A74" s="152"/>
      <c r="C74" s="5"/>
      <c r="D74" s="152"/>
      <c r="E74" s="152"/>
      <c r="F74" s="258"/>
      <c r="G74" s="192" t="s">
        <v>811</v>
      </c>
      <c r="H74" s="152"/>
      <c r="J74" s="192"/>
      <c r="K74" s="192"/>
      <c r="L74" s="192"/>
      <c r="P74" s="152"/>
      <c r="Q74" s="152"/>
      <c r="R74" s="152"/>
      <c r="S74" s="152"/>
      <c r="T74" s="152"/>
      <c r="U74" s="152"/>
      <c r="V74" s="152"/>
      <c r="W74" s="152"/>
      <c r="X74" s="152"/>
      <c r="Y74" s="152"/>
      <c r="Z74" s="152"/>
      <c r="AA74" s="152"/>
      <c r="AB74" s="152"/>
    </row>
    <row r="75" spans="1:37" ht="13">
      <c r="A75" s="152"/>
      <c r="C75" s="5"/>
      <c r="D75" s="152"/>
      <c r="E75" s="152"/>
      <c r="F75" s="258"/>
      <c r="G75" s="192" t="s">
        <v>956</v>
      </c>
      <c r="J75" s="192"/>
      <c r="K75" s="192"/>
      <c r="L75" s="192"/>
      <c r="P75" s="152"/>
      <c r="Q75" s="152"/>
      <c r="R75" s="152"/>
      <c r="S75" s="152"/>
      <c r="T75" s="152"/>
      <c r="U75" s="152"/>
      <c r="V75" s="152"/>
      <c r="W75" s="152"/>
      <c r="X75" s="152"/>
      <c r="Y75" s="152"/>
      <c r="Z75" s="152"/>
      <c r="AA75" s="152"/>
      <c r="AB75" s="152"/>
    </row>
    <row r="76" spans="1:37" ht="13">
      <c r="A76" s="152"/>
      <c r="C76" s="5"/>
      <c r="D76" s="152"/>
      <c r="E76" s="152"/>
      <c r="F76" s="258" t="s">
        <v>294</v>
      </c>
      <c r="G76" s="152" t="s">
        <v>1160</v>
      </c>
      <c r="H76" s="152"/>
      <c r="I76" s="152"/>
      <c r="K76" s="152"/>
      <c r="L76" s="152"/>
      <c r="M76" s="152"/>
      <c r="P76" s="152"/>
      <c r="Q76" s="152"/>
      <c r="R76" s="152"/>
      <c r="S76" s="152"/>
      <c r="T76" s="152"/>
      <c r="U76" s="152"/>
      <c r="V76" s="152"/>
      <c r="W76" s="152"/>
      <c r="X76" s="152"/>
      <c r="Y76" s="152"/>
      <c r="Z76" s="152"/>
      <c r="AA76" s="152"/>
      <c r="AB76" s="152"/>
    </row>
    <row r="77" spans="1:37" ht="13">
      <c r="A77" s="152"/>
      <c r="C77" s="5"/>
      <c r="D77" s="152"/>
      <c r="E77" s="152"/>
      <c r="F77" s="152"/>
      <c r="G77" s="152" t="s">
        <v>553</v>
      </c>
      <c r="H77" s="152" t="s">
        <v>957</v>
      </c>
      <c r="K77" s="152"/>
      <c r="L77" s="152"/>
      <c r="M77" s="152"/>
      <c r="P77" s="152"/>
      <c r="Q77" s="152"/>
      <c r="R77" s="152"/>
      <c r="S77" s="152"/>
      <c r="T77" s="152"/>
      <c r="U77" s="152"/>
      <c r="V77" s="152"/>
      <c r="W77" s="152"/>
      <c r="X77" s="152"/>
      <c r="Y77" s="152"/>
      <c r="Z77" s="152"/>
      <c r="AA77" s="152"/>
      <c r="AB77" s="152"/>
    </row>
    <row r="78" spans="1:37" ht="13">
      <c r="A78" s="152"/>
      <c r="C78" s="5"/>
      <c r="D78" s="152"/>
      <c r="E78" s="152"/>
      <c r="F78" s="152"/>
      <c r="G78" s="152" t="s">
        <v>818</v>
      </c>
      <c r="H78" s="152" t="s">
        <v>814</v>
      </c>
      <c r="K78" s="152"/>
      <c r="L78" s="152"/>
      <c r="M78" s="152"/>
      <c r="P78" s="152"/>
      <c r="Q78" s="152"/>
      <c r="R78" s="152"/>
      <c r="S78" s="152"/>
      <c r="T78" s="152"/>
      <c r="U78" s="152"/>
      <c r="V78" s="152"/>
      <c r="W78" s="152"/>
      <c r="X78" s="152"/>
      <c r="Y78" s="152"/>
      <c r="Z78" s="152"/>
      <c r="AA78" s="152"/>
      <c r="AB78" s="152"/>
    </row>
    <row r="79" spans="1:37" ht="13">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ht="13">
      <c r="A80" s="152"/>
      <c r="C80" s="5"/>
      <c r="D80" s="152"/>
      <c r="E80" s="152"/>
      <c r="F80" s="258"/>
      <c r="G80" s="966" t="s">
        <v>1406</v>
      </c>
      <c r="H80" s="966"/>
      <c r="I80" s="966"/>
      <c r="J80" s="966"/>
      <c r="K80" s="966"/>
      <c r="L80" s="966"/>
      <c r="M80" s="966"/>
      <c r="N80" s="966"/>
      <c r="O80" s="966"/>
      <c r="P80" s="966"/>
      <c r="Q80" s="966"/>
      <c r="R80" s="966"/>
      <c r="S80" s="966"/>
      <c r="T80" s="966"/>
      <c r="U80" s="966"/>
      <c r="V80" s="966"/>
      <c r="W80" s="966"/>
      <c r="X80" s="966"/>
      <c r="Y80" s="966"/>
      <c r="Z80" s="966"/>
      <c r="AA80" s="966"/>
      <c r="AB80" s="966"/>
      <c r="AC80" s="966"/>
      <c r="AD80" s="966"/>
      <c r="AE80" s="966"/>
      <c r="AF80" s="966"/>
      <c r="AG80" s="966"/>
      <c r="AH80" s="966"/>
      <c r="AI80" s="966"/>
      <c r="AJ80" s="966"/>
      <c r="AK80" s="966"/>
    </row>
    <row r="81" spans="1:38" ht="13">
      <c r="A81" s="152"/>
      <c r="C81" s="5"/>
      <c r="D81" s="152"/>
      <c r="E81" s="152"/>
      <c r="F81" s="152"/>
      <c r="G81" s="966"/>
      <c r="H81" s="966"/>
      <c r="I81" s="966"/>
      <c r="J81" s="966"/>
      <c r="K81" s="966"/>
      <c r="L81" s="966"/>
      <c r="M81" s="966"/>
      <c r="N81" s="966"/>
      <c r="O81" s="966"/>
      <c r="P81" s="966"/>
      <c r="Q81" s="966"/>
      <c r="R81" s="966"/>
      <c r="S81" s="966"/>
      <c r="T81" s="966"/>
      <c r="U81" s="966"/>
      <c r="V81" s="966"/>
      <c r="W81" s="966"/>
      <c r="X81" s="966"/>
      <c r="Y81" s="966"/>
      <c r="Z81" s="966"/>
      <c r="AA81" s="966"/>
      <c r="AB81" s="966"/>
      <c r="AC81" s="966"/>
      <c r="AD81" s="966"/>
      <c r="AE81" s="966"/>
      <c r="AF81" s="966"/>
      <c r="AG81" s="966"/>
      <c r="AH81" s="966"/>
      <c r="AI81" s="966"/>
      <c r="AJ81" s="966"/>
      <c r="AK81" s="966"/>
    </row>
    <row r="82" spans="1:38" s="741" customFormat="1" ht="13">
      <c r="A82" s="152"/>
      <c r="C82" s="5"/>
      <c r="D82" s="152"/>
      <c r="E82" s="152"/>
      <c r="F82" s="152"/>
      <c r="G82" s="966"/>
      <c r="H82" s="966"/>
      <c r="I82" s="966"/>
      <c r="J82" s="966"/>
      <c r="K82" s="966"/>
      <c r="L82" s="966"/>
      <c r="M82" s="966"/>
      <c r="N82" s="966"/>
      <c r="O82" s="966"/>
      <c r="P82" s="966"/>
      <c r="Q82" s="966"/>
      <c r="R82" s="966"/>
      <c r="S82" s="966"/>
      <c r="T82" s="966"/>
      <c r="U82" s="966"/>
      <c r="V82" s="966"/>
      <c r="W82" s="966"/>
      <c r="X82" s="966"/>
      <c r="Y82" s="966"/>
      <c r="Z82" s="966"/>
      <c r="AA82" s="966"/>
      <c r="AB82" s="966"/>
      <c r="AC82" s="966"/>
      <c r="AD82" s="966"/>
      <c r="AE82" s="966"/>
      <c r="AF82" s="966"/>
      <c r="AG82" s="966"/>
      <c r="AH82" s="966"/>
      <c r="AI82" s="966"/>
      <c r="AJ82" s="966"/>
      <c r="AK82" s="966"/>
    </row>
    <row r="83" spans="1:38" ht="13">
      <c r="A83" s="152"/>
      <c r="C83" s="5"/>
      <c r="D83" s="152"/>
      <c r="E83" s="152" t="s">
        <v>481</v>
      </c>
      <c r="F83" s="152" t="s">
        <v>666</v>
      </c>
      <c r="G83" s="152"/>
      <c r="H83" s="152"/>
      <c r="I83" s="152"/>
      <c r="J83" s="152"/>
      <c r="K83" s="152"/>
      <c r="L83" s="152"/>
      <c r="M83" s="152"/>
      <c r="P83" s="152"/>
      <c r="Q83" s="152"/>
      <c r="R83" s="152"/>
      <c r="S83" s="152"/>
      <c r="T83" s="152"/>
      <c r="U83" s="152"/>
      <c r="V83" s="152"/>
      <c r="W83" s="152"/>
      <c r="X83" s="152"/>
      <c r="Y83" s="152"/>
      <c r="Z83" s="152"/>
      <c r="AA83" s="152"/>
      <c r="AB83" s="152"/>
    </row>
    <row r="84" spans="1:38" ht="13">
      <c r="A84" s="152"/>
      <c r="C84" s="5"/>
      <c r="D84" s="152"/>
      <c r="E84" s="152"/>
      <c r="F84" s="258"/>
      <c r="G84" s="966" t="s">
        <v>1407</v>
      </c>
      <c r="H84" s="966"/>
      <c r="I84" s="966"/>
      <c r="J84" s="966"/>
      <c r="K84" s="966"/>
      <c r="L84" s="966"/>
      <c r="M84" s="966"/>
      <c r="N84" s="966"/>
      <c r="O84" s="966"/>
      <c r="P84" s="966"/>
      <c r="Q84" s="966"/>
      <c r="R84" s="966"/>
      <c r="S84" s="966"/>
      <c r="T84" s="966"/>
      <c r="U84" s="966"/>
      <c r="V84" s="966"/>
      <c r="W84" s="966"/>
      <c r="X84" s="966"/>
      <c r="Y84" s="966"/>
      <c r="Z84" s="966"/>
      <c r="AA84" s="966"/>
      <c r="AB84" s="966"/>
      <c r="AC84" s="966"/>
      <c r="AD84" s="966"/>
      <c r="AE84" s="966"/>
      <c r="AF84" s="966"/>
      <c r="AG84" s="966"/>
      <c r="AH84" s="966"/>
      <c r="AI84" s="966"/>
      <c r="AJ84" s="966"/>
      <c r="AK84" s="966"/>
    </row>
    <row r="85" spans="1:38" ht="13">
      <c r="A85" s="152"/>
      <c r="C85" s="5"/>
      <c r="D85" s="152"/>
      <c r="E85" s="152"/>
      <c r="F85" s="152"/>
      <c r="G85" s="966"/>
      <c r="H85" s="966"/>
      <c r="I85" s="966"/>
      <c r="J85" s="966"/>
      <c r="K85" s="966"/>
      <c r="L85" s="966"/>
      <c r="M85" s="966"/>
      <c r="N85" s="966"/>
      <c r="O85" s="966"/>
      <c r="P85" s="966"/>
      <c r="Q85" s="966"/>
      <c r="R85" s="966"/>
      <c r="S85" s="966"/>
      <c r="T85" s="966"/>
      <c r="U85" s="966"/>
      <c r="V85" s="966"/>
      <c r="W85" s="966"/>
      <c r="X85" s="966"/>
      <c r="Y85" s="966"/>
      <c r="Z85" s="966"/>
      <c r="AA85" s="966"/>
      <c r="AB85" s="966"/>
      <c r="AC85" s="966"/>
      <c r="AD85" s="966"/>
      <c r="AE85" s="966"/>
      <c r="AF85" s="966"/>
      <c r="AG85" s="966"/>
      <c r="AH85" s="966"/>
      <c r="AI85" s="966"/>
      <c r="AJ85" s="966"/>
      <c r="AK85" s="966"/>
    </row>
    <row r="86" spans="1:38" ht="13">
      <c r="A86" s="152"/>
      <c r="C86" s="5"/>
      <c r="D86" s="152"/>
      <c r="E86" s="152"/>
      <c r="G86" s="966"/>
      <c r="H86" s="966"/>
      <c r="I86" s="966"/>
      <c r="J86" s="966"/>
      <c r="K86" s="966"/>
      <c r="L86" s="966"/>
      <c r="M86" s="966"/>
      <c r="N86" s="966"/>
      <c r="O86" s="966"/>
      <c r="P86" s="966"/>
      <c r="Q86" s="966"/>
      <c r="R86" s="966"/>
      <c r="S86" s="966"/>
      <c r="T86" s="966"/>
      <c r="U86" s="966"/>
      <c r="V86" s="966"/>
      <c r="W86" s="966"/>
      <c r="X86" s="966"/>
      <c r="Y86" s="966"/>
      <c r="Z86" s="966"/>
      <c r="AA86" s="966"/>
      <c r="AB86" s="966"/>
      <c r="AC86" s="966"/>
      <c r="AD86" s="966"/>
      <c r="AE86" s="966"/>
      <c r="AF86" s="966"/>
      <c r="AG86" s="966"/>
      <c r="AH86" s="966"/>
      <c r="AI86" s="966"/>
      <c r="AJ86" s="966"/>
      <c r="AK86" s="966"/>
    </row>
    <row r="87" spans="1:38" ht="13">
      <c r="A87" s="152"/>
      <c r="C87" s="5"/>
      <c r="D87" s="152"/>
      <c r="E87" s="152" t="s">
        <v>278</v>
      </c>
      <c r="F87" t="s">
        <v>958</v>
      </c>
      <c r="G87" s="152"/>
      <c r="L87" s="152"/>
      <c r="M87" s="152"/>
      <c r="P87" s="152"/>
      <c r="Q87" s="152"/>
      <c r="R87" s="152"/>
      <c r="S87" s="152"/>
      <c r="T87" s="152"/>
      <c r="U87" s="152"/>
      <c r="V87" s="152"/>
      <c r="W87" s="152"/>
      <c r="X87" s="152"/>
      <c r="Y87" s="152"/>
      <c r="Z87" s="152"/>
      <c r="AA87" s="152"/>
      <c r="AB87" s="152"/>
    </row>
    <row r="88" spans="1:38" ht="13">
      <c r="A88" s="152"/>
      <c r="C88" s="5"/>
      <c r="D88" s="152"/>
      <c r="E88" s="152"/>
      <c r="G88" s="974" t="s">
        <v>1408</v>
      </c>
      <c r="H88" s="974"/>
      <c r="I88" s="974"/>
      <c r="J88" s="974"/>
      <c r="K88" s="974"/>
      <c r="L88" s="974"/>
      <c r="M88" s="974"/>
      <c r="N88" s="974"/>
      <c r="O88" s="974"/>
      <c r="P88" s="974"/>
      <c r="Q88" s="974"/>
      <c r="R88" s="974"/>
      <c r="S88" s="974"/>
      <c r="T88" s="974"/>
      <c r="U88" s="974"/>
      <c r="V88" s="974"/>
      <c r="W88" s="974"/>
      <c r="X88" s="974"/>
      <c r="Y88" s="974"/>
      <c r="Z88" s="974"/>
      <c r="AA88" s="974"/>
      <c r="AB88" s="974"/>
      <c r="AC88" s="974"/>
      <c r="AD88" s="974"/>
      <c r="AE88" s="974"/>
      <c r="AF88" s="974"/>
      <c r="AG88" s="974"/>
      <c r="AH88" s="974"/>
      <c r="AI88" s="974"/>
      <c r="AJ88" s="974"/>
      <c r="AK88" s="974"/>
    </row>
    <row r="89" spans="1:38" s="741" customFormat="1" ht="13">
      <c r="A89" s="152"/>
      <c r="C89" s="5"/>
      <c r="D89" s="152"/>
      <c r="E89" s="152"/>
      <c r="G89" s="974"/>
      <c r="H89" s="974"/>
      <c r="I89" s="974"/>
      <c r="J89" s="974"/>
      <c r="K89" s="974"/>
      <c r="L89" s="974"/>
      <c r="M89" s="974"/>
      <c r="N89" s="974"/>
      <c r="O89" s="974"/>
      <c r="P89" s="974"/>
      <c r="Q89" s="974"/>
      <c r="R89" s="974"/>
      <c r="S89" s="974"/>
      <c r="T89" s="974"/>
      <c r="U89" s="974"/>
      <c r="V89" s="974"/>
      <c r="W89" s="974"/>
      <c r="X89" s="974"/>
      <c r="Y89" s="974"/>
      <c r="Z89" s="974"/>
      <c r="AA89" s="974"/>
      <c r="AB89" s="974"/>
      <c r="AC89" s="974"/>
      <c r="AD89" s="974"/>
      <c r="AE89" s="974"/>
      <c r="AF89" s="974"/>
      <c r="AG89" s="974"/>
      <c r="AH89" s="974"/>
      <c r="AI89" s="974"/>
      <c r="AJ89" s="974"/>
      <c r="AK89" s="974"/>
    </row>
    <row r="90" spans="1:38" ht="13">
      <c r="A90" s="152"/>
      <c r="C90" s="5"/>
      <c r="D90" s="152"/>
      <c r="E90" s="152"/>
      <c r="G90" s="974"/>
      <c r="H90" s="974"/>
      <c r="I90" s="974"/>
      <c r="J90" s="974"/>
      <c r="K90" s="974"/>
      <c r="L90" s="974"/>
      <c r="M90" s="974"/>
      <c r="N90" s="974"/>
      <c r="O90" s="974"/>
      <c r="P90" s="974"/>
      <c r="Q90" s="974"/>
      <c r="R90" s="974"/>
      <c r="S90" s="974"/>
      <c r="T90" s="974"/>
      <c r="U90" s="974"/>
      <c r="V90" s="974"/>
      <c r="W90" s="974"/>
      <c r="X90" s="974"/>
      <c r="Y90" s="974"/>
      <c r="Z90" s="974"/>
      <c r="AA90" s="974"/>
      <c r="AB90" s="974"/>
      <c r="AC90" s="974"/>
      <c r="AD90" s="974"/>
      <c r="AE90" s="974"/>
      <c r="AF90" s="974"/>
      <c r="AG90" s="974"/>
      <c r="AH90" s="974"/>
      <c r="AI90" s="974"/>
      <c r="AJ90" s="974"/>
      <c r="AK90" s="974"/>
    </row>
    <row r="91" spans="1:38" ht="13">
      <c r="A91" s="152"/>
      <c r="C91" s="5"/>
      <c r="D91" s="152"/>
      <c r="E91" s="152" t="s">
        <v>279</v>
      </c>
      <c r="F91" s="152" t="s">
        <v>562</v>
      </c>
      <c r="G91" s="152"/>
      <c r="H91" s="152"/>
      <c r="I91" s="152"/>
      <c r="J91" s="152"/>
      <c r="K91" s="152"/>
      <c r="L91" s="152"/>
      <c r="M91" s="152"/>
      <c r="P91" s="152"/>
      <c r="Q91" s="152"/>
      <c r="R91" s="152"/>
      <c r="S91" s="152"/>
      <c r="T91" s="152"/>
      <c r="U91" s="152"/>
      <c r="V91" s="152"/>
      <c r="W91" s="152"/>
      <c r="X91" s="152"/>
      <c r="Y91" s="152"/>
      <c r="Z91" s="152"/>
      <c r="AA91" s="152"/>
      <c r="AB91" s="152"/>
    </row>
    <row r="92" spans="1:38" ht="13">
      <c r="A92" s="152"/>
      <c r="C92" s="5"/>
      <c r="D92" s="152"/>
      <c r="E92" s="152"/>
      <c r="F92" s="152"/>
      <c r="G92" s="966" t="s">
        <v>1409</v>
      </c>
      <c r="H92" s="966"/>
      <c r="I92" s="966"/>
      <c r="J92" s="966"/>
      <c r="K92" s="966"/>
      <c r="L92" s="966"/>
      <c r="M92" s="966"/>
      <c r="N92" s="966"/>
      <c r="O92" s="966"/>
      <c r="P92" s="966"/>
      <c r="Q92" s="966"/>
      <c r="R92" s="966"/>
      <c r="S92" s="966"/>
      <c r="T92" s="966"/>
      <c r="U92" s="966"/>
      <c r="V92" s="966"/>
      <c r="W92" s="966"/>
      <c r="X92" s="966"/>
      <c r="Y92" s="966"/>
      <c r="Z92" s="966"/>
      <c r="AA92" s="966"/>
      <c r="AB92" s="966"/>
      <c r="AC92" s="966"/>
      <c r="AD92" s="966"/>
      <c r="AE92" s="966"/>
      <c r="AF92" s="966"/>
      <c r="AG92" s="966"/>
      <c r="AH92" s="966"/>
      <c r="AI92" s="966"/>
      <c r="AJ92" s="966"/>
      <c r="AK92" s="966"/>
    </row>
    <row r="93" spans="1:38" ht="13">
      <c r="A93" s="152"/>
      <c r="C93" s="5"/>
      <c r="D93" s="152"/>
      <c r="E93" s="152"/>
      <c r="G93" s="966"/>
      <c r="H93" s="966"/>
      <c r="I93" s="966"/>
      <c r="J93" s="966"/>
      <c r="K93" s="966"/>
      <c r="L93" s="966"/>
      <c r="M93" s="966"/>
      <c r="N93" s="966"/>
      <c r="O93" s="966"/>
      <c r="P93" s="966"/>
      <c r="Q93" s="966"/>
      <c r="R93" s="966"/>
      <c r="S93" s="966"/>
      <c r="T93" s="966"/>
      <c r="U93" s="966"/>
      <c r="V93" s="966"/>
      <c r="W93" s="966"/>
      <c r="X93" s="966"/>
      <c r="Y93" s="966"/>
      <c r="Z93" s="966"/>
      <c r="AA93" s="966"/>
      <c r="AB93" s="966"/>
      <c r="AC93" s="966"/>
      <c r="AD93" s="966"/>
      <c r="AE93" s="966"/>
      <c r="AF93" s="966"/>
      <c r="AG93" s="966"/>
      <c r="AH93" s="966"/>
      <c r="AI93" s="966"/>
      <c r="AJ93" s="966"/>
      <c r="AK93" s="966"/>
    </row>
    <row r="94" spans="1:38" ht="13">
      <c r="A94" s="152"/>
      <c r="C94" s="5"/>
      <c r="D94" s="152"/>
      <c r="E94" s="152" t="s">
        <v>1002</v>
      </c>
      <c r="F94" s="337" t="s">
        <v>1003</v>
      </c>
      <c r="G94" s="337"/>
      <c r="L94" s="152"/>
      <c r="M94" s="152"/>
      <c r="P94" s="152"/>
      <c r="Q94" s="152"/>
      <c r="R94" s="152"/>
      <c r="S94" s="152"/>
      <c r="T94" s="152"/>
      <c r="U94" s="152"/>
      <c r="V94" s="152"/>
      <c r="W94" s="152"/>
      <c r="X94" s="152"/>
      <c r="Y94" s="152"/>
      <c r="Z94" s="152"/>
      <c r="AA94" s="152"/>
      <c r="AB94" s="152"/>
    </row>
    <row r="95" spans="1:38" ht="13">
      <c r="A95" s="152"/>
      <c r="C95" s="5"/>
      <c r="D95" s="152"/>
      <c r="E95" s="152"/>
      <c r="G95" s="966" t="s">
        <v>1410</v>
      </c>
      <c r="H95" s="966"/>
      <c r="I95" s="966"/>
      <c r="J95" s="966"/>
      <c r="K95" s="966"/>
      <c r="L95" s="966"/>
      <c r="M95" s="966"/>
      <c r="N95" s="966"/>
      <c r="O95" s="966"/>
      <c r="P95" s="966"/>
      <c r="Q95" s="966"/>
      <c r="R95" s="966"/>
      <c r="S95" s="966"/>
      <c r="T95" s="966"/>
      <c r="U95" s="966"/>
      <c r="V95" s="966"/>
      <c r="W95" s="966"/>
      <c r="X95" s="966"/>
      <c r="Y95" s="966"/>
      <c r="Z95" s="966"/>
      <c r="AA95" s="966"/>
      <c r="AB95" s="966"/>
      <c r="AC95" s="966"/>
      <c r="AD95" s="966"/>
      <c r="AE95" s="966"/>
      <c r="AF95" s="966"/>
      <c r="AG95" s="966"/>
      <c r="AH95" s="966"/>
      <c r="AI95" s="966"/>
      <c r="AJ95" s="966"/>
      <c r="AK95" s="966"/>
    </row>
    <row r="96" spans="1:38" ht="13">
      <c r="A96" s="152"/>
      <c r="C96" s="188"/>
      <c r="D96" s="187"/>
      <c r="E96" s="187"/>
      <c r="F96" s="2"/>
      <c r="G96" s="966"/>
      <c r="H96" s="966"/>
      <c r="I96" s="966"/>
      <c r="J96" s="966"/>
      <c r="K96" s="966"/>
      <c r="L96" s="966"/>
      <c r="M96" s="966"/>
      <c r="N96" s="966"/>
      <c r="O96" s="966"/>
      <c r="P96" s="966"/>
      <c r="Q96" s="966"/>
      <c r="R96" s="966"/>
      <c r="S96" s="966"/>
      <c r="T96" s="966"/>
      <c r="U96" s="966"/>
      <c r="V96" s="966"/>
      <c r="W96" s="966"/>
      <c r="X96" s="966"/>
      <c r="Y96" s="966"/>
      <c r="Z96" s="966"/>
      <c r="AA96" s="966"/>
      <c r="AB96" s="966"/>
      <c r="AC96" s="966"/>
      <c r="AD96" s="966"/>
      <c r="AE96" s="966"/>
      <c r="AF96" s="966"/>
      <c r="AG96" s="966"/>
      <c r="AH96" s="966"/>
      <c r="AI96" s="966"/>
      <c r="AJ96" s="966"/>
      <c r="AK96" s="966"/>
      <c r="AL96" s="2"/>
    </row>
    <row r="97" spans="1:38" ht="13">
      <c r="A97" s="152"/>
      <c r="C97" s="188"/>
      <c r="D97" s="187"/>
      <c r="E97" s="187"/>
      <c r="F97" s="2"/>
      <c r="G97" s="966"/>
      <c r="H97" s="966"/>
      <c r="I97" s="966"/>
      <c r="J97" s="966"/>
      <c r="K97" s="966"/>
      <c r="L97" s="966"/>
      <c r="M97" s="966"/>
      <c r="N97" s="966"/>
      <c r="O97" s="966"/>
      <c r="P97" s="966"/>
      <c r="Q97" s="966"/>
      <c r="R97" s="966"/>
      <c r="S97" s="966"/>
      <c r="T97" s="966"/>
      <c r="U97" s="966"/>
      <c r="V97" s="966"/>
      <c r="W97" s="966"/>
      <c r="X97" s="966"/>
      <c r="Y97" s="966"/>
      <c r="Z97" s="966"/>
      <c r="AA97" s="966"/>
      <c r="AB97" s="966"/>
      <c r="AC97" s="966"/>
      <c r="AD97" s="966"/>
      <c r="AE97" s="966"/>
      <c r="AF97" s="966"/>
      <c r="AG97" s="966"/>
      <c r="AH97" s="966"/>
      <c r="AI97" s="966"/>
      <c r="AJ97" s="966"/>
      <c r="AK97" s="966"/>
      <c r="AL97" s="2"/>
    </row>
    <row r="98" spans="1:38" ht="13">
      <c r="A98" s="152"/>
      <c r="C98" s="2"/>
      <c r="D98" s="508"/>
      <c r="E98" s="975" t="s">
        <v>1411</v>
      </c>
      <c r="F98" s="975"/>
      <c r="G98" s="975"/>
      <c r="H98" s="975"/>
      <c r="I98" s="975"/>
      <c r="J98" s="975"/>
      <c r="K98" s="975"/>
      <c r="L98" s="975"/>
      <c r="M98" s="975"/>
      <c r="N98" s="975"/>
      <c r="O98" s="975"/>
      <c r="P98" s="975"/>
      <c r="Q98" s="975"/>
      <c r="R98" s="975"/>
      <c r="S98" s="975"/>
      <c r="T98" s="975"/>
      <c r="U98" s="975"/>
      <c r="V98" s="975"/>
      <c r="W98" s="975"/>
      <c r="X98" s="975"/>
      <c r="Y98" s="975"/>
      <c r="Z98" s="975"/>
      <c r="AA98" s="975"/>
      <c r="AB98" s="975"/>
      <c r="AC98" s="975"/>
      <c r="AD98" s="975"/>
      <c r="AE98" s="975"/>
      <c r="AF98" s="975"/>
      <c r="AG98" s="975"/>
      <c r="AH98" s="975"/>
      <c r="AI98" s="975"/>
      <c r="AJ98" s="975"/>
      <c r="AK98" s="975"/>
      <c r="AL98" s="2"/>
    </row>
    <row r="99" spans="1:38" ht="13">
      <c r="A99" s="152"/>
      <c r="D99" s="156"/>
      <c r="E99" s="975"/>
      <c r="F99" s="975"/>
      <c r="G99" s="975"/>
      <c r="H99" s="975"/>
      <c r="I99" s="975"/>
      <c r="J99" s="975"/>
      <c r="K99" s="975"/>
      <c r="L99" s="975"/>
      <c r="M99" s="975"/>
      <c r="N99" s="975"/>
      <c r="O99" s="975"/>
      <c r="P99" s="975"/>
      <c r="Q99" s="975"/>
      <c r="R99" s="975"/>
      <c r="S99" s="975"/>
      <c r="T99" s="975"/>
      <c r="U99" s="975"/>
      <c r="V99" s="975"/>
      <c r="W99" s="975"/>
      <c r="X99" s="975"/>
      <c r="Y99" s="975"/>
      <c r="Z99" s="975"/>
      <c r="AA99" s="975"/>
      <c r="AB99" s="975"/>
      <c r="AC99" s="975"/>
      <c r="AD99" s="975"/>
      <c r="AE99" s="975"/>
      <c r="AF99" s="975"/>
      <c r="AG99" s="975"/>
      <c r="AH99" s="975"/>
      <c r="AI99" s="975"/>
      <c r="AJ99" s="975"/>
      <c r="AK99" s="975"/>
    </row>
    <row r="100" spans="1:38" ht="13">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ht="13">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ht="13">
      <c r="B102" s="5"/>
      <c r="C102" s="5"/>
      <c r="D102" s="5"/>
      <c r="E102" s="5"/>
      <c r="F102" s="5"/>
      <c r="G102" s="5"/>
      <c r="H102" s="5"/>
      <c r="I102" s="5"/>
      <c r="J102" s="5"/>
      <c r="K102" s="5"/>
    </row>
    <row r="103" spans="1:38" ht="13">
      <c r="A103" s="1"/>
      <c r="B103" s="202"/>
      <c r="C103" s="5" t="s">
        <v>465</v>
      </c>
      <c r="D103" s="9"/>
      <c r="E103" s="5"/>
      <c r="F103" s="5"/>
      <c r="G103" s="5" t="s">
        <v>1429</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ht="13">
      <c r="B104" s="5"/>
      <c r="C104" s="5"/>
      <c r="D104" s="5" t="s">
        <v>221</v>
      </c>
      <c r="E104" s="5" t="s">
        <v>1431</v>
      </c>
      <c r="F104" s="5"/>
      <c r="G104" s="5"/>
      <c r="H104" s="5"/>
      <c r="I104" s="5"/>
      <c r="J104" s="5"/>
      <c r="K104" s="5"/>
      <c r="L104" s="5"/>
      <c r="M104" s="5"/>
    </row>
    <row r="105" spans="1:38" ht="13">
      <c r="B105" s="5"/>
      <c r="C105" s="5"/>
      <c r="E105" s="152" t="s">
        <v>119</v>
      </c>
      <c r="F105" s="155" t="s">
        <v>705</v>
      </c>
      <c r="G105" s="5"/>
      <c r="H105" s="5"/>
      <c r="I105" s="5"/>
      <c r="J105" s="5"/>
      <c r="K105" s="5"/>
    </row>
    <row r="106" spans="1:38">
      <c r="E106" s="187"/>
      <c r="F106" s="2" t="s">
        <v>707</v>
      </c>
      <c r="G106" s="2"/>
      <c r="H106" s="2"/>
      <c r="I106" s="2"/>
      <c r="J106" s="2"/>
      <c r="K106" s="2"/>
      <c r="L106" s="2"/>
      <c r="M106" s="2"/>
    </row>
    <row r="107" spans="1:38">
      <c r="E107" s="152"/>
      <c r="F107" t="s">
        <v>708</v>
      </c>
      <c r="G107" s="9"/>
    </row>
    <row r="108" spans="1:38">
      <c r="E108" s="152"/>
    </row>
    <row r="109" spans="1:38" ht="13">
      <c r="E109" s="152" t="s">
        <v>120</v>
      </c>
      <c r="F109" s="155" t="s">
        <v>709</v>
      </c>
      <c r="G109" s="5"/>
      <c r="H109" s="5"/>
      <c r="I109" s="5"/>
      <c r="J109" s="5"/>
    </row>
    <row r="110" spans="1:38" s="1" customFormat="1">
      <c r="A110"/>
      <c r="B110"/>
      <c r="C110"/>
      <c r="D110"/>
      <c r="E110" s="152"/>
      <c r="F110" t="s">
        <v>710</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ht="13">
      <c r="E112" s="152" t="s">
        <v>126</v>
      </c>
      <c r="F112" s="155" t="s">
        <v>711</v>
      </c>
      <c r="G112" s="5"/>
      <c r="H112" s="5"/>
      <c r="I112" s="5"/>
      <c r="J112" s="5"/>
      <c r="K112" s="5"/>
      <c r="L112" s="5"/>
      <c r="M112" s="5"/>
      <c r="N112" s="5"/>
      <c r="O112" s="5"/>
      <c r="P112" s="5"/>
    </row>
    <row r="113" spans="1:38">
      <c r="E113" s="152"/>
      <c r="F113" s="152" t="s">
        <v>1027</v>
      </c>
    </row>
    <row r="114" spans="1:38" s="9" customFormat="1" ht="12.75" customHeight="1">
      <c r="A114"/>
      <c r="B114"/>
      <c r="C114"/>
      <c r="D114"/>
      <c r="E114"/>
      <c r="F114" s="152" t="s">
        <v>1059</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631</v>
      </c>
      <c r="F116" s="155" t="s">
        <v>1028</v>
      </c>
    </row>
    <row r="117" spans="1:38" ht="13">
      <c r="F117" s="152" t="s">
        <v>1161</v>
      </c>
      <c r="G117" s="152"/>
    </row>
    <row r="118" spans="1:38" ht="13">
      <c r="F118" s="156" t="s">
        <v>1430</v>
      </c>
      <c r="G118" s="156"/>
    </row>
    <row r="119" spans="1:38" ht="13">
      <c r="G119" s="156"/>
    </row>
    <row r="120" spans="1:38">
      <c r="E120" s="152" t="s">
        <v>841</v>
      </c>
      <c r="F120" s="155" t="s">
        <v>410</v>
      </c>
    </row>
    <row r="121" spans="1:38">
      <c r="E121" s="152"/>
      <c r="F121" s="152" t="s">
        <v>1152</v>
      </c>
    </row>
    <row r="122" spans="1:38" ht="13">
      <c r="B122" s="5"/>
      <c r="C122" s="5"/>
      <c r="F122" s="5"/>
    </row>
    <row r="123" spans="1:38" ht="13">
      <c r="B123" s="5"/>
      <c r="C123" s="5" t="s">
        <v>466</v>
      </c>
      <c r="G123" s="5" t="s">
        <v>411</v>
      </c>
    </row>
    <row r="124" spans="1:38" ht="13">
      <c r="B124" s="5"/>
      <c r="C124" s="5"/>
      <c r="D124" s="5" t="s">
        <v>221</v>
      </c>
      <c r="E124" s="157" t="s">
        <v>342</v>
      </c>
      <c r="F124" s="5"/>
      <c r="G124" s="5"/>
      <c r="H124" s="5"/>
      <c r="I124" s="5"/>
      <c r="J124" s="5"/>
    </row>
    <row r="125" spans="1:38" ht="13">
      <c r="B125" s="5"/>
      <c r="C125" s="5"/>
      <c r="E125" s="152" t="s">
        <v>1029</v>
      </c>
      <c r="F125" s="152"/>
    </row>
    <row r="126" spans="1:38"/>
    <row r="127" spans="1:38" ht="13">
      <c r="D127" s="5" t="s">
        <v>365</v>
      </c>
      <c r="E127" s="5" t="s">
        <v>627</v>
      </c>
    </row>
    <row r="128" spans="1:38">
      <c r="E128" s="152" t="s">
        <v>1029</v>
      </c>
      <c r="F128" s="152"/>
    </row>
    <row r="129" spans="4:37"/>
    <row r="130" spans="4:37" ht="13">
      <c r="D130" s="5" t="s">
        <v>624</v>
      </c>
      <c r="E130" s="5" t="s">
        <v>785</v>
      </c>
      <c r="G130" s="5"/>
      <c r="H130" s="5"/>
      <c r="I130" s="5"/>
      <c r="J130" s="5"/>
      <c r="K130" s="5"/>
      <c r="L130" s="5"/>
      <c r="M130" s="5"/>
      <c r="N130" s="5"/>
    </row>
    <row r="131" spans="4:37" s="741" customFormat="1" ht="13">
      <c r="D131" s="5"/>
      <c r="E131" s="924" t="s">
        <v>1545</v>
      </c>
      <c r="G131" s="5"/>
      <c r="H131" s="5"/>
      <c r="I131" s="5"/>
      <c r="J131" s="5"/>
      <c r="K131" s="5"/>
      <c r="L131" s="5"/>
      <c r="M131" s="5"/>
      <c r="N131" s="5"/>
    </row>
    <row r="132" spans="4:37" ht="12.75" customHeight="1">
      <c r="E132" s="924" t="s">
        <v>1543</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1544</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ht="13">
      <c r="D135" s="5" t="s">
        <v>560</v>
      </c>
      <c r="E135" s="5" t="s">
        <v>563</v>
      </c>
      <c r="F135" s="5"/>
    </row>
    <row r="136" spans="4:37">
      <c r="E136" s="923" t="s">
        <v>1472</v>
      </c>
      <c r="F136" s="152"/>
    </row>
    <row r="137" spans="4:37">
      <c r="F137" s="152"/>
    </row>
    <row r="138" spans="4:37" ht="13">
      <c r="D138" s="5" t="s">
        <v>324</v>
      </c>
      <c r="E138" s="5" t="s">
        <v>1007</v>
      </c>
      <c r="F138" s="5"/>
      <c r="G138" s="5"/>
      <c r="H138" s="5"/>
    </row>
    <row r="139" spans="4:37">
      <c r="E139" t="s">
        <v>119</v>
      </c>
      <c r="F139" t="s">
        <v>57</v>
      </c>
    </row>
    <row r="140" spans="4:37">
      <c r="E140" t="s">
        <v>120</v>
      </c>
      <c r="F140" t="s">
        <v>512</v>
      </c>
    </row>
    <row r="141" spans="4:37"/>
    <row r="142" spans="4:37" ht="13">
      <c r="D142" s="5" t="s">
        <v>464</v>
      </c>
      <c r="E142" s="5" t="s">
        <v>1031</v>
      </c>
    </row>
    <row r="143" spans="4:37">
      <c r="E143" s="337" t="s">
        <v>1032</v>
      </c>
      <c r="F143" s="337"/>
    </row>
    <row r="144" spans="4:37"/>
    <row r="145" spans="3:7" ht="13">
      <c r="C145" s="5" t="s">
        <v>6</v>
      </c>
      <c r="G145" s="5" t="s">
        <v>412</v>
      </c>
    </row>
    <row r="146" spans="3:7" ht="13">
      <c r="D146" s="188" t="s">
        <v>221</v>
      </c>
      <c r="E146" s="188" t="s">
        <v>142</v>
      </c>
    </row>
    <row r="147" spans="3:7">
      <c r="D147" s="2"/>
      <c r="E147" t="s">
        <v>878</v>
      </c>
    </row>
    <row r="148" spans="3:7">
      <c r="D148" s="2"/>
      <c r="E148" s="2"/>
    </row>
    <row r="149" spans="3:7" ht="13">
      <c r="D149" s="188" t="s">
        <v>365</v>
      </c>
      <c r="E149" s="188" t="s">
        <v>570</v>
      </c>
      <c r="F149" s="5"/>
    </row>
    <row r="150" spans="3:7">
      <c r="D150" s="2"/>
      <c r="E150" s="152" t="s">
        <v>1033</v>
      </c>
      <c r="F150" s="152"/>
    </row>
    <row r="151" spans="3:7">
      <c r="D151" s="2"/>
      <c r="E151" s="2"/>
    </row>
    <row r="152" spans="3:7" ht="13">
      <c r="D152" s="188" t="s">
        <v>624</v>
      </c>
      <c r="E152" s="188" t="s">
        <v>601</v>
      </c>
    </row>
    <row r="153" spans="3:7">
      <c r="D153" s="2"/>
      <c r="E153" s="152" t="s">
        <v>1034</v>
      </c>
    </row>
    <row r="154" spans="3:7">
      <c r="D154" s="2"/>
      <c r="E154" s="152" t="s">
        <v>1030</v>
      </c>
      <c r="G154" s="152"/>
    </row>
    <row r="155" spans="3:7">
      <c r="D155" s="2"/>
      <c r="E155" s="2"/>
    </row>
    <row r="156" spans="3:7" ht="13">
      <c r="D156" s="188" t="s">
        <v>560</v>
      </c>
      <c r="E156" s="50" t="s">
        <v>579</v>
      </c>
    </row>
    <row r="157" spans="3:7">
      <c r="D157" s="2"/>
      <c r="E157" s="2" t="s">
        <v>119</v>
      </c>
      <c r="F157" s="152" t="s">
        <v>1035</v>
      </c>
    </row>
    <row r="158" spans="3:7">
      <c r="D158" s="2"/>
      <c r="E158" s="187" t="s">
        <v>120</v>
      </c>
      <c r="F158" s="152" t="s">
        <v>1036</v>
      </c>
    </row>
    <row r="159" spans="3:7">
      <c r="D159" s="2"/>
      <c r="E159" s="187" t="s">
        <v>126</v>
      </c>
      <c r="F159" t="s">
        <v>786</v>
      </c>
    </row>
    <row r="160" spans="3:7">
      <c r="D160" s="2"/>
      <c r="E160" s="2"/>
    </row>
    <row r="161" spans="3:20" ht="13">
      <c r="D161" s="188" t="s">
        <v>324</v>
      </c>
      <c r="E161" s="188" t="s">
        <v>413</v>
      </c>
    </row>
    <row r="162" spans="3:20">
      <c r="D162" s="2"/>
      <c r="E162" s="152" t="s">
        <v>1037</v>
      </c>
      <c r="F162" s="152"/>
    </row>
    <row r="163" spans="3:20">
      <c r="D163" s="2"/>
      <c r="E163" s="2"/>
    </row>
    <row r="164" spans="3:20" ht="13">
      <c r="D164" s="188" t="s">
        <v>464</v>
      </c>
      <c r="E164" s="188" t="s">
        <v>185</v>
      </c>
    </row>
    <row r="165" spans="3:20">
      <c r="D165" s="2"/>
      <c r="E165" s="152" t="s">
        <v>1039</v>
      </c>
    </row>
    <row r="166" spans="3:20">
      <c r="D166" s="2"/>
      <c r="E166" s="152" t="s">
        <v>1038</v>
      </c>
    </row>
    <row r="167" spans="3:20">
      <c r="D167" s="2"/>
      <c r="E167" s="2"/>
    </row>
    <row r="168" spans="3:20" ht="13">
      <c r="D168" s="188" t="s">
        <v>605</v>
      </c>
      <c r="E168" s="188" t="s">
        <v>672</v>
      </c>
    </row>
    <row r="169" spans="3:20">
      <c r="D169" s="2"/>
      <c r="E169" s="2" t="s">
        <v>119</v>
      </c>
      <c r="F169" t="s">
        <v>787</v>
      </c>
    </row>
    <row r="170" spans="3:20">
      <c r="E170" s="2" t="s">
        <v>120</v>
      </c>
      <c r="F170" t="s">
        <v>316</v>
      </c>
    </row>
    <row r="171" spans="3:20">
      <c r="F171" s="152"/>
    </row>
    <row r="172" spans="3:20" ht="13">
      <c r="C172" s="5" t="s">
        <v>7</v>
      </c>
      <c r="E172" s="152"/>
      <c r="G172" s="5" t="s">
        <v>414</v>
      </c>
    </row>
    <row r="173" spans="3:20">
      <c r="E173" s="152" t="s">
        <v>959</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ht="13">
      <c r="C175" s="5" t="s">
        <v>8</v>
      </c>
      <c r="D175" s="5"/>
      <c r="F175" s="152"/>
      <c r="G175" s="5" t="s">
        <v>627</v>
      </c>
    </row>
    <row r="176" spans="3:20" ht="13">
      <c r="D176" s="5" t="s">
        <v>221</v>
      </c>
      <c r="E176" s="5" t="s">
        <v>317</v>
      </c>
      <c r="G176" s="152"/>
      <c r="H176" s="152"/>
      <c r="I176" s="152"/>
      <c r="J176" s="152"/>
      <c r="K176" s="152"/>
      <c r="L176" s="152"/>
      <c r="M176" s="152"/>
      <c r="N176" s="152"/>
    </row>
    <row r="177" spans="2:19">
      <c r="E177" t="s">
        <v>119</v>
      </c>
      <c r="F177" s="152" t="s">
        <v>1040</v>
      </c>
    </row>
    <row r="178" spans="2:19" ht="13">
      <c r="F178" s="192" t="s">
        <v>1380</v>
      </c>
      <c r="I178" s="192"/>
    </row>
    <row r="179" spans="2:19" ht="13">
      <c r="I179" s="192"/>
    </row>
    <row r="180" spans="2:19">
      <c r="B180" s="152"/>
      <c r="C180" s="152"/>
      <c r="E180" t="s">
        <v>120</v>
      </c>
      <c r="F180" s="6" t="s">
        <v>960</v>
      </c>
      <c r="H180" s="152"/>
    </row>
    <row r="181" spans="2:19">
      <c r="B181" s="152"/>
      <c r="C181" s="152"/>
      <c r="F181" t="s">
        <v>706</v>
      </c>
      <c r="G181" t="s">
        <v>769</v>
      </c>
      <c r="H181" s="152"/>
      <c r="O181" s="152"/>
      <c r="P181" s="152"/>
      <c r="Q181" s="152"/>
      <c r="R181" s="152"/>
      <c r="S181" s="152"/>
    </row>
    <row r="182" spans="2:19">
      <c r="B182" s="152"/>
      <c r="C182" s="152"/>
      <c r="H182" s="152"/>
      <c r="O182" s="152"/>
      <c r="P182" s="152"/>
      <c r="Q182" s="152"/>
      <c r="R182" s="152"/>
      <c r="S182" s="152"/>
    </row>
    <row r="183" spans="2:19" ht="13">
      <c r="D183" s="5" t="s">
        <v>365</v>
      </c>
      <c r="E183" s="50" t="s">
        <v>1153</v>
      </c>
    </row>
    <row r="184" spans="2:19">
      <c r="B184" s="152"/>
      <c r="C184" s="152"/>
      <c r="E184" s="152" t="s">
        <v>770</v>
      </c>
      <c r="F184" s="152"/>
      <c r="I184" s="152"/>
    </row>
    <row r="185" spans="2:19" ht="13">
      <c r="B185" s="152"/>
      <c r="C185" s="152"/>
      <c r="E185" s="152" t="s">
        <v>1151</v>
      </c>
      <c r="F185" s="192"/>
      <c r="G185" s="152"/>
      <c r="I185" s="192"/>
    </row>
    <row r="186" spans="2:19" ht="13">
      <c r="B186" s="152"/>
      <c r="C186" s="152"/>
      <c r="F186" s="192"/>
      <c r="G186" s="152"/>
      <c r="I186" s="192"/>
    </row>
    <row r="187" spans="2:19" ht="13">
      <c r="B187" s="152"/>
      <c r="C187" s="152"/>
      <c r="D187" s="5" t="s">
        <v>624</v>
      </c>
      <c r="E187" s="5" t="s">
        <v>3</v>
      </c>
      <c r="F187" s="192"/>
      <c r="G187" s="152"/>
      <c r="I187" s="192"/>
    </row>
    <row r="188" spans="2:19" ht="13">
      <c r="B188" s="152"/>
      <c r="C188" s="152"/>
      <c r="D188" s="5"/>
      <c r="E188" s="152" t="s">
        <v>318</v>
      </c>
      <c r="F188" s="152"/>
      <c r="G188" s="152"/>
      <c r="I188" s="192"/>
    </row>
    <row r="189" spans="2:19" ht="13">
      <c r="B189" s="152"/>
      <c r="C189" s="152"/>
      <c r="F189" s="192"/>
      <c r="G189" s="152"/>
      <c r="I189" s="192"/>
    </row>
    <row r="190" spans="2:19" ht="13">
      <c r="D190" s="5" t="s">
        <v>560</v>
      </c>
      <c r="E190" s="5" t="s">
        <v>118</v>
      </c>
    </row>
    <row r="191" spans="2:19" ht="13">
      <c r="B191" s="152"/>
      <c r="C191" s="5"/>
      <c r="E191" t="s">
        <v>119</v>
      </c>
      <c r="F191" s="152" t="s">
        <v>1162</v>
      </c>
      <c r="G191" s="152"/>
      <c r="H191" s="152"/>
      <c r="I191" s="152"/>
    </row>
    <row r="192" spans="2:19" ht="13">
      <c r="B192" s="152"/>
      <c r="C192" s="5"/>
      <c r="F192" s="152" t="s">
        <v>706</v>
      </c>
      <c r="G192" s="6" t="s">
        <v>1464</v>
      </c>
    </row>
    <row r="193" spans="2:37">
      <c r="B193" s="152"/>
      <c r="C193" s="152"/>
      <c r="F193" s="152" t="s">
        <v>372</v>
      </c>
      <c r="G193" s="158" t="s">
        <v>1465</v>
      </c>
      <c r="I193" s="152"/>
      <c r="J193" s="152"/>
      <c r="M193" s="152"/>
      <c r="N193" s="152"/>
      <c r="O193" s="152"/>
      <c r="P193" s="152"/>
      <c r="Q193" s="152"/>
      <c r="R193" s="152"/>
      <c r="S193" s="152"/>
    </row>
    <row r="194" spans="2:37">
      <c r="B194" s="152"/>
      <c r="C194" s="152"/>
      <c r="F194" s="152" t="s">
        <v>373</v>
      </c>
      <c r="G194" s="152" t="s">
        <v>1041</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ht="13">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1042</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ht="13">
      <c r="B199" s="152"/>
      <c r="C199" s="152"/>
      <c r="D199" s="5" t="s">
        <v>464</v>
      </c>
      <c r="E199" s="5" t="s">
        <v>127</v>
      </c>
      <c r="G199" s="152"/>
      <c r="H199" s="152"/>
      <c r="I199" s="152"/>
      <c r="J199" s="152"/>
      <c r="M199" s="152"/>
      <c r="N199" s="152"/>
      <c r="O199" s="152"/>
      <c r="P199" s="152"/>
      <c r="Q199" s="152"/>
      <c r="R199" s="152"/>
      <c r="S199" s="152"/>
    </row>
    <row r="200" spans="2:37" ht="13">
      <c r="B200" s="152"/>
      <c r="C200" s="152"/>
      <c r="D200" s="5"/>
      <c r="E200" s="152" t="s">
        <v>119</v>
      </c>
      <c r="F200" s="152" t="s">
        <v>1043</v>
      </c>
      <c r="M200" s="152"/>
      <c r="N200" s="152"/>
      <c r="O200" s="152"/>
      <c r="P200" s="152"/>
      <c r="Q200" s="152"/>
      <c r="R200" s="152"/>
      <c r="S200" s="152"/>
    </row>
    <row r="201" spans="2:37" ht="13">
      <c r="B201" s="152"/>
      <c r="C201" s="152"/>
      <c r="D201" s="5"/>
      <c r="E201" s="152" t="s">
        <v>120</v>
      </c>
      <c r="F201" s="152" t="s">
        <v>1163</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ht="13">
      <c r="B202" s="152"/>
      <c r="C202" s="152"/>
      <c r="D202" s="5"/>
      <c r="E202" s="152" t="s">
        <v>126</v>
      </c>
      <c r="F202" s="152" t="s">
        <v>771</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706</v>
      </c>
      <c r="G203" s="152" t="s">
        <v>1044</v>
      </c>
      <c r="I203" s="152"/>
      <c r="J203" s="152"/>
      <c r="M203" s="152"/>
      <c r="N203" s="152"/>
      <c r="O203" s="152"/>
      <c r="P203" s="152"/>
      <c r="Q203" s="152"/>
      <c r="R203" s="152"/>
      <c r="S203" s="152"/>
      <c r="T203" s="152"/>
      <c r="U203" s="152"/>
      <c r="V203" s="152"/>
      <c r="W203" s="152"/>
      <c r="X203" s="152"/>
      <c r="Y203" s="152"/>
    </row>
    <row r="204" spans="2:37" ht="13">
      <c r="B204" s="152"/>
      <c r="C204" s="152"/>
      <c r="D204" s="5"/>
      <c r="E204" s="152" t="s">
        <v>631</v>
      </c>
      <c r="F204" s="152" t="s">
        <v>1045</v>
      </c>
      <c r="M204" s="152"/>
      <c r="N204" s="152"/>
      <c r="O204" s="152"/>
      <c r="P204" s="152"/>
      <c r="Q204" s="152"/>
      <c r="R204" s="152"/>
      <c r="S204" s="152"/>
    </row>
    <row r="205" spans="2:37" ht="13">
      <c r="B205" s="152"/>
      <c r="C205" s="152"/>
      <c r="D205" s="5"/>
      <c r="F205" t="s">
        <v>706</v>
      </c>
      <c r="G205" s="966" t="s">
        <v>1412</v>
      </c>
      <c r="H205" s="966"/>
      <c r="I205" s="966"/>
      <c r="J205" s="966"/>
      <c r="K205" s="966"/>
      <c r="L205" s="966"/>
      <c r="M205" s="966"/>
      <c r="N205" s="966"/>
      <c r="O205" s="966"/>
      <c r="P205" s="966"/>
      <c r="Q205" s="966"/>
      <c r="R205" s="966"/>
      <c r="S205" s="966"/>
      <c r="T205" s="966"/>
      <c r="U205" s="966"/>
      <c r="V205" s="966"/>
      <c r="W205" s="966"/>
      <c r="X205" s="966"/>
      <c r="Y205" s="966"/>
      <c r="Z205" s="966"/>
      <c r="AA205" s="966"/>
      <c r="AB205" s="966"/>
      <c r="AC205" s="966"/>
      <c r="AD205" s="966"/>
      <c r="AE205" s="966"/>
      <c r="AF205" s="966"/>
      <c r="AG205" s="966"/>
      <c r="AH205" s="966"/>
      <c r="AI205" s="966"/>
      <c r="AJ205" s="966"/>
      <c r="AK205" s="966"/>
    </row>
    <row r="206" spans="2:37" ht="13">
      <c r="B206" s="152"/>
      <c r="C206" s="152"/>
      <c r="D206" s="5"/>
      <c r="G206" s="966"/>
      <c r="H206" s="966"/>
      <c r="I206" s="966"/>
      <c r="J206" s="966"/>
      <c r="K206" s="966"/>
      <c r="L206" s="966"/>
      <c r="M206" s="966"/>
      <c r="N206" s="966"/>
      <c r="O206" s="966"/>
      <c r="P206" s="966"/>
      <c r="Q206" s="966"/>
      <c r="R206" s="966"/>
      <c r="S206" s="966"/>
      <c r="T206" s="966"/>
      <c r="U206" s="966"/>
      <c r="V206" s="966"/>
      <c r="W206" s="966"/>
      <c r="X206" s="966"/>
      <c r="Y206" s="966"/>
      <c r="Z206" s="966"/>
      <c r="AA206" s="966"/>
      <c r="AB206" s="966"/>
      <c r="AC206" s="966"/>
      <c r="AD206" s="966"/>
      <c r="AE206" s="966"/>
      <c r="AF206" s="966"/>
      <c r="AG206" s="966"/>
      <c r="AH206" s="966"/>
      <c r="AI206" s="966"/>
      <c r="AJ206" s="966"/>
      <c r="AK206" s="966"/>
    </row>
    <row r="207" spans="2:37" ht="13">
      <c r="B207" s="152"/>
      <c r="C207" s="152"/>
      <c r="D207" s="5"/>
      <c r="M207" s="152"/>
      <c r="N207" s="152"/>
      <c r="O207" s="152"/>
      <c r="P207" s="152"/>
      <c r="Q207" s="152"/>
      <c r="R207" s="152"/>
      <c r="S207" s="152"/>
    </row>
    <row r="208" spans="2:37" ht="13">
      <c r="B208" s="152"/>
      <c r="C208" s="152"/>
      <c r="D208" s="5" t="s">
        <v>605</v>
      </c>
      <c r="E208" s="5" t="s">
        <v>842</v>
      </c>
      <c r="G208" s="152"/>
      <c r="H208" s="152"/>
      <c r="I208" s="152"/>
      <c r="J208" s="152"/>
      <c r="M208" s="152"/>
      <c r="N208" s="152"/>
      <c r="O208" s="152"/>
      <c r="P208" s="152"/>
      <c r="Q208" s="152"/>
      <c r="R208" s="152"/>
      <c r="S208" s="152"/>
      <c r="T208" s="152"/>
      <c r="U208" s="152"/>
      <c r="V208" s="152"/>
      <c r="W208" s="152"/>
    </row>
    <row r="209" spans="1:38">
      <c r="B209" s="152"/>
      <c r="C209" s="152"/>
      <c r="E209" s="152" t="s">
        <v>772</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ht="13">
      <c r="B211" s="152"/>
      <c r="C211" s="152"/>
      <c r="D211" s="5" t="s">
        <v>603</v>
      </c>
      <c r="E211" s="5" t="s">
        <v>263</v>
      </c>
      <c r="F211" s="152"/>
      <c r="G211" s="152"/>
      <c r="I211" s="152"/>
      <c r="J211" s="152"/>
      <c r="M211" s="152"/>
      <c r="N211" s="152"/>
      <c r="O211" s="152"/>
      <c r="P211" s="152"/>
      <c r="Q211" s="152"/>
      <c r="R211" s="152"/>
      <c r="S211" s="152"/>
      <c r="T211" s="152"/>
      <c r="U211" s="152"/>
      <c r="V211" s="152"/>
      <c r="W211" s="152"/>
    </row>
    <row r="212" spans="1:38" ht="13">
      <c r="B212" s="152"/>
      <c r="C212" s="152"/>
      <c r="D212" s="5"/>
      <c r="E212" s="152" t="s">
        <v>318</v>
      </c>
      <c r="F212" s="152"/>
      <c r="G212" s="152"/>
      <c r="I212" s="152"/>
      <c r="J212" s="152"/>
      <c r="M212" s="152"/>
      <c r="N212" s="152"/>
      <c r="O212" s="152"/>
      <c r="P212" s="152"/>
      <c r="Q212" s="152"/>
      <c r="R212" s="152"/>
      <c r="S212" s="152"/>
      <c r="T212" s="152"/>
      <c r="U212" s="152"/>
      <c r="V212" s="152"/>
      <c r="W212" s="152"/>
    </row>
    <row r="213" spans="1:38" ht="13">
      <c r="B213" s="152"/>
      <c r="C213" s="152"/>
      <c r="D213" s="5"/>
      <c r="M213" s="152"/>
      <c r="N213" s="152"/>
      <c r="O213" s="152"/>
      <c r="P213" s="152"/>
      <c r="Q213" s="152"/>
      <c r="R213" s="152"/>
      <c r="S213" s="152"/>
    </row>
    <row r="214" spans="1:38" ht="13">
      <c r="C214" s="5" t="s">
        <v>773</v>
      </c>
      <c r="D214" s="5"/>
      <c r="G214" s="5" t="s">
        <v>891</v>
      </c>
      <c r="M214" s="152"/>
      <c r="N214" s="152"/>
      <c r="O214" s="152"/>
      <c r="P214" s="152"/>
      <c r="Q214" s="152"/>
      <c r="R214" s="152"/>
      <c r="S214" s="152"/>
    </row>
    <row r="215" spans="1:38">
      <c r="B215" s="152"/>
      <c r="C215" s="152"/>
      <c r="E215" t="s">
        <v>119</v>
      </c>
      <c r="F215" s="152" t="s">
        <v>890</v>
      </c>
      <c r="G215" s="152"/>
      <c r="H215" s="152"/>
      <c r="I215" s="152"/>
      <c r="L215" s="152"/>
      <c r="N215" s="152"/>
      <c r="O215" s="152"/>
      <c r="P215" s="152"/>
      <c r="Q215" s="152"/>
      <c r="R215" s="152"/>
      <c r="S215" s="152"/>
    </row>
    <row r="216" spans="1:38">
      <c r="B216" s="152"/>
      <c r="C216" s="152"/>
      <c r="F216" s="152" t="s">
        <v>706</v>
      </c>
      <c r="G216" s="152" t="s">
        <v>776</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706</v>
      </c>
      <c r="G218" s="152" t="s">
        <v>774</v>
      </c>
      <c r="I218" s="152"/>
      <c r="M218" s="152"/>
      <c r="N218" s="152"/>
      <c r="O218" s="152"/>
      <c r="P218" s="152"/>
      <c r="Q218" s="152"/>
      <c r="R218" s="152"/>
      <c r="S218" s="152"/>
    </row>
    <row r="219" spans="1:38">
      <c r="B219" s="152"/>
      <c r="C219" s="152"/>
      <c r="F219" s="152"/>
      <c r="G219" s="152" t="s">
        <v>775</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ht="13">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ht="13">
      <c r="B222" s="5"/>
      <c r="D222" s="5"/>
      <c r="E222" s="152"/>
      <c r="F222" s="152"/>
      <c r="G222" s="152"/>
      <c r="H222" s="152"/>
      <c r="I222" s="152"/>
      <c r="J222" s="152"/>
      <c r="L222" s="152"/>
      <c r="M222" s="152"/>
      <c r="N222" s="152"/>
      <c r="O222" s="152"/>
      <c r="P222" s="152"/>
      <c r="Q222" s="152"/>
      <c r="R222" s="152"/>
      <c r="S222" s="152"/>
    </row>
    <row r="223" spans="1:38" ht="13">
      <c r="B223" s="152"/>
      <c r="C223" s="5" t="s">
        <v>465</v>
      </c>
      <c r="D223" s="152"/>
      <c r="E223" s="152"/>
      <c r="F223" s="152"/>
      <c r="G223" s="5" t="s">
        <v>496</v>
      </c>
      <c r="I223" s="152"/>
      <c r="J223" s="152"/>
      <c r="K223" s="152"/>
      <c r="M223" s="152"/>
      <c r="N223" s="152"/>
      <c r="O223" s="152"/>
      <c r="P223" s="152"/>
      <c r="Q223" s="152"/>
      <c r="R223" s="152"/>
      <c r="S223" s="152"/>
    </row>
    <row r="224" spans="1:38" ht="13">
      <c r="B224" s="5"/>
      <c r="E224" s="152" t="s">
        <v>119</v>
      </c>
      <c r="F224" s="152" t="s">
        <v>777</v>
      </c>
      <c r="G224" s="152"/>
      <c r="I224" s="152"/>
      <c r="J224" s="152"/>
      <c r="K224" s="152"/>
      <c r="L224" s="152"/>
      <c r="M224" s="152"/>
      <c r="N224" s="152"/>
      <c r="O224" s="152"/>
      <c r="P224" s="152"/>
      <c r="Q224" s="152"/>
      <c r="R224" s="152"/>
      <c r="S224" s="152"/>
    </row>
    <row r="225" spans="2:19" ht="13">
      <c r="B225" s="5"/>
      <c r="E225" s="152" t="s">
        <v>120</v>
      </c>
      <c r="F225" s="152" t="s">
        <v>733</v>
      </c>
      <c r="G225" s="152"/>
      <c r="I225" s="152"/>
      <c r="J225" s="152"/>
      <c r="K225" s="152"/>
      <c r="L225" s="152"/>
      <c r="M225" s="152"/>
      <c r="N225" s="152"/>
      <c r="O225" s="152"/>
      <c r="P225" s="152"/>
      <c r="Q225" s="152"/>
      <c r="R225" s="152"/>
      <c r="S225" s="152"/>
    </row>
    <row r="226" spans="2:19" ht="13">
      <c r="B226" s="5"/>
      <c r="E226" s="152"/>
      <c r="F226" s="152"/>
      <c r="G226" s="152"/>
      <c r="H226" s="152"/>
      <c r="I226" s="152"/>
      <c r="J226" s="152"/>
      <c r="K226" s="152"/>
      <c r="L226" s="152"/>
      <c r="M226" s="152"/>
      <c r="N226" s="152"/>
      <c r="O226" s="152"/>
      <c r="P226" s="152"/>
      <c r="Q226" s="152"/>
      <c r="R226" s="152"/>
      <c r="S226" s="152"/>
    </row>
    <row r="227" spans="2:19" ht="13">
      <c r="B227" s="5"/>
      <c r="C227" s="5" t="s">
        <v>466</v>
      </c>
      <c r="D227" s="152"/>
      <c r="E227" s="152"/>
      <c r="F227" s="152"/>
      <c r="G227" s="5" t="s">
        <v>23</v>
      </c>
      <c r="I227" s="152"/>
      <c r="J227" s="152"/>
      <c r="K227" s="152"/>
      <c r="L227" s="152"/>
      <c r="M227" s="152"/>
      <c r="N227" s="152"/>
      <c r="O227" s="152"/>
      <c r="P227" s="152"/>
      <c r="Q227" s="152"/>
      <c r="R227" s="152"/>
      <c r="S227" s="152"/>
    </row>
    <row r="228" spans="2:19" ht="13">
      <c r="B228" s="5"/>
      <c r="E228" s="152" t="s">
        <v>119</v>
      </c>
      <c r="F228" s="152" t="s">
        <v>778</v>
      </c>
      <c r="G228" s="152"/>
      <c r="I228" s="152"/>
      <c r="J228" s="152"/>
      <c r="K228" s="152"/>
      <c r="L228" s="152"/>
      <c r="M228" s="152"/>
      <c r="N228" s="152"/>
      <c r="O228" s="152"/>
      <c r="P228" s="152"/>
      <c r="Q228" s="152"/>
      <c r="R228" s="152"/>
      <c r="S228" s="152"/>
    </row>
    <row r="229" spans="2:19" ht="13">
      <c r="B229" s="5"/>
      <c r="E229" s="152"/>
      <c r="F229" s="152" t="s">
        <v>779</v>
      </c>
      <c r="G229" s="152"/>
      <c r="H229" s="152"/>
      <c r="I229" s="152"/>
      <c r="J229" s="152"/>
      <c r="K229" s="152"/>
      <c r="L229" s="152"/>
      <c r="M229" s="152"/>
      <c r="N229" s="152"/>
      <c r="O229" s="152"/>
      <c r="P229" s="152"/>
      <c r="Q229" s="152"/>
      <c r="R229" s="152"/>
      <c r="S229" s="152"/>
    </row>
    <row r="230" spans="2:19" ht="13">
      <c r="B230" s="5"/>
      <c r="D230" s="152"/>
      <c r="E230" s="152" t="s">
        <v>120</v>
      </c>
      <c r="F230" s="152" t="s">
        <v>733</v>
      </c>
      <c r="G230" s="152"/>
      <c r="I230" s="152"/>
      <c r="J230" s="152"/>
      <c r="K230" s="152"/>
      <c r="L230" s="152"/>
      <c r="M230" s="152"/>
      <c r="N230" s="152"/>
      <c r="O230" s="152"/>
      <c r="P230" s="152"/>
      <c r="Q230" s="152"/>
      <c r="R230" s="152"/>
      <c r="S230" s="152"/>
    </row>
    <row r="231" spans="2:19" ht="13">
      <c r="B231" s="5"/>
      <c r="E231" s="152" t="s">
        <v>126</v>
      </c>
      <c r="F231" s="155" t="s">
        <v>1060</v>
      </c>
      <c r="G231" s="152"/>
      <c r="I231" s="152"/>
      <c r="J231" s="152"/>
      <c r="K231" s="152"/>
      <c r="L231" s="152"/>
      <c r="M231" s="152"/>
      <c r="N231" s="152"/>
      <c r="O231" s="152"/>
      <c r="P231" s="152"/>
      <c r="Q231" s="152"/>
      <c r="R231" s="152"/>
      <c r="S231" s="152"/>
    </row>
    <row r="232" spans="2:19" ht="13">
      <c r="B232" s="5"/>
      <c r="D232" s="152"/>
      <c r="E232" s="152"/>
      <c r="F232" s="152"/>
      <c r="G232" s="152"/>
      <c r="H232" s="152"/>
      <c r="I232" s="152"/>
      <c r="J232" s="152"/>
      <c r="K232" s="152"/>
      <c r="L232" s="152"/>
      <c r="M232" s="152"/>
      <c r="N232" s="152"/>
      <c r="O232" s="152"/>
      <c r="P232" s="152"/>
      <c r="Q232" s="152"/>
      <c r="R232" s="152"/>
      <c r="S232" s="152"/>
    </row>
    <row r="233" spans="2:19" ht="13">
      <c r="B233" s="152"/>
      <c r="C233" s="5"/>
      <c r="E233" s="5" t="s">
        <v>350</v>
      </c>
      <c r="F233" s="152"/>
      <c r="J233" s="152"/>
      <c r="K233" s="152"/>
      <c r="M233" s="152"/>
      <c r="N233" s="152"/>
      <c r="O233" s="152"/>
      <c r="P233" s="152"/>
      <c r="Q233" s="152"/>
      <c r="R233" s="152"/>
      <c r="S233" s="152"/>
    </row>
    <row r="234" spans="2:19" ht="13">
      <c r="B234" s="152"/>
      <c r="C234" s="152"/>
      <c r="E234" t="s">
        <v>119</v>
      </c>
      <c r="F234" s="152" t="s">
        <v>350</v>
      </c>
      <c r="G234" s="5"/>
      <c r="H234" s="5"/>
      <c r="I234" s="5"/>
      <c r="L234" s="5"/>
      <c r="M234" s="5"/>
      <c r="N234" s="5"/>
      <c r="O234" s="5"/>
      <c r="P234" s="5"/>
      <c r="Q234" s="5"/>
      <c r="R234" s="152"/>
      <c r="S234" s="152"/>
    </row>
    <row r="235" spans="2:19">
      <c r="B235" s="152"/>
      <c r="C235" s="152"/>
      <c r="F235" s="152" t="s">
        <v>706</v>
      </c>
      <c r="G235" s="152" t="s">
        <v>780</v>
      </c>
      <c r="I235" s="152"/>
      <c r="M235" s="152"/>
      <c r="N235" s="152"/>
      <c r="O235" s="152"/>
      <c r="P235" s="152"/>
      <c r="Q235" s="152"/>
      <c r="R235" s="152"/>
      <c r="S235" s="152"/>
    </row>
    <row r="236" spans="2:19">
      <c r="B236" s="152"/>
      <c r="C236" s="152"/>
      <c r="F236" s="152"/>
      <c r="G236" s="152" t="s">
        <v>879</v>
      </c>
      <c r="I236" s="152"/>
      <c r="M236" s="152"/>
      <c r="N236" s="152"/>
      <c r="O236" s="152"/>
      <c r="P236" s="152"/>
      <c r="Q236" s="152"/>
      <c r="R236" s="152"/>
      <c r="S236" s="152"/>
    </row>
    <row r="237" spans="2:19" ht="13">
      <c r="B237" s="152"/>
      <c r="C237" s="152"/>
      <c r="E237" t="s">
        <v>120</v>
      </c>
      <c r="F237" s="213" t="s">
        <v>482</v>
      </c>
      <c r="G237" s="5"/>
      <c r="H237" s="5"/>
      <c r="I237" s="5"/>
      <c r="L237" s="5"/>
      <c r="M237" s="5"/>
      <c r="N237" s="5"/>
      <c r="O237" s="5"/>
      <c r="P237" s="5"/>
      <c r="Q237" s="5"/>
      <c r="R237" s="5"/>
      <c r="S237" s="5"/>
    </row>
    <row r="238" spans="2:19">
      <c r="B238" s="152"/>
      <c r="C238" s="152"/>
      <c r="F238" s="152" t="s">
        <v>706</v>
      </c>
      <c r="G238" s="152" t="s">
        <v>783</v>
      </c>
      <c r="I238" s="152"/>
      <c r="M238" s="152"/>
      <c r="N238" s="152"/>
      <c r="O238" s="152"/>
      <c r="P238" s="152"/>
      <c r="Q238" s="152"/>
      <c r="R238" s="152"/>
      <c r="S238" s="152"/>
    </row>
    <row r="239" spans="2:19">
      <c r="B239" s="152"/>
      <c r="C239" s="152"/>
      <c r="F239" s="152"/>
      <c r="G239" s="152" t="s">
        <v>741</v>
      </c>
      <c r="H239" s="152" t="s">
        <v>1049</v>
      </c>
      <c r="I239" s="152"/>
      <c r="M239" s="152"/>
      <c r="N239" s="152"/>
      <c r="O239" s="152"/>
      <c r="P239" s="152"/>
      <c r="Q239" s="152"/>
      <c r="R239" s="152"/>
      <c r="S239" s="152"/>
    </row>
    <row r="240" spans="2:19">
      <c r="B240" s="152"/>
      <c r="C240" s="152"/>
      <c r="F240" s="152" t="s">
        <v>372</v>
      </c>
      <c r="G240" s="211" t="s">
        <v>784</v>
      </c>
      <c r="I240" s="152"/>
      <c r="M240" s="152"/>
      <c r="N240" s="152"/>
      <c r="O240" s="152"/>
      <c r="P240" s="152"/>
      <c r="Q240" s="152"/>
      <c r="R240" s="152"/>
      <c r="S240" s="152"/>
    </row>
    <row r="241" spans="2:21">
      <c r="B241" s="152"/>
      <c r="C241" s="152"/>
      <c r="E241" t="s">
        <v>126</v>
      </c>
      <c r="F241" s="152" t="s">
        <v>706</v>
      </c>
      <c r="G241" s="211" t="s">
        <v>1050</v>
      </c>
      <c r="I241" s="152"/>
      <c r="M241" s="152"/>
      <c r="N241" s="152"/>
      <c r="O241" s="152"/>
      <c r="P241" s="152"/>
      <c r="Q241" s="152"/>
      <c r="R241" s="152"/>
      <c r="S241" s="152"/>
    </row>
    <row r="242" spans="2:21">
      <c r="B242" s="152"/>
      <c r="C242" s="152"/>
      <c r="F242" s="152" t="s">
        <v>372</v>
      </c>
      <c r="G242" s="211" t="s">
        <v>1051</v>
      </c>
      <c r="I242" s="152"/>
      <c r="M242" s="152"/>
      <c r="N242" s="152"/>
      <c r="O242" s="152"/>
      <c r="P242" s="152"/>
      <c r="Q242" s="152"/>
      <c r="R242" s="152"/>
      <c r="S242" s="152"/>
    </row>
    <row r="243" spans="2:21">
      <c r="B243" s="152"/>
      <c r="C243" s="152"/>
      <c r="F243" s="152" t="s">
        <v>373</v>
      </c>
      <c r="G243" s="213" t="s">
        <v>781</v>
      </c>
      <c r="I243" s="152"/>
      <c r="M243" s="152"/>
      <c r="N243" s="152"/>
      <c r="O243" s="152"/>
      <c r="P243" s="152"/>
      <c r="Q243" s="152"/>
      <c r="R243" s="152"/>
      <c r="S243" s="152"/>
    </row>
    <row r="244" spans="2:21">
      <c r="B244" s="152"/>
      <c r="C244" s="152"/>
      <c r="F244" s="152"/>
      <c r="G244" s="213" t="s">
        <v>782</v>
      </c>
      <c r="I244" s="152"/>
      <c r="M244" s="152"/>
      <c r="N244" s="152"/>
      <c r="O244" s="152"/>
      <c r="P244" s="152"/>
      <c r="Q244" s="152"/>
      <c r="R244" s="152"/>
      <c r="S244" s="152"/>
    </row>
    <row r="245" spans="2:21" ht="13">
      <c r="B245" s="152"/>
      <c r="C245" s="152"/>
      <c r="D245" s="5"/>
      <c r="E245" s="152" t="s">
        <v>126</v>
      </c>
      <c r="F245" s="152" t="s">
        <v>351</v>
      </c>
      <c r="H245" s="152"/>
      <c r="I245" s="152"/>
      <c r="M245" s="152"/>
      <c r="N245" s="152"/>
      <c r="O245" s="152"/>
      <c r="P245" s="152"/>
      <c r="Q245" s="152"/>
      <c r="R245" s="152"/>
      <c r="S245" s="152"/>
    </row>
    <row r="246" spans="2:21" ht="13">
      <c r="B246" s="152"/>
      <c r="C246" s="152"/>
      <c r="D246" s="5"/>
      <c r="E246" s="5"/>
      <c r="F246" t="s">
        <v>706</v>
      </c>
      <c r="G246" s="152" t="s">
        <v>468</v>
      </c>
      <c r="I246" s="152"/>
      <c r="M246" s="152"/>
      <c r="N246" s="152"/>
      <c r="O246" s="152"/>
      <c r="P246" s="152"/>
      <c r="Q246" s="152"/>
      <c r="R246" s="152"/>
      <c r="S246" s="152"/>
    </row>
    <row r="247" spans="2:21" ht="13">
      <c r="B247" s="152"/>
      <c r="C247" s="152"/>
      <c r="D247" s="5"/>
      <c r="E247" s="5"/>
      <c r="F247" s="152"/>
      <c r="G247" s="152" t="s">
        <v>469</v>
      </c>
      <c r="I247" s="152"/>
      <c r="M247" s="152"/>
      <c r="N247" s="152"/>
      <c r="O247" s="152"/>
      <c r="P247" s="152"/>
      <c r="Q247" s="152"/>
      <c r="R247" s="152"/>
      <c r="S247" s="152"/>
    </row>
    <row r="248" spans="2:21" ht="13">
      <c r="B248" s="152"/>
      <c r="C248" s="152"/>
      <c r="D248" s="5"/>
      <c r="E248" s="5"/>
      <c r="F248" s="152"/>
      <c r="G248" s="152"/>
      <c r="I248" s="152"/>
      <c r="M248" s="152"/>
      <c r="N248" s="152"/>
      <c r="O248" s="152"/>
      <c r="P248" s="152"/>
      <c r="Q248" s="152"/>
      <c r="R248" s="152"/>
      <c r="S248" s="152"/>
    </row>
    <row r="249" spans="2:21" ht="13">
      <c r="B249" s="5"/>
      <c r="C249" s="5" t="s">
        <v>6</v>
      </c>
      <c r="E249" s="152"/>
      <c r="F249" s="152"/>
      <c r="G249" s="5" t="s">
        <v>415</v>
      </c>
      <c r="I249" s="152"/>
      <c r="J249" s="152"/>
      <c r="K249" s="152"/>
      <c r="L249" s="152"/>
      <c r="M249" s="152"/>
      <c r="N249" s="152"/>
      <c r="O249" s="152"/>
      <c r="P249" s="152"/>
      <c r="Q249" s="152"/>
      <c r="R249" s="152"/>
      <c r="S249" s="152"/>
    </row>
    <row r="250" spans="2:21" ht="13">
      <c r="B250" s="5"/>
      <c r="C250" s="5"/>
      <c r="E250" s="152" t="s">
        <v>119</v>
      </c>
      <c r="F250" s="152" t="s">
        <v>77</v>
      </c>
      <c r="G250" s="152"/>
      <c r="I250" s="152"/>
      <c r="J250" s="152"/>
      <c r="K250" s="152"/>
      <c r="L250" s="152"/>
      <c r="M250" s="152"/>
      <c r="N250" s="152"/>
      <c r="O250" s="152"/>
      <c r="P250" s="152"/>
      <c r="Q250" s="152"/>
      <c r="R250" s="152"/>
      <c r="S250" s="152"/>
      <c r="T250" s="152"/>
      <c r="U250" s="152"/>
    </row>
    <row r="251" spans="2:21" ht="13">
      <c r="B251" s="5"/>
      <c r="C251" s="5"/>
      <c r="E251" s="152"/>
      <c r="F251" s="192" t="s">
        <v>1381</v>
      </c>
      <c r="G251" s="152"/>
      <c r="I251" s="192"/>
      <c r="J251" s="152"/>
      <c r="K251" s="152"/>
      <c r="L251" s="152"/>
      <c r="M251" s="152"/>
      <c r="N251" s="152"/>
      <c r="O251" s="152"/>
      <c r="P251" s="152"/>
      <c r="Q251" s="152"/>
      <c r="R251" s="152"/>
      <c r="S251" s="152"/>
      <c r="T251" s="152"/>
      <c r="U251" s="152"/>
    </row>
    <row r="252" spans="2:21" ht="13">
      <c r="B252" s="5"/>
      <c r="C252" s="5"/>
      <c r="E252" s="152" t="s">
        <v>120</v>
      </c>
      <c r="F252" s="152" t="s">
        <v>1046</v>
      </c>
      <c r="I252" s="152"/>
      <c r="J252" s="152"/>
      <c r="K252" s="152"/>
      <c r="L252" s="152"/>
      <c r="M252" s="152"/>
      <c r="N252" s="152"/>
      <c r="O252" s="152"/>
      <c r="P252" s="152"/>
      <c r="Q252" s="152"/>
      <c r="R252" s="152"/>
      <c r="S252" s="152"/>
      <c r="T252" s="152"/>
      <c r="U252" s="152"/>
    </row>
    <row r="253" spans="2:21" ht="13">
      <c r="B253" s="5"/>
      <c r="C253" s="5"/>
      <c r="E253" s="152"/>
      <c r="F253" s="337" t="s">
        <v>706</v>
      </c>
      <c r="G253" s="337" t="s">
        <v>894</v>
      </c>
      <c r="I253" s="6"/>
      <c r="K253" s="158"/>
      <c r="L253" s="158"/>
      <c r="M253" s="158"/>
      <c r="N253" s="158"/>
      <c r="O253" s="158"/>
      <c r="P253" s="1"/>
      <c r="Q253" s="152"/>
      <c r="R253" s="152"/>
      <c r="S253" s="152"/>
      <c r="T253" s="152"/>
      <c r="U253" s="152"/>
    </row>
    <row r="254" spans="2:21" ht="13">
      <c r="B254" s="5"/>
      <c r="C254" s="5"/>
      <c r="E254" s="152"/>
      <c r="F254" s="335"/>
      <c r="G254" s="337" t="s">
        <v>895</v>
      </c>
      <c r="I254" s="6"/>
      <c r="K254" s="158"/>
      <c r="L254" s="158"/>
      <c r="M254" s="158"/>
      <c r="N254" s="158"/>
      <c r="O254" s="158"/>
      <c r="P254" s="158"/>
    </row>
    <row r="255" spans="2:21" ht="13">
      <c r="B255" s="5"/>
      <c r="C255" s="5"/>
      <c r="E255" s="152"/>
      <c r="F255" s="335" t="s">
        <v>372</v>
      </c>
      <c r="G255" s="337" t="s">
        <v>1052</v>
      </c>
      <c r="I255" s="152"/>
      <c r="K255" s="152"/>
      <c r="L255" s="152"/>
      <c r="M255" s="152"/>
      <c r="N255" s="152"/>
      <c r="O255" s="152"/>
      <c r="P255" s="158"/>
      <c r="Q255" s="1"/>
      <c r="R255" s="1"/>
      <c r="S255" s="1"/>
      <c r="T255" s="1"/>
      <c r="U255" s="1"/>
    </row>
    <row r="256" spans="2:21" ht="13">
      <c r="B256" s="5"/>
      <c r="C256" s="5"/>
      <c r="E256" s="152"/>
      <c r="F256" s="335"/>
      <c r="G256" s="337" t="s">
        <v>962</v>
      </c>
      <c r="I256" s="152"/>
      <c r="K256" s="152"/>
      <c r="L256" s="152"/>
      <c r="M256" s="152"/>
      <c r="N256" s="152"/>
      <c r="O256" s="152"/>
      <c r="P256" s="152"/>
      <c r="Q256" s="158"/>
      <c r="R256" s="158"/>
      <c r="S256" s="158"/>
      <c r="T256" s="158"/>
      <c r="U256" s="158"/>
    </row>
    <row r="257" spans="2:21" ht="13">
      <c r="B257" s="5"/>
      <c r="C257" s="5"/>
      <c r="E257" s="152"/>
      <c r="G257" s="152"/>
      <c r="I257" s="152"/>
      <c r="K257" s="152"/>
      <c r="L257" s="152"/>
      <c r="M257" s="152"/>
      <c r="N257" s="152"/>
      <c r="O257" s="152"/>
      <c r="P257" s="152"/>
      <c r="Q257" s="158"/>
      <c r="R257" s="158"/>
      <c r="S257" s="158"/>
      <c r="T257" s="158"/>
      <c r="U257" s="158"/>
    </row>
    <row r="258" spans="2:21" ht="13">
      <c r="B258" s="5"/>
      <c r="C258" s="5"/>
      <c r="D258" s="5" t="s">
        <v>221</v>
      </c>
      <c r="E258" s="5" t="s">
        <v>416</v>
      </c>
      <c r="G258" s="152"/>
      <c r="H258" s="152"/>
      <c r="I258" s="152"/>
      <c r="J258" s="152"/>
      <c r="K258" s="152"/>
      <c r="L258" s="152"/>
      <c r="M258" s="152"/>
      <c r="N258" s="152"/>
      <c r="O258" s="152"/>
      <c r="P258" s="152"/>
      <c r="Q258" s="152"/>
      <c r="R258" s="152"/>
      <c r="S258" s="152"/>
    </row>
    <row r="259" spans="2:21" ht="13">
      <c r="B259" s="5"/>
      <c r="C259" s="5"/>
      <c r="E259" s="152" t="s">
        <v>119</v>
      </c>
      <c r="F259" s="152" t="s">
        <v>269</v>
      </c>
      <c r="G259" s="152"/>
      <c r="I259" s="152"/>
      <c r="J259" s="152"/>
      <c r="K259" s="152"/>
      <c r="L259" s="152"/>
      <c r="M259" s="152"/>
      <c r="N259" s="152"/>
      <c r="O259" s="152"/>
      <c r="P259" s="152"/>
      <c r="Q259" s="152"/>
      <c r="R259" s="152"/>
      <c r="S259" s="152"/>
    </row>
    <row r="260" spans="2:21" ht="13">
      <c r="B260" s="5"/>
      <c r="C260" s="5"/>
      <c r="E260" s="152" t="s">
        <v>120</v>
      </c>
      <c r="F260" s="152" t="s">
        <v>885</v>
      </c>
      <c r="G260" s="152"/>
      <c r="I260" s="152"/>
      <c r="J260" s="152"/>
      <c r="K260" s="152"/>
      <c r="L260" s="152"/>
      <c r="M260" s="152"/>
      <c r="N260" s="152"/>
      <c r="O260" s="152"/>
      <c r="P260" s="152"/>
      <c r="Q260" s="152"/>
      <c r="R260" s="152"/>
      <c r="S260" s="152"/>
    </row>
    <row r="261" spans="2:21" ht="13">
      <c r="B261" s="5"/>
      <c r="C261" s="5"/>
      <c r="E261" s="152" t="s">
        <v>126</v>
      </c>
      <c r="F261" s="152" t="s">
        <v>270</v>
      </c>
      <c r="I261" s="152"/>
      <c r="J261" s="152"/>
      <c r="K261" s="152"/>
      <c r="L261" s="152"/>
      <c r="M261" s="152"/>
      <c r="N261" s="152"/>
      <c r="O261" s="152"/>
      <c r="P261" s="152"/>
      <c r="Q261" s="152"/>
      <c r="R261" s="152"/>
      <c r="S261" s="152"/>
    </row>
    <row r="262" spans="2:21" ht="13">
      <c r="B262" s="5"/>
      <c r="C262" s="5"/>
      <c r="E262" s="5"/>
      <c r="F262" s="152" t="s">
        <v>886</v>
      </c>
      <c r="I262" s="152"/>
      <c r="J262" s="152"/>
      <c r="K262" s="152"/>
      <c r="L262" s="152"/>
      <c r="M262" s="152"/>
      <c r="N262" s="152"/>
      <c r="O262" s="152"/>
      <c r="P262" s="152"/>
      <c r="Q262" s="152"/>
      <c r="R262" s="152"/>
      <c r="S262" s="152"/>
    </row>
    <row r="263" spans="2:21" ht="13">
      <c r="B263" s="5"/>
      <c r="C263" s="5"/>
      <c r="E263" s="152" t="s">
        <v>631</v>
      </c>
      <c r="F263" s="337" t="s">
        <v>896</v>
      </c>
      <c r="I263" s="152"/>
      <c r="J263" s="152"/>
      <c r="K263" s="152"/>
      <c r="L263" s="152"/>
      <c r="M263" s="152"/>
      <c r="N263" s="152"/>
      <c r="O263" s="152"/>
      <c r="P263" s="152"/>
      <c r="Q263" s="152"/>
      <c r="R263" s="152"/>
      <c r="S263" s="152"/>
    </row>
    <row r="264" spans="2:21" ht="13">
      <c r="B264" s="5"/>
      <c r="C264" s="5"/>
      <c r="E264" s="5"/>
      <c r="F264" s="152"/>
      <c r="H264" s="152"/>
      <c r="I264" s="152"/>
      <c r="J264" s="152"/>
      <c r="K264" s="152"/>
      <c r="L264" s="152"/>
      <c r="M264" s="152"/>
      <c r="N264" s="152"/>
      <c r="O264" s="152"/>
      <c r="P264" s="152"/>
      <c r="Q264" s="152"/>
      <c r="R264" s="152"/>
      <c r="S264" s="152"/>
    </row>
    <row r="265" spans="2:21" ht="13">
      <c r="B265" s="5"/>
      <c r="C265" s="5"/>
      <c r="D265" s="5" t="s">
        <v>365</v>
      </c>
      <c r="E265" s="5" t="s">
        <v>78</v>
      </c>
      <c r="G265" s="152"/>
      <c r="H265" s="152"/>
      <c r="I265" s="152"/>
      <c r="J265" s="152"/>
      <c r="K265" s="152"/>
      <c r="L265" s="152"/>
      <c r="M265" s="152"/>
      <c r="N265" s="152"/>
      <c r="O265" s="152"/>
      <c r="P265" s="152"/>
      <c r="Q265" s="152"/>
      <c r="R265" s="152"/>
      <c r="S265" s="152"/>
    </row>
    <row r="266" spans="2:21" ht="13">
      <c r="B266" s="5"/>
      <c r="C266" s="5"/>
      <c r="E266" s="152" t="s">
        <v>1164</v>
      </c>
      <c r="F266" s="152"/>
      <c r="G266" s="152"/>
      <c r="O266" s="152"/>
      <c r="P266" s="152"/>
      <c r="Q266" s="152"/>
      <c r="R266" s="152"/>
      <c r="S266" s="152"/>
    </row>
    <row r="267" spans="2:21" ht="13">
      <c r="B267" s="5"/>
      <c r="C267" s="5"/>
      <c r="E267" s="5"/>
      <c r="G267" s="152"/>
      <c r="H267" s="152"/>
      <c r="O267" s="152"/>
      <c r="P267" s="152"/>
      <c r="Q267" s="152"/>
      <c r="R267" s="152"/>
      <c r="S267" s="152"/>
    </row>
    <row r="268" spans="2:21" ht="13">
      <c r="B268" s="5"/>
      <c r="C268" s="5"/>
      <c r="D268" s="5" t="s">
        <v>624</v>
      </c>
      <c r="E268" s="5" t="s">
        <v>306</v>
      </c>
      <c r="G268" s="152"/>
    </row>
    <row r="269" spans="2:21" ht="13">
      <c r="B269" s="5"/>
      <c r="C269" s="5"/>
      <c r="E269" s="152" t="s">
        <v>271</v>
      </c>
      <c r="F269" s="152"/>
      <c r="G269" s="152"/>
      <c r="J269" s="152"/>
      <c r="K269" s="152"/>
      <c r="L269" s="152"/>
      <c r="M269" s="152"/>
      <c r="N269" s="152"/>
    </row>
    <row r="270" spans="2:21" ht="13">
      <c r="B270" s="5"/>
      <c r="C270" s="5"/>
      <c r="E270" s="152" t="s">
        <v>1053</v>
      </c>
      <c r="F270" s="152"/>
      <c r="G270" s="152"/>
      <c r="J270" s="152"/>
      <c r="K270" s="152"/>
      <c r="L270" s="152"/>
      <c r="M270" s="152"/>
      <c r="N270" s="152"/>
    </row>
    <row r="271" spans="2:21" ht="13">
      <c r="B271" s="5"/>
      <c r="C271" s="5"/>
      <c r="E271" s="5"/>
      <c r="G271" s="152"/>
      <c r="H271" s="152"/>
      <c r="J271" s="152"/>
      <c r="K271" s="152"/>
      <c r="L271" s="152"/>
      <c r="M271" s="152"/>
      <c r="N271" s="152"/>
      <c r="O271" s="152"/>
      <c r="P271" s="152"/>
      <c r="Q271" s="152"/>
      <c r="R271" s="152"/>
      <c r="S271" s="152"/>
      <c r="T271" s="152"/>
      <c r="U271" s="152"/>
    </row>
    <row r="272" spans="2:21" ht="13">
      <c r="B272" s="5"/>
      <c r="D272" s="5" t="s">
        <v>560</v>
      </c>
      <c r="E272" s="5" t="s">
        <v>662</v>
      </c>
      <c r="G272" s="152"/>
      <c r="H272" s="152"/>
      <c r="J272" s="152"/>
      <c r="K272" s="152"/>
      <c r="L272" s="152"/>
      <c r="M272" s="152"/>
      <c r="N272" s="152"/>
      <c r="O272" s="152"/>
      <c r="P272" s="152"/>
      <c r="Q272" s="152"/>
      <c r="R272" s="152"/>
      <c r="S272" s="152"/>
      <c r="T272" s="152"/>
      <c r="U272" s="152"/>
    </row>
    <row r="273" spans="2:23" ht="13">
      <c r="B273" s="5"/>
      <c r="D273" s="152"/>
      <c r="E273" s="152" t="s">
        <v>1156</v>
      </c>
      <c r="J273" s="152"/>
      <c r="K273" s="152"/>
      <c r="L273" s="152"/>
      <c r="M273" s="152"/>
      <c r="N273" s="152"/>
      <c r="O273" s="152"/>
      <c r="P273" s="152"/>
      <c r="Q273" s="152"/>
      <c r="R273" s="152"/>
      <c r="S273" s="152"/>
      <c r="T273" s="152"/>
      <c r="U273" s="152"/>
    </row>
    <row r="274" spans="2:23" ht="13">
      <c r="B274" s="5"/>
      <c r="D274" s="152"/>
      <c r="E274" s="152" t="s">
        <v>1047</v>
      </c>
      <c r="J274" s="152"/>
      <c r="K274" s="152"/>
      <c r="L274" s="152"/>
      <c r="M274" s="152"/>
      <c r="N274" s="152"/>
      <c r="O274" s="152"/>
      <c r="P274" s="152"/>
      <c r="Q274" s="152"/>
      <c r="R274" s="152"/>
      <c r="S274" s="152"/>
      <c r="T274" s="152"/>
      <c r="U274" s="152"/>
    </row>
    <row r="275" spans="2:23" ht="13">
      <c r="B275" s="5"/>
      <c r="D275" s="152"/>
      <c r="E275" s="152"/>
      <c r="J275" s="152"/>
      <c r="K275" s="152"/>
      <c r="L275" s="152"/>
      <c r="M275" s="152"/>
      <c r="N275" s="152"/>
      <c r="O275" s="152"/>
      <c r="P275" s="152"/>
      <c r="Q275" s="152"/>
      <c r="R275" s="152"/>
      <c r="S275" s="152"/>
      <c r="T275" s="152"/>
      <c r="U275" s="152"/>
    </row>
    <row r="276" spans="2:23" ht="13">
      <c r="B276" s="5"/>
      <c r="D276" s="5" t="s">
        <v>324</v>
      </c>
      <c r="E276" s="5" t="s">
        <v>307</v>
      </c>
      <c r="K276" s="152"/>
      <c r="L276" s="152"/>
      <c r="M276" s="152"/>
      <c r="N276" s="152"/>
      <c r="O276" s="152"/>
      <c r="P276" s="152"/>
      <c r="Q276" s="152"/>
      <c r="R276" s="152"/>
      <c r="S276" s="152"/>
      <c r="T276" s="152"/>
      <c r="U276" s="152"/>
    </row>
    <row r="277" spans="2:23" ht="13">
      <c r="B277" s="5"/>
      <c r="D277" s="5"/>
      <c r="E277" t="s">
        <v>272</v>
      </c>
      <c r="K277" s="152"/>
      <c r="L277" s="152"/>
      <c r="M277" s="152"/>
      <c r="N277" s="152"/>
      <c r="O277" s="152"/>
      <c r="P277" s="152"/>
      <c r="Q277" s="152"/>
      <c r="R277" s="152"/>
      <c r="S277" s="152"/>
    </row>
    <row r="278" spans="2:23" ht="13">
      <c r="B278" s="5"/>
      <c r="D278" s="152"/>
      <c r="E278" s="152" t="s">
        <v>1054</v>
      </c>
      <c r="I278" s="152"/>
      <c r="J278" s="152"/>
      <c r="K278" s="152"/>
      <c r="L278" s="152"/>
      <c r="M278" s="152"/>
      <c r="N278" s="152"/>
      <c r="O278" s="152"/>
      <c r="P278" s="152"/>
      <c r="Q278" s="152"/>
      <c r="R278" s="152"/>
      <c r="S278" s="152"/>
    </row>
    <row r="279" spans="2:23" ht="13">
      <c r="B279" s="5"/>
      <c r="D279" s="152"/>
      <c r="E279" s="152"/>
      <c r="I279" s="152"/>
      <c r="J279" s="152"/>
      <c r="K279" s="152"/>
      <c r="L279" s="152"/>
      <c r="M279" s="152"/>
      <c r="N279" s="152"/>
      <c r="O279" s="152"/>
      <c r="P279" s="152"/>
      <c r="Q279" s="152"/>
      <c r="R279" s="152"/>
      <c r="S279" s="152"/>
    </row>
    <row r="280" spans="2:23" ht="13">
      <c r="B280" s="5"/>
      <c r="D280" s="5" t="s">
        <v>464</v>
      </c>
      <c r="E280" s="5" t="s">
        <v>460</v>
      </c>
      <c r="G280" s="152"/>
      <c r="H280" s="152"/>
      <c r="I280" s="152"/>
      <c r="J280" s="152"/>
      <c r="K280" s="152"/>
      <c r="L280" s="152"/>
      <c r="M280" s="152"/>
      <c r="O280" s="152"/>
      <c r="P280" s="152"/>
      <c r="Q280" s="152"/>
      <c r="R280" s="152"/>
      <c r="S280" s="152"/>
    </row>
    <row r="281" spans="2:23" ht="13">
      <c r="B281" s="5"/>
      <c r="D281" s="5"/>
      <c r="E281" t="s">
        <v>273</v>
      </c>
      <c r="G281" s="152"/>
      <c r="H281" s="152"/>
      <c r="I281" s="152"/>
      <c r="J281" s="152"/>
      <c r="K281" s="152"/>
      <c r="L281" s="152"/>
      <c r="M281" s="152"/>
      <c r="P281" s="152"/>
      <c r="Q281" s="152"/>
      <c r="R281" s="152"/>
      <c r="S281" s="152"/>
    </row>
    <row r="282" spans="2:23" ht="13">
      <c r="B282" s="5"/>
      <c r="D282" s="5"/>
      <c r="E282" t="s">
        <v>274</v>
      </c>
      <c r="G282" s="152"/>
      <c r="H282" s="152"/>
      <c r="I282" s="152"/>
      <c r="J282" s="152"/>
      <c r="K282" s="152"/>
      <c r="L282" s="152"/>
      <c r="M282" s="152"/>
      <c r="P282" s="152"/>
      <c r="Q282" s="152"/>
      <c r="R282" s="152"/>
      <c r="S282" s="152"/>
    </row>
    <row r="283" spans="2:23" ht="13">
      <c r="B283" s="5"/>
      <c r="D283" s="5"/>
      <c r="E283" s="192" t="s">
        <v>1055</v>
      </c>
      <c r="F283" s="192"/>
      <c r="G283" s="152"/>
      <c r="H283" s="192"/>
      <c r="I283" s="192"/>
      <c r="J283" s="152"/>
      <c r="K283" s="152"/>
      <c r="L283" s="152"/>
      <c r="M283" s="152"/>
      <c r="P283" s="152"/>
      <c r="Q283" s="152"/>
      <c r="R283" s="152"/>
      <c r="S283" s="152"/>
    </row>
    <row r="284" spans="2:23" ht="13">
      <c r="B284" s="5"/>
      <c r="D284" s="5"/>
      <c r="E284" s="761" t="s">
        <v>961</v>
      </c>
      <c r="G284" s="152"/>
      <c r="H284" s="192"/>
      <c r="I284" s="192"/>
      <c r="J284" s="152"/>
      <c r="K284" s="152"/>
      <c r="L284" s="152"/>
      <c r="M284" s="152"/>
      <c r="O284" s="152"/>
      <c r="P284" s="152"/>
      <c r="Q284" s="152"/>
      <c r="R284" s="152"/>
      <c r="S284" s="152"/>
    </row>
    <row r="285" spans="2:23" ht="13">
      <c r="B285" s="5"/>
      <c r="D285" s="5"/>
      <c r="E285" s="152"/>
      <c r="F285" s="152"/>
      <c r="G285" s="152"/>
      <c r="H285" s="152"/>
      <c r="I285" s="152"/>
      <c r="J285" s="152"/>
      <c r="K285" s="152"/>
      <c r="L285" s="152"/>
      <c r="M285" s="152"/>
    </row>
    <row r="286" spans="2:23" ht="13">
      <c r="B286" s="5"/>
      <c r="D286" s="5" t="s">
        <v>605</v>
      </c>
      <c r="E286" s="5" t="s">
        <v>606</v>
      </c>
      <c r="K286" s="152"/>
      <c r="L286" s="152"/>
      <c r="M286" s="152"/>
      <c r="N286" s="152"/>
    </row>
    <row r="287" spans="2:23" ht="13">
      <c r="B287" s="5"/>
      <c r="D287" s="152"/>
      <c r="E287" s="152" t="s">
        <v>119</v>
      </c>
      <c r="F287" s="152" t="s">
        <v>607</v>
      </c>
      <c r="G287" s="152"/>
      <c r="O287" s="152"/>
      <c r="P287" s="152"/>
      <c r="Q287" s="152"/>
      <c r="R287" s="152"/>
      <c r="S287" s="152"/>
      <c r="T287" s="152"/>
      <c r="U287" s="152"/>
      <c r="V287" s="152"/>
      <c r="W287" s="152"/>
    </row>
    <row r="288" spans="2:23" ht="13">
      <c r="B288" s="5"/>
      <c r="D288" s="152"/>
      <c r="E288" s="152"/>
      <c r="F288" s="192" t="s">
        <v>1382</v>
      </c>
      <c r="G288" s="192"/>
      <c r="H288" s="192"/>
      <c r="I288" s="192"/>
      <c r="J288" s="192"/>
      <c r="K288" s="192"/>
      <c r="L288" s="192"/>
      <c r="M288" s="192"/>
      <c r="N288" s="192"/>
      <c r="O288" s="152"/>
      <c r="P288" s="152"/>
      <c r="Q288" s="152"/>
      <c r="R288" s="152"/>
      <c r="S288" s="152"/>
      <c r="T288" s="152"/>
      <c r="U288" s="152"/>
      <c r="V288" s="152"/>
      <c r="W288" s="152"/>
    </row>
    <row r="289" spans="2:38" ht="13">
      <c r="B289" s="5"/>
      <c r="D289" s="152"/>
      <c r="E289" s="152" t="s">
        <v>120</v>
      </c>
      <c r="F289" s="152" t="s">
        <v>608</v>
      </c>
      <c r="G289" s="152"/>
      <c r="L289" s="152"/>
      <c r="M289" s="152"/>
      <c r="N289" s="152"/>
      <c r="O289" s="152"/>
      <c r="P289" s="152"/>
      <c r="Q289" s="152"/>
      <c r="R289" s="152"/>
      <c r="S289" s="152"/>
      <c r="T289" s="152"/>
      <c r="U289" s="152"/>
      <c r="V289" s="152"/>
      <c r="W289" s="152"/>
    </row>
    <row r="290" spans="2:38" ht="13">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ht="13">
      <c r="B291" s="5"/>
      <c r="D291" s="152"/>
      <c r="E291" s="152"/>
      <c r="F291" s="152" t="s">
        <v>706</v>
      </c>
      <c r="G291" s="152" t="s">
        <v>276</v>
      </c>
      <c r="K291" s="152"/>
      <c r="L291" s="152"/>
      <c r="M291" s="152"/>
      <c r="N291" s="152"/>
      <c r="O291" s="152"/>
      <c r="P291" s="152"/>
      <c r="Q291" s="152"/>
      <c r="R291" s="152"/>
      <c r="S291" s="152"/>
      <c r="T291" s="152"/>
      <c r="U291" s="152"/>
      <c r="V291" s="152"/>
      <c r="W291" s="152"/>
    </row>
    <row r="292" spans="2:38" ht="13">
      <c r="B292" s="5"/>
      <c r="D292" s="152"/>
      <c r="E292" s="152"/>
      <c r="F292" s="152" t="s">
        <v>372</v>
      </c>
      <c r="G292" s="152" t="s">
        <v>1048</v>
      </c>
      <c r="H292" s="152"/>
      <c r="K292" s="152"/>
      <c r="L292" s="152"/>
      <c r="M292" s="152"/>
      <c r="N292" s="152"/>
      <c r="O292" s="152"/>
      <c r="P292" s="152"/>
      <c r="Q292" s="152"/>
      <c r="R292" s="152"/>
      <c r="S292" s="152"/>
      <c r="T292" s="152"/>
      <c r="U292" s="152"/>
      <c r="V292" s="152"/>
      <c r="W292" s="152"/>
    </row>
    <row r="293" spans="2:38" ht="13">
      <c r="B293" s="5"/>
      <c r="D293" s="152"/>
      <c r="E293" s="152"/>
      <c r="F293" s="152" t="s">
        <v>373</v>
      </c>
      <c r="G293" s="152" t="s">
        <v>609</v>
      </c>
      <c r="K293" s="152"/>
      <c r="L293" s="152"/>
      <c r="M293" s="152"/>
      <c r="N293" s="152"/>
      <c r="O293" s="152"/>
      <c r="P293" s="152"/>
      <c r="Q293" s="152"/>
      <c r="R293" s="152"/>
      <c r="S293" s="152"/>
      <c r="T293" s="152"/>
      <c r="U293" s="152"/>
      <c r="V293" s="152"/>
      <c r="W293" s="152"/>
    </row>
    <row r="294" spans="2:38" ht="13">
      <c r="B294" s="5"/>
      <c r="D294" s="152"/>
      <c r="E294" s="152"/>
      <c r="F294" s="152" t="s">
        <v>481</v>
      </c>
      <c r="G294" s="152" t="s">
        <v>277</v>
      </c>
      <c r="H294" s="152"/>
      <c r="K294" s="152"/>
      <c r="L294" s="152"/>
      <c r="M294" s="152"/>
      <c r="N294" s="152"/>
      <c r="O294" s="152"/>
      <c r="P294" s="152"/>
      <c r="Q294" s="152"/>
      <c r="R294" s="152"/>
      <c r="S294" s="152"/>
      <c r="T294" s="152"/>
      <c r="U294" s="152"/>
      <c r="V294" s="152"/>
      <c r="W294" s="152"/>
    </row>
    <row r="295" spans="2:38" ht="13">
      <c r="B295" s="5"/>
      <c r="D295" s="152"/>
      <c r="E295" s="152"/>
      <c r="F295" s="152" t="s">
        <v>278</v>
      </c>
      <c r="G295" s="152" t="s">
        <v>423</v>
      </c>
      <c r="K295" s="152"/>
      <c r="L295" s="152"/>
      <c r="M295" s="152"/>
      <c r="N295" s="152"/>
      <c r="O295" s="152"/>
      <c r="P295" s="152"/>
      <c r="Q295" s="152"/>
      <c r="R295" s="152"/>
      <c r="S295" s="152"/>
      <c r="T295" s="152"/>
      <c r="U295" s="152"/>
      <c r="V295" s="152"/>
      <c r="W295" s="152"/>
    </row>
    <row r="296" spans="2:38" ht="13">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ht="13">
      <c r="B297" s="5"/>
      <c r="D297" s="152"/>
      <c r="E297" s="152" t="s">
        <v>631</v>
      </c>
      <c r="F297" s="152" t="s">
        <v>803</v>
      </c>
      <c r="G297" s="152"/>
      <c r="K297" s="152"/>
      <c r="L297" s="152"/>
      <c r="M297" s="152"/>
      <c r="N297" s="152"/>
      <c r="O297" s="152"/>
      <c r="P297" s="152"/>
      <c r="Q297" s="152"/>
      <c r="R297" s="152"/>
      <c r="S297" s="152"/>
      <c r="T297" s="152"/>
      <c r="U297" s="152"/>
      <c r="V297" s="152"/>
      <c r="W297" s="152"/>
    </row>
    <row r="298" spans="2:38" ht="13">
      <c r="B298" s="5"/>
      <c r="D298" s="152"/>
      <c r="E298" s="152" t="s">
        <v>841</v>
      </c>
      <c r="F298" s="152" t="s">
        <v>810</v>
      </c>
      <c r="G298" s="152"/>
      <c r="K298" s="152"/>
      <c r="L298" s="152"/>
      <c r="M298" s="152"/>
      <c r="N298" s="152"/>
      <c r="O298" s="152"/>
      <c r="P298" s="152"/>
      <c r="Q298" s="152"/>
      <c r="R298" s="152"/>
      <c r="S298" s="152"/>
      <c r="T298" s="152"/>
      <c r="U298" s="152"/>
      <c r="V298" s="152"/>
      <c r="W298" s="152"/>
    </row>
    <row r="299" spans="2:38" ht="13">
      <c r="B299" s="5"/>
      <c r="D299" s="152"/>
      <c r="E299" s="152"/>
      <c r="F299" s="257" t="s">
        <v>1072</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ht="13">
      <c r="B300" s="5"/>
      <c r="D300" s="152"/>
      <c r="E300" s="152"/>
      <c r="F300" s="257" t="s">
        <v>1073</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ht="13">
      <c r="B301" s="5"/>
      <c r="D301" s="152"/>
      <c r="E301" s="152"/>
      <c r="F301" s="257" t="s">
        <v>1074</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ht="13">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ht="13">
      <c r="B303" s="5"/>
      <c r="D303" s="5" t="s">
        <v>603</v>
      </c>
      <c r="E303" s="5" t="s">
        <v>308</v>
      </c>
      <c r="G303" s="152"/>
      <c r="H303" s="152"/>
      <c r="I303" s="152"/>
      <c r="J303" s="152"/>
      <c r="K303" s="152"/>
      <c r="L303" s="152"/>
      <c r="M303" s="152"/>
      <c r="N303" s="152"/>
      <c r="O303" s="152"/>
      <c r="P303" s="152"/>
      <c r="Q303" s="152"/>
      <c r="R303" s="152"/>
      <c r="S303" s="152"/>
      <c r="T303" s="152"/>
      <c r="U303" s="152"/>
      <c r="V303" s="152"/>
      <c r="W303" s="152"/>
    </row>
    <row r="304" spans="2:38" ht="13">
      <c r="B304" s="5"/>
      <c r="D304" s="5"/>
      <c r="E304" s="152" t="s">
        <v>1056</v>
      </c>
      <c r="F304" s="152"/>
      <c r="K304" s="152"/>
      <c r="L304" s="152"/>
      <c r="M304" s="152"/>
      <c r="N304" s="152"/>
      <c r="O304" s="152"/>
      <c r="P304" s="152"/>
      <c r="Q304" s="152"/>
      <c r="R304" s="152"/>
      <c r="S304" s="152"/>
      <c r="T304" s="152"/>
      <c r="U304" s="152"/>
      <c r="V304" s="152"/>
      <c r="W304" s="152"/>
    </row>
    <row r="305" spans="2:23" ht="13">
      <c r="B305" s="5"/>
      <c r="D305" s="5"/>
      <c r="E305" s="152" t="s">
        <v>1054</v>
      </c>
      <c r="F305" s="152"/>
      <c r="I305" s="152"/>
      <c r="J305" s="152"/>
      <c r="K305" s="152"/>
      <c r="L305" s="152"/>
      <c r="M305" s="152"/>
      <c r="N305" s="152"/>
      <c r="O305" s="152"/>
      <c r="P305" s="152"/>
      <c r="Q305" s="152"/>
      <c r="R305" s="152"/>
      <c r="S305" s="152"/>
      <c r="T305" s="152"/>
      <c r="U305" s="152"/>
      <c r="V305" s="152"/>
      <c r="W305" s="152"/>
    </row>
    <row r="306" spans="2:23" ht="1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ht="13">
      <c r="B307" s="5"/>
      <c r="C307" s="5" t="s">
        <v>7</v>
      </c>
      <c r="D307" s="5"/>
      <c r="F307" s="5"/>
      <c r="G307" s="5" t="s">
        <v>664</v>
      </c>
      <c r="I307" s="152"/>
      <c r="J307" s="152"/>
      <c r="K307" s="152"/>
      <c r="L307" s="152"/>
      <c r="M307" s="152"/>
      <c r="N307" s="152"/>
      <c r="O307" s="152"/>
      <c r="P307" s="152"/>
    </row>
    <row r="308" spans="2:23" ht="13">
      <c r="B308" s="5"/>
      <c r="D308" s="5" t="s">
        <v>221</v>
      </c>
      <c r="E308" s="5" t="s">
        <v>280</v>
      </c>
      <c r="G308" s="5"/>
      <c r="H308" s="5"/>
      <c r="I308" s="5"/>
      <c r="J308" s="5"/>
      <c r="K308" s="5"/>
      <c r="L308" s="5"/>
      <c r="M308" s="5"/>
      <c r="N308" s="5"/>
      <c r="O308" s="5"/>
      <c r="P308" s="5"/>
      <c r="Q308" s="5"/>
      <c r="R308" s="5"/>
    </row>
    <row r="309" spans="2:23" ht="13">
      <c r="B309" s="5"/>
      <c r="D309" s="5"/>
      <c r="E309" t="s">
        <v>281</v>
      </c>
      <c r="G309" s="152"/>
      <c r="I309" s="152"/>
      <c r="K309" s="152"/>
    </row>
    <row r="310" spans="2:23" ht="13">
      <c r="B310" s="5"/>
      <c r="D310" s="5"/>
      <c r="E310" s="152" t="s">
        <v>880</v>
      </c>
      <c r="F310" s="152"/>
      <c r="G310" s="152"/>
      <c r="I310" s="152"/>
      <c r="K310" s="152"/>
    </row>
    <row r="311" spans="2:23" ht="13">
      <c r="B311" s="5"/>
      <c r="D311" s="5"/>
      <c r="E311" s="152" t="s">
        <v>1057</v>
      </c>
      <c r="F311" s="152"/>
      <c r="G311" s="152"/>
      <c r="I311" s="152"/>
      <c r="K311" s="152"/>
    </row>
    <row r="312" spans="2:23" ht="13">
      <c r="B312" s="5"/>
      <c r="D312" s="5"/>
      <c r="E312" s="152" t="s">
        <v>881</v>
      </c>
      <c r="F312" s="152"/>
      <c r="G312" s="152"/>
      <c r="I312" s="152"/>
      <c r="K312" s="152"/>
    </row>
    <row r="313" spans="2:23" ht="13">
      <c r="B313" s="5"/>
      <c r="D313" s="5"/>
      <c r="G313" s="152"/>
      <c r="I313" s="152"/>
      <c r="K313" s="152"/>
    </row>
    <row r="314" spans="2:23" ht="13">
      <c r="B314" s="5"/>
      <c r="D314" s="5" t="s">
        <v>365</v>
      </c>
      <c r="E314" s="5" t="s">
        <v>812</v>
      </c>
      <c r="G314" s="152"/>
      <c r="H314" s="152"/>
      <c r="I314" s="152"/>
      <c r="J314" s="152"/>
      <c r="K314" s="152"/>
      <c r="P314" s="152"/>
      <c r="Q314" s="152"/>
      <c r="R314" s="152"/>
      <c r="S314" s="152"/>
    </row>
    <row r="315" spans="2:23" ht="13">
      <c r="B315" s="5"/>
      <c r="D315" s="5"/>
      <c r="E315" t="s">
        <v>282</v>
      </c>
      <c r="G315" s="152"/>
      <c r="I315" s="152"/>
      <c r="J315" s="152"/>
      <c r="K315" s="152"/>
      <c r="L315" s="152"/>
      <c r="M315" s="152"/>
      <c r="N315" s="152"/>
      <c r="O315" s="152"/>
      <c r="P315" s="152"/>
      <c r="Q315" s="152"/>
      <c r="R315" s="152"/>
      <c r="S315" s="152"/>
    </row>
    <row r="316" spans="2:23" ht="13">
      <c r="B316" s="5"/>
      <c r="D316" s="5"/>
      <c r="G316" s="152"/>
      <c r="I316" s="152"/>
      <c r="J316" s="152"/>
      <c r="K316" s="152"/>
      <c r="L316" s="152"/>
      <c r="M316" s="152"/>
      <c r="N316" s="152"/>
      <c r="O316" s="152"/>
      <c r="P316" s="152"/>
      <c r="Q316" s="152"/>
      <c r="R316" s="152"/>
      <c r="S316" s="152"/>
    </row>
    <row r="317" spans="2:23" ht="13">
      <c r="B317" s="5"/>
      <c r="D317" s="261" t="s">
        <v>624</v>
      </c>
      <c r="E317" s="261" t="s">
        <v>796</v>
      </c>
      <c r="F317" s="22"/>
      <c r="G317" s="152"/>
      <c r="H317" s="152"/>
      <c r="I317" s="152"/>
      <c r="J317" s="152"/>
      <c r="K317" s="152"/>
      <c r="L317" s="152"/>
      <c r="M317" s="152"/>
      <c r="N317" s="152"/>
      <c r="O317" s="152"/>
      <c r="P317" s="152"/>
      <c r="Q317" s="152"/>
      <c r="R317" s="152"/>
      <c r="S317" s="152"/>
    </row>
    <row r="318" spans="2:23" ht="13">
      <c r="B318" s="5"/>
      <c r="E318" t="s">
        <v>793</v>
      </c>
      <c r="I318" s="152"/>
      <c r="J318" s="152"/>
      <c r="K318" s="152"/>
      <c r="L318" s="152"/>
      <c r="M318" s="152"/>
      <c r="N318" s="152"/>
      <c r="O318" s="152"/>
      <c r="P318" s="152"/>
      <c r="Q318" s="152"/>
      <c r="R318" s="152"/>
      <c r="S318" s="152"/>
    </row>
    <row r="319" spans="2:23" ht="13">
      <c r="B319" s="5"/>
      <c r="E319" t="s">
        <v>794</v>
      </c>
      <c r="I319" s="152"/>
      <c r="J319" s="152"/>
      <c r="K319" s="152"/>
      <c r="L319" s="152"/>
      <c r="M319" s="152"/>
      <c r="N319" s="152"/>
      <c r="O319" s="152"/>
      <c r="P319" s="152"/>
      <c r="Q319" s="152"/>
      <c r="R319" s="152"/>
      <c r="S319" s="152"/>
    </row>
    <row r="320" spans="2:23" ht="13">
      <c r="B320" s="5"/>
      <c r="E320" t="s">
        <v>795</v>
      </c>
      <c r="I320" s="152"/>
      <c r="J320" s="152"/>
      <c r="K320" s="152"/>
      <c r="L320" s="152"/>
      <c r="M320" s="152"/>
      <c r="N320" s="152"/>
      <c r="O320" s="152"/>
      <c r="P320" s="152"/>
      <c r="Q320" s="152"/>
      <c r="R320" s="152"/>
      <c r="S320" s="152"/>
    </row>
    <row r="321" spans="1:38" ht="13">
      <c r="B321" s="5"/>
      <c r="I321" s="152"/>
      <c r="J321" s="152"/>
      <c r="K321" s="152"/>
      <c r="L321" s="152"/>
      <c r="M321" s="152"/>
      <c r="N321" s="152"/>
      <c r="O321" s="152"/>
      <c r="P321" s="152"/>
      <c r="Q321" s="152"/>
      <c r="R321" s="152"/>
      <c r="S321" s="152"/>
    </row>
    <row r="322" spans="1:38" ht="13">
      <c r="B322" s="5"/>
      <c r="C322" s="188" t="s">
        <v>8</v>
      </c>
      <c r="G322" s="188" t="s">
        <v>665</v>
      </c>
      <c r="I322" s="152"/>
      <c r="J322" s="152"/>
      <c r="K322" s="152"/>
      <c r="L322" s="152"/>
      <c r="M322" s="152"/>
      <c r="N322" s="152"/>
      <c r="O322" s="152"/>
      <c r="P322" s="152"/>
      <c r="Q322" s="152"/>
      <c r="R322" s="152"/>
      <c r="S322" s="152"/>
    </row>
    <row r="323" spans="1:38" ht="13">
      <c r="A323" t="s">
        <v>266</v>
      </c>
      <c r="D323" s="5" t="s">
        <v>221</v>
      </c>
      <c r="E323" s="188" t="s">
        <v>665</v>
      </c>
      <c r="J323" s="188"/>
      <c r="K323" s="188"/>
      <c r="L323" s="188"/>
      <c r="M323" s="187"/>
      <c r="N323" s="187"/>
      <c r="O323" s="187"/>
      <c r="P323" s="187"/>
      <c r="Q323" s="187"/>
      <c r="R323" s="187"/>
      <c r="S323" s="152"/>
    </row>
    <row r="324" spans="1:38">
      <c r="E324" t="s">
        <v>119</v>
      </c>
      <c r="F324" s="152" t="s">
        <v>1058</v>
      </c>
      <c r="J324" s="152"/>
      <c r="K324" s="152"/>
      <c r="L324" s="152"/>
      <c r="M324" s="152"/>
      <c r="N324" s="152"/>
      <c r="O324" s="152"/>
      <c r="P324" s="152"/>
      <c r="Q324" s="152"/>
      <c r="R324" s="152"/>
      <c r="S324" s="152"/>
    </row>
    <row r="325" spans="1:38">
      <c r="E325" s="152" t="s">
        <v>120</v>
      </c>
      <c r="F325" t="s">
        <v>797</v>
      </c>
      <c r="J325" s="152"/>
      <c r="K325" s="152"/>
      <c r="L325" s="152"/>
      <c r="M325" s="152"/>
      <c r="N325" s="152"/>
      <c r="O325" s="152"/>
      <c r="P325" s="152"/>
      <c r="Q325" s="152"/>
      <c r="R325" s="152"/>
      <c r="S325" s="152"/>
    </row>
    <row r="326" spans="1:38" ht="13">
      <c r="F326" s="192" t="s">
        <v>1383</v>
      </c>
      <c r="I326" s="192"/>
      <c r="J326" s="152"/>
      <c r="K326" s="152"/>
      <c r="L326" s="152"/>
      <c r="M326" s="152"/>
      <c r="N326" s="152"/>
      <c r="O326" s="152"/>
      <c r="P326" s="152"/>
      <c r="Q326" s="152"/>
      <c r="R326" s="152"/>
      <c r="S326" s="152"/>
    </row>
    <row r="327" spans="1:38" ht="13">
      <c r="F327" s="192" t="s">
        <v>1384</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ht="13">
      <c r="A329" s="8"/>
      <c r="B329" s="17" t="s">
        <v>561</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ht="13">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ht="13">
      <c r="B331" s="5"/>
      <c r="C331" s="188" t="s">
        <v>465</v>
      </c>
      <c r="G331" s="203" t="s">
        <v>25</v>
      </c>
      <c r="I331" s="188"/>
      <c r="J331" s="152"/>
      <c r="K331" s="152"/>
      <c r="L331" s="152"/>
      <c r="M331" s="152"/>
      <c r="N331" s="152"/>
      <c r="O331" s="152"/>
      <c r="P331" s="152"/>
      <c r="Q331" s="152"/>
      <c r="R331" s="152"/>
      <c r="S331" s="152"/>
    </row>
    <row r="332" spans="1:38" s="1" customFormat="1" ht="13">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ht="13">
      <c r="B333" s="5"/>
      <c r="E333" t="s">
        <v>119</v>
      </c>
      <c r="F333" t="s">
        <v>800</v>
      </c>
      <c r="J333" s="152"/>
      <c r="K333" s="152"/>
      <c r="L333" s="152"/>
      <c r="M333" s="152"/>
      <c r="N333" s="152"/>
      <c r="O333" s="152"/>
      <c r="P333" s="152"/>
      <c r="Q333" s="152"/>
      <c r="R333" s="152"/>
      <c r="S333" s="152"/>
    </row>
    <row r="334" spans="1:38" ht="13">
      <c r="B334" s="5"/>
      <c r="E334" s="152"/>
      <c r="F334" s="152" t="s">
        <v>801</v>
      </c>
      <c r="J334" s="152"/>
      <c r="K334" s="152"/>
      <c r="L334" s="152"/>
      <c r="M334" s="152"/>
      <c r="N334" s="152"/>
      <c r="O334" s="152"/>
      <c r="P334" s="152"/>
      <c r="Q334" s="152"/>
      <c r="R334" s="152"/>
      <c r="S334" s="152"/>
    </row>
    <row r="335" spans="1:38" ht="13">
      <c r="B335" s="5"/>
      <c r="E335" s="152"/>
      <c r="F335" s="152" t="s">
        <v>802</v>
      </c>
      <c r="I335" s="152"/>
      <c r="J335" s="152"/>
      <c r="K335" s="152"/>
      <c r="L335" s="152"/>
      <c r="M335" s="152"/>
      <c r="N335" s="152"/>
      <c r="O335" s="152"/>
      <c r="P335" s="152"/>
      <c r="Q335" s="152"/>
      <c r="R335" s="152"/>
      <c r="S335" s="152"/>
    </row>
    <row r="336" spans="1:38" ht="13">
      <c r="B336" s="5"/>
      <c r="E336" s="152" t="s">
        <v>120</v>
      </c>
      <c r="F336" s="966" t="s">
        <v>1387</v>
      </c>
      <c r="G336" s="966"/>
      <c r="H336" s="966"/>
      <c r="I336" s="966"/>
      <c r="J336" s="966"/>
      <c r="K336" s="966"/>
      <c r="L336" s="966"/>
      <c r="M336" s="966"/>
      <c r="N336" s="966"/>
      <c r="O336" s="966"/>
      <c r="P336" s="966"/>
      <c r="Q336" s="966"/>
      <c r="R336" s="966"/>
      <c r="S336" s="966"/>
      <c r="T336" s="966"/>
      <c r="U336" s="966"/>
      <c r="V336" s="966"/>
      <c r="W336" s="966"/>
      <c r="X336" s="966"/>
      <c r="Y336" s="966"/>
      <c r="Z336" s="966"/>
      <c r="AA336" s="966"/>
      <c r="AB336" s="966"/>
      <c r="AC336" s="966"/>
      <c r="AD336" s="966"/>
      <c r="AE336" s="966"/>
      <c r="AF336" s="966"/>
      <c r="AG336" s="966"/>
      <c r="AH336" s="966"/>
      <c r="AI336" s="966"/>
      <c r="AJ336" s="966"/>
      <c r="AK336" s="966"/>
    </row>
    <row r="337" spans="2:37" ht="13">
      <c r="B337" s="5"/>
      <c r="E337" s="152"/>
      <c r="F337" s="966"/>
      <c r="G337" s="966"/>
      <c r="H337" s="966"/>
      <c r="I337" s="966"/>
      <c r="J337" s="966"/>
      <c r="K337" s="966"/>
      <c r="L337" s="966"/>
      <c r="M337" s="966"/>
      <c r="N337" s="966"/>
      <c r="O337" s="966"/>
      <c r="P337" s="966"/>
      <c r="Q337" s="966"/>
      <c r="R337" s="966"/>
      <c r="S337" s="966"/>
      <c r="T337" s="966"/>
      <c r="U337" s="966"/>
      <c r="V337" s="966"/>
      <c r="W337" s="966"/>
      <c r="X337" s="966"/>
      <c r="Y337" s="966"/>
      <c r="Z337" s="966"/>
      <c r="AA337" s="966"/>
      <c r="AB337" s="966"/>
      <c r="AC337" s="966"/>
      <c r="AD337" s="966"/>
      <c r="AE337" s="966"/>
      <c r="AF337" s="966"/>
      <c r="AG337" s="966"/>
      <c r="AH337" s="966"/>
      <c r="AI337" s="966"/>
      <c r="AJ337" s="966"/>
      <c r="AK337" s="966"/>
    </row>
    <row r="338" spans="2:37" ht="13">
      <c r="B338" s="5"/>
      <c r="E338" s="152"/>
      <c r="F338" s="966"/>
      <c r="G338" s="966"/>
      <c r="H338" s="966"/>
      <c r="I338" s="966"/>
      <c r="J338" s="966"/>
      <c r="K338" s="966"/>
      <c r="L338" s="966"/>
      <c r="M338" s="966"/>
      <c r="N338" s="966"/>
      <c r="O338" s="966"/>
      <c r="P338" s="966"/>
      <c r="Q338" s="966"/>
      <c r="R338" s="966"/>
      <c r="S338" s="966"/>
      <c r="T338" s="966"/>
      <c r="U338" s="966"/>
      <c r="V338" s="966"/>
      <c r="W338" s="966"/>
      <c r="X338" s="966"/>
      <c r="Y338" s="966"/>
      <c r="Z338" s="966"/>
      <c r="AA338" s="966"/>
      <c r="AB338" s="966"/>
      <c r="AC338" s="966"/>
      <c r="AD338" s="966"/>
      <c r="AE338" s="966"/>
      <c r="AF338" s="966"/>
      <c r="AG338" s="966"/>
      <c r="AH338" s="966"/>
      <c r="AI338" s="966"/>
      <c r="AJ338" s="966"/>
      <c r="AK338" s="966"/>
    </row>
    <row r="339" spans="2:37" ht="13">
      <c r="B339" s="5"/>
      <c r="F339" s="152"/>
      <c r="H339" s="152"/>
      <c r="I339" s="152"/>
      <c r="J339" s="152"/>
      <c r="K339" s="152"/>
      <c r="L339" s="152"/>
      <c r="M339" s="152"/>
      <c r="N339" s="152"/>
      <c r="O339" s="152"/>
      <c r="P339" s="152"/>
      <c r="Q339" s="152"/>
      <c r="R339" s="152"/>
      <c r="S339" s="152"/>
    </row>
    <row r="340" spans="2:37" s="741" customFormat="1" ht="13">
      <c r="B340" s="5"/>
      <c r="C340" s="188" t="s">
        <v>466</v>
      </c>
      <c r="G340" s="203" t="s">
        <v>1496</v>
      </c>
      <c r="I340" s="188"/>
      <c r="J340" s="152"/>
      <c r="K340" s="152"/>
      <c r="L340" s="152"/>
      <c r="M340" s="152"/>
      <c r="N340" s="152"/>
      <c r="O340" s="152"/>
      <c r="P340" s="152"/>
      <c r="Q340" s="152"/>
      <c r="R340" s="152"/>
      <c r="S340" s="152"/>
    </row>
    <row r="341" spans="2:37" s="741" customFormat="1" ht="13.4" customHeight="1">
      <c r="B341" s="5"/>
      <c r="E341" s="968" t="s">
        <v>1503</v>
      </c>
      <c r="F341" s="968"/>
      <c r="G341" s="968"/>
      <c r="H341" s="968"/>
      <c r="I341" s="968"/>
      <c r="J341" s="968"/>
      <c r="K341" s="968"/>
      <c r="L341" s="968"/>
      <c r="M341" s="968"/>
      <c r="N341" s="968"/>
      <c r="O341" s="968"/>
      <c r="P341" s="968"/>
      <c r="Q341" s="968"/>
      <c r="R341" s="968"/>
      <c r="S341" s="968"/>
      <c r="T341" s="968"/>
      <c r="U341" s="968"/>
      <c r="V341" s="968"/>
      <c r="W341" s="968"/>
      <c r="X341" s="968"/>
      <c r="Y341" s="968"/>
      <c r="Z341" s="968"/>
      <c r="AA341" s="968"/>
      <c r="AB341" s="968"/>
      <c r="AC341" s="968"/>
      <c r="AD341" s="968"/>
      <c r="AE341" s="968"/>
      <c r="AF341" s="968"/>
      <c r="AG341" s="968"/>
      <c r="AH341" s="968"/>
      <c r="AI341" s="968"/>
      <c r="AJ341" s="968"/>
      <c r="AK341" s="968"/>
    </row>
    <row r="342" spans="2:37" s="741" customFormat="1" ht="13">
      <c r="B342" s="5"/>
      <c r="E342" s="968"/>
      <c r="F342" s="968"/>
      <c r="G342" s="968"/>
      <c r="H342" s="968"/>
      <c r="I342" s="968"/>
      <c r="J342" s="968"/>
      <c r="K342" s="968"/>
      <c r="L342" s="968"/>
      <c r="M342" s="968"/>
      <c r="N342" s="968"/>
      <c r="O342" s="968"/>
      <c r="P342" s="968"/>
      <c r="Q342" s="968"/>
      <c r="R342" s="968"/>
      <c r="S342" s="968"/>
      <c r="T342" s="968"/>
      <c r="U342" s="968"/>
      <c r="V342" s="968"/>
      <c r="W342" s="968"/>
      <c r="X342" s="968"/>
      <c r="Y342" s="968"/>
      <c r="Z342" s="968"/>
      <c r="AA342" s="968"/>
      <c r="AB342" s="968"/>
      <c r="AC342" s="968"/>
      <c r="AD342" s="968"/>
      <c r="AE342" s="968"/>
      <c r="AF342" s="968"/>
      <c r="AG342" s="968"/>
      <c r="AH342" s="968"/>
      <c r="AI342" s="968"/>
      <c r="AJ342" s="968"/>
      <c r="AK342" s="968"/>
    </row>
    <row r="343" spans="2:37" s="741" customFormat="1" ht="13">
      <c r="B343" s="5"/>
      <c r="E343" s="968"/>
      <c r="F343" s="968"/>
      <c r="G343" s="968"/>
      <c r="H343" s="968"/>
      <c r="I343" s="968"/>
      <c r="J343" s="968"/>
      <c r="K343" s="968"/>
      <c r="L343" s="968"/>
      <c r="M343" s="968"/>
      <c r="N343" s="968"/>
      <c r="O343" s="968"/>
      <c r="P343" s="968"/>
      <c r="Q343" s="968"/>
      <c r="R343" s="968"/>
      <c r="S343" s="968"/>
      <c r="T343" s="968"/>
      <c r="U343" s="968"/>
      <c r="V343" s="968"/>
      <c r="W343" s="968"/>
      <c r="X343" s="968"/>
      <c r="Y343" s="968"/>
      <c r="Z343" s="968"/>
      <c r="AA343" s="968"/>
      <c r="AB343" s="968"/>
      <c r="AC343" s="968"/>
      <c r="AD343" s="968"/>
      <c r="AE343" s="968"/>
      <c r="AF343" s="968"/>
      <c r="AG343" s="968"/>
      <c r="AH343" s="968"/>
      <c r="AI343" s="968"/>
      <c r="AJ343" s="968"/>
      <c r="AK343" s="968"/>
    </row>
    <row r="344" spans="2:37" s="741" customFormat="1" ht="13">
      <c r="B344" s="5"/>
      <c r="E344" s="968"/>
      <c r="F344" s="968"/>
      <c r="G344" s="968"/>
      <c r="H344" s="968"/>
      <c r="I344" s="968"/>
      <c r="J344" s="968"/>
      <c r="K344" s="968"/>
      <c r="L344" s="968"/>
      <c r="M344" s="968"/>
      <c r="N344" s="968"/>
      <c r="O344" s="968"/>
      <c r="P344" s="968"/>
      <c r="Q344" s="968"/>
      <c r="R344" s="968"/>
      <c r="S344" s="968"/>
      <c r="T344" s="968"/>
      <c r="U344" s="968"/>
      <c r="V344" s="968"/>
      <c r="W344" s="968"/>
      <c r="X344" s="968"/>
      <c r="Y344" s="968"/>
      <c r="Z344" s="968"/>
      <c r="AA344" s="968"/>
      <c r="AB344" s="968"/>
      <c r="AC344" s="968"/>
      <c r="AD344" s="968"/>
      <c r="AE344" s="968"/>
      <c r="AF344" s="968"/>
      <c r="AG344" s="968"/>
      <c r="AH344" s="968"/>
      <c r="AI344" s="968"/>
      <c r="AJ344" s="968"/>
      <c r="AK344" s="968"/>
    </row>
    <row r="345" spans="2:37" s="741" customFormat="1" ht="13">
      <c r="B345" s="5"/>
      <c r="E345" s="968"/>
      <c r="F345" s="968"/>
      <c r="G345" s="968"/>
      <c r="H345" s="968"/>
      <c r="I345" s="968"/>
      <c r="J345" s="968"/>
      <c r="K345" s="968"/>
      <c r="L345" s="968"/>
      <c r="M345" s="968"/>
      <c r="N345" s="968"/>
      <c r="O345" s="968"/>
      <c r="P345" s="968"/>
      <c r="Q345" s="968"/>
      <c r="R345" s="968"/>
      <c r="S345" s="968"/>
      <c r="T345" s="968"/>
      <c r="U345" s="968"/>
      <c r="V345" s="968"/>
      <c r="W345" s="968"/>
      <c r="X345" s="968"/>
      <c r="Y345" s="968"/>
      <c r="Z345" s="968"/>
      <c r="AA345" s="968"/>
      <c r="AB345" s="968"/>
      <c r="AC345" s="968"/>
      <c r="AD345" s="968"/>
      <c r="AE345" s="968"/>
      <c r="AF345" s="968"/>
      <c r="AG345" s="968"/>
      <c r="AH345" s="968"/>
      <c r="AI345" s="968"/>
      <c r="AJ345" s="968"/>
      <c r="AK345" s="968"/>
    </row>
    <row r="346" spans="2:37" s="741" customFormat="1" ht="13">
      <c r="B346" s="5"/>
      <c r="E346" s="6" t="s">
        <v>119</v>
      </c>
      <c r="F346" s="966" t="s">
        <v>1505</v>
      </c>
      <c r="G346" s="966"/>
      <c r="H346" s="966"/>
      <c r="I346" s="966"/>
      <c r="J346" s="966"/>
      <c r="K346" s="966"/>
      <c r="L346" s="966"/>
      <c r="M346" s="966"/>
      <c r="N346" s="966"/>
      <c r="O346" s="966"/>
      <c r="P346" s="966"/>
      <c r="Q346" s="966"/>
      <c r="R346" s="966"/>
      <c r="S346" s="966"/>
      <c r="T346" s="966"/>
      <c r="U346" s="966"/>
      <c r="V346" s="966"/>
      <c r="W346" s="966"/>
      <c r="X346" s="966"/>
      <c r="Y346" s="966"/>
      <c r="Z346" s="966"/>
      <c r="AA346" s="966"/>
      <c r="AB346" s="966"/>
      <c r="AC346" s="966"/>
      <c r="AD346" s="966"/>
      <c r="AE346" s="966"/>
      <c r="AF346" s="966"/>
      <c r="AG346" s="966"/>
      <c r="AH346" s="966"/>
      <c r="AI346" s="966"/>
      <c r="AJ346" s="966"/>
      <c r="AK346" s="966"/>
    </row>
    <row r="347" spans="2:37" s="741" customFormat="1" ht="13">
      <c r="B347" s="5"/>
      <c r="E347" s="6"/>
      <c r="F347" s="966"/>
      <c r="G347" s="966"/>
      <c r="H347" s="966"/>
      <c r="I347" s="966"/>
      <c r="J347" s="966"/>
      <c r="K347" s="966"/>
      <c r="L347" s="966"/>
      <c r="M347" s="966"/>
      <c r="N347" s="966"/>
      <c r="O347" s="966"/>
      <c r="P347" s="966"/>
      <c r="Q347" s="966"/>
      <c r="R347" s="966"/>
      <c r="S347" s="966"/>
      <c r="T347" s="966"/>
      <c r="U347" s="966"/>
      <c r="V347" s="966"/>
      <c r="W347" s="966"/>
      <c r="X347" s="966"/>
      <c r="Y347" s="966"/>
      <c r="Z347" s="966"/>
      <c r="AA347" s="966"/>
      <c r="AB347" s="966"/>
      <c r="AC347" s="966"/>
      <c r="AD347" s="966"/>
      <c r="AE347" s="966"/>
      <c r="AF347" s="966"/>
      <c r="AG347" s="966"/>
      <c r="AH347" s="966"/>
      <c r="AI347" s="966"/>
      <c r="AJ347" s="966"/>
      <c r="AK347" s="966"/>
    </row>
    <row r="348" spans="2:37" s="741" customFormat="1" ht="13">
      <c r="B348" s="5"/>
      <c r="E348" s="6"/>
      <c r="F348" s="966"/>
      <c r="G348" s="966"/>
      <c r="H348" s="966"/>
      <c r="I348" s="966"/>
      <c r="J348" s="966"/>
      <c r="K348" s="966"/>
      <c r="L348" s="966"/>
      <c r="M348" s="966"/>
      <c r="N348" s="966"/>
      <c r="O348" s="966"/>
      <c r="P348" s="966"/>
      <c r="Q348" s="966"/>
      <c r="R348" s="966"/>
      <c r="S348" s="966"/>
      <c r="T348" s="966"/>
      <c r="U348" s="966"/>
      <c r="V348" s="966"/>
      <c r="W348" s="966"/>
      <c r="X348" s="966"/>
      <c r="Y348" s="966"/>
      <c r="Z348" s="966"/>
      <c r="AA348" s="966"/>
      <c r="AB348" s="966"/>
      <c r="AC348" s="966"/>
      <c r="AD348" s="966"/>
      <c r="AE348" s="966"/>
      <c r="AF348" s="966"/>
      <c r="AG348" s="966"/>
      <c r="AH348" s="966"/>
      <c r="AI348" s="966"/>
      <c r="AJ348" s="966"/>
      <c r="AK348" s="966"/>
    </row>
    <row r="349" spans="2:37" s="741" customFormat="1" ht="13">
      <c r="B349" s="5"/>
      <c r="E349" s="6"/>
      <c r="F349" s="966"/>
      <c r="G349" s="966"/>
      <c r="H349" s="966"/>
      <c r="I349" s="966"/>
      <c r="J349" s="966"/>
      <c r="K349" s="966"/>
      <c r="L349" s="966"/>
      <c r="M349" s="966"/>
      <c r="N349" s="966"/>
      <c r="O349" s="966"/>
      <c r="P349" s="966"/>
      <c r="Q349" s="966"/>
      <c r="R349" s="966"/>
      <c r="S349" s="966"/>
      <c r="T349" s="966"/>
      <c r="U349" s="966"/>
      <c r="V349" s="966"/>
      <c r="W349" s="966"/>
      <c r="X349" s="966"/>
      <c r="Y349" s="966"/>
      <c r="Z349" s="966"/>
      <c r="AA349" s="966"/>
      <c r="AB349" s="966"/>
      <c r="AC349" s="966"/>
      <c r="AD349" s="966"/>
      <c r="AE349" s="966"/>
      <c r="AF349" s="966"/>
      <c r="AG349" s="966"/>
      <c r="AH349" s="966"/>
      <c r="AI349" s="966"/>
      <c r="AJ349" s="966"/>
      <c r="AK349" s="966"/>
    </row>
    <row r="350" spans="2:37" s="741" customFormat="1" ht="13">
      <c r="B350" s="5"/>
      <c r="E350" s="6" t="s">
        <v>120</v>
      </c>
      <c r="F350" s="966" t="s">
        <v>1504</v>
      </c>
      <c r="G350" s="966"/>
      <c r="H350" s="966"/>
      <c r="I350" s="966"/>
      <c r="J350" s="966"/>
      <c r="K350" s="966"/>
      <c r="L350" s="966"/>
      <c r="M350" s="966"/>
      <c r="N350" s="966"/>
      <c r="O350" s="966"/>
      <c r="P350" s="966"/>
      <c r="Q350" s="966"/>
      <c r="R350" s="966"/>
      <c r="S350" s="966"/>
      <c r="T350" s="966"/>
      <c r="U350" s="966"/>
      <c r="V350" s="966"/>
      <c r="W350" s="966"/>
      <c r="X350" s="966"/>
      <c r="Y350" s="966"/>
      <c r="Z350" s="966"/>
      <c r="AA350" s="966"/>
      <c r="AB350" s="966"/>
      <c r="AC350" s="966"/>
      <c r="AD350" s="966"/>
      <c r="AE350" s="966"/>
      <c r="AF350" s="966"/>
      <c r="AG350" s="966"/>
      <c r="AH350" s="966"/>
      <c r="AI350" s="966"/>
      <c r="AJ350" s="966"/>
      <c r="AK350" s="966"/>
    </row>
    <row r="351" spans="2:37" s="741" customFormat="1" ht="13">
      <c r="B351" s="5"/>
      <c r="F351" s="966"/>
      <c r="G351" s="966"/>
      <c r="H351" s="966"/>
      <c r="I351" s="966"/>
      <c r="J351" s="966"/>
      <c r="K351" s="966"/>
      <c r="L351" s="966"/>
      <c r="M351" s="966"/>
      <c r="N351" s="966"/>
      <c r="O351" s="966"/>
      <c r="P351" s="966"/>
      <c r="Q351" s="966"/>
      <c r="R351" s="966"/>
      <c r="S351" s="966"/>
      <c r="T351" s="966"/>
      <c r="U351" s="966"/>
      <c r="V351" s="966"/>
      <c r="W351" s="966"/>
      <c r="X351" s="966"/>
      <c r="Y351" s="966"/>
      <c r="Z351" s="966"/>
      <c r="AA351" s="966"/>
      <c r="AB351" s="966"/>
      <c r="AC351" s="966"/>
      <c r="AD351" s="966"/>
      <c r="AE351" s="966"/>
      <c r="AF351" s="966"/>
      <c r="AG351" s="966"/>
      <c r="AH351" s="966"/>
      <c r="AI351" s="966"/>
      <c r="AJ351" s="966"/>
      <c r="AK351" s="966"/>
    </row>
    <row r="352" spans="2:37" s="741" customFormat="1" ht="13">
      <c r="B352" s="5"/>
      <c r="F352" s="966"/>
      <c r="G352" s="966"/>
      <c r="H352" s="966"/>
      <c r="I352" s="966"/>
      <c r="J352" s="966"/>
      <c r="K352" s="966"/>
      <c r="L352" s="966"/>
      <c r="M352" s="966"/>
      <c r="N352" s="966"/>
      <c r="O352" s="966"/>
      <c r="P352" s="966"/>
      <c r="Q352" s="966"/>
      <c r="R352" s="966"/>
      <c r="S352" s="966"/>
      <c r="T352" s="966"/>
      <c r="U352" s="966"/>
      <c r="V352" s="966"/>
      <c r="W352" s="966"/>
      <c r="X352" s="966"/>
      <c r="Y352" s="966"/>
      <c r="Z352" s="966"/>
      <c r="AA352" s="966"/>
      <c r="AB352" s="966"/>
      <c r="AC352" s="966"/>
      <c r="AD352" s="966"/>
      <c r="AE352" s="966"/>
      <c r="AF352" s="966"/>
      <c r="AG352" s="966"/>
      <c r="AH352" s="966"/>
      <c r="AI352" s="966"/>
      <c r="AJ352" s="966"/>
      <c r="AK352" s="966"/>
    </row>
    <row r="353" spans="1:38" s="741" customFormat="1" ht="13">
      <c r="B353" s="5"/>
      <c r="F353" s="152"/>
      <c r="H353" s="152"/>
      <c r="I353" s="152"/>
      <c r="J353" s="152"/>
      <c r="K353" s="152"/>
      <c r="L353" s="152"/>
      <c r="M353" s="152"/>
      <c r="N353" s="152"/>
      <c r="O353" s="152"/>
      <c r="P353" s="152"/>
      <c r="Q353" s="152"/>
      <c r="R353" s="152"/>
      <c r="S353" s="152"/>
    </row>
    <row r="354" spans="1:38" ht="13">
      <c r="A354" s="8"/>
      <c r="B354" s="17" t="s">
        <v>813</v>
      </c>
      <c r="C354" s="17" t="s">
        <v>666</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ht="13">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4" customHeight="1">
      <c r="B356" s="5"/>
      <c r="C356" s="17" t="s">
        <v>1480</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4"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ht="13">
      <c r="B358" s="5"/>
      <c r="D358" s="5" t="s">
        <v>221</v>
      </c>
      <c r="E358" s="5" t="s">
        <v>129</v>
      </c>
      <c r="I358" s="152"/>
      <c r="J358" s="152"/>
      <c r="K358" s="152"/>
      <c r="L358" s="152"/>
      <c r="M358" s="152"/>
      <c r="N358" s="152"/>
      <c r="O358" s="152"/>
      <c r="P358" s="152"/>
      <c r="Q358" s="152"/>
      <c r="R358" s="152"/>
      <c r="S358" s="152"/>
    </row>
    <row r="359" spans="1:38" ht="13">
      <c r="B359" s="5"/>
      <c r="E359" t="s">
        <v>119</v>
      </c>
      <c r="F359" s="152" t="s">
        <v>804</v>
      </c>
      <c r="I359" s="152"/>
      <c r="J359" s="152"/>
      <c r="K359" s="152"/>
      <c r="L359" s="152"/>
      <c r="M359" s="152"/>
      <c r="N359" s="152"/>
      <c r="O359" s="152"/>
      <c r="P359" s="152"/>
      <c r="Q359" s="152"/>
      <c r="R359" s="152"/>
      <c r="S359" s="152"/>
    </row>
    <row r="360" spans="1:38" ht="13">
      <c r="B360" s="5"/>
      <c r="F360" s="152" t="s">
        <v>805</v>
      </c>
      <c r="I360" s="152"/>
      <c r="J360" s="152"/>
      <c r="K360" s="152"/>
      <c r="L360" s="152"/>
      <c r="M360" s="152"/>
      <c r="N360" s="152"/>
      <c r="O360" s="152"/>
      <c r="P360" s="152"/>
      <c r="Q360" s="152"/>
      <c r="R360" s="152"/>
      <c r="S360" s="152"/>
    </row>
    <row r="361" spans="1:38" ht="13">
      <c r="B361" s="5"/>
      <c r="F361" s="152" t="s">
        <v>964</v>
      </c>
      <c r="G361" s="152"/>
      <c r="K361" s="152"/>
      <c r="L361" s="152"/>
      <c r="M361" s="152"/>
      <c r="N361" s="152"/>
      <c r="O361" s="152"/>
      <c r="P361" s="152"/>
      <c r="Q361" s="152"/>
      <c r="R361" s="152"/>
      <c r="S361" s="152"/>
    </row>
    <row r="362" spans="1:38" ht="13">
      <c r="B362" s="5"/>
      <c r="E362" t="s">
        <v>120</v>
      </c>
      <c r="F362" s="152" t="s">
        <v>963</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ht="13">
      <c r="B363" s="5"/>
      <c r="E363" t="s">
        <v>126</v>
      </c>
      <c r="F363" s="152" t="s">
        <v>806</v>
      </c>
      <c r="I363" s="152"/>
      <c r="J363" s="152"/>
      <c r="K363" s="152"/>
      <c r="L363" s="152"/>
      <c r="M363" s="152"/>
      <c r="N363" s="152"/>
      <c r="O363" s="152"/>
      <c r="P363" s="152"/>
      <c r="Q363" s="152"/>
      <c r="R363" s="152"/>
      <c r="S363" s="152"/>
    </row>
    <row r="364" spans="1:38" ht="13">
      <c r="B364" s="5"/>
      <c r="F364" s="152" t="s">
        <v>807</v>
      </c>
      <c r="J364" s="152"/>
      <c r="K364" s="152"/>
      <c r="L364" s="152"/>
      <c r="M364" s="152"/>
      <c r="N364" s="152"/>
      <c r="O364" s="152"/>
      <c r="P364" s="152"/>
      <c r="Q364" s="152"/>
      <c r="R364" s="152"/>
      <c r="S364" s="152"/>
    </row>
    <row r="365" spans="1:38" s="741" customFormat="1" ht="13">
      <c r="B365" s="5"/>
      <c r="E365" s="969" t="s">
        <v>1494</v>
      </c>
      <c r="F365" s="969"/>
      <c r="G365" s="969"/>
      <c r="H365" s="969"/>
      <c r="I365" s="969"/>
      <c r="J365" s="969"/>
      <c r="K365" s="969"/>
      <c r="L365" s="969"/>
      <c r="M365" s="969"/>
      <c r="N365" s="969"/>
      <c r="O365" s="969"/>
      <c r="P365" s="969"/>
      <c r="Q365" s="969"/>
      <c r="R365" s="969"/>
      <c r="S365" s="969"/>
      <c r="T365" s="969"/>
      <c r="U365" s="969"/>
      <c r="V365" s="969"/>
      <c r="W365" s="969"/>
      <c r="X365" s="969"/>
      <c r="Y365" s="969"/>
      <c r="Z365" s="969"/>
      <c r="AA365" s="969"/>
      <c r="AB365" s="969"/>
      <c r="AC365" s="969"/>
      <c r="AD365" s="969"/>
      <c r="AE365" s="969"/>
      <c r="AF365" s="969"/>
      <c r="AG365" s="969"/>
      <c r="AH365" s="969"/>
      <c r="AI365" s="969"/>
      <c r="AJ365" s="969"/>
      <c r="AK365" s="969"/>
      <c r="AL365" s="969"/>
    </row>
    <row r="366" spans="1:38" s="741" customFormat="1" ht="13">
      <c r="B366" s="5"/>
      <c r="E366" s="969"/>
      <c r="F366" s="969"/>
      <c r="G366" s="969"/>
      <c r="H366" s="969"/>
      <c r="I366" s="969"/>
      <c r="J366" s="969"/>
      <c r="K366" s="969"/>
      <c r="L366" s="969"/>
      <c r="M366" s="969"/>
      <c r="N366" s="969"/>
      <c r="O366" s="969"/>
      <c r="P366" s="969"/>
      <c r="Q366" s="969"/>
      <c r="R366" s="969"/>
      <c r="S366" s="969"/>
      <c r="T366" s="969"/>
      <c r="U366" s="969"/>
      <c r="V366" s="969"/>
      <c r="W366" s="969"/>
      <c r="X366" s="969"/>
      <c r="Y366" s="969"/>
      <c r="Z366" s="969"/>
      <c r="AA366" s="969"/>
      <c r="AB366" s="969"/>
      <c r="AC366" s="969"/>
      <c r="AD366" s="969"/>
      <c r="AE366" s="969"/>
      <c r="AF366" s="969"/>
      <c r="AG366" s="969"/>
      <c r="AH366" s="969"/>
      <c r="AI366" s="969"/>
      <c r="AJ366" s="969"/>
      <c r="AK366" s="969"/>
      <c r="AL366" s="969"/>
    </row>
    <row r="367" spans="1:38" s="971" customFormat="1" ht="13">
      <c r="A367"/>
      <c r="B367" s="5"/>
      <c r="C367"/>
      <c r="D367"/>
      <c r="E367" s="970" t="s">
        <v>1546</v>
      </c>
    </row>
    <row r="368" spans="1:38" s="971" customFormat="1" ht="13">
      <c r="A368" s="701"/>
      <c r="B368" s="188"/>
      <c r="C368" s="188"/>
      <c r="D368" s="701"/>
    </row>
    <row r="369" spans="1:38" s="741" customFormat="1" ht="13">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ht="13">
      <c r="A370"/>
      <c r="B370" s="5"/>
      <c r="C370"/>
      <c r="D370" s="5" t="s">
        <v>365</v>
      </c>
      <c r="E370" s="5" t="s">
        <v>616</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ht="13">
      <c r="A371"/>
      <c r="B371" s="5"/>
      <c r="C371"/>
      <c r="D371"/>
      <c r="E371" s="152" t="s">
        <v>808</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ht="13">
      <c r="A372"/>
      <c r="B372" s="5"/>
      <c r="C372"/>
      <c r="D372"/>
      <c r="E372" s="152" t="s">
        <v>809</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ht="13">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ht="13">
      <c r="B374" s="188"/>
      <c r="D374" s="188" t="s">
        <v>624</v>
      </c>
      <c r="E374" s="188" t="s">
        <v>299</v>
      </c>
      <c r="J374" s="187"/>
      <c r="K374" s="187"/>
      <c r="L374" s="187"/>
      <c r="M374" s="187"/>
      <c r="N374" s="187"/>
      <c r="O374" s="187"/>
      <c r="P374" s="187"/>
      <c r="Q374" s="187"/>
      <c r="R374" s="187"/>
      <c r="S374" s="187"/>
    </row>
    <row r="375" spans="1:38" s="2" customFormat="1" ht="13">
      <c r="B375" s="188"/>
      <c r="E375" s="187" t="s">
        <v>119</v>
      </c>
      <c r="F375" s="187" t="s">
        <v>267</v>
      </c>
      <c r="G375" s="187"/>
      <c r="I375" s="187"/>
      <c r="J375" s="187"/>
      <c r="K375" s="187"/>
      <c r="L375" s="187"/>
      <c r="M375" s="187"/>
      <c r="N375" s="187"/>
      <c r="O375" s="187"/>
      <c r="P375" s="187"/>
      <c r="Q375" s="187"/>
      <c r="R375" s="187"/>
      <c r="S375" s="187"/>
    </row>
    <row r="376" spans="1:38" s="2" customFormat="1" ht="13">
      <c r="B376" s="188"/>
      <c r="E376" s="187"/>
      <c r="F376" s="257" t="s">
        <v>1385</v>
      </c>
      <c r="G376" s="187"/>
      <c r="I376" s="257"/>
      <c r="J376" s="187"/>
      <c r="K376" s="187"/>
      <c r="L376" s="187"/>
      <c r="M376" s="187"/>
      <c r="N376" s="187"/>
      <c r="O376" s="187"/>
      <c r="P376" s="187"/>
      <c r="Q376" s="187"/>
      <c r="R376" s="187"/>
      <c r="S376" s="187"/>
    </row>
    <row r="377" spans="1:38" ht="13">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ht="13">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ht="13">
      <c r="A379" s="741"/>
      <c r="B379" s="5"/>
      <c r="C379" s="741"/>
      <c r="D379" s="5" t="s">
        <v>560</v>
      </c>
      <c r="E379" s="5" t="s">
        <v>1547</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ht="13">
      <c r="A380" s="741"/>
      <c r="B380" s="5"/>
      <c r="C380" s="741"/>
      <c r="D380" s="5"/>
      <c r="E380" s="6" t="s">
        <v>808</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ht="13">
      <c r="A381" s="741"/>
      <c r="B381" s="5"/>
      <c r="C381" s="741"/>
      <c r="D381" s="5"/>
      <c r="E381" s="6" t="s">
        <v>1388</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ht="13">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ht="13">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ht="13">
      <c r="A384" s="701"/>
      <c r="B384" s="188"/>
      <c r="C384" s="701"/>
      <c r="D384" s="701"/>
      <c r="E384" s="702" t="s">
        <v>119</v>
      </c>
      <c r="F384" s="702" t="s">
        <v>1548</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ht="13">
      <c r="A385" s="701"/>
      <c r="B385" s="188"/>
      <c r="C385" s="701"/>
      <c r="D385" s="701"/>
      <c r="E385" s="702"/>
      <c r="F385" s="257" t="s">
        <v>1385</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ht="13">
      <c r="A386" s="701"/>
      <c r="B386" s="188"/>
      <c r="C386" s="701"/>
      <c r="D386" s="701"/>
      <c r="E386" s="702" t="s">
        <v>120</v>
      </c>
      <c r="F386" s="967" t="s">
        <v>1561</v>
      </c>
      <c r="G386" s="967"/>
      <c r="H386" s="967"/>
      <c r="I386" s="967"/>
      <c r="J386" s="967"/>
      <c r="K386" s="967"/>
      <c r="L386" s="967"/>
      <c r="M386" s="967"/>
      <c r="N386" s="967"/>
      <c r="O386" s="967"/>
      <c r="P386" s="967"/>
      <c r="Q386" s="967"/>
      <c r="R386" s="967"/>
      <c r="S386" s="967"/>
      <c r="T386" s="967"/>
      <c r="U386" s="967"/>
      <c r="V386" s="967"/>
      <c r="W386" s="967"/>
      <c r="X386" s="967"/>
      <c r="Y386" s="967"/>
      <c r="Z386" s="967"/>
      <c r="AA386" s="967"/>
      <c r="AB386" s="967"/>
      <c r="AC386" s="967"/>
      <c r="AD386" s="967"/>
      <c r="AE386" s="967"/>
      <c r="AF386" s="967"/>
      <c r="AG386" s="967"/>
      <c r="AH386" s="967"/>
      <c r="AI386" s="967"/>
      <c r="AJ386" s="967"/>
      <c r="AK386" s="967"/>
      <c r="AL386" s="701"/>
    </row>
    <row r="387" spans="1:38" s="741" customFormat="1" ht="13">
      <c r="A387" s="701"/>
      <c r="B387" s="188"/>
      <c r="C387" s="701"/>
      <c r="D387" s="701"/>
      <c r="E387" s="702"/>
      <c r="F387" s="967"/>
      <c r="G387" s="967"/>
      <c r="H387" s="967"/>
      <c r="I387" s="967"/>
      <c r="J387" s="967"/>
      <c r="K387" s="967"/>
      <c r="L387" s="967"/>
      <c r="M387" s="967"/>
      <c r="N387" s="967"/>
      <c r="O387" s="967"/>
      <c r="P387" s="967"/>
      <c r="Q387" s="967"/>
      <c r="R387" s="967"/>
      <c r="S387" s="967"/>
      <c r="T387" s="967"/>
      <c r="U387" s="967"/>
      <c r="V387" s="967"/>
      <c r="W387" s="967"/>
      <c r="X387" s="967"/>
      <c r="Y387" s="967"/>
      <c r="Z387" s="967"/>
      <c r="AA387" s="967"/>
      <c r="AB387" s="967"/>
      <c r="AC387" s="967"/>
      <c r="AD387" s="967"/>
      <c r="AE387" s="967"/>
      <c r="AF387" s="967"/>
      <c r="AG387" s="967"/>
      <c r="AH387" s="967"/>
      <c r="AI387" s="967"/>
      <c r="AJ387" s="967"/>
      <c r="AK387" s="967"/>
      <c r="AL387" s="701"/>
    </row>
    <row r="388" spans="1:38" s="741" customFormat="1" ht="13">
      <c r="A388" s="701"/>
      <c r="B388" s="188"/>
      <c r="C388" s="701"/>
      <c r="D388" s="701"/>
      <c r="E388" s="702"/>
      <c r="F388" s="967"/>
      <c r="G388" s="967"/>
      <c r="H388" s="967"/>
      <c r="I388" s="967"/>
      <c r="J388" s="967"/>
      <c r="K388" s="967"/>
      <c r="L388" s="967"/>
      <c r="M388" s="967"/>
      <c r="N388" s="967"/>
      <c r="O388" s="967"/>
      <c r="P388" s="967"/>
      <c r="Q388" s="967"/>
      <c r="R388" s="967"/>
      <c r="S388" s="967"/>
      <c r="T388" s="967"/>
      <c r="U388" s="967"/>
      <c r="V388" s="967"/>
      <c r="W388" s="967"/>
      <c r="X388" s="967"/>
      <c r="Y388" s="967"/>
      <c r="Z388" s="967"/>
      <c r="AA388" s="967"/>
      <c r="AB388" s="967"/>
      <c r="AC388" s="967"/>
      <c r="AD388" s="967"/>
      <c r="AE388" s="967"/>
      <c r="AF388" s="967"/>
      <c r="AG388" s="967"/>
      <c r="AH388" s="967"/>
      <c r="AI388" s="967"/>
      <c r="AJ388" s="967"/>
      <c r="AK388" s="967"/>
      <c r="AL388" s="701"/>
    </row>
    <row r="389" spans="1:38" s="741" customFormat="1" ht="13">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ht="13">
      <c r="A390" s="701"/>
      <c r="B390" s="188"/>
      <c r="C390" s="188"/>
      <c r="D390" s="5" t="s">
        <v>464</v>
      </c>
      <c r="E390" s="5" t="s">
        <v>1585</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4" customHeight="1">
      <c r="A391" s="701"/>
      <c r="B391" s="188"/>
      <c r="C391" s="701"/>
      <c r="D391" s="5"/>
      <c r="E391" s="6" t="s">
        <v>1584</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ht="13">
      <c r="B392" s="5"/>
      <c r="E392" t="s">
        <v>1388</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ht="13">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t="13"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t="13" hidden="1">
      <c r="B395" s="5"/>
      <c r="S395" s="152"/>
    </row>
    <row r="396" spans="1:38" ht="13" hidden="1">
      <c r="B396" s="5"/>
      <c r="S396" s="152"/>
    </row>
    <row r="397" spans="1:38" ht="13" hidden="1">
      <c r="B397" s="5"/>
      <c r="S397" s="152"/>
    </row>
    <row r="398" spans="1:38" ht="13" hidden="1">
      <c r="B398" s="5"/>
      <c r="S398" s="152"/>
    </row>
    <row r="399" spans="1:38" ht="13" hidden="1">
      <c r="B399" s="5"/>
      <c r="S399" s="152"/>
    </row>
    <row r="400" spans="1:38" ht="13" hidden="1">
      <c r="B400" s="5"/>
      <c r="S400" s="152"/>
    </row>
    <row r="401" spans="2:19" ht="13" hidden="1">
      <c r="B401" s="5"/>
      <c r="S401" s="152"/>
    </row>
    <row r="402" spans="2:19" ht="13" hidden="1">
      <c r="B402" s="5"/>
      <c r="S402" s="152"/>
    </row>
    <row r="403" spans="2:19" ht="13" hidden="1">
      <c r="B403" s="5"/>
      <c r="S403" s="152"/>
    </row>
    <row r="404" spans="2:19" ht="13" hidden="1">
      <c r="B404" s="5"/>
      <c r="S404" s="152"/>
    </row>
    <row r="405" spans="2:19" ht="13" hidden="1">
      <c r="B405" s="5"/>
      <c r="S405" s="152"/>
    </row>
    <row r="406" spans="2:19" ht="13" hidden="1">
      <c r="B406" s="5"/>
      <c r="D406" s="5"/>
      <c r="E406" s="152"/>
      <c r="F406" s="152"/>
      <c r="G406" s="152"/>
      <c r="H406" s="152"/>
      <c r="I406" s="152"/>
      <c r="J406" s="152"/>
      <c r="K406" s="152"/>
      <c r="L406" s="152"/>
      <c r="M406" s="152"/>
      <c r="N406" s="152"/>
      <c r="O406" s="152"/>
      <c r="P406" s="152"/>
      <c r="Q406" s="152"/>
      <c r="R406" s="152"/>
      <c r="S406" s="152"/>
    </row>
    <row r="407" spans="2:19" ht="13"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t="13" hidden="1">
      <c r="B419" s="5"/>
      <c r="D419" s="5"/>
      <c r="E419" s="152"/>
      <c r="F419" s="152"/>
      <c r="G419" s="152"/>
      <c r="H419" s="152"/>
      <c r="I419" s="152"/>
      <c r="J419" s="152"/>
      <c r="K419" s="152"/>
      <c r="L419" s="152"/>
      <c r="M419" s="152"/>
      <c r="N419" s="152"/>
      <c r="O419" s="152"/>
      <c r="P419" s="152"/>
      <c r="Q419" s="152"/>
      <c r="R419" s="152"/>
      <c r="S419" s="152"/>
    </row>
    <row r="420" spans="2:19" ht="13" hidden="1">
      <c r="B420" s="5"/>
      <c r="C420" s="5"/>
      <c r="D420" s="5"/>
      <c r="E420" s="152"/>
      <c r="F420" s="152"/>
      <c r="G420" s="152"/>
      <c r="H420" s="152"/>
      <c r="I420" s="152"/>
      <c r="J420" s="152"/>
      <c r="K420" s="152"/>
      <c r="L420" s="152"/>
      <c r="M420" s="152"/>
      <c r="N420" s="152"/>
      <c r="O420" s="152"/>
      <c r="P420" s="152"/>
      <c r="Q420" s="152"/>
      <c r="R420" s="152"/>
      <c r="S420" s="152"/>
    </row>
    <row r="421" spans="2:19" ht="13"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xr:uid="{00000000-0004-0000-0000-000000000000}"/>
    <hyperlink ref="E31" r:id="rId3" display="https://www.treasurer.ca.gov/ctcac/2019/submittals/non_competitive.asp" xr:uid="{00000000-0004-0000-0000-000001000000}"/>
    <hyperlink ref="E35" r:id="rId4" xr:uid="{00000000-0004-0000-0000-000002000000}"/>
    <hyperlink ref="E35:AK35" r:id="rId5" display="http://www.treasurer.ca.gov/ctcac/assignments.asp" xr:uid="{00000000-0004-0000-0000-000003000000}"/>
    <hyperlink ref="E31:AK31" r:id="rId6" display="https://www.treasurer.ca.gov/ctcac/2019/submitals/non_competitive.asp" xr:uid="{00000000-0004-0000-0000-000004000000}"/>
    <hyperlink ref="E36:AK36"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34"/>
  <sheetViews>
    <sheetView zoomScaleNormal="100" zoomScaleSheetLayoutView="100" workbookViewId="0">
      <selection activeCell="E10" sqref="E10"/>
    </sheetView>
  </sheetViews>
  <sheetFormatPr defaultColWidth="0" defaultRowHeight="14" zeroHeight="1"/>
  <cols>
    <col min="1" max="3" width="15.7265625" style="489" customWidth="1"/>
    <col min="4" max="4" width="3.7265625" style="489" customWidth="1"/>
    <col min="5" max="6" width="15.7265625" style="489" customWidth="1"/>
    <col min="7" max="7" width="3.7265625" style="489" customWidth="1"/>
    <col min="8" max="9" width="15.7265625" style="489" customWidth="1"/>
    <col min="10" max="16" width="15.7265625" style="489" hidden="1" customWidth="1"/>
    <col min="17" max="16383" width="9.1796875" style="489" hidden="1"/>
    <col min="16384" max="16384" width="0.26953125" style="489" customWidth="1"/>
  </cols>
  <sheetData>
    <row r="1" spans="1:11">
      <c r="A1" s="1726" t="s">
        <v>1009</v>
      </c>
      <c r="B1" s="1726"/>
      <c r="C1" s="1726"/>
      <c r="D1" s="1726"/>
      <c r="E1" s="1726"/>
      <c r="F1" s="1726"/>
      <c r="G1" s="1726"/>
      <c r="H1" s="1726"/>
      <c r="I1" s="1726"/>
      <c r="J1" s="335"/>
      <c r="K1" s="335"/>
    </row>
    <row r="2" spans="1:11">
      <c r="A2" s="679"/>
      <c r="B2" s="679"/>
      <c r="C2" s="679"/>
      <c r="D2" s="679"/>
      <c r="E2" s="679"/>
      <c r="F2" s="679"/>
      <c r="G2" s="679"/>
      <c r="H2" s="679"/>
      <c r="I2" s="679"/>
    </row>
    <row r="3" spans="1:11" ht="84">
      <c r="A3" s="680" t="s">
        <v>1010</v>
      </c>
      <c r="B3" s="680" t="s">
        <v>1011</v>
      </c>
      <c r="C3" s="491" t="s">
        <v>1012</v>
      </c>
      <c r="D3" s="400"/>
      <c r="E3" s="491" t="s">
        <v>1013</v>
      </c>
      <c r="F3" s="680" t="s">
        <v>1014</v>
      </c>
      <c r="G3" s="681"/>
      <c r="H3" s="680" t="s">
        <v>1015</v>
      </c>
      <c r="I3" s="680" t="s">
        <v>1016</v>
      </c>
      <c r="J3" s="335"/>
      <c r="K3" s="490"/>
    </row>
    <row r="4" spans="1:11">
      <c r="A4" s="682" t="str">
        <f>Application!B709</f>
        <v>SRO/Studio</v>
      </c>
      <c r="B4" s="691">
        <f>Application!G709</f>
        <v>18</v>
      </c>
      <c r="C4" s="682">
        <f>Application!K709</f>
        <v>586</v>
      </c>
      <c r="D4" s="683"/>
      <c r="E4" s="493"/>
      <c r="F4" s="684">
        <f>E4*B4</f>
        <v>0</v>
      </c>
      <c r="G4" s="685"/>
      <c r="H4" s="682" t="str">
        <f>IF(E4=0," ",(E4-C4))</f>
        <v xml:space="preserve"> </v>
      </c>
      <c r="I4" s="684" t="str">
        <f>IF(E4=0," ",(H4*B4))</f>
        <v xml:space="preserve"> </v>
      </c>
      <c r="J4" s="335"/>
      <c r="K4" s="490"/>
    </row>
    <row r="5" spans="1:11">
      <c r="A5" s="682" t="str">
        <f>Application!B710</f>
        <v>SRO/Studio</v>
      </c>
      <c r="B5" s="691">
        <f>Application!G710</f>
        <v>25</v>
      </c>
      <c r="C5" s="682">
        <f>Application!K710</f>
        <v>957</v>
      </c>
      <c r="D5" s="683"/>
      <c r="E5" s="493">
        <v>1591</v>
      </c>
      <c r="F5" s="684">
        <f t="shared" ref="F5:F28" si="0">E5*B5</f>
        <v>39775</v>
      </c>
      <c r="G5" s="685"/>
      <c r="H5" s="682">
        <f t="shared" ref="H5:H28" si="1">IF(E5=0," ",(E5-C5))</f>
        <v>634</v>
      </c>
      <c r="I5" s="684">
        <f t="shared" ref="I5:I28" si="2">IF(E5=0," ",(H5*B5))</f>
        <v>15850</v>
      </c>
      <c r="J5" s="335"/>
      <c r="K5" s="490"/>
    </row>
    <row r="6" spans="1:11">
      <c r="A6" s="682" t="str">
        <f>Application!B711</f>
        <v>SRO/Studio</v>
      </c>
      <c r="B6" s="691">
        <f>Application!G711</f>
        <v>105</v>
      </c>
      <c r="C6" s="682">
        <f>Application!K711</f>
        <v>1154</v>
      </c>
      <c r="D6" s="683"/>
      <c r="E6" s="493">
        <v>1591</v>
      </c>
      <c r="F6" s="684">
        <f t="shared" si="0"/>
        <v>167055</v>
      </c>
      <c r="G6" s="685"/>
      <c r="H6" s="682">
        <f t="shared" si="1"/>
        <v>437</v>
      </c>
      <c r="I6" s="684">
        <f t="shared" si="2"/>
        <v>45885</v>
      </c>
      <c r="J6" s="335"/>
      <c r="K6" s="490"/>
    </row>
    <row r="7" spans="1:11">
      <c r="A7" s="682" t="str">
        <f>Application!B712</f>
        <v>SRO/Studio</v>
      </c>
      <c r="B7" s="691">
        <f>Application!G712</f>
        <v>2</v>
      </c>
      <c r="C7" s="682">
        <f>Application!K712</f>
        <v>398</v>
      </c>
      <c r="D7" s="683"/>
      <c r="E7" s="493"/>
      <c r="F7" s="684">
        <f t="shared" si="0"/>
        <v>0</v>
      </c>
      <c r="G7" s="685"/>
      <c r="H7" s="682" t="str">
        <f t="shared" si="1"/>
        <v xml:space="preserve"> </v>
      </c>
      <c r="I7" s="684" t="str">
        <f t="shared" si="2"/>
        <v xml:space="preserve"> </v>
      </c>
      <c r="J7" s="335"/>
      <c r="K7" s="490"/>
    </row>
    <row r="8" spans="1:11">
      <c r="A8" s="682" t="str">
        <f>Application!B713</f>
        <v>1 Bedroom</v>
      </c>
      <c r="B8" s="691">
        <f>Application!G713</f>
        <v>25</v>
      </c>
      <c r="C8" s="682">
        <f>Application!K713</f>
        <v>514</v>
      </c>
      <c r="D8" s="683"/>
      <c r="E8" s="493"/>
      <c r="F8" s="684">
        <f t="shared" si="0"/>
        <v>0</v>
      </c>
      <c r="G8" s="685"/>
      <c r="H8" s="682" t="str">
        <f t="shared" si="1"/>
        <v xml:space="preserve"> </v>
      </c>
      <c r="I8" s="684" t="str">
        <f t="shared" si="2"/>
        <v xml:space="preserve"> </v>
      </c>
      <c r="J8" s="335"/>
      <c r="K8" s="490"/>
    </row>
    <row r="9" spans="1:11">
      <c r="A9" s="682" t="str">
        <f>Application!B714</f>
        <v>1 Bedroom</v>
      </c>
      <c r="B9" s="691">
        <f>Application!G714</f>
        <v>42</v>
      </c>
      <c r="C9" s="682">
        <f>Application!K714</f>
        <v>1222</v>
      </c>
      <c r="D9" s="683"/>
      <c r="E9" s="493">
        <v>1745</v>
      </c>
      <c r="F9" s="684">
        <f t="shared" si="0"/>
        <v>73290</v>
      </c>
      <c r="G9" s="685"/>
      <c r="H9" s="682">
        <f t="shared" si="1"/>
        <v>523</v>
      </c>
      <c r="I9" s="684">
        <f t="shared" si="2"/>
        <v>21966</v>
      </c>
      <c r="J9" s="335"/>
      <c r="K9" s="490"/>
    </row>
    <row r="10" spans="1:11">
      <c r="A10" s="682" t="str">
        <f>Application!B715</f>
        <v>1 Bedroom</v>
      </c>
      <c r="B10" s="691">
        <f>Application!G715</f>
        <v>3</v>
      </c>
      <c r="C10" s="682">
        <f>Application!K715</f>
        <v>468</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c r="A30" s="686" t="s">
        <v>1017</v>
      </c>
      <c r="B30" s="687"/>
      <c r="C30" s="688">
        <f>Application!P734</f>
        <v>222017</v>
      </c>
      <c r="D30" s="683"/>
      <c r="E30" s="683"/>
      <c r="F30" s="688">
        <f>SUM(F4:F28)*12</f>
        <v>3361440</v>
      </c>
      <c r="G30" s="689"/>
      <c r="H30" s="687"/>
      <c r="I30" s="688">
        <f>SUM(I4:I28)*12</f>
        <v>1004412</v>
      </c>
      <c r="J30" s="335"/>
      <c r="K30" s="492"/>
    </row>
    <row r="31" spans="1:11">
      <c r="A31" s="686"/>
      <c r="B31" s="687"/>
      <c r="C31" s="689"/>
      <c r="D31" s="683"/>
      <c r="E31" s="683"/>
      <c r="F31" s="689"/>
      <c r="G31" s="689"/>
      <c r="H31" s="687"/>
      <c r="I31" s="689"/>
      <c r="J31" s="335"/>
      <c r="K31" s="492"/>
    </row>
    <row r="32" spans="1:11">
      <c r="A32" s="690" t="s">
        <v>1018</v>
      </c>
      <c r="B32" s="679"/>
      <c r="C32" s="679"/>
      <c r="D32" s="679"/>
      <c r="E32" s="679"/>
      <c r="F32" s="679"/>
      <c r="G32" s="679"/>
      <c r="H32" s="679"/>
      <c r="I32" s="679"/>
    </row>
    <row r="33" spans="1:9">
      <c r="A33" s="690" t="s">
        <v>1019</v>
      </c>
      <c r="B33" s="679"/>
      <c r="C33" s="679"/>
      <c r="D33" s="679"/>
      <c r="E33" s="679"/>
      <c r="F33" s="679"/>
      <c r="G33" s="679"/>
      <c r="H33" s="679"/>
      <c r="I33" s="679"/>
    </row>
    <row r="34" spans="1:9">
      <c r="A34" s="679" t="s">
        <v>1183</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9"/>
  <sheetViews>
    <sheetView zoomScaleNormal="100" zoomScaleSheetLayoutView="100" workbookViewId="0"/>
  </sheetViews>
  <sheetFormatPr defaultColWidth="0" defaultRowHeight="12.5" zeroHeight="1"/>
  <cols>
    <col min="1" max="1" width="161.7265625" customWidth="1"/>
    <col min="2" max="16384" width="8.81640625" hidden="1"/>
  </cols>
  <sheetData>
    <row r="1" spans="1:1" ht="46.5">
      <c r="A1" s="505" t="s">
        <v>1080</v>
      </c>
    </row>
    <row r="2" spans="1:1" ht="15.5">
      <c r="A2" s="506"/>
    </row>
    <row r="3" spans="1:1" ht="15.5">
      <c r="A3" s="507" t="s">
        <v>1075</v>
      </c>
    </row>
    <row r="4" spans="1:1" ht="15.5">
      <c r="A4" s="507" t="s">
        <v>1076</v>
      </c>
    </row>
    <row r="5" spans="1:1" ht="15.5">
      <c r="A5" s="507" t="s">
        <v>1077</v>
      </c>
    </row>
    <row r="6" spans="1:1" ht="15.5">
      <c r="A6" s="507" t="s">
        <v>1079</v>
      </c>
    </row>
    <row r="7" spans="1:1" ht="15.5">
      <c r="A7" s="507" t="s">
        <v>1078</v>
      </c>
    </row>
    <row r="8" spans="1:1" ht="15.5">
      <c r="A8" s="562" t="s">
        <v>1175</v>
      </c>
    </row>
    <row r="9" spans="1:1" ht="15.5">
      <c r="A9" s="507" t="s">
        <v>1176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S19914"/>
  <sheetViews>
    <sheetView zoomScaleNormal="100" zoomScaleSheetLayoutView="100" workbookViewId="0">
      <selection activeCell="B3" sqref="B3"/>
    </sheetView>
  </sheetViews>
  <sheetFormatPr defaultColWidth="0" defaultRowHeight="12.5" zeroHeight="1"/>
  <cols>
    <col min="1" max="1" width="35.7265625" style="335" customWidth="1"/>
    <col min="2" max="4" width="14.7265625" style="335" customWidth="1"/>
    <col min="5" max="5" width="50.7265625" style="335" customWidth="1"/>
    <col min="6" max="6" width="9.1796875" style="335" customWidth="1"/>
    <col min="7" max="253" width="0" style="518" hidden="1" customWidth="1"/>
    <col min="254" max="16384" width="9.1796875" style="518" hidden="1"/>
  </cols>
  <sheetData>
    <row r="1" spans="1:253" s="449" customFormat="1" ht="18" customHeight="1">
      <c r="A1" s="897" t="s">
        <v>1479</v>
      </c>
      <c r="D1" s="454"/>
    </row>
    <row r="2" spans="1:253" s="449" customFormat="1" ht="13">
      <c r="A2" s="431" t="s">
        <v>986</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987</v>
      </c>
      <c r="C3" s="435" t="s">
        <v>988</v>
      </c>
      <c r="D3" s="435" t="s">
        <v>989</v>
      </c>
      <c r="E3" s="432" t="s">
        <v>990</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ht="13">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0</v>
      </c>
      <c r="C5" s="438">
        <f>'Sources and Uses Budget'!$C4</f>
        <v>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100000</v>
      </c>
      <c r="C7" s="438">
        <f>'Sources and Uses Budget'!$C6</f>
        <v>100000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ht="13">
      <c r="A9" s="443" t="s">
        <v>643</v>
      </c>
      <c r="B9" s="442">
        <f>SUM(B5:B8)</f>
        <v>100000</v>
      </c>
      <c r="C9" s="442">
        <f>SUM(C5:C8)</f>
        <v>100000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644</v>
      </c>
      <c r="B10" s="438">
        <f>'Sources and Uses Budget'!$C9</f>
        <v>43276000</v>
      </c>
      <c r="C10" s="438">
        <f>'Sources and Uses Budget'!$C9</f>
        <v>43276000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645</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ht="13">
      <c r="A12" s="443" t="s">
        <v>646</v>
      </c>
      <c r="B12" s="442">
        <f>SUM(B10:B11)</f>
        <v>43276000</v>
      </c>
      <c r="C12" s="442">
        <f>SUM(C10:C11)</f>
        <v>43276000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ht="13">
      <c r="A13" s="443" t="s">
        <v>91</v>
      </c>
      <c r="B13" s="442">
        <f>SUM(B9+B12)</f>
        <v>43376000</v>
      </c>
      <c r="C13" s="442">
        <f>SUM(C9+C12)</f>
        <v>43376000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1000</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3">
      <c r="A15" s="467" t="s">
        <v>1001</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1396</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ht="13">
      <c r="A17" s="436" t="s">
        <v>647</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648</v>
      </c>
      <c r="B18" s="438">
        <f>'Sources and Uses Budget'!$C17</f>
        <v>82689</v>
      </c>
      <c r="C18" s="438">
        <f>'Sources and Uses Budget'!$C17</f>
        <v>82689</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649</v>
      </c>
      <c r="B19" s="438">
        <f>'Sources and Uses Budget'!$C18</f>
        <v>15709234</v>
      </c>
      <c r="C19" s="438">
        <f>'Sources and Uses Budget'!$C18</f>
        <v>15709234</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650</v>
      </c>
      <c r="B20" s="438">
        <f>'Sources and Uses Budget'!$C19</f>
        <v>881410</v>
      </c>
      <c r="C20" s="438">
        <f>'Sources and Uses Budget'!$C19</f>
        <v>881410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440705</v>
      </c>
      <c r="C21" s="438">
        <f>'Sources and Uses Budget'!$C20</f>
        <v>440705</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440705</v>
      </c>
      <c r="C22" s="438">
        <f>'Sources and Uses Budget'!$C21</f>
        <v>440705</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293804</v>
      </c>
      <c r="C24" s="438">
        <f>'Sources and Uses Budget'!$C23</f>
        <v>293804</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ht="13">
      <c r="A26" s="443" t="s">
        <v>140</v>
      </c>
      <c r="B26" s="442">
        <f>SUM(B18:B25)</f>
        <v>17848547</v>
      </c>
      <c r="C26" s="442">
        <f>SUM(C18:C25)</f>
        <v>17848547</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ht="13">
      <c r="A27" s="443" t="s">
        <v>148</v>
      </c>
      <c r="B27" s="438">
        <f>'Sources and Uses Budget'!$C$26</f>
        <v>600000</v>
      </c>
      <c r="C27" s="438">
        <f>'Sources and Uses Budget'!$C$26</f>
        <v>600000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ht="13">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648</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649</v>
      </c>
      <c r="B30" s="438">
        <f>'Sources and Uses Budget'!$C29</f>
        <v>0</v>
      </c>
      <c r="C30" s="438">
        <f>'Sources and Uses Budget'!$C29</f>
        <v>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650</v>
      </c>
      <c r="B31" s="438">
        <f>'Sources and Uses Budget'!$C30</f>
        <v>0</v>
      </c>
      <c r="C31" s="438">
        <f>'Sources and Uses Budget'!$C30</f>
        <v>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0</v>
      </c>
      <c r="C32" s="438">
        <f>'Sources and Uses Budget'!$C31</f>
        <v>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0</v>
      </c>
      <c r="C33" s="438">
        <f>'Sources and Uses Budget'!$C32</f>
        <v>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ht="13">
      <c r="A37" s="443" t="s">
        <v>150</v>
      </c>
      <c r="B37" s="442">
        <f>SUM(B29:B36)</f>
        <v>0</v>
      </c>
      <c r="C37" s="442">
        <f>SUM(C29:C36)</f>
        <v>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ht="13">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790000</v>
      </c>
      <c r="C39" s="438">
        <f>'Sources and Uses Budget'!$C38</f>
        <v>790000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0</v>
      </c>
      <c r="C40" s="438">
        <f>'Sources and Uses Budget'!$C39</f>
        <v>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ht="13">
      <c r="A41" s="443" t="s">
        <v>154</v>
      </c>
      <c r="B41" s="442">
        <f>SUM(B39:B40)</f>
        <v>790000</v>
      </c>
      <c r="C41" s="442">
        <f>SUM(C39:C40)</f>
        <v>790000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ht="13">
      <c r="A42" s="443" t="s">
        <v>155</v>
      </c>
      <c r="B42" s="438">
        <f>'Sources and Uses Budget'!$C41</f>
        <v>80000</v>
      </c>
      <c r="C42" s="438">
        <f>'Sources and Uses Budget'!$C41</f>
        <v>80000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3346300</v>
      </c>
      <c r="C44" s="438">
        <f>'Sources and Uses Budget'!$C43</f>
        <v>3346300</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0</v>
      </c>
      <c r="C45" s="438">
        <f>'Sources and Uses Budget'!$C44</f>
        <v>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343100</v>
      </c>
      <c r="C46" s="438">
        <f>'Sources and Uses Budget'!$C45</f>
        <v>343100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295800</v>
      </c>
      <c r="C48" s="438">
        <f>'Sources and Uses Budget'!$C47</f>
        <v>295800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80000</v>
      </c>
      <c r="C49" s="438">
        <f>'Sources and Uses Budget'!$C48</f>
        <v>80000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15000</v>
      </c>
      <c r="C50" s="438">
        <f>'Sources and Uses Budget'!$C49</f>
        <v>15000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150000</v>
      </c>
      <c r="C51" s="438">
        <f>'Sources and Uses Budget'!$C50</f>
        <v>150000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0</v>
      </c>
      <c r="C52" s="438">
        <f>'Sources and Uses Budget'!$C51</f>
        <v>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40000</v>
      </c>
      <c r="C53" s="438">
        <f>'Sources and Uses Budget'!$C52</f>
        <v>40000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ht="13">
      <c r="A54" s="443" t="s">
        <v>164</v>
      </c>
      <c r="B54" s="445">
        <f>SUM(B44:B53)</f>
        <v>4270200</v>
      </c>
      <c r="C54" s="445">
        <f>SUM(C44:C53)</f>
        <v>4270200</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ht="13">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0</v>
      </c>
      <c r="C56" s="438">
        <f>'Sources and Uses Budget'!$C55</f>
        <v>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20000</v>
      </c>
      <c r="C58" s="438">
        <f>'Sources and Uses Budget'!$C57</f>
        <v>20000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20000</v>
      </c>
      <c r="C61" s="438">
        <f>'Sources and Uses Budget'!$C60</f>
        <v>20000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5" customHeight="1">
      <c r="A63" s="443" t="s">
        <v>320</v>
      </c>
      <c r="B63" s="442">
        <f>SUM(B56:B62)</f>
        <v>40000</v>
      </c>
      <c r="C63" s="442">
        <f>SUM(C56:C62)</f>
        <v>40000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ht="13">
      <c r="A64" s="446" t="s">
        <v>321</v>
      </c>
      <c r="B64" s="442">
        <f>SUM(B9+B12+B14+B15+B17+B26+B27+B37+B41+B42+B54+B63)</f>
        <v>67004747</v>
      </c>
      <c r="C64" s="442">
        <f>SUM(C9+C12+C14+C15+C17+C26+C27+C37+C41+C42+C54+C63)</f>
        <v>67004747</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ht="13">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40000</v>
      </c>
      <c r="C66" s="438">
        <f>'Sources and Uses Budget'!$C65</f>
        <v>40000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75000</v>
      </c>
      <c r="C67" s="438">
        <f>'Sources and Uses Budget'!$C66</f>
        <v>75000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ht="13">
      <c r="A68" s="443" t="s">
        <v>651</v>
      </c>
      <c r="B68" s="442">
        <f>SUM(B66:B67)</f>
        <v>115000</v>
      </c>
      <c r="C68" s="442">
        <f>SUM(C66:C67)</f>
        <v>115000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ht="13">
      <c r="A69" s="436" t="s">
        <v>652</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653</v>
      </c>
      <c r="B70" s="438">
        <f>'Sources and Uses Budget'!$C69</f>
        <v>0</v>
      </c>
      <c r="C70" s="438">
        <f>'Sources and Uses Budget'!$C69</f>
        <v>0</v>
      </c>
      <c r="D70" s="442">
        <f t="shared" si="0"/>
        <v>0</v>
      </c>
      <c r="E70" s="440"/>
      <c r="F70" s="439"/>
      <c r="G70" s="577"/>
    </row>
    <row r="71" spans="1:253" s="571" customFormat="1">
      <c r="A71" s="441" t="s">
        <v>654</v>
      </c>
      <c r="B71" s="438">
        <f>'Sources and Uses Budget'!$C70</f>
        <v>280000</v>
      </c>
      <c r="C71" s="438">
        <f>'Sources and Uses Budget'!$C70</f>
        <v>280000</v>
      </c>
      <c r="D71" s="442">
        <f t="shared" si="0"/>
        <v>0</v>
      </c>
      <c r="E71" s="440"/>
      <c r="F71" s="439"/>
      <c r="G71" s="577"/>
    </row>
    <row r="72" spans="1:253" s="571" customFormat="1">
      <c r="A72" s="529" t="s">
        <v>1123</v>
      </c>
      <c r="B72" s="438">
        <f>'Sources and Uses Budget'!$C71</f>
        <v>223000</v>
      </c>
      <c r="C72" s="438">
        <f>'Sources and Uses Budget'!$C71</f>
        <v>223000</v>
      </c>
      <c r="D72" s="442">
        <f t="shared" si="0"/>
        <v>0</v>
      </c>
      <c r="E72" s="440"/>
      <c r="F72" s="439"/>
      <c r="G72" s="577"/>
    </row>
    <row r="73" spans="1:253" s="571" customFormat="1">
      <c r="A73" s="441" t="s">
        <v>655</v>
      </c>
      <c r="B73" s="438">
        <f>'Sources and Uses Budget'!$C72</f>
        <v>825000</v>
      </c>
      <c r="C73" s="438">
        <f>'Sources and Uses Budget'!$C72</f>
        <v>825000</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ht="13">
      <c r="A75" s="443" t="s">
        <v>656</v>
      </c>
      <c r="B75" s="442">
        <f>SUM(B70:B74)</f>
        <v>1328000</v>
      </c>
      <c r="C75" s="442">
        <f>SUM(C70:C74)</f>
        <v>1328000</v>
      </c>
      <c r="D75" s="442">
        <f t="shared" ref="D75:D106" si="1">C75-B75</f>
        <v>0</v>
      </c>
      <c r="E75" s="440"/>
      <c r="F75" s="439"/>
      <c r="G75" s="577"/>
    </row>
    <row r="76" spans="1:253" s="571" customFormat="1" ht="13">
      <c r="A76" s="436" t="s">
        <v>1469</v>
      </c>
      <c r="B76" s="436"/>
      <c r="C76" s="436"/>
      <c r="D76" s="436"/>
      <c r="E76" s="456"/>
      <c r="F76" s="436"/>
      <c r="G76" s="577"/>
    </row>
    <row r="77" spans="1:253" s="571" customFormat="1">
      <c r="A77" s="893" t="s">
        <v>1471</v>
      </c>
      <c r="B77" s="438">
        <f>'Sources and Uses Budget'!$C76</f>
        <v>2677282</v>
      </c>
      <c r="C77" s="438">
        <f>'Sources and Uses Budget'!$C76</f>
        <v>2677282</v>
      </c>
      <c r="D77" s="442">
        <f t="shared" si="1"/>
        <v>0</v>
      </c>
      <c r="E77" s="440"/>
      <c r="F77" s="439"/>
      <c r="G77" s="577"/>
    </row>
    <row r="78" spans="1:253" s="571" customFormat="1">
      <c r="A78" s="893" t="s">
        <v>63</v>
      </c>
      <c r="B78" s="438">
        <f>'Sources and Uses Budget'!$C77</f>
        <v>300000</v>
      </c>
      <c r="C78" s="438">
        <f>'Sources and Uses Budget'!$C77</f>
        <v>300000</v>
      </c>
      <c r="D78" s="442">
        <f t="shared" ref="D78" si="2">C78-B78</f>
        <v>0</v>
      </c>
      <c r="E78" s="440"/>
      <c r="F78" s="439"/>
      <c r="G78" s="577"/>
    </row>
    <row r="79" spans="1:253" s="571" customFormat="1" ht="13">
      <c r="A79" s="443" t="s">
        <v>1468</v>
      </c>
      <c r="B79" s="442">
        <f>SUM(B77:B78)</f>
        <v>2977282</v>
      </c>
      <c r="C79" s="442">
        <f>SUM(C77:C78)</f>
        <v>2977282</v>
      </c>
      <c r="D79" s="442">
        <f t="shared" si="1"/>
        <v>0</v>
      </c>
      <c r="E79" s="440"/>
      <c r="F79" s="439"/>
      <c r="G79" s="577"/>
    </row>
    <row r="80" spans="1:253" s="571" customFormat="1" ht="13">
      <c r="A80" s="436" t="s">
        <v>843</v>
      </c>
      <c r="B80" s="436"/>
      <c r="C80" s="436"/>
      <c r="D80" s="436"/>
      <c r="E80" s="456"/>
      <c r="F80" s="436"/>
      <c r="G80" s="577"/>
    </row>
    <row r="81" spans="1:7" s="571" customFormat="1" ht="13.75" customHeight="1">
      <c r="A81" s="441" t="s">
        <v>844</v>
      </c>
      <c r="B81" s="438">
        <f>'Sources and Uses Budget'!$C80</f>
        <v>119400</v>
      </c>
      <c r="C81" s="438">
        <f>'Sources and Uses Budget'!$C80</f>
        <v>119400</v>
      </c>
      <c r="D81" s="442">
        <f t="shared" si="1"/>
        <v>0</v>
      </c>
      <c r="E81" s="440"/>
      <c r="F81" s="439"/>
      <c r="G81" s="577"/>
    </row>
    <row r="82" spans="1:7" s="571" customFormat="1">
      <c r="A82" s="441" t="s">
        <v>845</v>
      </c>
      <c r="B82" s="438">
        <f>'Sources and Uses Budget'!$C81</f>
        <v>300000</v>
      </c>
      <c r="C82" s="438">
        <f>'Sources and Uses Budget'!$C81</f>
        <v>300000</v>
      </c>
      <c r="D82" s="442">
        <f t="shared" si="1"/>
        <v>0</v>
      </c>
      <c r="E82" s="440"/>
      <c r="F82" s="439"/>
      <c r="G82" s="577"/>
    </row>
    <row r="83" spans="1:7" s="571" customFormat="1">
      <c r="A83" s="441" t="s">
        <v>846</v>
      </c>
      <c r="B83" s="438">
        <f>'Sources and Uses Budget'!$C82</f>
        <v>0</v>
      </c>
      <c r="C83" s="438">
        <f>'Sources and Uses Budget'!$C82</f>
        <v>0</v>
      </c>
      <c r="D83" s="442">
        <f t="shared" si="1"/>
        <v>0</v>
      </c>
      <c r="E83" s="440"/>
      <c r="F83" s="439"/>
      <c r="G83" s="577"/>
    </row>
    <row r="84" spans="1:7" s="571" customFormat="1">
      <c r="A84" s="441" t="s">
        <v>847</v>
      </c>
      <c r="B84" s="438">
        <f>'Sources and Uses Budget'!$C83</f>
        <v>250000</v>
      </c>
      <c r="C84" s="438">
        <f>'Sources and Uses Budget'!$C83</f>
        <v>250000</v>
      </c>
      <c r="D84" s="442">
        <f t="shared" si="1"/>
        <v>0</v>
      </c>
      <c r="E84" s="440"/>
      <c r="F84" s="439"/>
      <c r="G84" s="577"/>
    </row>
    <row r="85" spans="1:7" s="571" customFormat="1">
      <c r="A85" s="441" t="s">
        <v>848</v>
      </c>
      <c r="B85" s="438">
        <f>'Sources and Uses Budget'!$C84</f>
        <v>0</v>
      </c>
      <c r="C85" s="438">
        <f>'Sources and Uses Budget'!$C84</f>
        <v>0</v>
      </c>
      <c r="D85" s="442">
        <f t="shared" si="1"/>
        <v>0</v>
      </c>
      <c r="E85" s="440"/>
      <c r="F85" s="439"/>
      <c r="G85" s="577"/>
    </row>
    <row r="86" spans="1:7" s="571" customFormat="1">
      <c r="A86" s="441" t="s">
        <v>849</v>
      </c>
      <c r="B86" s="438">
        <f>'Sources and Uses Budget'!$C85</f>
        <v>100000</v>
      </c>
      <c r="C86" s="438">
        <f>'Sources and Uses Budget'!$C85</f>
        <v>100000</v>
      </c>
      <c r="D86" s="442">
        <f t="shared" si="1"/>
        <v>0</v>
      </c>
      <c r="E86" s="440"/>
      <c r="F86" s="439"/>
      <c r="G86" s="577"/>
    </row>
    <row r="87" spans="1:7" s="571" customFormat="1">
      <c r="A87" s="441" t="s">
        <v>850</v>
      </c>
      <c r="B87" s="438">
        <f>'Sources and Uses Budget'!$C86</f>
        <v>50000</v>
      </c>
      <c r="C87" s="438">
        <f>'Sources and Uses Budget'!$C86</f>
        <v>50000</v>
      </c>
      <c r="D87" s="442">
        <f t="shared" si="1"/>
        <v>0</v>
      </c>
      <c r="E87" s="440"/>
      <c r="F87" s="439"/>
      <c r="G87" s="577"/>
    </row>
    <row r="88" spans="1:7" s="571" customFormat="1">
      <c r="A88" s="441" t="s">
        <v>851</v>
      </c>
      <c r="B88" s="438">
        <f>'Sources and Uses Budget'!$C87</f>
        <v>8250</v>
      </c>
      <c r="C88" s="438">
        <f>'Sources and Uses Budget'!$C87</f>
        <v>8250</v>
      </c>
      <c r="D88" s="442">
        <f t="shared" si="1"/>
        <v>0</v>
      </c>
      <c r="E88" s="440"/>
      <c r="F88" s="439"/>
      <c r="G88" s="577"/>
    </row>
    <row r="89" spans="1:7" s="571" customFormat="1">
      <c r="A89" s="447" t="s">
        <v>404</v>
      </c>
      <c r="B89" s="438">
        <f>'Sources and Uses Budget'!$C88</f>
        <v>0</v>
      </c>
      <c r="C89" s="438">
        <f>'Sources and Uses Budget'!$C88</f>
        <v>0</v>
      </c>
      <c r="D89" s="442">
        <f t="shared" si="1"/>
        <v>0</v>
      </c>
      <c r="E89" s="440"/>
      <c r="F89" s="439"/>
      <c r="G89" s="577"/>
    </row>
    <row r="90" spans="1:7" s="571" customFormat="1">
      <c r="A90" s="892" t="s">
        <v>1470</v>
      </c>
      <c r="B90" s="438">
        <f>'Sources and Uses Budget'!$C89</f>
        <v>16250</v>
      </c>
      <c r="C90" s="438">
        <f>'Sources and Uses Budget'!$C89</f>
        <v>16250</v>
      </c>
      <c r="D90" s="442">
        <f t="shared" si="1"/>
        <v>0</v>
      </c>
      <c r="E90" s="440"/>
      <c r="F90" s="439"/>
      <c r="G90" s="577"/>
    </row>
    <row r="91" spans="1:7" s="571" customFormat="1">
      <c r="A91" s="444" t="s">
        <v>37</v>
      </c>
      <c r="B91" s="438">
        <f>'Sources and Uses Budget'!$C90</f>
        <v>10000</v>
      </c>
      <c r="C91" s="438">
        <f>'Sources and Uses Budget'!$C90</f>
        <v>10000</v>
      </c>
      <c r="D91" s="442">
        <f t="shared" si="1"/>
        <v>0</v>
      </c>
      <c r="E91" s="440"/>
      <c r="F91" s="439"/>
      <c r="G91" s="577"/>
    </row>
    <row r="92" spans="1:7" s="571" customFormat="1">
      <c r="A92" s="444" t="s">
        <v>37</v>
      </c>
      <c r="B92" s="438">
        <f>'Sources and Uses Budget'!$C91</f>
        <v>50000</v>
      </c>
      <c r="C92" s="438">
        <f>'Sources and Uses Budget'!$C91</f>
        <v>50000</v>
      </c>
      <c r="D92" s="442">
        <f t="shared" si="1"/>
        <v>0</v>
      </c>
      <c r="E92" s="440"/>
      <c r="F92" s="439"/>
      <c r="G92" s="577"/>
    </row>
    <row r="93" spans="1:7" s="571" customFormat="1">
      <c r="A93" s="444" t="s">
        <v>37</v>
      </c>
      <c r="B93" s="438">
        <f>'Sources and Uses Budget'!$C92</f>
        <v>85000</v>
      </c>
      <c r="C93" s="438">
        <f>'Sources and Uses Budget'!$C92</f>
        <v>85000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30000</v>
      </c>
      <c r="C95" s="438">
        <f>'Sources and Uses Budget'!$C94</f>
        <v>30000</v>
      </c>
      <c r="D95" s="442">
        <f t="shared" si="1"/>
        <v>0</v>
      </c>
      <c r="E95" s="440"/>
      <c r="F95" s="439"/>
      <c r="G95" s="577"/>
    </row>
    <row r="96" spans="1:7" s="571" customFormat="1" ht="13">
      <c r="A96" s="443" t="s">
        <v>852</v>
      </c>
      <c r="B96" s="442">
        <f>SUM(B81:B95)</f>
        <v>1018900</v>
      </c>
      <c r="C96" s="442">
        <f>SUM(C81:C95)</f>
        <v>1018900</v>
      </c>
      <c r="D96" s="442">
        <f t="shared" si="1"/>
        <v>0</v>
      </c>
      <c r="E96" s="440"/>
      <c r="F96" s="439"/>
      <c r="G96" s="577"/>
    </row>
    <row r="97" spans="1:7" s="571" customFormat="1" ht="13">
      <c r="A97" s="443" t="s">
        <v>853</v>
      </c>
      <c r="B97" s="442">
        <f>SUM(B64+B68+B75+B79+B96)</f>
        <v>72443929</v>
      </c>
      <c r="C97" s="442">
        <f>SUM(C64+C68+C75+C79+C96)</f>
        <v>72443929</v>
      </c>
      <c r="D97" s="442">
        <f t="shared" si="1"/>
        <v>0</v>
      </c>
      <c r="E97" s="440"/>
      <c r="F97" s="439"/>
      <c r="G97" s="577"/>
    </row>
    <row r="98" spans="1:7" s="571" customFormat="1" ht="13">
      <c r="A98" s="436" t="s">
        <v>854</v>
      </c>
      <c r="B98" s="436"/>
      <c r="C98" s="436"/>
      <c r="D98" s="436"/>
      <c r="E98" s="456"/>
      <c r="F98" s="436"/>
      <c r="G98" s="577"/>
    </row>
    <row r="99" spans="1:7" s="570" customFormat="1">
      <c r="A99" s="441" t="s">
        <v>855</v>
      </c>
      <c r="B99" s="438">
        <f>'Sources and Uses Budget'!$C98</f>
        <v>9065016</v>
      </c>
      <c r="C99" s="438">
        <f>'Sources and Uses Budget'!$C98</f>
        <v>9065016</v>
      </c>
      <c r="D99" s="442">
        <f t="shared" si="1"/>
        <v>0</v>
      </c>
      <c r="E99" s="440"/>
      <c r="F99" s="439"/>
      <c r="G99" s="575"/>
    </row>
    <row r="100" spans="1:7" s="570" customFormat="1">
      <c r="A100" s="441" t="s">
        <v>856</v>
      </c>
      <c r="B100" s="438">
        <f>'Sources and Uses Budget'!$C99</f>
        <v>0</v>
      </c>
      <c r="C100" s="438">
        <f>'Sources and Uses Budget'!$C99</f>
        <v>0</v>
      </c>
      <c r="D100" s="442">
        <f t="shared" si="1"/>
        <v>0</v>
      </c>
      <c r="E100" s="440"/>
      <c r="F100" s="439"/>
      <c r="G100" s="575"/>
    </row>
    <row r="101" spans="1:7" s="570" customFormat="1">
      <c r="A101" s="441" t="s">
        <v>857</v>
      </c>
      <c r="B101" s="438">
        <f>'Sources and Uses Budget'!$C100</f>
        <v>0</v>
      </c>
      <c r="C101" s="438">
        <f>'Sources and Uses Budget'!$C100</f>
        <v>0</v>
      </c>
      <c r="D101" s="442">
        <f t="shared" si="1"/>
        <v>0</v>
      </c>
      <c r="E101" s="440"/>
      <c r="F101" s="439"/>
      <c r="G101" s="575"/>
    </row>
    <row r="102" spans="1:7" s="570" customFormat="1" ht="12" customHeight="1">
      <c r="A102" s="441" t="s">
        <v>858</v>
      </c>
      <c r="B102" s="438">
        <f>'Sources and Uses Budget'!$C101</f>
        <v>0</v>
      </c>
      <c r="C102" s="438">
        <f>'Sources and Uses Budget'!$C101</f>
        <v>0</v>
      </c>
      <c r="D102" s="442">
        <f t="shared" si="1"/>
        <v>0</v>
      </c>
      <c r="E102" s="440"/>
      <c r="F102" s="439"/>
      <c r="G102" s="575"/>
    </row>
    <row r="103" spans="1:7" s="570" customFormat="1">
      <c r="A103" s="441" t="s">
        <v>859</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ht="13">
      <c r="A105" s="443" t="s">
        <v>860</v>
      </c>
      <c r="B105" s="442">
        <f>SUM(B99:B104)</f>
        <v>9065016</v>
      </c>
      <c r="C105" s="442">
        <f>SUM(C99:C104)</f>
        <v>9065016</v>
      </c>
      <c r="D105" s="442">
        <f t="shared" si="1"/>
        <v>0</v>
      </c>
      <c r="E105" s="440"/>
      <c r="F105" s="439"/>
      <c r="G105" s="575"/>
    </row>
    <row r="106" spans="1:7" s="570" customFormat="1" ht="13">
      <c r="A106" s="443" t="s">
        <v>861</v>
      </c>
      <c r="B106" s="445">
        <f>SUM(B97+B105)</f>
        <v>81508945</v>
      </c>
      <c r="C106" s="445">
        <f>SUM(C97+C105)</f>
        <v>81508945</v>
      </c>
      <c r="D106" s="442">
        <f t="shared" si="1"/>
        <v>0</v>
      </c>
      <c r="E106" s="440"/>
      <c r="F106" s="439"/>
      <c r="G106" s="575"/>
    </row>
    <row r="107" spans="1:7" s="570" customFormat="1" ht="13">
      <c r="A107" s="451" t="s">
        <v>862</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t="13"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Normal="100" zoomScaleSheetLayoutView="100" workbookViewId="0"/>
  </sheetViews>
  <sheetFormatPr defaultColWidth="0" defaultRowHeight="12.5" zeroHeight="1"/>
  <cols>
    <col min="1" max="1" width="3.7265625" style="135" customWidth="1"/>
    <col min="2" max="2" width="13.7265625" style="700" customWidth="1"/>
    <col min="3" max="3" width="2.7265625" style="135"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ht="13">
      <c r="A2" s="1016" t="s">
        <v>1198</v>
      </c>
      <c r="B2" s="1016"/>
      <c r="C2" s="1017"/>
      <c r="D2" s="1017"/>
      <c r="E2" s="1017"/>
      <c r="F2" s="1017"/>
      <c r="G2" s="1017"/>
    </row>
    <row r="3" spans="1:9" s="265" customFormat="1" ht="13">
      <c r="A3" s="1016" t="s">
        <v>1125</v>
      </c>
      <c r="B3" s="1016"/>
      <c r="C3" s="1017"/>
      <c r="D3" s="1017"/>
      <c r="E3" s="1017"/>
      <c r="F3" s="1017"/>
      <c r="G3" s="1017"/>
      <c r="I3" s="701" t="s">
        <v>329</v>
      </c>
    </row>
    <row r="4" spans="1:9">
      <c r="I4" s="702" t="s">
        <v>1199</v>
      </c>
    </row>
    <row r="5" spans="1:9" s="39" customFormat="1" ht="13">
      <c r="A5" s="1020" t="s">
        <v>1126</v>
      </c>
      <c r="B5" s="1020"/>
      <c r="C5" s="1021"/>
      <c r="D5" s="1021"/>
      <c r="E5" s="1021"/>
      <c r="F5" s="1021"/>
      <c r="G5" s="1021"/>
      <c r="I5" s="702" t="s">
        <v>1200</v>
      </c>
    </row>
    <row r="6" spans="1:9" s="39" customFormat="1" ht="13">
      <c r="A6" s="1020" t="s">
        <v>903</v>
      </c>
      <c r="B6" s="1020"/>
      <c r="C6" s="1021"/>
      <c r="D6" s="1021"/>
      <c r="E6" s="1021"/>
      <c r="F6" s="1021"/>
      <c r="G6" s="1021"/>
      <c r="I6" s="701" t="s">
        <v>641</v>
      </c>
    </row>
    <row r="7" spans="1:9" ht="11.9" customHeight="1"/>
    <row r="8" spans="1:9" s="39" customFormat="1" ht="13">
      <c r="A8" s="1018" t="s">
        <v>1295</v>
      </c>
      <c r="B8" s="1018"/>
      <c r="C8" s="1019"/>
      <c r="D8" s="1019"/>
      <c r="E8" s="1019"/>
      <c r="F8" s="1019"/>
      <c r="G8" s="1019"/>
    </row>
    <row r="9" spans="1:9" s="39" customFormat="1" ht="13">
      <c r="A9" s="1018" t="s">
        <v>1296</v>
      </c>
      <c r="B9" s="1018"/>
      <c r="C9" s="1019"/>
      <c r="D9" s="1019"/>
      <c r="E9" s="1019"/>
      <c r="F9" s="1019"/>
      <c r="G9" s="1019"/>
    </row>
    <row r="10" spans="1:9" ht="13">
      <c r="A10" s="267"/>
      <c r="B10" s="267"/>
      <c r="C10" s="264"/>
      <c r="D10" s="264"/>
      <c r="E10" s="264"/>
      <c r="F10" s="264"/>
    </row>
    <row r="11" spans="1:9" ht="13">
      <c r="A11" s="1022" t="s">
        <v>1298</v>
      </c>
      <c r="B11" s="1022"/>
      <c r="C11" s="1022"/>
      <c r="D11" s="1022"/>
      <c r="E11" s="1022"/>
      <c r="F11" s="1022"/>
      <c r="G11" s="1022"/>
    </row>
    <row r="12" spans="1:9" ht="13">
      <c r="A12" s="264"/>
      <c r="B12" s="697"/>
      <c r="E12" s="50"/>
    </row>
    <row r="13" spans="1:9" ht="13.4" customHeight="1">
      <c r="C13" s="264"/>
      <c r="D13" s="1040" t="s">
        <v>1297</v>
      </c>
      <c r="E13" s="1040"/>
      <c r="F13" s="1040"/>
    </row>
    <row r="14" spans="1:9" ht="13">
      <c r="C14" s="264"/>
      <c r="D14" s="1040"/>
      <c r="E14" s="1040"/>
      <c r="F14" s="1040"/>
    </row>
    <row r="15" spans="1:9" ht="13">
      <c r="A15" s="269"/>
      <c r="B15" s="269"/>
      <c r="C15" s="269"/>
      <c r="D15" s="979" t="s">
        <v>1280</v>
      </c>
      <c r="E15" s="979"/>
      <c r="F15" s="979"/>
    </row>
    <row r="16" spans="1:9" ht="13">
      <c r="A16" s="269"/>
      <c r="B16" s="269"/>
      <c r="C16" s="269"/>
      <c r="D16" s="337"/>
    </row>
    <row r="17" spans="1:7" ht="13">
      <c r="A17" s="270"/>
      <c r="B17" s="703" t="s">
        <v>329</v>
      </c>
      <c r="C17" s="323"/>
      <c r="D17" s="966" t="s">
        <v>1281</v>
      </c>
      <c r="E17" s="966"/>
      <c r="F17" s="966"/>
    </row>
    <row r="18" spans="1:7" ht="13">
      <c r="A18" s="269"/>
      <c r="B18" s="269"/>
      <c r="C18" s="323"/>
      <c r="D18" s="966"/>
      <c r="E18" s="966"/>
      <c r="F18" s="966"/>
    </row>
    <row r="19" spans="1:7" ht="13">
      <c r="A19" s="269"/>
      <c r="B19" s="269"/>
      <c r="C19" s="323"/>
      <c r="D19" s="966"/>
      <c r="E19" s="966"/>
      <c r="F19" s="966"/>
    </row>
    <row r="20" spans="1:7" ht="13">
      <c r="A20" s="269"/>
      <c r="B20" s="269"/>
      <c r="C20" s="269"/>
    </row>
    <row r="21" spans="1:7" ht="13">
      <c r="A21" s="270"/>
      <c r="B21" s="703" t="s">
        <v>329</v>
      </c>
      <c r="D21" s="1032" t="s">
        <v>1282</v>
      </c>
      <c r="E21" s="1032"/>
      <c r="F21" s="1032"/>
    </row>
    <row r="22" spans="1:7" ht="13">
      <c r="A22" s="270"/>
      <c r="B22" s="270"/>
      <c r="D22" s="138"/>
    </row>
    <row r="23" spans="1:7" ht="13">
      <c r="A23" s="270"/>
      <c r="B23" s="703" t="s">
        <v>329</v>
      </c>
      <c r="D23" s="966" t="s">
        <v>1283</v>
      </c>
      <c r="E23" s="966"/>
      <c r="F23" s="966"/>
    </row>
    <row r="24" spans="1:7" ht="13">
      <c r="A24" s="270"/>
      <c r="B24" s="270"/>
      <c r="D24" s="966"/>
      <c r="E24" s="966"/>
      <c r="F24" s="966"/>
    </row>
    <row r="25" spans="1:7"/>
    <row r="26" spans="1:7" ht="13">
      <c r="A26" s="270"/>
      <c r="B26" s="703" t="s">
        <v>329</v>
      </c>
      <c r="D26" s="1001" t="s">
        <v>1284</v>
      </c>
      <c r="E26" s="1001"/>
      <c r="F26" s="1001"/>
    </row>
    <row r="27" spans="1:7">
      <c r="D27" s="1001"/>
      <c r="E27" s="1001"/>
      <c r="F27" s="1001"/>
    </row>
    <row r="28" spans="1:7">
      <c r="D28" s="1001"/>
      <c r="E28" s="1001"/>
      <c r="F28" s="1001"/>
    </row>
    <row r="29" spans="1:7">
      <c r="A29" s="582"/>
      <c r="C29" s="582"/>
      <c r="D29" s="1001"/>
      <c r="E29" s="1001"/>
      <c r="F29" s="1001"/>
    </row>
    <row r="30" spans="1:7">
      <c r="A30" s="582"/>
      <c r="C30" s="582"/>
      <c r="D30" s="1001"/>
      <c r="E30" s="1001"/>
      <c r="F30" s="1001"/>
    </row>
    <row r="31" spans="1:7" s="39" customFormat="1">
      <c r="A31" s="282"/>
      <c r="B31" s="282"/>
      <c r="C31" s="282"/>
      <c r="D31" s="460"/>
      <c r="E31" s="133"/>
      <c r="F31" s="133"/>
      <c r="G31" s="133"/>
    </row>
    <row r="32" spans="1:7" s="39" customFormat="1">
      <c r="A32" s="282"/>
      <c r="B32" s="703" t="s">
        <v>329</v>
      </c>
      <c r="C32" s="282"/>
      <c r="D32" s="967" t="s">
        <v>1285</v>
      </c>
      <c r="E32" s="967"/>
      <c r="F32" s="967"/>
      <c r="G32" s="133"/>
    </row>
    <row r="33" spans="1:7" s="39" customFormat="1">
      <c r="A33" s="282"/>
      <c r="B33" s="282"/>
      <c r="C33" s="282"/>
      <c r="D33" s="967"/>
      <c r="E33" s="967"/>
      <c r="F33" s="967"/>
      <c r="G33" s="133"/>
    </row>
    <row r="34" spans="1:7" ht="13">
      <c r="A34" s="270"/>
      <c r="B34" s="270"/>
      <c r="D34" s="421"/>
    </row>
    <row r="35" spans="1:7" ht="14.5" customHeight="1">
      <c r="A35" s="270"/>
      <c r="B35" s="703" t="s">
        <v>329</v>
      </c>
      <c r="C35" s="578"/>
      <c r="D35" s="967" t="s">
        <v>1286</v>
      </c>
      <c r="E35" s="967"/>
      <c r="F35" s="967"/>
    </row>
    <row r="36" spans="1:7" ht="13">
      <c r="A36" s="270"/>
      <c r="B36" s="270"/>
      <c r="C36" s="578"/>
      <c r="D36" s="967"/>
      <c r="E36" s="967"/>
      <c r="F36" s="967"/>
    </row>
    <row r="37" spans="1:7" ht="13">
      <c r="A37" s="270"/>
      <c r="B37" s="270"/>
      <c r="C37" s="578"/>
      <c r="D37" s="967"/>
      <c r="E37" s="967"/>
      <c r="F37" s="967"/>
    </row>
    <row r="38" spans="1:7" ht="13">
      <c r="A38" s="270"/>
      <c r="B38" s="270"/>
      <c r="C38" s="578"/>
      <c r="D38" s="12"/>
    </row>
    <row r="39" spans="1:7" s="706" customFormat="1" ht="13">
      <c r="A39" s="270"/>
      <c r="B39" s="703" t="s">
        <v>329</v>
      </c>
      <c r="C39" s="723"/>
      <c r="D39" s="967" t="s">
        <v>1287</v>
      </c>
      <c r="E39" s="967"/>
      <c r="F39" s="967"/>
      <c r="G39" s="7"/>
    </row>
    <row r="40" spans="1:7" s="706" customFormat="1" ht="13">
      <c r="A40" s="270"/>
      <c r="B40" s="270"/>
      <c r="C40" s="723"/>
      <c r="D40" s="967"/>
      <c r="E40" s="967"/>
      <c r="F40" s="967"/>
      <c r="G40" s="7"/>
    </row>
    <row r="41" spans="1:7" s="706" customFormat="1" ht="13">
      <c r="A41" s="270"/>
      <c r="B41" s="270"/>
      <c r="C41" s="723"/>
      <c r="D41" s="967"/>
      <c r="E41" s="967"/>
      <c r="F41" s="967"/>
      <c r="G41" s="7"/>
    </row>
    <row r="42" spans="1:7" s="706" customFormat="1" ht="13">
      <c r="A42" s="270"/>
      <c r="B42" s="270"/>
      <c r="C42" s="723"/>
      <c r="D42" s="967"/>
      <c r="E42" s="967"/>
      <c r="F42" s="967"/>
      <c r="G42" s="7"/>
    </row>
    <row r="43" spans="1:7" s="706" customFormat="1" ht="13">
      <c r="A43" s="270"/>
      <c r="B43" s="270"/>
      <c r="C43" s="723"/>
      <c r="D43" s="967"/>
      <c r="E43" s="967"/>
      <c r="F43" s="967"/>
      <c r="G43" s="7"/>
    </row>
    <row r="44" spans="1:7" s="706" customFormat="1" ht="13">
      <c r="A44" s="270"/>
      <c r="B44" s="270"/>
      <c r="C44" s="723"/>
      <c r="D44" s="722"/>
      <c r="E44" s="722"/>
      <c r="F44" s="722"/>
      <c r="G44" s="7"/>
    </row>
    <row r="45" spans="1:7" ht="13">
      <c r="A45" s="270"/>
      <c r="B45" s="703" t="s">
        <v>329</v>
      </c>
      <c r="C45" s="578"/>
      <c r="D45" s="967" t="s">
        <v>1288</v>
      </c>
      <c r="E45" s="967"/>
      <c r="F45" s="967"/>
    </row>
    <row r="46" spans="1:7" ht="13">
      <c r="A46" s="270"/>
      <c r="B46" s="270"/>
      <c r="C46" s="578"/>
      <c r="D46" s="967"/>
      <c r="E46" s="967"/>
      <c r="F46" s="967"/>
    </row>
    <row r="47" spans="1:7" ht="13">
      <c r="A47" s="270"/>
      <c r="B47" s="270"/>
      <c r="C47" s="578"/>
      <c r="D47" s="967"/>
      <c r="E47" s="967"/>
      <c r="F47" s="967"/>
    </row>
    <row r="48" spans="1:7" ht="23.25" customHeight="1">
      <c r="A48" s="270"/>
      <c r="B48" s="270"/>
      <c r="C48" s="578"/>
      <c r="D48" s="967"/>
      <c r="E48" s="967"/>
      <c r="F48" s="967"/>
    </row>
    <row r="49" spans="1:7" ht="13">
      <c r="A49" s="270"/>
      <c r="B49" s="270"/>
      <c r="D49" s="154"/>
    </row>
    <row r="50" spans="1:7" ht="14.5" customHeight="1">
      <c r="A50" s="270"/>
      <c r="B50" s="703" t="s">
        <v>329</v>
      </c>
      <c r="D50" s="967" t="s">
        <v>1289</v>
      </c>
      <c r="E50" s="967"/>
      <c r="F50" s="967"/>
    </row>
    <row r="51" spans="1:7" ht="13">
      <c r="A51" s="270"/>
      <c r="B51" s="270"/>
      <c r="D51" s="967"/>
      <c r="E51" s="967"/>
      <c r="F51" s="967"/>
    </row>
    <row r="52" spans="1:7" ht="13">
      <c r="A52" s="270"/>
      <c r="B52" s="270"/>
      <c r="D52" s="967"/>
      <c r="E52" s="967"/>
      <c r="F52" s="967"/>
    </row>
    <row r="53" spans="1:7" s="2" customFormat="1" ht="13">
      <c r="A53" s="270"/>
      <c r="B53" s="270"/>
      <c r="C53" s="580"/>
      <c r="D53" s="247"/>
      <c r="E53" s="22"/>
      <c r="F53" s="22"/>
      <c r="G53" s="22"/>
    </row>
    <row r="54" spans="1:7" s="2" customFormat="1" ht="13">
      <c r="A54" s="420"/>
      <c r="B54" s="703" t="s">
        <v>329</v>
      </c>
      <c r="C54" s="581"/>
      <c r="D54" s="967" t="s">
        <v>1290</v>
      </c>
      <c r="E54" s="967"/>
      <c r="F54" s="967"/>
      <c r="G54" s="22"/>
    </row>
    <row r="55" spans="1:7" s="2" customFormat="1" ht="13">
      <c r="A55" s="420"/>
      <c r="B55" s="420"/>
      <c r="C55" s="581"/>
      <c r="D55" s="967"/>
      <c r="E55" s="967"/>
      <c r="F55" s="967"/>
      <c r="G55" s="22"/>
    </row>
    <row r="56" spans="1:7" s="39" customFormat="1">
      <c r="A56" s="282"/>
      <c r="B56" s="282"/>
      <c r="C56" s="282"/>
      <c r="D56" s="460"/>
      <c r="E56" s="133"/>
      <c r="F56" s="133"/>
      <c r="G56" s="133"/>
    </row>
    <row r="57" spans="1:7" ht="13">
      <c r="A57" s="270"/>
      <c r="B57" s="703" t="s">
        <v>329</v>
      </c>
      <c r="D57" s="967" t="s">
        <v>1291</v>
      </c>
      <c r="E57" s="967"/>
      <c r="F57" s="967"/>
    </row>
    <row r="58" spans="1:7">
      <c r="D58" s="967"/>
      <c r="E58" s="967"/>
      <c r="F58" s="967"/>
    </row>
    <row r="59" spans="1:7">
      <c r="D59" s="967"/>
      <c r="E59" s="967"/>
      <c r="F59" s="967"/>
    </row>
    <row r="60" spans="1:7" s="706" customFormat="1">
      <c r="A60" s="723"/>
      <c r="B60" s="723"/>
      <c r="C60" s="723"/>
      <c r="D60" s="702"/>
      <c r="E60" s="7"/>
      <c r="F60" s="7"/>
      <c r="G60" s="7"/>
    </row>
    <row r="61" spans="1:7" ht="13">
      <c r="A61" s="270"/>
      <c r="B61" s="703" t="s">
        <v>329</v>
      </c>
      <c r="D61" s="967" t="s">
        <v>1292</v>
      </c>
      <c r="E61" s="967"/>
      <c r="F61" s="967"/>
    </row>
    <row r="62" spans="1:7">
      <c r="D62" s="967"/>
      <c r="E62" s="967"/>
      <c r="F62" s="967"/>
    </row>
    <row r="63" spans="1:7"/>
    <row r="64" spans="1:7" ht="13">
      <c r="A64" s="270"/>
      <c r="B64" s="703" t="s">
        <v>329</v>
      </c>
      <c r="D64" s="967" t="s">
        <v>1293</v>
      </c>
      <c r="E64" s="967"/>
      <c r="F64" s="967"/>
    </row>
    <row r="65" spans="1:7">
      <c r="D65" s="967"/>
      <c r="E65" s="967"/>
      <c r="F65" s="967"/>
    </row>
    <row r="66" spans="1:7">
      <c r="A66" s="579"/>
      <c r="C66" s="579"/>
      <c r="D66" s="967"/>
      <c r="E66" s="967"/>
      <c r="F66" s="967"/>
    </row>
    <row r="67" spans="1:7">
      <c r="D67" s="12"/>
    </row>
    <row r="68" spans="1:7" ht="13">
      <c r="A68" s="270"/>
      <c r="B68" s="703" t="s">
        <v>329</v>
      </c>
      <c r="D68" s="966" t="s">
        <v>1294</v>
      </c>
      <c r="E68" s="966"/>
      <c r="F68" s="966"/>
    </row>
    <row r="69" spans="1:7">
      <c r="D69" s="966"/>
      <c r="E69" s="966"/>
      <c r="F69" s="966"/>
    </row>
    <row r="70" spans="1:7" ht="13">
      <c r="A70" s="270"/>
      <c r="B70" s="270"/>
      <c r="D70" s="138"/>
    </row>
    <row r="71" spans="1:7" ht="13">
      <c r="A71" s="986" t="s">
        <v>1201</v>
      </c>
      <c r="B71" s="986"/>
      <c r="C71" s="986"/>
      <c r="D71" s="986"/>
      <c r="E71" s="986"/>
      <c r="F71" s="986"/>
      <c r="G71" s="986"/>
    </row>
    <row r="72" spans="1:7"/>
    <row r="73" spans="1:7" ht="13">
      <c r="C73" s="271"/>
      <c r="D73" s="1015" t="s">
        <v>1299</v>
      </c>
      <c r="E73" s="1015"/>
      <c r="F73" s="1015"/>
    </row>
    <row r="74" spans="1:7">
      <c r="A74" s="138"/>
      <c r="B74" s="138"/>
      <c r="D74" s="966" t="s">
        <v>1326</v>
      </c>
      <c r="E74" s="966"/>
      <c r="F74" s="966"/>
    </row>
    <row r="75" spans="1:7">
      <c r="A75" s="138"/>
      <c r="B75" s="138"/>
    </row>
    <row r="76" spans="1:7" ht="13">
      <c r="A76" s="270"/>
      <c r="B76" s="703" t="s">
        <v>329</v>
      </c>
      <c r="D76" s="966" t="s">
        <v>1300</v>
      </c>
      <c r="E76" s="966"/>
      <c r="F76" s="966"/>
    </row>
    <row r="77" spans="1:7" ht="13">
      <c r="A77" s="270"/>
      <c r="B77" s="270"/>
      <c r="D77" s="966"/>
      <c r="E77" s="966"/>
      <c r="F77" s="966"/>
    </row>
    <row r="78" spans="1:7" ht="13">
      <c r="A78" s="270"/>
      <c r="B78" s="270"/>
      <c r="D78" s="966"/>
      <c r="E78" s="966"/>
      <c r="F78" s="966"/>
    </row>
    <row r="79" spans="1:7" ht="13">
      <c r="A79" s="270"/>
      <c r="B79" s="270"/>
      <c r="D79" s="966"/>
      <c r="E79" s="966"/>
      <c r="F79" s="966"/>
    </row>
    <row r="80" spans="1:7" ht="13">
      <c r="A80" s="270"/>
      <c r="B80" s="270"/>
      <c r="D80" s="966"/>
      <c r="E80" s="966"/>
      <c r="F80" s="966"/>
    </row>
    <row r="81" spans="1:7" ht="13">
      <c r="A81" s="270"/>
      <c r="B81" s="270"/>
      <c r="D81" s="966"/>
      <c r="E81" s="966"/>
      <c r="F81" s="966"/>
    </row>
    <row r="82" spans="1:7" s="730" customFormat="1" ht="13">
      <c r="A82" s="731"/>
      <c r="B82" s="731"/>
      <c r="C82" s="729"/>
      <c r="D82" s="733"/>
      <c r="E82" s="733"/>
      <c r="F82" s="733"/>
      <c r="G82" s="7"/>
    </row>
    <row r="83" spans="1:7" s="730" customFormat="1" ht="14.5" customHeight="1">
      <c r="A83" s="731"/>
      <c r="B83" s="736" t="s">
        <v>329</v>
      </c>
      <c r="C83" s="729"/>
      <c r="D83" s="995" t="s">
        <v>1399</v>
      </c>
      <c r="E83" s="995"/>
      <c r="F83" s="995"/>
      <c r="G83" s="7"/>
    </row>
    <row r="84" spans="1:7" s="730" customFormat="1" ht="13">
      <c r="A84" s="731"/>
      <c r="B84" s="731"/>
      <c r="C84" s="729"/>
      <c r="D84" s="995"/>
      <c r="E84" s="995"/>
      <c r="F84" s="995"/>
      <c r="G84" s="7"/>
    </row>
    <row r="85" spans="1:7" s="730" customFormat="1" ht="13">
      <c r="A85" s="731"/>
      <c r="B85" s="731"/>
      <c r="C85" s="729"/>
      <c r="D85" s="995"/>
      <c r="E85" s="995"/>
      <c r="F85" s="995"/>
      <c r="G85" s="7"/>
    </row>
    <row r="86" spans="1:7" s="730" customFormat="1" ht="13">
      <c r="A86" s="731"/>
      <c r="B86" s="731"/>
      <c r="C86" s="729"/>
      <c r="D86" s="995"/>
      <c r="E86" s="995"/>
      <c r="F86" s="995"/>
      <c r="G86" s="7"/>
    </row>
    <row r="87" spans="1:7" s="730" customFormat="1" ht="13">
      <c r="A87" s="731"/>
      <c r="B87" s="731"/>
      <c r="C87" s="729"/>
      <c r="D87" s="995"/>
      <c r="E87" s="995"/>
      <c r="F87" s="995"/>
      <c r="G87" s="7"/>
    </row>
    <row r="88" spans="1:7" s="743" customFormat="1" ht="13">
      <c r="A88" s="738"/>
      <c r="B88" s="738"/>
      <c r="C88" s="769"/>
      <c r="D88" s="995"/>
      <c r="E88" s="995"/>
      <c r="F88" s="995"/>
      <c r="G88" s="7"/>
    </row>
    <row r="89" spans="1:7" s="743" customFormat="1" ht="13">
      <c r="A89" s="738"/>
      <c r="B89" s="738"/>
      <c r="C89" s="769"/>
      <c r="D89" s="995"/>
      <c r="E89" s="995"/>
      <c r="F89" s="995"/>
      <c r="G89" s="7"/>
    </row>
    <row r="90" spans="1:7" s="743" customFormat="1" ht="13">
      <c r="A90" s="738"/>
      <c r="B90" s="738"/>
      <c r="C90" s="769"/>
      <c r="D90" s="995"/>
      <c r="E90" s="995"/>
      <c r="F90" s="995"/>
      <c r="G90" s="7"/>
    </row>
    <row r="91" spans="1:7" ht="13">
      <c r="A91" s="270"/>
      <c r="B91" s="270"/>
      <c r="D91" s="995"/>
      <c r="E91" s="995"/>
      <c r="F91" s="995"/>
    </row>
    <row r="92" spans="1:7" ht="13">
      <c r="A92" s="270"/>
      <c r="B92" s="270"/>
      <c r="D92" s="995"/>
      <c r="E92" s="995"/>
      <c r="F92" s="995"/>
    </row>
    <row r="93" spans="1:7" ht="13">
      <c r="A93" s="270"/>
      <c r="B93" s="270"/>
      <c r="D93" s="995"/>
      <c r="E93" s="995"/>
      <c r="F93" s="995"/>
    </row>
    <row r="94" spans="1:7" ht="13">
      <c r="A94" s="270"/>
      <c r="B94" s="270"/>
      <c r="D94" s="995"/>
      <c r="E94" s="995"/>
      <c r="F94" s="995"/>
    </row>
    <row r="95" spans="1:7" ht="13">
      <c r="A95" s="270"/>
      <c r="B95" s="270"/>
      <c r="D95" s="995"/>
      <c r="E95" s="995"/>
      <c r="F95" s="995"/>
    </row>
    <row r="96" spans="1:7" ht="13">
      <c r="A96" s="270"/>
      <c r="B96" s="270"/>
      <c r="D96" s="995"/>
      <c r="E96" s="995"/>
      <c r="F96" s="995"/>
    </row>
    <row r="97" spans="1:11" s="734" customFormat="1" ht="13">
      <c r="A97" s="735"/>
      <c r="B97" s="739" t="s">
        <v>329</v>
      </c>
      <c r="C97" s="729"/>
      <c r="D97" s="966" t="s">
        <v>1301</v>
      </c>
      <c r="E97" s="966"/>
      <c r="F97" s="966"/>
      <c r="G97" s="7"/>
    </row>
    <row r="98" spans="1:11" s="734" customFormat="1" ht="13">
      <c r="A98" s="735"/>
      <c r="B98" s="735"/>
      <c r="C98" s="729"/>
      <c r="D98" s="966"/>
      <c r="E98" s="966"/>
      <c r="F98" s="966"/>
      <c r="G98" s="7"/>
    </row>
    <row r="99" spans="1:11" s="734" customFormat="1" ht="13">
      <c r="A99" s="735"/>
      <c r="B99" s="735"/>
      <c r="C99" s="729"/>
      <c r="D99" s="966"/>
      <c r="E99" s="966"/>
      <c r="F99" s="966"/>
      <c r="G99" s="7"/>
    </row>
    <row r="100" spans="1:11" s="734" customFormat="1" ht="13">
      <c r="A100" s="735"/>
      <c r="B100" s="735"/>
      <c r="C100" s="729"/>
      <c r="D100" s="966"/>
      <c r="E100" s="966"/>
      <c r="F100" s="966"/>
      <c r="G100" s="7"/>
    </row>
    <row r="101" spans="1:11" s="734" customFormat="1" ht="13">
      <c r="A101" s="735"/>
      <c r="B101" s="735"/>
      <c r="C101" s="729"/>
      <c r="D101" s="966"/>
      <c r="E101" s="966"/>
      <c r="F101" s="966"/>
      <c r="G101" s="7"/>
    </row>
    <row r="102" spans="1:11" s="734" customFormat="1" ht="13">
      <c r="A102" s="735"/>
      <c r="B102" s="735"/>
      <c r="C102" s="729"/>
      <c r="D102" s="966"/>
      <c r="E102" s="966"/>
      <c r="F102" s="966"/>
      <c r="G102" s="7"/>
    </row>
    <row r="103" spans="1:11" s="734" customFormat="1" ht="13">
      <c r="A103" s="735"/>
      <c r="B103" s="735"/>
      <c r="C103" s="729"/>
      <c r="D103" s="966"/>
      <c r="E103" s="966"/>
      <c r="F103" s="966"/>
      <c r="G103" s="7"/>
    </row>
    <row r="104" spans="1:11" s="734" customFormat="1" ht="13">
      <c r="A104" s="735"/>
      <c r="B104" s="735"/>
      <c r="C104" s="729"/>
      <c r="D104" s="966"/>
      <c r="E104" s="966"/>
      <c r="F104" s="966"/>
      <c r="G104" s="7"/>
    </row>
    <row r="105" spans="1:11" s="737" customFormat="1" ht="13">
      <c r="A105" s="738"/>
      <c r="B105" s="738"/>
      <c r="C105" s="729"/>
      <c r="D105" s="740"/>
      <c r="E105" s="740"/>
      <c r="F105" s="740"/>
      <c r="G105" s="7"/>
    </row>
    <row r="106" spans="1:11" ht="13">
      <c r="A106" s="420"/>
      <c r="B106" s="732" t="s">
        <v>329</v>
      </c>
      <c r="C106" s="486"/>
      <c r="D106" s="1023" t="s">
        <v>1302</v>
      </c>
      <c r="E106" s="1023"/>
      <c r="F106" s="1023"/>
      <c r="G106" s="487"/>
      <c r="H106" s="485"/>
      <c r="I106" s="485"/>
      <c r="J106" s="485"/>
      <c r="K106" s="485"/>
    </row>
    <row r="107" spans="1:11" ht="13">
      <c r="A107" s="270"/>
      <c r="B107" s="270"/>
      <c r="C107" s="325"/>
      <c r="D107" s="1023"/>
      <c r="E107" s="1023"/>
      <c r="F107" s="1023"/>
      <c r="G107" s="487"/>
      <c r="H107" s="485"/>
      <c r="I107" s="485"/>
      <c r="J107" s="485"/>
      <c r="K107" s="485"/>
    </row>
    <row r="108" spans="1:11" ht="13">
      <c r="A108" s="270"/>
      <c r="B108" s="270"/>
      <c r="C108" s="325"/>
      <c r="D108" s="1023"/>
      <c r="E108" s="1023"/>
      <c r="F108" s="1023"/>
      <c r="G108" s="487"/>
      <c r="H108" s="485"/>
      <c r="I108" s="485"/>
      <c r="J108" s="485"/>
      <c r="K108" s="485"/>
    </row>
    <row r="109" spans="1:11" ht="13">
      <c r="A109" s="270"/>
      <c r="B109" s="270"/>
      <c r="C109" s="325"/>
      <c r="D109" s="1023"/>
      <c r="E109" s="1023"/>
      <c r="F109" s="1023"/>
      <c r="G109" s="487"/>
      <c r="H109" s="485"/>
      <c r="I109" s="485"/>
      <c r="J109" s="485"/>
      <c r="K109" s="485"/>
    </row>
    <row r="110" spans="1:11" ht="13">
      <c r="A110" s="270"/>
      <c r="B110" s="270"/>
      <c r="C110" s="325"/>
      <c r="D110" s="1023"/>
      <c r="E110" s="1023"/>
      <c r="F110" s="1023"/>
      <c r="G110" s="487"/>
      <c r="H110" s="485"/>
      <c r="I110" s="485"/>
      <c r="J110" s="485"/>
      <c r="K110" s="485"/>
    </row>
    <row r="111" spans="1:11">
      <c r="C111"/>
      <c r="D111" s="1023"/>
      <c r="E111" s="1023"/>
      <c r="F111" s="1023"/>
      <c r="G111"/>
      <c r="H111"/>
      <c r="I111"/>
      <c r="J111"/>
      <c r="K111"/>
    </row>
    <row r="112" spans="1:11">
      <c r="C112"/>
      <c r="D112" s="1023"/>
      <c r="E112" s="1023"/>
      <c r="F112" s="1023"/>
      <c r="G112"/>
      <c r="H112"/>
      <c r="I112"/>
      <c r="J112"/>
      <c r="K112"/>
    </row>
    <row r="113" spans="1:11">
      <c r="C113"/>
      <c r="D113" s="494"/>
      <c r="E113"/>
      <c r="F113"/>
      <c r="G113"/>
      <c r="H113"/>
      <c r="I113"/>
      <c r="J113"/>
      <c r="K113"/>
    </row>
    <row r="114" spans="1:11" ht="13">
      <c r="A114" s="270"/>
      <c r="B114" s="703" t="s">
        <v>329</v>
      </c>
      <c r="C114"/>
      <c r="D114" s="1024" t="s">
        <v>1303</v>
      </c>
      <c r="E114" s="1024"/>
      <c r="F114" s="1024"/>
      <c r="G114"/>
      <c r="H114"/>
      <c r="I114"/>
      <c r="J114"/>
      <c r="K114"/>
    </row>
    <row r="115" spans="1:11" ht="13">
      <c r="A115" s="270"/>
      <c r="B115" s="270"/>
      <c r="C115"/>
      <c r="D115" s="1024"/>
      <c r="E115" s="1024"/>
      <c r="F115" s="1024"/>
      <c r="G115"/>
      <c r="H115"/>
      <c r="I115"/>
      <c r="J115"/>
      <c r="K115"/>
    </row>
    <row r="116" spans="1:11"/>
    <row r="117" spans="1:11" ht="13">
      <c r="A117" s="270"/>
      <c r="B117" s="703" t="s">
        <v>329</v>
      </c>
      <c r="C117" s="10"/>
      <c r="D117" s="966" t="s">
        <v>1304</v>
      </c>
      <c r="E117" s="966"/>
      <c r="F117" s="966"/>
    </row>
    <row r="118" spans="1:11">
      <c r="C118" s="10"/>
      <c r="D118" s="966"/>
      <c r="E118" s="966"/>
      <c r="F118" s="966"/>
    </row>
    <row r="119" spans="1:11">
      <c r="C119" s="10"/>
      <c r="D119" s="966"/>
      <c r="E119" s="966"/>
      <c r="F119" s="966"/>
    </row>
    <row r="120" spans="1:11">
      <c r="C120" s="10"/>
      <c r="D120" s="966"/>
      <c r="E120" s="966"/>
      <c r="F120" s="966"/>
    </row>
    <row r="121" spans="1:11">
      <c r="C121" s="10"/>
      <c r="D121" s="966"/>
      <c r="E121" s="966"/>
      <c r="F121" s="966"/>
    </row>
    <row r="122" spans="1:11">
      <c r="C122" s="10"/>
      <c r="D122" s="152"/>
      <c r="E122" s="152"/>
      <c r="F122" s="152"/>
    </row>
    <row r="123" spans="1:11" customFormat="1" ht="13">
      <c r="A123" s="270"/>
      <c r="B123" s="703" t="s">
        <v>329</v>
      </c>
      <c r="C123" s="10"/>
      <c r="D123" s="967" t="s">
        <v>1305</v>
      </c>
      <c r="E123" s="967"/>
      <c r="F123" s="967"/>
      <c r="G123" s="152"/>
    </row>
    <row r="124" spans="1:11" s="306" customFormat="1" ht="13.75" customHeight="1">
      <c r="A124" s="303"/>
      <c r="B124" s="303"/>
      <c r="C124" s="304"/>
      <c r="D124" s="967"/>
      <c r="E124" s="967"/>
      <c r="F124" s="967"/>
      <c r="G124" s="305"/>
    </row>
    <row r="125" spans="1:11" customFormat="1" ht="13.75" customHeight="1">
      <c r="A125" s="135"/>
      <c r="B125" s="700"/>
      <c r="C125" s="10"/>
      <c r="D125" s="967"/>
      <c r="E125" s="967"/>
      <c r="F125" s="967"/>
      <c r="G125" s="152"/>
    </row>
    <row r="126" spans="1:11" customFormat="1" ht="13.75" customHeight="1">
      <c r="A126" s="135"/>
      <c r="B126" s="700"/>
      <c r="C126" s="10"/>
      <c r="D126" s="967"/>
      <c r="E126" s="967"/>
      <c r="F126" s="967"/>
      <c r="G126" s="152"/>
    </row>
    <row r="127" spans="1:11" customFormat="1" ht="13.75" customHeight="1">
      <c r="A127" s="135"/>
      <c r="B127" s="700"/>
      <c r="C127" s="10"/>
      <c r="D127" s="967"/>
      <c r="E127" s="967"/>
      <c r="F127" s="967"/>
      <c r="G127" s="152"/>
    </row>
    <row r="128" spans="1:11" customFormat="1" ht="13.75" customHeight="1">
      <c r="A128" s="395"/>
      <c r="B128" s="395"/>
      <c r="C128" s="10"/>
      <c r="D128" s="967"/>
      <c r="E128" s="967"/>
      <c r="F128" s="967"/>
      <c r="G128" s="152"/>
    </row>
    <row r="129" spans="1:7" s="2" customFormat="1" ht="13.75" customHeight="1">
      <c r="A129" s="282"/>
      <c r="B129" s="282"/>
      <c r="C129" s="459"/>
      <c r="D129" s="967"/>
      <c r="E129" s="967"/>
      <c r="F129" s="967"/>
      <c r="G129" s="187"/>
    </row>
    <row r="130" spans="1:7" s="2" customFormat="1" ht="13.75" customHeight="1">
      <c r="A130" s="282"/>
      <c r="B130" s="282"/>
      <c r="C130" s="459"/>
      <c r="D130" s="967"/>
      <c r="E130" s="967"/>
      <c r="F130" s="967"/>
      <c r="G130" s="187"/>
    </row>
    <row r="131" spans="1:7" customFormat="1" ht="13.75" customHeight="1">
      <c r="A131" s="135"/>
      <c r="B131" s="700"/>
      <c r="C131" s="10"/>
      <c r="D131" s="967"/>
      <c r="E131" s="967"/>
      <c r="F131" s="967"/>
      <c r="G131" s="152"/>
    </row>
    <row r="132" spans="1:7" customFormat="1" ht="13.75" customHeight="1">
      <c r="A132" s="135"/>
      <c r="B132" s="700"/>
      <c r="C132" s="10"/>
      <c r="D132" s="967"/>
      <c r="E132" s="967"/>
      <c r="F132" s="967"/>
      <c r="G132" s="152"/>
    </row>
    <row r="133" spans="1:7" customFormat="1" ht="13.75" customHeight="1">
      <c r="A133" s="135"/>
      <c r="B133" s="700"/>
      <c r="C133" s="10"/>
      <c r="D133" s="967"/>
      <c r="E133" s="967"/>
      <c r="F133" s="967"/>
      <c r="G133" s="152"/>
    </row>
    <row r="134" spans="1:7" customFormat="1" ht="13.75" customHeight="1">
      <c r="A134" s="135"/>
      <c r="B134" s="700"/>
      <c r="C134" s="10"/>
      <c r="D134" s="967"/>
      <c r="E134" s="967"/>
      <c r="F134" s="967"/>
      <c r="G134" s="152"/>
    </row>
    <row r="135" spans="1:7" customFormat="1" ht="13.75" customHeight="1">
      <c r="A135" s="135"/>
      <c r="B135" s="700"/>
      <c r="C135" s="10"/>
      <c r="D135" s="337"/>
      <c r="E135" s="154"/>
      <c r="F135" s="154"/>
      <c r="G135" s="152"/>
    </row>
    <row r="136" spans="1:7" s="741" customFormat="1" ht="13.75" customHeight="1">
      <c r="A136" s="729"/>
      <c r="B136" s="742" t="s">
        <v>329</v>
      </c>
      <c r="C136" s="10"/>
      <c r="D136" s="966" t="s">
        <v>1413</v>
      </c>
      <c r="E136" s="966"/>
      <c r="F136" s="966"/>
      <c r="G136" s="152"/>
    </row>
    <row r="137" spans="1:7" s="741" customFormat="1" ht="13.75" customHeight="1">
      <c r="A137" s="729"/>
      <c r="B137" s="729"/>
      <c r="C137" s="10"/>
      <c r="D137" s="966"/>
      <c r="E137" s="966"/>
      <c r="F137" s="966"/>
      <c r="G137" s="152"/>
    </row>
    <row r="138" spans="1:7" s="741" customFormat="1" ht="13.75" customHeight="1">
      <c r="A138" s="729"/>
      <c r="B138" s="729"/>
      <c r="C138" s="10"/>
      <c r="D138" s="966"/>
      <c r="E138" s="966"/>
      <c r="F138" s="966"/>
      <c r="G138" s="152"/>
    </row>
    <row r="139" spans="1:7" s="741" customFormat="1" ht="13.75" customHeight="1">
      <c r="A139" s="729"/>
      <c r="B139" s="729"/>
      <c r="C139" s="10"/>
      <c r="D139" s="966"/>
      <c r="E139" s="966"/>
      <c r="F139" s="966"/>
      <c r="G139" s="152"/>
    </row>
    <row r="140" spans="1:7" s="741" customFormat="1" ht="13.75" customHeight="1">
      <c r="A140" s="729"/>
      <c r="B140" s="729"/>
      <c r="C140" s="10"/>
      <c r="D140" s="966"/>
      <c r="E140" s="966"/>
      <c r="F140" s="966"/>
      <c r="G140" s="152"/>
    </row>
    <row r="141" spans="1:7" s="741" customFormat="1" ht="13.75" customHeight="1">
      <c r="A141" s="729"/>
      <c r="B141" s="729"/>
      <c r="C141" s="10"/>
      <c r="D141" s="966"/>
      <c r="E141" s="966"/>
      <c r="F141" s="966"/>
      <c r="G141" s="152"/>
    </row>
    <row r="142" spans="1:7" s="741" customFormat="1" ht="13.75" customHeight="1">
      <c r="A142" s="729"/>
      <c r="B142" s="729"/>
      <c r="C142" s="10"/>
      <c r="D142" s="966"/>
      <c r="E142" s="966"/>
      <c r="F142" s="966"/>
      <c r="G142" s="152"/>
    </row>
    <row r="143" spans="1:7" s="741" customFormat="1" ht="13.75" customHeight="1">
      <c r="A143" s="729"/>
      <c r="B143" s="729"/>
      <c r="C143" s="10"/>
      <c r="D143" s="966"/>
      <c r="E143" s="966"/>
      <c r="F143" s="966"/>
      <c r="G143" s="152"/>
    </row>
    <row r="144" spans="1:7" s="741" customFormat="1" ht="13.75" customHeight="1">
      <c r="A144" s="729"/>
      <c r="B144" s="729"/>
      <c r="C144" s="10"/>
      <c r="D144" s="966"/>
      <c r="E144" s="966"/>
      <c r="F144" s="966"/>
      <c r="G144" s="152"/>
    </row>
    <row r="145" spans="1:7" s="741" customFormat="1" ht="13.75" customHeight="1">
      <c r="A145" s="729"/>
      <c r="B145" s="729"/>
      <c r="C145" s="10"/>
      <c r="D145" s="966"/>
      <c r="E145" s="966"/>
      <c r="F145" s="966"/>
      <c r="G145" s="152"/>
    </row>
    <row r="146" spans="1:7" s="741" customFormat="1" ht="13.75" customHeight="1">
      <c r="A146" s="771"/>
      <c r="B146" s="771"/>
      <c r="C146" s="10"/>
      <c r="D146" s="966"/>
      <c r="E146" s="966"/>
      <c r="F146" s="966"/>
      <c r="G146" s="152"/>
    </row>
    <row r="147" spans="1:7" s="741" customFormat="1" ht="13.75" customHeight="1">
      <c r="A147" s="771"/>
      <c r="B147" s="771"/>
      <c r="C147" s="10"/>
      <c r="D147" s="966"/>
      <c r="E147" s="966"/>
      <c r="F147" s="966"/>
      <c r="G147" s="152"/>
    </row>
    <row r="148" spans="1:7" s="741" customFormat="1" ht="13.75" customHeight="1">
      <c r="A148" s="729"/>
      <c r="B148" s="729"/>
      <c r="C148" s="10"/>
      <c r="D148" s="966"/>
      <c r="E148" s="966"/>
      <c r="F148" s="966"/>
      <c r="G148" s="152"/>
    </row>
    <row r="149" spans="1:7" s="741" customFormat="1" ht="13.75" customHeight="1">
      <c r="A149" s="729"/>
      <c r="B149" s="729"/>
      <c r="C149" s="10"/>
      <c r="D149" s="966"/>
      <c r="E149" s="966"/>
      <c r="F149" s="966"/>
      <c r="G149" s="152"/>
    </row>
    <row r="150" spans="1:7" s="741" customFormat="1" ht="13.75" customHeight="1">
      <c r="A150" s="729"/>
      <c r="B150" s="729"/>
      <c r="C150" s="10"/>
      <c r="D150" s="966"/>
      <c r="E150" s="966"/>
      <c r="F150" s="966"/>
      <c r="G150" s="152"/>
    </row>
    <row r="151" spans="1:7" s="741" customFormat="1" ht="13.75" customHeight="1">
      <c r="A151" s="729"/>
      <c r="B151" s="729"/>
      <c r="C151" s="10"/>
      <c r="D151" s="966"/>
      <c r="E151" s="966"/>
      <c r="F151" s="966"/>
      <c r="G151" s="152"/>
    </row>
    <row r="152" spans="1:7" s="741" customFormat="1" ht="13.75" customHeight="1">
      <c r="A152" s="729"/>
      <c r="B152" s="729"/>
      <c r="C152" s="10"/>
      <c r="D152" s="966"/>
      <c r="E152" s="966"/>
      <c r="F152" s="966"/>
      <c r="G152" s="152"/>
    </row>
    <row r="153" spans="1:7" s="741" customFormat="1" ht="13.75" customHeight="1">
      <c r="A153" s="729"/>
      <c r="B153" s="729"/>
      <c r="C153" s="10"/>
      <c r="D153" s="966"/>
      <c r="E153" s="966"/>
      <c r="F153" s="966"/>
      <c r="G153" s="152"/>
    </row>
    <row r="154" spans="1:7" s="741" customFormat="1" ht="13.75" customHeight="1">
      <c r="A154" s="729"/>
      <c r="B154" s="729"/>
      <c r="C154" s="10"/>
      <c r="D154" s="966"/>
      <c r="E154" s="966"/>
      <c r="F154" s="966"/>
      <c r="G154" s="152"/>
    </row>
    <row r="155" spans="1:7" s="741" customFormat="1" ht="13.75" customHeight="1">
      <c r="A155" s="729"/>
      <c r="B155" s="729"/>
      <c r="C155" s="10"/>
      <c r="D155" s="337"/>
      <c r="E155" s="154"/>
      <c r="F155" s="154"/>
      <c r="G155" s="152"/>
    </row>
    <row r="156" spans="1:7" customFormat="1" ht="13.75" customHeight="1">
      <c r="A156" s="395"/>
      <c r="B156" s="703" t="s">
        <v>329</v>
      </c>
      <c r="C156" s="335"/>
      <c r="D156" s="978" t="s">
        <v>1306</v>
      </c>
      <c r="E156" s="978"/>
      <c r="F156" s="978"/>
      <c r="G156" s="461"/>
    </row>
    <row r="157" spans="1:7" customFormat="1" ht="13.75" customHeight="1">
      <c r="A157" s="395"/>
      <c r="B157" s="395"/>
      <c r="C157" s="335"/>
      <c r="D157" s="978"/>
      <c r="E157" s="978"/>
      <c r="F157" s="978"/>
      <c r="G157" s="461"/>
    </row>
    <row r="158" spans="1:7" customFormat="1" ht="13.75" customHeight="1">
      <c r="A158" s="395"/>
      <c r="B158" s="395"/>
      <c r="C158" s="335"/>
      <c r="D158" s="337"/>
      <c r="E158" s="335"/>
      <c r="F158" s="335"/>
      <c r="G158" s="461"/>
    </row>
    <row r="159" spans="1:7" customFormat="1" ht="13.75" customHeight="1">
      <c r="A159" s="395"/>
      <c r="B159" s="703" t="s">
        <v>329</v>
      </c>
      <c r="C159" s="335"/>
      <c r="D159" s="974" t="s">
        <v>1307</v>
      </c>
      <c r="E159" s="974"/>
      <c r="F159" s="974"/>
      <c r="G159" s="461"/>
    </row>
    <row r="160" spans="1:7" customFormat="1" ht="13.75" customHeight="1">
      <c r="A160" s="395"/>
      <c r="B160" s="395"/>
      <c r="C160" s="335"/>
      <c r="D160" s="974"/>
      <c r="E160" s="974"/>
      <c r="F160" s="974"/>
      <c r="G160" s="461"/>
    </row>
    <row r="161" spans="1:7" customFormat="1" ht="13.75" customHeight="1">
      <c r="A161" s="395"/>
      <c r="B161" s="395"/>
      <c r="C161" s="335"/>
      <c r="D161" s="974"/>
      <c r="E161" s="974"/>
      <c r="F161" s="974"/>
      <c r="G161" s="461"/>
    </row>
    <row r="162" spans="1:7" customFormat="1" ht="13.75" customHeight="1">
      <c r="A162" s="395"/>
      <c r="B162" s="395"/>
      <c r="C162" s="335"/>
      <c r="D162" s="974"/>
      <c r="E162" s="974"/>
      <c r="F162" s="974"/>
      <c r="G162" s="461"/>
    </row>
    <row r="163" spans="1:7" customFormat="1" ht="13.75" customHeight="1">
      <c r="A163" s="135"/>
      <c r="B163" s="700"/>
      <c r="C163" s="10"/>
      <c r="D163" s="154"/>
      <c r="E163" s="154"/>
      <c r="F163" s="154"/>
      <c r="G163" s="152"/>
    </row>
    <row r="164" spans="1:7" customFormat="1" ht="13.75" customHeight="1">
      <c r="A164" s="135"/>
      <c r="B164" s="703" t="s">
        <v>329</v>
      </c>
      <c r="C164" s="10"/>
      <c r="D164" s="1009" t="s">
        <v>1308</v>
      </c>
      <c r="E164" s="1009"/>
      <c r="F164" s="1009"/>
      <c r="G164" s="152"/>
    </row>
    <row r="165" spans="1:7" customFormat="1" ht="13.75" customHeight="1">
      <c r="A165" s="135"/>
      <c r="B165" s="700"/>
      <c r="C165" s="10"/>
      <c r="D165" s="1009"/>
      <c r="E165" s="1009"/>
      <c r="F165" s="1009"/>
      <c r="G165" s="152"/>
    </row>
    <row r="166" spans="1:7" customFormat="1" ht="13.75" customHeight="1">
      <c r="A166" s="135"/>
      <c r="B166" s="700"/>
      <c r="C166" s="10"/>
      <c r="D166" s="1009"/>
      <c r="E166" s="1009"/>
      <c r="F166" s="1009"/>
      <c r="G166" s="152"/>
    </row>
    <row r="167" spans="1:7" customFormat="1" ht="13.75" customHeight="1">
      <c r="A167" s="23"/>
      <c r="B167" s="699"/>
      <c r="C167" s="10"/>
      <c r="D167" s="7"/>
      <c r="E167" s="154"/>
      <c r="F167" s="154"/>
      <c r="G167" s="152"/>
    </row>
    <row r="168" spans="1:7" ht="13">
      <c r="A168" s="986" t="s">
        <v>1202</v>
      </c>
      <c r="B168" s="986"/>
      <c r="C168" s="986"/>
      <c r="D168" s="986"/>
      <c r="E168" s="986"/>
      <c r="F168" s="986"/>
      <c r="G168" s="986"/>
    </row>
    <row r="169" spans="1:7" ht="12" customHeight="1">
      <c r="D169" s="138"/>
      <c r="E169" s="138"/>
      <c r="F169" s="138"/>
    </row>
    <row r="170" spans="1:7">
      <c r="B170" s="1014" t="s">
        <v>483</v>
      </c>
      <c r="C170" s="1014"/>
      <c r="D170" s="1014"/>
      <c r="E170" s="1014"/>
      <c r="F170" s="1014"/>
    </row>
    <row r="171" spans="1:7" ht="12" customHeight="1">
      <c r="A171" s="264"/>
      <c r="B171" s="697"/>
      <c r="C171" s="264"/>
    </row>
    <row r="172" spans="1:7" ht="13">
      <c r="A172" s="986" t="s">
        <v>1203</v>
      </c>
      <c r="B172" s="986"/>
      <c r="C172" s="986"/>
      <c r="D172" s="986"/>
      <c r="E172" s="986"/>
      <c r="F172" s="986"/>
      <c r="G172" s="986"/>
    </row>
    <row r="173" spans="1:7" ht="12" customHeight="1">
      <c r="A173" s="273"/>
      <c r="B173" s="273"/>
      <c r="C173" s="274"/>
      <c r="D173" s="57"/>
      <c r="E173" s="49"/>
      <c r="F173" s="57"/>
      <c r="G173" s="57"/>
    </row>
    <row r="174" spans="1:7" ht="13.4" customHeight="1">
      <c r="A174" s="273"/>
      <c r="B174" s="273"/>
      <c r="C174" s="274"/>
      <c r="D174" s="1010" t="s">
        <v>1311</v>
      </c>
      <c r="E174" s="1010"/>
      <c r="F174" s="1010"/>
      <c r="G174" s="57"/>
    </row>
    <row r="175" spans="1:7" ht="13">
      <c r="A175" s="273"/>
      <c r="B175" s="273"/>
      <c r="C175" s="274"/>
      <c r="D175" s="1010"/>
      <c r="E175" s="1010"/>
      <c r="F175" s="1010"/>
      <c r="G175" s="57"/>
    </row>
    <row r="176" spans="1:7" s="743" customFormat="1" ht="13">
      <c r="A176" s="745"/>
      <c r="B176" s="745"/>
      <c r="C176" s="274"/>
      <c r="D176" s="1011" t="s">
        <v>1312</v>
      </c>
      <c r="E176" s="1011"/>
      <c r="F176" s="1011"/>
      <c r="G176" s="57"/>
    </row>
    <row r="177" spans="1:7" ht="12" customHeight="1">
      <c r="A177" s="273"/>
      <c r="B177" s="273"/>
      <c r="C177" s="274"/>
      <c r="D177" s="57"/>
      <c r="E177" s="49"/>
      <c r="F177" s="57"/>
      <c r="G177" s="57"/>
    </row>
    <row r="178" spans="1:7" ht="13">
      <c r="A178" s="270"/>
      <c r="B178" s="703" t="s">
        <v>329</v>
      </c>
      <c r="C178" s="274"/>
      <c r="D178" s="1004" t="s">
        <v>1310</v>
      </c>
      <c r="E178" s="1004"/>
      <c r="F178" s="1004"/>
      <c r="G178" s="57"/>
    </row>
    <row r="179" spans="1:7" ht="13">
      <c r="A179" s="270"/>
      <c r="B179" s="270"/>
      <c r="C179" s="274"/>
      <c r="D179" s="1004"/>
      <c r="E179" s="1004"/>
      <c r="F179" s="1004"/>
      <c r="G179" s="57"/>
    </row>
    <row r="180" spans="1:7" ht="13">
      <c r="A180" s="270"/>
      <c r="B180" s="270"/>
      <c r="C180" s="274"/>
      <c r="D180" s="1004"/>
      <c r="E180" s="1004"/>
      <c r="F180" s="1004"/>
      <c r="G180" s="57"/>
    </row>
    <row r="181" spans="1:7">
      <c r="A181" s="274"/>
      <c r="B181" s="274"/>
      <c r="C181" s="274"/>
      <c r="D181" s="1004"/>
      <c r="E181" s="1004"/>
      <c r="F181" s="1004"/>
    </row>
    <row r="182" spans="1:7">
      <c r="A182" s="274"/>
      <c r="B182" s="274"/>
      <c r="C182" s="274"/>
      <c r="D182" s="421"/>
      <c r="E182" s="57"/>
      <c r="F182" s="57"/>
    </row>
    <row r="183" spans="1:7">
      <c r="A183" s="274"/>
      <c r="B183" s="274"/>
      <c r="C183" s="274"/>
      <c r="D183" s="1013" t="s">
        <v>1219</v>
      </c>
      <c r="E183" s="1013"/>
      <c r="F183" s="1013"/>
    </row>
    <row r="184" spans="1:7">
      <c r="A184" s="274"/>
      <c r="B184" s="274"/>
      <c r="C184" s="274"/>
      <c r="D184" s="1013"/>
      <c r="E184" s="1013"/>
      <c r="F184" s="1013"/>
    </row>
    <row r="185" spans="1:7" s="706" customFormat="1">
      <c r="A185" s="274"/>
      <c r="B185" s="274"/>
      <c r="C185" s="274"/>
      <c r="D185" s="720"/>
      <c r="E185" s="720"/>
      <c r="F185" s="720"/>
      <c r="G185" s="7"/>
    </row>
    <row r="186" spans="1:7" s="701" customFormat="1" ht="13">
      <c r="A186" s="270"/>
      <c r="B186" s="703" t="s">
        <v>329</v>
      </c>
      <c r="C186" s="581"/>
      <c r="D186" s="966" t="s">
        <v>1309</v>
      </c>
      <c r="E186" s="966"/>
      <c r="F186" s="966"/>
      <c r="G186" s="702"/>
    </row>
    <row r="187" spans="1:7" s="701" customFormat="1" ht="14.5" customHeight="1">
      <c r="A187" s="270"/>
      <c r="C187" s="581"/>
      <c r="D187" s="966"/>
      <c r="E187" s="966"/>
      <c r="F187" s="966"/>
      <c r="G187" s="702"/>
    </row>
    <row r="188" spans="1:7" s="701" customFormat="1" ht="13">
      <c r="A188" s="270"/>
      <c r="B188" s="721"/>
      <c r="C188" s="581"/>
      <c r="D188" s="966"/>
      <c r="E188" s="966"/>
      <c r="F188" s="966"/>
      <c r="G188" s="702"/>
    </row>
    <row r="189" spans="1:7" s="701" customFormat="1" ht="13">
      <c r="A189" s="270"/>
      <c r="B189" s="721"/>
      <c r="C189" s="581"/>
      <c r="D189" s="966"/>
      <c r="E189" s="966"/>
      <c r="F189" s="966"/>
      <c r="G189" s="702"/>
    </row>
    <row r="190" spans="1:7" s="706" customFormat="1">
      <c r="A190" s="274"/>
      <c r="B190" s="274"/>
      <c r="C190" s="274"/>
      <c r="D190" s="720"/>
      <c r="E190" s="720"/>
      <c r="F190" s="720"/>
      <c r="G190" s="7"/>
    </row>
    <row r="191" spans="1:7" ht="13">
      <c r="A191" s="986" t="s">
        <v>1204</v>
      </c>
      <c r="B191" s="986"/>
      <c r="C191" s="986"/>
      <c r="D191" s="986"/>
      <c r="E191" s="986"/>
      <c r="F191" s="986"/>
      <c r="G191" s="986"/>
    </row>
    <row r="192" spans="1:7" ht="12" customHeight="1">
      <c r="D192" s="138"/>
      <c r="E192" s="138"/>
      <c r="F192" s="138"/>
    </row>
    <row r="193" spans="1:6" ht="13">
      <c r="C193" s="271"/>
      <c r="D193" s="1012" t="s">
        <v>222</v>
      </c>
      <c r="E193" s="1012"/>
      <c r="F193" s="1012"/>
    </row>
    <row r="194" spans="1:6" ht="13">
      <c r="A194" s="264"/>
      <c r="B194" s="697"/>
      <c r="C194" s="264"/>
      <c r="D194" s="981" t="s">
        <v>1333</v>
      </c>
      <c r="E194" s="991"/>
      <c r="F194" s="991"/>
    </row>
    <row r="195" spans="1:6" ht="12" customHeight="1">
      <c r="A195" s="23"/>
      <c r="B195" s="699"/>
      <c r="C195" s="23"/>
    </row>
    <row r="196" spans="1:6" ht="13.4" customHeight="1">
      <c r="A196" s="23"/>
      <c r="C196" s="23"/>
      <c r="D196" s="989" t="s">
        <v>592</v>
      </c>
      <c r="E196" s="989"/>
      <c r="F196" s="989"/>
    </row>
    <row r="197" spans="1:6" ht="13">
      <c r="A197" s="270"/>
      <c r="B197" s="703" t="s">
        <v>329</v>
      </c>
      <c r="D197" s="966" t="s">
        <v>1327</v>
      </c>
      <c r="E197" s="966"/>
      <c r="F197" s="966"/>
    </row>
    <row r="198" spans="1:6" ht="13">
      <c r="A198" s="270"/>
      <c r="B198" s="270"/>
      <c r="D198" s="966"/>
      <c r="E198" s="966"/>
      <c r="F198" s="966"/>
    </row>
    <row r="199" spans="1:6"/>
    <row r="200" spans="1:6" ht="13">
      <c r="A200" s="270"/>
      <c r="B200" s="703" t="s">
        <v>329</v>
      </c>
      <c r="D200" s="966" t="s">
        <v>1328</v>
      </c>
      <c r="E200" s="966"/>
      <c r="F200" s="966"/>
    </row>
    <row r="201" spans="1:6" ht="13">
      <c r="A201" s="270"/>
      <c r="B201" s="270"/>
      <c r="D201" s="966"/>
      <c r="E201" s="966"/>
      <c r="F201" s="966"/>
    </row>
    <row r="202" spans="1:6" ht="13">
      <c r="A202" s="270"/>
      <c r="B202" s="270"/>
      <c r="D202" s="966"/>
      <c r="E202" s="966"/>
      <c r="F202" s="966"/>
    </row>
    <row r="203" spans="1:6" ht="5.15" customHeight="1">
      <c r="A203" s="270"/>
      <c r="B203" s="270"/>
      <c r="D203" s="154"/>
      <c r="E203" s="138"/>
      <c r="F203" s="138"/>
    </row>
    <row r="204" spans="1:6" ht="13">
      <c r="A204" s="270"/>
      <c r="B204" s="270"/>
      <c r="D204" s="966" t="s">
        <v>1329</v>
      </c>
      <c r="E204" s="966"/>
      <c r="F204" s="966"/>
    </row>
    <row r="205" spans="1:6" ht="13">
      <c r="A205" s="270"/>
      <c r="B205" s="270"/>
      <c r="D205" s="966"/>
      <c r="E205" s="966"/>
      <c r="F205" s="966"/>
    </row>
    <row r="206" spans="1:6" ht="13">
      <c r="A206" s="270"/>
      <c r="B206" s="270"/>
      <c r="D206" s="966"/>
      <c r="E206" s="966"/>
      <c r="F206" s="966"/>
    </row>
    <row r="207" spans="1:6" ht="13">
      <c r="A207" s="270"/>
      <c r="B207" s="270"/>
      <c r="D207" s="966"/>
      <c r="E207" s="966"/>
      <c r="F207" s="966"/>
    </row>
    <row r="208" spans="1:6" ht="13">
      <c r="A208" s="270"/>
      <c r="B208" s="270"/>
      <c r="D208" s="966"/>
      <c r="E208" s="966"/>
      <c r="F208" s="966"/>
    </row>
    <row r="209" spans="1:7" ht="13">
      <c r="A209" s="270"/>
      <c r="B209" s="270"/>
      <c r="D209" s="138"/>
      <c r="E209" s="138"/>
      <c r="F209" s="138"/>
    </row>
    <row r="210" spans="1:7" ht="13">
      <c r="A210" s="270"/>
      <c r="B210" s="703" t="s">
        <v>329</v>
      </c>
      <c r="D210" s="980" t="s">
        <v>1330</v>
      </c>
      <c r="E210" s="980"/>
      <c r="F210" s="980"/>
    </row>
    <row r="211" spans="1:7" ht="13">
      <c r="A211" s="270"/>
      <c r="B211" s="270"/>
      <c r="D211" s="980"/>
      <c r="E211" s="980"/>
      <c r="F211" s="980"/>
    </row>
    <row r="212" spans="1:7" ht="13">
      <c r="A212" s="270"/>
      <c r="B212" s="270"/>
      <c r="D212" s="1014" t="s">
        <v>992</v>
      </c>
      <c r="E212" s="1014"/>
      <c r="F212" s="1014"/>
    </row>
    <row r="213" spans="1:7" ht="13">
      <c r="A213" s="270"/>
      <c r="B213" s="270"/>
      <c r="D213" s="138"/>
      <c r="E213" s="138"/>
      <c r="F213" s="138"/>
    </row>
    <row r="214" spans="1:7" ht="14.5" customHeight="1">
      <c r="A214" s="270"/>
      <c r="B214" s="703" t="s">
        <v>329</v>
      </c>
      <c r="D214" s="980" t="s">
        <v>1332</v>
      </c>
      <c r="E214" s="980"/>
      <c r="F214" s="980"/>
    </row>
    <row r="215" spans="1:7" ht="13">
      <c r="A215" s="270"/>
      <c r="B215" s="270"/>
      <c r="D215" s="980"/>
      <c r="E215" s="980"/>
      <c r="F215" s="980"/>
    </row>
    <row r="216" spans="1:7" ht="13">
      <c r="A216" s="270"/>
      <c r="B216" s="270"/>
      <c r="D216" s="980"/>
      <c r="E216" s="980"/>
      <c r="F216" s="980"/>
    </row>
    <row r="217" spans="1:7" ht="13">
      <c r="A217" s="270"/>
      <c r="B217" s="270"/>
      <c r="D217" s="980"/>
      <c r="E217" s="980"/>
      <c r="F217" s="980"/>
    </row>
    <row r="218" spans="1:7" ht="13">
      <c r="A218" s="270"/>
      <c r="B218" s="270"/>
      <c r="D218" s="980"/>
      <c r="E218" s="980"/>
      <c r="F218" s="980"/>
    </row>
    <row r="219" spans="1:7">
      <c r="D219" s="138"/>
      <c r="E219" s="138"/>
      <c r="F219" s="138"/>
    </row>
    <row r="220" spans="1:7" ht="13">
      <c r="A220" s="270"/>
      <c r="B220" s="703" t="s">
        <v>329</v>
      </c>
      <c r="D220" s="966" t="s">
        <v>1331</v>
      </c>
      <c r="E220" s="966"/>
      <c r="F220" s="966"/>
    </row>
    <row r="221" spans="1:7" ht="13">
      <c r="A221" s="270"/>
      <c r="B221" s="270"/>
      <c r="D221" s="966"/>
      <c r="E221" s="966"/>
      <c r="F221" s="966"/>
    </row>
    <row r="222" spans="1:7">
      <c r="D222" s="29"/>
    </row>
    <row r="223" spans="1:7" ht="13">
      <c r="A223" s="986" t="s">
        <v>1205</v>
      </c>
      <c r="B223" s="986"/>
      <c r="C223" s="986"/>
      <c r="D223" s="986"/>
      <c r="E223" s="986"/>
      <c r="F223" s="986"/>
      <c r="G223" s="986"/>
    </row>
    <row r="224" spans="1:7">
      <c r="D224" s="29"/>
    </row>
    <row r="225" spans="1:6" ht="13">
      <c r="C225" s="271"/>
      <c r="D225" s="989" t="s">
        <v>1334</v>
      </c>
      <c r="E225" s="989"/>
      <c r="F225" s="989"/>
    </row>
    <row r="226" spans="1:6" ht="13">
      <c r="A226" s="264"/>
      <c r="B226" s="697"/>
      <c r="C226" s="264"/>
      <c r="D226" s="138"/>
      <c r="E226" s="138"/>
      <c r="F226" s="138"/>
    </row>
    <row r="227" spans="1:6" ht="13">
      <c r="A227" s="269"/>
      <c r="B227" s="269"/>
      <c r="C227" s="269"/>
      <c r="D227" s="989" t="s">
        <v>285</v>
      </c>
      <c r="E227" s="989"/>
      <c r="F227" s="989"/>
    </row>
    <row r="228" spans="1:6" ht="13">
      <c r="A228" s="270"/>
      <c r="B228" s="703" t="s">
        <v>329</v>
      </c>
      <c r="D228" s="990" t="s">
        <v>1335</v>
      </c>
      <c r="E228" s="990"/>
      <c r="F228" s="990"/>
    </row>
    <row r="229" spans="1:6" ht="13">
      <c r="A229" s="270"/>
      <c r="B229" s="270"/>
      <c r="D229" s="990"/>
      <c r="E229" s="990"/>
      <c r="F229" s="990"/>
    </row>
    <row r="230" spans="1:6">
      <c r="D230" s="138"/>
      <c r="E230" s="138"/>
      <c r="F230" s="138"/>
    </row>
    <row r="231" spans="1:6" ht="14.5" customHeight="1">
      <c r="A231" s="270"/>
      <c r="B231" s="703" t="s">
        <v>329</v>
      </c>
      <c r="D231" s="980" t="s">
        <v>1336</v>
      </c>
      <c r="E231" s="980"/>
      <c r="F231" s="980"/>
    </row>
    <row r="232" spans="1:6">
      <c r="D232" s="980"/>
      <c r="E232" s="980"/>
      <c r="F232" s="980"/>
    </row>
    <row r="233" spans="1:6" ht="13">
      <c r="D233" s="991" t="s">
        <v>983</v>
      </c>
      <c r="E233" s="991"/>
      <c r="F233" s="991"/>
    </row>
    <row r="234" spans="1:6">
      <c r="D234" s="138"/>
      <c r="E234" s="138"/>
      <c r="F234" s="138"/>
    </row>
    <row r="235" spans="1:6" ht="14.5" customHeight="1">
      <c r="A235" s="270"/>
      <c r="B235" s="703" t="s">
        <v>329</v>
      </c>
      <c r="D235" s="980" t="s">
        <v>1338</v>
      </c>
      <c r="E235" s="980"/>
      <c r="F235" s="980"/>
    </row>
    <row r="236" spans="1:6">
      <c r="D236" s="980"/>
      <c r="E236" s="980"/>
      <c r="F236" s="980"/>
    </row>
    <row r="237" spans="1:6">
      <c r="D237" s="980"/>
      <c r="E237" s="980"/>
      <c r="F237" s="980"/>
    </row>
    <row r="238" spans="1:6">
      <c r="D238" s="980"/>
      <c r="E238" s="980"/>
      <c r="F238" s="980"/>
    </row>
    <row r="239" spans="1:6">
      <c r="D239" s="980"/>
      <c r="E239" s="980"/>
      <c r="F239" s="980"/>
    </row>
    <row r="240" spans="1:6">
      <c r="D240" s="138"/>
      <c r="E240" s="138"/>
      <c r="F240" s="138"/>
    </row>
    <row r="241" spans="1:7" ht="13">
      <c r="A241" s="270"/>
      <c r="B241" s="703" t="s">
        <v>329</v>
      </c>
      <c r="D241" s="966" t="s">
        <v>1337</v>
      </c>
      <c r="E241" s="966"/>
      <c r="F241" s="966"/>
    </row>
    <row r="242" spans="1:7">
      <c r="D242" s="966"/>
      <c r="E242" s="966"/>
      <c r="F242" s="966"/>
    </row>
    <row r="243" spans="1:7">
      <c r="D243" s="966"/>
      <c r="E243" s="966"/>
      <c r="F243" s="966"/>
    </row>
    <row r="244" spans="1:7">
      <c r="D244" s="272"/>
      <c r="E244" s="138"/>
      <c r="F244" s="138"/>
    </row>
    <row r="245" spans="1:7" ht="13">
      <c r="A245" s="986" t="s">
        <v>1206</v>
      </c>
      <c r="B245" s="986"/>
      <c r="C245" s="986"/>
      <c r="D245" s="986"/>
      <c r="E245" s="986"/>
      <c r="F245" s="986"/>
      <c r="G245" s="986"/>
    </row>
    <row r="246" spans="1:7">
      <c r="D246" s="272"/>
      <c r="E246" s="138"/>
      <c r="F246" s="138"/>
    </row>
    <row r="247" spans="1:7" ht="13">
      <c r="C247" s="264"/>
      <c r="D247" s="1015" t="s">
        <v>1339</v>
      </c>
      <c r="E247" s="1015"/>
      <c r="F247" s="1015"/>
    </row>
    <row r="248" spans="1:7" ht="13">
      <c r="C248" s="264"/>
      <c r="D248" s="1015"/>
      <c r="E248" s="1015"/>
      <c r="F248" s="1015"/>
    </row>
    <row r="249" spans="1:7" ht="13">
      <c r="A249" s="269"/>
      <c r="B249" s="269"/>
      <c r="C249" s="269"/>
      <c r="D249" s="5"/>
      <c r="E249" s="6"/>
      <c r="F249" s="6"/>
    </row>
    <row r="250" spans="1:7" ht="13">
      <c r="C250" s="269"/>
      <c r="D250" s="989" t="s">
        <v>223</v>
      </c>
      <c r="E250" s="989"/>
      <c r="F250" s="989"/>
    </row>
    <row r="251" spans="1:7" ht="15.75" customHeight="1">
      <c r="A251" s="270"/>
      <c r="B251" s="270"/>
      <c r="D251" s="997" t="s">
        <v>1340</v>
      </c>
      <c r="E251" s="997"/>
      <c r="F251" s="997"/>
    </row>
    <row r="252" spans="1:7">
      <c r="E252" s="138"/>
      <c r="F252" s="138"/>
    </row>
    <row r="253" spans="1:7" ht="13">
      <c r="A253" s="270"/>
      <c r="B253" s="703" t="s">
        <v>329</v>
      </c>
      <c r="D253" s="966" t="s">
        <v>1341</v>
      </c>
      <c r="E253" s="966"/>
      <c r="F253" s="966"/>
    </row>
    <row r="254" spans="1:7" ht="13">
      <c r="A254" s="270"/>
      <c r="B254" s="270"/>
      <c r="D254" s="966"/>
      <c r="E254" s="966"/>
      <c r="F254" s="966"/>
    </row>
    <row r="255" spans="1:7">
      <c r="D255" s="138"/>
      <c r="E255" s="138"/>
      <c r="F255" s="138"/>
    </row>
    <row r="256" spans="1:7" ht="13">
      <c r="A256" s="270"/>
      <c r="B256" s="703" t="s">
        <v>329</v>
      </c>
      <c r="D256" s="980" t="s">
        <v>1342</v>
      </c>
      <c r="E256" s="980"/>
      <c r="F256" s="980"/>
    </row>
    <row r="257" spans="1:7" ht="13">
      <c r="A257" s="270"/>
      <c r="B257" s="270"/>
      <c r="D257" s="980"/>
      <c r="E257" s="980"/>
      <c r="F257" s="980"/>
    </row>
    <row r="258" spans="1:7" ht="13">
      <c r="A258" s="270"/>
      <c r="B258" s="270"/>
      <c r="D258" s="980"/>
      <c r="E258" s="980"/>
      <c r="F258" s="980"/>
    </row>
    <row r="259" spans="1:7">
      <c r="D259" s="138"/>
      <c r="E259" s="138"/>
      <c r="F259" s="138"/>
    </row>
    <row r="260" spans="1:7" ht="13">
      <c r="A260" s="270"/>
      <c r="B260" s="703" t="s">
        <v>329</v>
      </c>
      <c r="D260" s="966" t="s">
        <v>1343</v>
      </c>
      <c r="E260" s="966"/>
      <c r="F260" s="966"/>
    </row>
    <row r="261" spans="1:7" ht="13">
      <c r="A261" s="270"/>
      <c r="B261" s="270"/>
      <c r="D261" s="966"/>
      <c r="E261" s="966"/>
      <c r="F261" s="966"/>
    </row>
    <row r="262" spans="1:7" ht="13">
      <c r="A262" s="23"/>
      <c r="B262" s="699"/>
      <c r="E262" s="138"/>
      <c r="F262" s="138"/>
    </row>
    <row r="263" spans="1:7" ht="13">
      <c r="A263" s="986" t="s">
        <v>1207</v>
      </c>
      <c r="B263" s="986"/>
      <c r="C263" s="986"/>
      <c r="D263" s="986"/>
      <c r="E263" s="986"/>
      <c r="F263" s="986"/>
      <c r="G263" s="986"/>
    </row>
    <row r="264" spans="1:7" ht="13">
      <c r="A264" s="23"/>
      <c r="B264" s="699"/>
      <c r="D264" s="138"/>
      <c r="E264" s="138"/>
      <c r="F264" s="138"/>
    </row>
    <row r="265" spans="1:7" ht="13">
      <c r="C265" s="23"/>
      <c r="D265" s="989" t="s">
        <v>735</v>
      </c>
      <c r="E265" s="989"/>
      <c r="F265" s="989"/>
    </row>
    <row r="266" spans="1:7" ht="13">
      <c r="C266" s="23"/>
      <c r="D266" s="979" t="s">
        <v>1344</v>
      </c>
      <c r="E266" s="979"/>
      <c r="F266" s="979"/>
    </row>
    <row r="267" spans="1:7" ht="13">
      <c r="C267" s="23"/>
      <c r="D267" s="268"/>
    </row>
    <row r="268" spans="1:7">
      <c r="A268" s="282"/>
      <c r="B268" s="703" t="s">
        <v>329</v>
      </c>
      <c r="D268" s="979" t="s">
        <v>1345</v>
      </c>
      <c r="E268" s="979"/>
      <c r="F268" s="979"/>
    </row>
    <row r="269" spans="1:7" s="39" customFormat="1" ht="13">
      <c r="A269" s="420"/>
      <c r="B269" s="420"/>
      <c r="C269" s="282"/>
      <c r="D269" s="514"/>
      <c r="E269" s="515"/>
      <c r="F269" s="515"/>
      <c r="G269" s="133"/>
    </row>
    <row r="270" spans="1:7" s="39" customFormat="1" ht="13.4" customHeight="1">
      <c r="A270" s="282"/>
      <c r="B270" s="703" t="s">
        <v>329</v>
      </c>
      <c r="C270" s="282"/>
      <c r="D270" s="992" t="s">
        <v>1346</v>
      </c>
      <c r="E270" s="992"/>
      <c r="F270" s="992"/>
      <c r="G270" s="133"/>
    </row>
    <row r="271" spans="1:7" s="39" customFormat="1" ht="13">
      <c r="A271" s="420"/>
      <c r="B271" s="420"/>
      <c r="C271" s="282"/>
      <c r="D271" s="992"/>
      <c r="E271" s="992"/>
      <c r="F271" s="992"/>
      <c r="G271" s="133"/>
    </row>
    <row r="272" spans="1:7" s="39" customFormat="1" ht="13">
      <c r="A272" s="420"/>
      <c r="B272" s="420"/>
      <c r="C272" s="282"/>
      <c r="D272" s="992"/>
      <c r="E272" s="992"/>
      <c r="F272" s="992"/>
      <c r="G272" s="133"/>
    </row>
    <row r="273" spans="1:7" s="39" customFormat="1" ht="13">
      <c r="A273" s="420"/>
      <c r="B273" s="420"/>
      <c r="C273" s="282"/>
      <c r="D273" s="992"/>
      <c r="E273" s="992"/>
      <c r="F273" s="992"/>
      <c r="G273" s="133"/>
    </row>
    <row r="274" spans="1:7" s="39" customFormat="1" ht="13">
      <c r="A274" s="420"/>
      <c r="B274" s="420"/>
      <c r="C274" s="282"/>
      <c r="D274" s="992"/>
      <c r="E274" s="992"/>
      <c r="F274" s="992"/>
      <c r="G274" s="133"/>
    </row>
    <row r="275" spans="1:7" s="39" customFormat="1" ht="13">
      <c r="A275" s="420"/>
      <c r="B275" s="420"/>
      <c r="C275" s="282"/>
      <c r="D275" s="514"/>
      <c r="E275" s="515"/>
      <c r="F275" s="515"/>
      <c r="G275" s="133"/>
    </row>
    <row r="276" spans="1:7" s="39" customFormat="1" ht="13.4" customHeight="1">
      <c r="A276" s="282"/>
      <c r="B276" s="703" t="s">
        <v>329</v>
      </c>
      <c r="C276" s="282"/>
      <c r="D276" s="992" t="s">
        <v>1347</v>
      </c>
      <c r="E276" s="992"/>
      <c r="F276" s="992"/>
      <c r="G276" s="133"/>
    </row>
    <row r="277" spans="1:7" s="39" customFormat="1">
      <c r="A277" s="282"/>
      <c r="B277" s="282"/>
      <c r="C277" s="282"/>
      <c r="D277" s="992"/>
      <c r="E277" s="992"/>
      <c r="F277" s="992"/>
      <c r="G277" s="133"/>
    </row>
    <row r="278" spans="1:7" s="39" customFormat="1" ht="13">
      <c r="A278" s="420"/>
      <c r="B278" s="420"/>
      <c r="C278" s="282"/>
      <c r="D278" s="514"/>
      <c r="E278" s="515"/>
      <c r="F278" s="515"/>
      <c r="G278" s="133"/>
    </row>
    <row r="279" spans="1:7">
      <c r="A279" s="282"/>
      <c r="B279" s="703" t="s">
        <v>329</v>
      </c>
      <c r="D279" s="979" t="s">
        <v>1348</v>
      </c>
      <c r="E279" s="979"/>
      <c r="F279" s="979"/>
    </row>
    <row r="280" spans="1:7">
      <c r="E280" s="138"/>
      <c r="F280" s="138"/>
    </row>
    <row r="281" spans="1:7" ht="13">
      <c r="A281" s="270"/>
      <c r="B281" s="703" t="s">
        <v>329</v>
      </c>
      <c r="D281" s="980" t="s">
        <v>1349</v>
      </c>
      <c r="E281" s="980"/>
      <c r="F281" s="980"/>
    </row>
    <row r="282" spans="1:7" ht="13">
      <c r="A282" s="270"/>
      <c r="B282" s="270"/>
      <c r="D282" s="980"/>
      <c r="E282" s="980"/>
      <c r="F282" s="980"/>
    </row>
    <row r="283" spans="1:7" s="743" customFormat="1" ht="13">
      <c r="A283" s="738"/>
      <c r="B283" s="738"/>
      <c r="C283" s="755"/>
      <c r="D283" s="980"/>
      <c r="E283" s="980"/>
      <c r="F283" s="980"/>
      <c r="G283" s="7"/>
    </row>
    <row r="284" spans="1:7" s="743" customFormat="1" ht="13">
      <c r="A284" s="738"/>
      <c r="B284" s="738"/>
      <c r="C284" s="755"/>
      <c r="D284" s="980"/>
      <c r="E284" s="980"/>
      <c r="F284" s="980"/>
      <c r="G284" s="7"/>
    </row>
    <row r="285" spans="1:7" s="743" customFormat="1" ht="13">
      <c r="A285" s="738"/>
      <c r="B285" s="738"/>
      <c r="C285" s="755"/>
      <c r="D285" s="980"/>
      <c r="E285" s="980"/>
      <c r="F285" s="980"/>
      <c r="G285" s="7"/>
    </row>
    <row r="286" spans="1:7" s="743" customFormat="1" ht="13">
      <c r="A286" s="738"/>
      <c r="B286" s="738"/>
      <c r="C286" s="755"/>
      <c r="D286" s="980"/>
      <c r="E286" s="980"/>
      <c r="F286" s="980"/>
      <c r="G286" s="7"/>
    </row>
    <row r="287" spans="1:7" s="743" customFormat="1" ht="13">
      <c r="A287" s="738"/>
      <c r="B287" s="738"/>
      <c r="C287" s="755"/>
      <c r="D287" s="980"/>
      <c r="E287" s="980"/>
      <c r="F287" s="980"/>
      <c r="G287" s="7"/>
    </row>
    <row r="288" spans="1:7" s="743" customFormat="1" ht="13">
      <c r="A288" s="738"/>
      <c r="B288" s="738"/>
      <c r="C288" s="755"/>
      <c r="D288" s="980"/>
      <c r="E288" s="980"/>
      <c r="F288" s="980"/>
      <c r="G288" s="7"/>
    </row>
    <row r="289" spans="1:7" s="743" customFormat="1" ht="13">
      <c r="A289" s="738"/>
      <c r="B289" s="738"/>
      <c r="C289" s="755"/>
      <c r="D289" s="980"/>
      <c r="E289" s="980"/>
      <c r="F289" s="980"/>
      <c r="G289" s="7"/>
    </row>
    <row r="290" spans="1:7" s="743" customFormat="1" ht="13">
      <c r="A290" s="738"/>
      <c r="B290" s="738"/>
      <c r="C290" s="755"/>
      <c r="D290" s="980"/>
      <c r="E290" s="980"/>
      <c r="F290" s="980"/>
      <c r="G290" s="7"/>
    </row>
    <row r="291" spans="1:7" s="743" customFormat="1" ht="13">
      <c r="A291" s="738"/>
      <c r="B291" s="738"/>
      <c r="C291" s="755"/>
      <c r="D291" s="980"/>
      <c r="E291" s="980"/>
      <c r="F291" s="980"/>
      <c r="G291" s="7"/>
    </row>
    <row r="292" spans="1:7" s="743" customFormat="1" ht="13">
      <c r="A292" s="738"/>
      <c r="B292" s="738"/>
      <c r="C292" s="755"/>
      <c r="D292" s="980"/>
      <c r="E292" s="980"/>
      <c r="F292" s="980"/>
      <c r="G292" s="7"/>
    </row>
    <row r="293" spans="1:7" ht="13">
      <c r="A293" s="270"/>
      <c r="B293" s="270"/>
      <c r="D293" s="980"/>
      <c r="E293" s="980"/>
      <c r="F293" s="980"/>
    </row>
    <row r="294" spans="1:7" ht="13">
      <c r="A294" s="270"/>
      <c r="B294" s="270"/>
      <c r="D294" s="980"/>
      <c r="E294" s="980"/>
      <c r="F294" s="980"/>
    </row>
    <row r="295" spans="1:7" ht="13">
      <c r="A295" s="270"/>
      <c r="B295" s="270"/>
      <c r="D295" s="980"/>
      <c r="E295" s="980"/>
      <c r="F295" s="980"/>
    </row>
    <row r="296" spans="1:7">
      <c r="D296" s="138"/>
      <c r="E296" s="138"/>
      <c r="F296" s="138"/>
    </row>
    <row r="297" spans="1:7" ht="13">
      <c r="A297" s="270"/>
      <c r="B297" s="703" t="s">
        <v>329</v>
      </c>
      <c r="D297" s="980" t="s">
        <v>1350</v>
      </c>
      <c r="E297" s="980"/>
      <c r="F297" s="980"/>
    </row>
    <row r="298" spans="1:7">
      <c r="D298" s="980"/>
      <c r="E298" s="980"/>
      <c r="F298" s="980"/>
    </row>
    <row r="299" spans="1:7">
      <c r="D299" s="980"/>
      <c r="E299" s="980"/>
      <c r="F299" s="980"/>
    </row>
    <row r="300" spans="1:7">
      <c r="D300" s="980"/>
      <c r="E300" s="980"/>
      <c r="F300" s="980"/>
    </row>
    <row r="301" spans="1:7">
      <c r="D301" s="980"/>
      <c r="E301" s="980"/>
      <c r="F301" s="980"/>
    </row>
    <row r="302" spans="1:7">
      <c r="D302" s="980"/>
      <c r="E302" s="980"/>
      <c r="F302" s="980"/>
    </row>
    <row r="303" spans="1:7">
      <c r="D303" s="980"/>
      <c r="E303" s="980"/>
      <c r="F303" s="980"/>
    </row>
    <row r="304" spans="1:7">
      <c r="D304" s="980"/>
      <c r="E304" s="980"/>
      <c r="F304" s="980"/>
    </row>
    <row r="305" spans="1:7">
      <c r="D305" s="980"/>
      <c r="E305" s="980"/>
      <c r="F305" s="980"/>
    </row>
    <row r="306" spans="1:7">
      <c r="D306" s="138"/>
      <c r="E306" s="138"/>
      <c r="F306" s="138"/>
    </row>
    <row r="307" spans="1:7" ht="13">
      <c r="A307" s="270"/>
      <c r="B307" s="703" t="s">
        <v>329</v>
      </c>
      <c r="D307" s="966" t="s">
        <v>1351</v>
      </c>
      <c r="E307" s="966"/>
      <c r="F307" s="966"/>
    </row>
    <row r="308" spans="1:7">
      <c r="D308" s="966"/>
      <c r="E308" s="966"/>
      <c r="F308" s="966"/>
      <c r="G308" s="12"/>
    </row>
    <row r="309" spans="1:7">
      <c r="D309" s="966"/>
      <c r="E309" s="966"/>
      <c r="F309" s="966"/>
      <c r="G309" s="12"/>
    </row>
    <row r="310" spans="1:7">
      <c r="D310" s="966"/>
      <c r="E310" s="966"/>
      <c r="F310" s="966"/>
      <c r="G310" s="12"/>
    </row>
    <row r="311" spans="1:7">
      <c r="D311" s="966"/>
      <c r="E311" s="966"/>
      <c r="F311" s="966"/>
      <c r="G311" s="12"/>
    </row>
    <row r="312" spans="1:7">
      <c r="D312" s="966"/>
      <c r="E312" s="966"/>
      <c r="F312" s="966"/>
      <c r="G312" s="12"/>
    </row>
    <row r="313" spans="1:7" s="743" customFormat="1">
      <c r="A313" s="755"/>
      <c r="B313" s="755"/>
      <c r="C313" s="755"/>
      <c r="D313" s="752"/>
      <c r="E313" s="752"/>
      <c r="F313" s="752"/>
    </row>
    <row r="314" spans="1:7" ht="13.5" thickBot="1">
      <c r="D314" s="998" t="s">
        <v>1093</v>
      </c>
      <c r="E314" s="998"/>
      <c r="F314" s="998"/>
      <c r="G314" s="12"/>
    </row>
    <row r="315" spans="1:7" s="743" customFormat="1" ht="13" thickTop="1">
      <c r="A315" s="755"/>
      <c r="B315" s="755"/>
      <c r="C315" s="755"/>
      <c r="D315" s="999" t="s">
        <v>1352</v>
      </c>
      <c r="E315" s="999"/>
      <c r="F315" s="999"/>
    </row>
    <row r="316" spans="1:7">
      <c r="A316" s="335"/>
      <c r="B316" s="335"/>
      <c r="C316" s="335"/>
      <c r="D316" s="484"/>
      <c r="E316" s="484"/>
      <c r="F316" s="138"/>
      <c r="G316" s="12"/>
    </row>
    <row r="317" spans="1:7" ht="13">
      <c r="A317" s="270"/>
      <c r="B317" s="703" t="s">
        <v>329</v>
      </c>
      <c r="C317" s="335"/>
      <c r="D317" s="1000" t="s">
        <v>1353</v>
      </c>
      <c r="E317" s="1000"/>
      <c r="F317" s="1000"/>
      <c r="G317" s="12"/>
    </row>
    <row r="318" spans="1:7">
      <c r="A318" s="335"/>
      <c r="B318" s="335"/>
      <c r="C318" s="335"/>
      <c r="D318" s="484"/>
      <c r="E318" s="484"/>
      <c r="F318" s="138"/>
      <c r="G318" s="12"/>
    </row>
    <row r="319" spans="1:7">
      <c r="A319" s="335"/>
      <c r="B319" s="703" t="s">
        <v>329</v>
      </c>
      <c r="C319" s="335"/>
      <c r="D319" s="995" t="s">
        <v>1354</v>
      </c>
      <c r="E319" s="995"/>
      <c r="F319" s="995"/>
      <c r="G319" s="12"/>
    </row>
    <row r="320" spans="1:7">
      <c r="A320" s="335"/>
      <c r="B320" s="335"/>
      <c r="C320" s="335"/>
      <c r="D320" s="995"/>
      <c r="E320" s="995"/>
      <c r="F320" s="995"/>
      <c r="G320" s="12"/>
    </row>
    <row r="321" spans="1:7">
      <c r="A321" s="335"/>
      <c r="B321" s="335"/>
      <c r="C321" s="335"/>
      <c r="D321" s="995"/>
      <c r="E321" s="995"/>
      <c r="F321" s="995"/>
      <c r="G321" s="12"/>
    </row>
    <row r="322" spans="1:7">
      <c r="A322" s="335"/>
      <c r="B322" s="335"/>
      <c r="C322" s="335"/>
      <c r="D322" s="995"/>
      <c r="E322" s="995"/>
      <c r="F322" s="995"/>
      <c r="G322" s="12"/>
    </row>
    <row r="323" spans="1:7" s="743" customFormat="1">
      <c r="A323" s="335"/>
      <c r="B323" s="335"/>
      <c r="C323" s="335"/>
      <c r="D323" s="995"/>
      <c r="E323" s="995"/>
      <c r="F323" s="995"/>
    </row>
    <row r="324" spans="1:7" s="743" customFormat="1">
      <c r="A324" s="335"/>
      <c r="B324" s="335"/>
      <c r="C324" s="335"/>
      <c r="D324" s="995"/>
      <c r="E324" s="995"/>
      <c r="F324" s="995"/>
    </row>
    <row r="325" spans="1:7" s="743" customFormat="1">
      <c r="A325" s="335"/>
      <c r="B325" s="335"/>
      <c r="C325" s="335"/>
      <c r="D325" s="995"/>
      <c r="E325" s="995"/>
      <c r="F325" s="995"/>
    </row>
    <row r="326" spans="1:7" s="743" customFormat="1">
      <c r="A326" s="335"/>
      <c r="B326" s="335"/>
      <c r="C326" s="335"/>
      <c r="D326" s="995"/>
      <c r="E326" s="995"/>
      <c r="F326" s="995"/>
    </row>
    <row r="327" spans="1:7">
      <c r="A327" s="335"/>
      <c r="B327" s="335"/>
      <c r="C327" s="335"/>
      <c r="D327" s="995"/>
      <c r="E327" s="995"/>
      <c r="F327" s="995"/>
      <c r="G327" s="12"/>
    </row>
    <row r="328" spans="1:7">
      <c r="A328" s="335"/>
      <c r="B328" s="335"/>
      <c r="C328" s="335"/>
      <c r="D328" s="995"/>
      <c r="E328" s="995"/>
      <c r="F328" s="995"/>
      <c r="G328" s="12"/>
    </row>
    <row r="329" spans="1:7">
      <c r="A329" s="335"/>
      <c r="B329" s="335"/>
      <c r="C329" s="335"/>
      <c r="D329" s="995"/>
      <c r="E329" s="995"/>
      <c r="F329" s="995"/>
      <c r="G329" s="12"/>
    </row>
    <row r="330" spans="1:7">
      <c r="A330" s="335"/>
      <c r="B330" s="335"/>
      <c r="C330" s="335"/>
      <c r="D330" s="12"/>
      <c r="E330" s="484"/>
      <c r="F330" s="138"/>
      <c r="G330" s="12"/>
    </row>
    <row r="331" spans="1:7" ht="13">
      <c r="A331" s="270"/>
      <c r="B331" s="703" t="s">
        <v>329</v>
      </c>
      <c r="C331" s="335"/>
      <c r="D331" s="993" t="s">
        <v>1355</v>
      </c>
      <c r="E331" s="993"/>
      <c r="F331" s="993"/>
      <c r="G331" s="12"/>
    </row>
    <row r="332" spans="1:7">
      <c r="A332" s="335"/>
      <c r="B332" s="335"/>
      <c r="C332" s="335"/>
      <c r="D332" s="993"/>
      <c r="E332" s="993"/>
      <c r="F332" s="993"/>
      <c r="G332" s="12"/>
    </row>
    <row r="333" spans="1:7">
      <c r="A333" s="335"/>
      <c r="B333" s="335"/>
      <c r="C333" s="335"/>
      <c r="D333" s="993"/>
      <c r="E333" s="993"/>
      <c r="F333" s="993"/>
      <c r="G333" s="12"/>
    </row>
    <row r="334" spans="1:7">
      <c r="A334" s="335"/>
      <c r="B334" s="335"/>
      <c r="C334" s="335"/>
      <c r="D334" s="993"/>
      <c r="E334" s="993"/>
      <c r="F334" s="993"/>
      <c r="G334" s="12"/>
    </row>
    <row r="335" spans="1:7">
      <c r="A335" s="335"/>
      <c r="B335" s="335"/>
      <c r="C335" s="335"/>
      <c r="D335" s="526"/>
      <c r="E335" s="484"/>
      <c r="F335" s="138"/>
      <c r="G335" s="12"/>
    </row>
    <row r="336" spans="1:7">
      <c r="A336" s="335"/>
      <c r="B336" s="335"/>
      <c r="C336" s="335"/>
      <c r="D336" s="993" t="s">
        <v>1356</v>
      </c>
      <c r="E336" s="993"/>
      <c r="F336" s="993"/>
      <c r="G336" s="12"/>
    </row>
    <row r="337" spans="1:7">
      <c r="A337" s="335"/>
      <c r="B337" s="335"/>
      <c r="C337" s="335"/>
      <c r="D337" s="993"/>
      <c r="E337" s="993"/>
      <c r="F337" s="993"/>
      <c r="G337" s="12"/>
    </row>
    <row r="338" spans="1:7">
      <c r="A338" s="335"/>
      <c r="B338" s="335"/>
      <c r="C338" s="335"/>
      <c r="D338" s="993"/>
      <c r="E338" s="993"/>
      <c r="F338" s="993"/>
      <c r="G338" s="12"/>
    </row>
    <row r="339" spans="1:7">
      <c r="A339" s="335"/>
      <c r="B339" s="335"/>
      <c r="C339" s="335"/>
      <c r="D339" s="993"/>
      <c r="E339" s="993"/>
      <c r="F339" s="993"/>
      <c r="G339" s="12"/>
    </row>
    <row r="340" spans="1:7" ht="18" customHeight="1">
      <c r="A340" s="335"/>
      <c r="B340" s="335"/>
      <c r="C340" s="335"/>
      <c r="D340" s="993"/>
      <c r="E340" s="993"/>
      <c r="F340" s="993"/>
      <c r="G340" s="12"/>
    </row>
    <row r="341" spans="1:7">
      <c r="A341" s="335"/>
      <c r="B341" s="335"/>
      <c r="C341" s="335"/>
      <c r="D341" s="993"/>
      <c r="E341" s="993"/>
      <c r="F341" s="993"/>
      <c r="G341" s="12"/>
    </row>
    <row r="342" spans="1:7">
      <c r="A342" s="335"/>
      <c r="B342" s="335"/>
      <c r="C342" s="335"/>
      <c r="D342" s="993"/>
      <c r="E342" s="993"/>
      <c r="F342" s="993"/>
      <c r="G342" s="12"/>
    </row>
    <row r="343" spans="1:7">
      <c r="A343" s="335"/>
      <c r="B343" s="335"/>
      <c r="C343" s="335"/>
      <c r="D343" s="993"/>
      <c r="E343" s="993"/>
      <c r="F343" s="993"/>
      <c r="G343" s="12"/>
    </row>
    <row r="344" spans="1:7" ht="8.25" customHeight="1">
      <c r="A344" s="335"/>
      <c r="B344" s="335"/>
      <c r="C344" s="335"/>
      <c r="D344" s="993"/>
      <c r="E344" s="993"/>
      <c r="F344" s="993"/>
      <c r="G344" s="12"/>
    </row>
    <row r="345" spans="1:7" ht="13.4" customHeight="1">
      <c r="A345" s="335"/>
      <c r="B345" s="335"/>
      <c r="C345" s="335"/>
      <c r="D345" s="994" t="s">
        <v>1357</v>
      </c>
      <c r="E345" s="994"/>
      <c r="F345" s="994"/>
      <c r="G345" s="12"/>
    </row>
    <row r="346" spans="1:7">
      <c r="A346" s="335"/>
      <c r="B346" s="335"/>
      <c r="C346" s="335"/>
      <c r="D346" s="994"/>
      <c r="E346" s="994"/>
      <c r="F346" s="994"/>
      <c r="G346" s="12"/>
    </row>
    <row r="347" spans="1:7">
      <c r="A347" s="335"/>
      <c r="B347" s="335"/>
      <c r="C347" s="335"/>
      <c r="D347" s="994"/>
      <c r="E347" s="994"/>
      <c r="F347" s="994"/>
      <c r="G347" s="12"/>
    </row>
    <row r="348" spans="1:7" s="743" customFormat="1">
      <c r="A348" s="335"/>
      <c r="B348" s="335"/>
      <c r="C348" s="335"/>
      <c r="D348" s="994"/>
      <c r="E348" s="994"/>
      <c r="F348" s="994"/>
    </row>
    <row r="349" spans="1:7" s="743" customFormat="1">
      <c r="A349" s="335"/>
      <c r="B349" s="335"/>
      <c r="C349" s="335"/>
      <c r="D349" s="994"/>
      <c r="E349" s="994"/>
      <c r="F349" s="994"/>
    </row>
    <row r="350" spans="1:7" s="743" customFormat="1">
      <c r="A350" s="335"/>
      <c r="B350" s="335"/>
      <c r="C350" s="335"/>
      <c r="D350" s="994"/>
      <c r="E350" s="994"/>
      <c r="F350" s="994"/>
    </row>
    <row r="351" spans="1:7" s="743" customFormat="1">
      <c r="A351" s="335"/>
      <c r="B351" s="335"/>
      <c r="C351" s="335"/>
      <c r="D351" s="994"/>
      <c r="E351" s="994"/>
      <c r="F351" s="994"/>
    </row>
    <row r="352" spans="1:7" s="743" customFormat="1">
      <c r="A352" s="335"/>
      <c r="B352" s="335"/>
      <c r="C352" s="335"/>
      <c r="D352" s="994"/>
      <c r="E352" s="994"/>
      <c r="F352" s="994"/>
    </row>
    <row r="353" spans="1:7">
      <c r="A353" s="335"/>
      <c r="B353" s="335"/>
      <c r="C353" s="335"/>
      <c r="D353" s="994"/>
      <c r="E353" s="994"/>
      <c r="F353" s="994"/>
      <c r="G353" s="12"/>
    </row>
    <row r="354" spans="1:7">
      <c r="A354" s="335"/>
      <c r="B354" s="335"/>
      <c r="C354" s="335"/>
      <c r="D354" s="994"/>
      <c r="E354" s="994"/>
      <c r="F354" s="994"/>
      <c r="G354" s="12"/>
    </row>
    <row r="355" spans="1:7">
      <c r="A355" s="335"/>
      <c r="B355" s="335"/>
      <c r="C355" s="335"/>
      <c r="D355" s="994"/>
      <c r="E355" s="994"/>
      <c r="F355" s="994"/>
      <c r="G355" s="12"/>
    </row>
    <row r="356" spans="1:7">
      <c r="A356" s="335"/>
      <c r="B356" s="335"/>
      <c r="C356" s="335"/>
      <c r="D356" s="994"/>
      <c r="E356" s="994"/>
      <c r="F356" s="994"/>
      <c r="G356" s="12"/>
    </row>
    <row r="357" spans="1:7">
      <c r="A357" s="335"/>
      <c r="B357" s="335"/>
      <c r="C357" s="528"/>
      <c r="D357" s="994"/>
      <c r="E357" s="994"/>
      <c r="F357" s="994"/>
      <c r="G357" s="12"/>
    </row>
    <row r="358" spans="1:7">
      <c r="A358" s="335"/>
      <c r="B358" s="335"/>
      <c r="C358" s="528"/>
      <c r="D358" s="994"/>
      <c r="E358" s="994"/>
      <c r="F358" s="994"/>
      <c r="G358" s="12"/>
    </row>
    <row r="359" spans="1:7">
      <c r="A359" s="335"/>
      <c r="B359" s="335"/>
      <c r="C359" s="335"/>
      <c r="D359" s="994"/>
      <c r="E359" s="994"/>
      <c r="F359" s="994"/>
      <c r="G359" s="12"/>
    </row>
    <row r="360" spans="1:7">
      <c r="A360" s="335"/>
      <c r="B360" s="335"/>
      <c r="C360" s="528"/>
      <c r="D360" s="994"/>
      <c r="E360" s="994"/>
      <c r="F360" s="994"/>
      <c r="G360" s="12"/>
    </row>
    <row r="361" spans="1:7">
      <c r="A361" s="335"/>
      <c r="B361" s="335"/>
      <c r="C361" s="528"/>
      <c r="D361" s="994"/>
      <c r="E361" s="994"/>
      <c r="F361" s="994"/>
      <c r="G361" s="12"/>
    </row>
    <row r="362" spans="1:7">
      <c r="A362" s="335"/>
      <c r="B362" s="335"/>
      <c r="C362" s="528"/>
      <c r="D362" s="994"/>
      <c r="E362" s="994"/>
      <c r="F362" s="994"/>
      <c r="G362" s="12"/>
    </row>
    <row r="363" spans="1:7">
      <c r="A363" s="335"/>
      <c r="B363" s="335"/>
      <c r="C363" s="335"/>
      <c r="D363" s="526"/>
      <c r="E363" s="484"/>
      <c r="F363" s="138"/>
      <c r="G363" s="12"/>
    </row>
    <row r="364" spans="1:7">
      <c r="A364" s="335"/>
      <c r="B364" s="703" t="s">
        <v>329</v>
      </c>
      <c r="C364" s="335"/>
      <c r="D364" s="994" t="s">
        <v>1358</v>
      </c>
      <c r="E364" s="994"/>
      <c r="F364" s="994"/>
      <c r="G364" s="12"/>
    </row>
    <row r="365" spans="1:7">
      <c r="A365" s="335"/>
      <c r="B365" s="335"/>
      <c r="C365" s="335"/>
      <c r="D365" s="994"/>
      <c r="E365" s="994"/>
      <c r="F365" s="994"/>
      <c r="G365" s="12"/>
    </row>
    <row r="366" spans="1:7">
      <c r="A366" s="335"/>
      <c r="B366" s="335"/>
      <c r="C366" s="335"/>
      <c r="D366" s="484"/>
      <c r="E366" s="484"/>
      <c r="F366" s="138"/>
      <c r="G366" s="12"/>
    </row>
    <row r="367" spans="1:7" ht="13">
      <c r="A367" s="270"/>
      <c r="B367" s="703" t="s">
        <v>329</v>
      </c>
      <c r="C367" s="335"/>
      <c r="D367" s="995" t="s">
        <v>1359</v>
      </c>
      <c r="E367" s="995"/>
      <c r="F367" s="995"/>
      <c r="G367" s="12"/>
    </row>
    <row r="368" spans="1:7" ht="13">
      <c r="A368" s="527"/>
      <c r="B368" s="527"/>
      <c r="C368" s="335"/>
      <c r="D368" s="995"/>
      <c r="E368" s="995"/>
      <c r="F368" s="995"/>
      <c r="G368" s="12"/>
    </row>
    <row r="369" spans="1:7" ht="13">
      <c r="A369" s="527"/>
      <c r="B369" s="527"/>
      <c r="C369" s="335"/>
      <c r="D369" s="995"/>
      <c r="E369" s="995"/>
      <c r="F369" s="995"/>
      <c r="G369" s="12"/>
    </row>
    <row r="370" spans="1:7" ht="13">
      <c r="A370" s="527"/>
      <c r="B370" s="527"/>
      <c r="C370" s="335"/>
      <c r="D370" s="995"/>
      <c r="E370" s="995"/>
      <c r="F370" s="995"/>
      <c r="G370" s="12"/>
    </row>
    <row r="371" spans="1:7" ht="13">
      <c r="A371" s="527"/>
      <c r="B371" s="527"/>
      <c r="C371" s="335"/>
      <c r="D371" s="995"/>
      <c r="E371" s="995"/>
      <c r="F371" s="995"/>
      <c r="G371" s="12"/>
    </row>
    <row r="372" spans="1:7">
      <c r="D372" s="138"/>
      <c r="E372" s="138"/>
      <c r="F372" s="138"/>
      <c r="G372" s="12"/>
    </row>
    <row r="373" spans="1:7" ht="13">
      <c r="A373" s="270"/>
      <c r="B373" s="703" t="s">
        <v>329</v>
      </c>
      <c r="C373" s="275"/>
      <c r="D373" s="966" t="s">
        <v>1360</v>
      </c>
      <c r="E373" s="966"/>
      <c r="F373" s="966"/>
      <c r="G373" s="12"/>
    </row>
    <row r="374" spans="1:7" ht="13">
      <c r="A374" s="270"/>
      <c r="B374" s="270"/>
      <c r="D374" s="966"/>
      <c r="E374" s="966"/>
      <c r="F374" s="966"/>
      <c r="G374" s="12"/>
    </row>
    <row r="375" spans="1:7">
      <c r="D375" s="966"/>
      <c r="E375" s="966"/>
      <c r="F375" s="966"/>
      <c r="G375" s="12"/>
    </row>
    <row r="376" spans="1:7">
      <c r="D376" s="966"/>
      <c r="E376" s="966"/>
      <c r="F376" s="966"/>
      <c r="G376" s="12"/>
    </row>
    <row r="377" spans="1:7">
      <c r="D377" s="966"/>
      <c r="E377" s="966"/>
      <c r="F377" s="966"/>
      <c r="G377" s="12"/>
    </row>
    <row r="378" spans="1:7">
      <c r="D378" s="966"/>
      <c r="E378" s="966"/>
      <c r="F378" s="966"/>
      <c r="G378" s="12"/>
    </row>
    <row r="379" spans="1:7">
      <c r="D379" s="966"/>
      <c r="E379" s="966"/>
      <c r="F379" s="966"/>
      <c r="G379" s="12"/>
    </row>
    <row r="380" spans="1:7">
      <c r="D380" s="966"/>
      <c r="E380" s="966"/>
      <c r="F380" s="966"/>
      <c r="G380" s="12"/>
    </row>
    <row r="381" spans="1:7">
      <c r="D381" s="966"/>
      <c r="E381" s="966"/>
      <c r="F381" s="966"/>
      <c r="G381" s="12"/>
    </row>
    <row r="382" spans="1:7">
      <c r="D382" s="966"/>
      <c r="E382" s="966"/>
      <c r="F382" s="966"/>
      <c r="G382" s="12"/>
    </row>
    <row r="383" spans="1:7">
      <c r="D383" s="966"/>
      <c r="E383" s="966"/>
      <c r="F383" s="966"/>
      <c r="G383" s="12"/>
    </row>
    <row r="384" spans="1:7">
      <c r="D384" s="966"/>
      <c r="E384" s="966"/>
      <c r="F384" s="966"/>
      <c r="G384" s="12"/>
    </row>
    <row r="385" spans="1:7">
      <c r="D385" s="966"/>
      <c r="E385" s="966"/>
      <c r="F385" s="966"/>
      <c r="G385" s="12"/>
    </row>
    <row r="386" spans="1:7">
      <c r="A386" s="12"/>
      <c r="B386" s="12"/>
      <c r="C386" s="12"/>
      <c r="D386" s="966"/>
      <c r="E386" s="966"/>
      <c r="F386" s="966"/>
      <c r="G386" s="12"/>
    </row>
    <row r="387" spans="1:7">
      <c r="A387" s="12"/>
      <c r="B387" s="12"/>
      <c r="C387" s="12"/>
      <c r="D387" s="966"/>
      <c r="E387" s="966"/>
      <c r="F387" s="966"/>
      <c r="G387" s="12"/>
    </row>
    <row r="388" spans="1:7">
      <c r="A388" s="12"/>
      <c r="B388" s="12"/>
      <c r="C388" s="12"/>
      <c r="D388" s="966"/>
      <c r="E388" s="966"/>
      <c r="F388" s="966"/>
      <c r="G388" s="12"/>
    </row>
    <row r="389" spans="1:7">
      <c r="A389" s="12"/>
      <c r="B389" s="12"/>
      <c r="C389" s="12"/>
      <c r="D389" s="966"/>
      <c r="E389" s="966"/>
      <c r="F389" s="966"/>
      <c r="G389" s="12"/>
    </row>
    <row r="390" spans="1:7">
      <c r="A390" s="12"/>
      <c r="B390" s="12"/>
      <c r="C390" s="12"/>
      <c r="D390" s="966"/>
      <c r="E390" s="966"/>
      <c r="F390" s="966"/>
      <c r="G390" s="12"/>
    </row>
    <row r="391" spans="1:7">
      <c r="A391" s="12"/>
      <c r="B391" s="12"/>
      <c r="C391" s="12"/>
      <c r="D391" s="966"/>
      <c r="E391" s="966"/>
      <c r="F391" s="966"/>
      <c r="G391" s="12"/>
    </row>
    <row r="392" spans="1:7">
      <c r="A392" s="12"/>
      <c r="B392" s="12"/>
      <c r="C392" s="12"/>
      <c r="D392" s="966"/>
      <c r="E392" s="966"/>
      <c r="F392" s="966"/>
      <c r="G392" s="12"/>
    </row>
    <row r="393" spans="1:7">
      <c r="A393" s="12"/>
      <c r="B393" s="12"/>
      <c r="C393" s="12"/>
      <c r="D393" s="966"/>
      <c r="E393" s="966"/>
      <c r="F393" s="966"/>
      <c r="G393" s="12"/>
    </row>
    <row r="394" spans="1:7">
      <c r="A394" s="12"/>
      <c r="B394" s="12"/>
      <c r="C394" s="12"/>
      <c r="D394" s="966"/>
      <c r="E394" s="966"/>
      <c r="F394" s="966"/>
      <c r="G394" s="12"/>
    </row>
    <row r="395" spans="1:7">
      <c r="A395" s="12"/>
      <c r="B395" s="12"/>
      <c r="C395" s="12"/>
      <c r="D395" s="966"/>
      <c r="E395" s="966"/>
      <c r="F395" s="966"/>
      <c r="G395" s="12"/>
    </row>
    <row r="396" spans="1:7">
      <c r="A396" s="12"/>
      <c r="B396" s="12"/>
      <c r="C396" s="12"/>
      <c r="D396" s="966"/>
      <c r="E396" s="966"/>
      <c r="F396" s="966"/>
      <c r="G396" s="12"/>
    </row>
    <row r="397" spans="1:7">
      <c r="A397" s="12"/>
      <c r="B397" s="12"/>
      <c r="C397" s="12"/>
      <c r="D397" s="966"/>
      <c r="E397" s="966"/>
      <c r="F397" s="966"/>
      <c r="G397" s="12"/>
    </row>
    <row r="398" spans="1:7">
      <c r="A398" s="12"/>
      <c r="B398" s="12"/>
      <c r="C398" s="12"/>
      <c r="D398" s="966"/>
      <c r="E398" s="966"/>
      <c r="F398" s="966"/>
      <c r="G398" s="12"/>
    </row>
    <row r="399" spans="1:7">
      <c r="A399" s="12"/>
      <c r="B399" s="12"/>
      <c r="C399" s="12"/>
      <c r="D399" s="966"/>
      <c r="E399" s="966"/>
      <c r="F399" s="966"/>
      <c r="G399" s="12"/>
    </row>
    <row r="400" spans="1:7">
      <c r="A400" s="12"/>
      <c r="B400" s="12"/>
      <c r="C400" s="12"/>
      <c r="D400" s="966"/>
      <c r="E400" s="966"/>
      <c r="F400" s="966"/>
      <c r="G400" s="12"/>
    </row>
    <row r="401" spans="1:7">
      <c r="A401" s="12"/>
      <c r="B401" s="12"/>
      <c r="C401" s="12"/>
      <c r="D401" s="966"/>
      <c r="E401" s="966"/>
      <c r="F401" s="966"/>
      <c r="G401" s="12"/>
    </row>
    <row r="402" spans="1:7" s="32" customFormat="1">
      <c r="A402" s="135"/>
      <c r="B402" s="700"/>
      <c r="C402" s="135"/>
      <c r="D402" s="966"/>
      <c r="E402" s="966"/>
      <c r="F402" s="966"/>
      <c r="G402" s="30"/>
    </row>
    <row r="403" spans="1:7" s="32" customFormat="1" ht="40.75" customHeight="1">
      <c r="A403" s="135"/>
      <c r="B403" s="700"/>
      <c r="C403" s="135"/>
      <c r="D403" s="966"/>
      <c r="E403" s="966"/>
      <c r="F403" s="966"/>
      <c r="G403" s="30"/>
    </row>
    <row r="404" spans="1:7" s="32" customFormat="1">
      <c r="A404" s="135"/>
      <c r="B404" s="700"/>
      <c r="C404" s="135"/>
      <c r="D404" s="138"/>
      <c r="E404" s="138"/>
      <c r="F404" s="138"/>
      <c r="G404" s="30"/>
    </row>
    <row r="405" spans="1:7" ht="13">
      <c r="A405" s="270"/>
      <c r="B405" s="703" t="s">
        <v>329</v>
      </c>
      <c r="C405" s="275"/>
      <c r="D405" s="979" t="s">
        <v>1361</v>
      </c>
      <c r="E405" s="979"/>
      <c r="F405" s="979"/>
    </row>
    <row r="406" spans="1:7">
      <c r="D406" s="996" t="s">
        <v>1118</v>
      </c>
      <c r="E406" s="996"/>
      <c r="F406" s="996"/>
    </row>
    <row r="407" spans="1:7">
      <c r="D407" s="980" t="s">
        <v>1362</v>
      </c>
      <c r="E407" s="980"/>
      <c r="F407" s="980"/>
    </row>
    <row r="408" spans="1:7">
      <c r="D408" s="980"/>
      <c r="E408" s="980"/>
      <c r="F408" s="980"/>
    </row>
    <row r="409" spans="1:7">
      <c r="D409" s="980"/>
      <c r="E409" s="980"/>
      <c r="F409" s="980"/>
    </row>
    <row r="410" spans="1:7">
      <c r="D410" s="980"/>
      <c r="E410" s="980"/>
      <c r="F410" s="980"/>
    </row>
    <row r="411" spans="1:7">
      <c r="D411" s="138"/>
      <c r="E411" s="138"/>
      <c r="F411" s="138"/>
      <c r="G411" s="12"/>
    </row>
    <row r="412" spans="1:7" ht="13">
      <c r="A412" s="270"/>
      <c r="B412" s="703" t="s">
        <v>329</v>
      </c>
      <c r="C412" s="275"/>
      <c r="D412" s="966" t="s">
        <v>1363</v>
      </c>
      <c r="E412" s="966"/>
      <c r="F412" s="966"/>
      <c r="G412" s="12"/>
    </row>
    <row r="413" spans="1:7">
      <c r="D413" s="966"/>
      <c r="E413" s="966"/>
      <c r="F413" s="966"/>
      <c r="G413" s="12"/>
    </row>
    <row r="414" spans="1:7">
      <c r="D414" s="966"/>
      <c r="E414" s="966"/>
      <c r="F414" s="966"/>
      <c r="G414" s="12"/>
    </row>
    <row r="415" spans="1:7" s="743" customFormat="1">
      <c r="A415" s="755"/>
      <c r="B415" s="755"/>
      <c r="C415" s="755"/>
      <c r="D415" s="752"/>
      <c r="E415" s="752"/>
      <c r="F415" s="752"/>
    </row>
    <row r="416" spans="1:7" ht="13">
      <c r="B416" s="703" t="s">
        <v>329</v>
      </c>
      <c r="C416" s="270"/>
      <c r="D416" s="980" t="s">
        <v>1364</v>
      </c>
      <c r="E416" s="980"/>
      <c r="F416" s="980"/>
      <c r="G416" s="12"/>
    </row>
    <row r="417" spans="1:7">
      <c r="D417" s="980"/>
      <c r="E417" s="980"/>
      <c r="F417" s="980"/>
      <c r="G417" s="12"/>
    </row>
    <row r="418" spans="1:7">
      <c r="D418" s="138"/>
      <c r="E418" s="138"/>
      <c r="F418" s="138"/>
      <c r="G418" s="12"/>
    </row>
    <row r="419" spans="1:7" ht="13">
      <c r="B419" s="703" t="s">
        <v>329</v>
      </c>
      <c r="C419" s="270"/>
      <c r="D419" s="980" t="s">
        <v>1365</v>
      </c>
      <c r="E419" s="980"/>
      <c r="F419" s="980"/>
      <c r="G419" s="12"/>
    </row>
    <row r="420" spans="1:7">
      <c r="D420" s="980"/>
      <c r="E420" s="980"/>
      <c r="F420" s="980"/>
      <c r="G420" s="12"/>
    </row>
    <row r="421" spans="1:7">
      <c r="D421" s="980"/>
      <c r="E421" s="980"/>
      <c r="F421" s="980"/>
      <c r="G421" s="12"/>
    </row>
    <row r="422" spans="1:7">
      <c r="D422" s="980"/>
      <c r="E422" s="980"/>
      <c r="F422" s="980"/>
      <c r="G422" s="12"/>
    </row>
    <row r="423" spans="1:7">
      <c r="B423" s="703" t="s">
        <v>329</v>
      </c>
      <c r="D423" s="980"/>
      <c r="E423" s="980"/>
      <c r="F423" s="980"/>
      <c r="G423" s="12"/>
    </row>
    <row r="424" spans="1:7">
      <c r="A424" s="12"/>
      <c r="B424" s="12"/>
      <c r="C424" s="12"/>
      <c r="D424" s="980"/>
      <c r="E424" s="980"/>
      <c r="F424" s="980"/>
      <c r="G424" s="12"/>
    </row>
    <row r="425" spans="1:7">
      <c r="A425" s="12"/>
      <c r="C425" s="12"/>
      <c r="D425" s="980"/>
      <c r="E425" s="980"/>
      <c r="F425" s="980"/>
      <c r="G425" s="12"/>
    </row>
    <row r="426" spans="1:7">
      <c r="A426" s="12"/>
      <c r="B426" s="703" t="s">
        <v>329</v>
      </c>
      <c r="C426" s="12"/>
      <c r="D426" s="980"/>
      <c r="E426" s="980"/>
      <c r="F426" s="980"/>
      <c r="G426" s="12"/>
    </row>
    <row r="427" spans="1:7">
      <c r="A427" s="12"/>
      <c r="B427" s="12"/>
      <c r="C427" s="12"/>
      <c r="D427" s="980"/>
      <c r="E427" s="980"/>
      <c r="F427" s="980"/>
      <c r="G427" s="12"/>
    </row>
    <row r="428" spans="1:7">
      <c r="A428" s="12"/>
      <c r="C428" s="12"/>
      <c r="D428" s="980"/>
      <c r="E428" s="980"/>
      <c r="F428" s="980"/>
      <c r="G428" s="12"/>
    </row>
    <row r="429" spans="1:7">
      <c r="A429" s="12"/>
      <c r="C429" s="12"/>
      <c r="D429" s="980"/>
      <c r="E429" s="980"/>
      <c r="F429" s="980"/>
      <c r="G429" s="12"/>
    </row>
    <row r="430" spans="1:7">
      <c r="A430" s="12"/>
      <c r="B430" s="703" t="s">
        <v>329</v>
      </c>
      <c r="C430" s="12"/>
      <c r="D430" s="980"/>
      <c r="E430" s="980"/>
      <c r="F430" s="980"/>
      <c r="G430" s="12"/>
    </row>
    <row r="431" spans="1:7">
      <c r="A431" s="12"/>
      <c r="B431" s="12"/>
      <c r="C431" s="12"/>
      <c r="D431" s="980"/>
      <c r="E431" s="980"/>
      <c r="F431" s="980"/>
      <c r="G431" s="12"/>
    </row>
    <row r="432" spans="1:7">
      <c r="A432" s="12"/>
      <c r="B432" s="703" t="s">
        <v>329</v>
      </c>
      <c r="C432" s="12"/>
      <c r="D432" s="980"/>
      <c r="E432" s="980"/>
      <c r="F432" s="980"/>
      <c r="G432" s="12"/>
    </row>
    <row r="433" spans="1:7" s="743" customFormat="1">
      <c r="D433" s="753"/>
      <c r="E433" s="753"/>
      <c r="F433" s="753"/>
    </row>
    <row r="434" spans="1:7">
      <c r="A434" s="12"/>
      <c r="B434" s="742" t="s">
        <v>329</v>
      </c>
      <c r="C434" s="12"/>
      <c r="D434" s="980" t="s">
        <v>1366</v>
      </c>
      <c r="E434" s="980"/>
      <c r="F434" s="980"/>
      <c r="G434" s="12"/>
    </row>
    <row r="435" spans="1:7">
      <c r="A435" s="12"/>
      <c r="B435" s="12"/>
      <c r="C435" s="12"/>
      <c r="D435" s="980"/>
      <c r="E435" s="980"/>
      <c r="F435" s="980"/>
      <c r="G435" s="12"/>
    </row>
    <row r="436" spans="1:7">
      <c r="A436" s="12"/>
      <c r="B436" s="12"/>
      <c r="C436" s="12"/>
      <c r="D436" s="980"/>
      <c r="E436" s="980"/>
      <c r="F436" s="980"/>
      <c r="G436" s="12"/>
    </row>
    <row r="437" spans="1:7">
      <c r="A437" s="12"/>
      <c r="B437" s="12"/>
      <c r="C437" s="12"/>
      <c r="D437" s="980"/>
      <c r="E437" s="980"/>
      <c r="F437" s="980"/>
      <c r="G437" s="12"/>
    </row>
    <row r="438" spans="1:7">
      <c r="D438" s="980"/>
      <c r="E438" s="980"/>
      <c r="F438" s="980"/>
    </row>
    <row r="439" spans="1:7">
      <c r="D439" s="138"/>
      <c r="E439" s="138"/>
      <c r="F439" s="138"/>
    </row>
    <row r="440" spans="1:7">
      <c r="B440" s="703" t="s">
        <v>329</v>
      </c>
      <c r="D440" s="981" t="s">
        <v>1367</v>
      </c>
      <c r="E440" s="981"/>
      <c r="F440" s="981"/>
    </row>
    <row r="441" spans="1:7">
      <c r="A441" s="138"/>
      <c r="B441" s="138"/>
    </row>
    <row r="442" spans="1:7" ht="13">
      <c r="A442" s="986" t="s">
        <v>1208</v>
      </c>
      <c r="B442" s="986"/>
      <c r="C442" s="986"/>
      <c r="D442" s="986"/>
      <c r="E442" s="986"/>
      <c r="F442" s="986"/>
      <c r="G442" s="986"/>
    </row>
    <row r="443" spans="1:7">
      <c r="A443" s="138"/>
      <c r="B443" s="138"/>
    </row>
    <row r="444" spans="1:7" ht="13">
      <c r="D444" s="982" t="s">
        <v>977</v>
      </c>
      <c r="E444" s="982"/>
      <c r="F444" s="982"/>
    </row>
    <row r="445" spans="1:7" s="39" customFormat="1" ht="13">
      <c r="A445" s="420"/>
      <c r="B445" s="420"/>
      <c r="C445" s="282"/>
      <c r="D445" s="983" t="s">
        <v>1368</v>
      </c>
      <c r="E445" s="983"/>
      <c r="F445" s="983"/>
      <c r="G445" s="133"/>
    </row>
    <row r="446" spans="1:7" s="39" customFormat="1" ht="13">
      <c r="A446" s="420"/>
      <c r="B446" s="420"/>
      <c r="C446" s="282"/>
      <c r="D446" s="756"/>
      <c r="E446" s="6"/>
      <c r="F446" s="6"/>
      <c r="G446" s="133"/>
    </row>
    <row r="447" spans="1:7" s="39" customFormat="1" ht="13">
      <c r="A447" s="270"/>
      <c r="B447" s="703" t="s">
        <v>329</v>
      </c>
      <c r="C447" s="282"/>
      <c r="D447" s="984" t="s">
        <v>1369</v>
      </c>
      <c r="E447" s="984"/>
      <c r="F447" s="984"/>
      <c r="G447" s="133"/>
    </row>
    <row r="448" spans="1:7" s="39" customFormat="1" ht="13">
      <c r="A448" s="270"/>
      <c r="B448" s="270"/>
      <c r="C448" s="282"/>
      <c r="D448" s="984"/>
      <c r="E448" s="984"/>
      <c r="F448" s="984"/>
      <c r="G448" s="133"/>
    </row>
    <row r="449" spans="1:7" s="39" customFormat="1" ht="13">
      <c r="A449" s="270"/>
      <c r="B449" s="270"/>
      <c r="C449" s="282"/>
      <c r="D449" s="754"/>
      <c r="E449" s="6"/>
      <c r="F449" s="6"/>
      <c r="G449" s="133"/>
    </row>
    <row r="450" spans="1:7">
      <c r="B450" s="703" t="s">
        <v>329</v>
      </c>
      <c r="D450" s="985" t="s">
        <v>1370</v>
      </c>
      <c r="E450" s="985"/>
      <c r="F450" s="985"/>
    </row>
    <row r="451" spans="1:7" ht="13">
      <c r="A451" s="270"/>
      <c r="D451" s="985"/>
      <c r="E451" s="985"/>
      <c r="F451" s="985"/>
    </row>
    <row r="452" spans="1:7" ht="13">
      <c r="A452" s="270"/>
      <c r="B452" s="270"/>
      <c r="D452" s="985"/>
      <c r="E452" s="985"/>
      <c r="F452" s="985"/>
    </row>
    <row r="453" spans="1:7" ht="13">
      <c r="A453" s="270"/>
      <c r="B453" s="270"/>
      <c r="D453" s="985"/>
      <c r="E453" s="985"/>
      <c r="F453" s="985"/>
    </row>
    <row r="454" spans="1:7">
      <c r="D454" s="702"/>
      <c r="E454" s="702"/>
      <c r="F454" s="702"/>
      <c r="G454" s="12"/>
    </row>
    <row r="455" spans="1:7" ht="13">
      <c r="A455" s="270"/>
      <c r="B455" s="703" t="s">
        <v>329</v>
      </c>
      <c r="D455" s="967" t="s">
        <v>1371</v>
      </c>
      <c r="E455" s="967"/>
      <c r="F455" s="967"/>
      <c r="G455" s="12"/>
    </row>
    <row r="456" spans="1:7" ht="13">
      <c r="A456" s="270"/>
      <c r="B456" s="270"/>
      <c r="D456" s="967"/>
      <c r="E456" s="967"/>
      <c r="F456" s="967"/>
      <c r="G456" s="12"/>
    </row>
    <row r="457" spans="1:7" ht="13">
      <c r="A457" s="270"/>
      <c r="D457" s="967"/>
      <c r="E457" s="967"/>
      <c r="F457" s="967"/>
      <c r="G457" s="12"/>
    </row>
    <row r="458" spans="1:7" ht="13">
      <c r="A458" s="270"/>
      <c r="B458" s="270"/>
      <c r="D458" s="702"/>
      <c r="E458" s="702"/>
      <c r="F458" s="702"/>
      <c r="G458" s="12"/>
    </row>
    <row r="459" spans="1:7" ht="13">
      <c r="A459" s="270"/>
      <c r="B459" s="742" t="s">
        <v>329</v>
      </c>
      <c r="D459" s="979" t="s">
        <v>1372</v>
      </c>
      <c r="E459" s="979"/>
      <c r="F459" s="979"/>
      <c r="G459" s="12"/>
    </row>
    <row r="460" spans="1:7" ht="13">
      <c r="A460" s="270"/>
      <c r="B460" s="270"/>
      <c r="D460" s="754"/>
      <c r="E460" s="6"/>
      <c r="F460" s="6"/>
      <c r="G460" s="12"/>
    </row>
    <row r="461" spans="1:7" ht="13">
      <c r="A461" s="270"/>
      <c r="B461" s="703" t="s">
        <v>329</v>
      </c>
      <c r="D461" s="966" t="s">
        <v>1373</v>
      </c>
      <c r="E461" s="966"/>
      <c r="F461" s="966"/>
      <c r="G461" s="12"/>
    </row>
    <row r="462" spans="1:7" ht="13">
      <c r="A462" s="270"/>
      <c r="D462" s="966"/>
      <c r="E462" s="966"/>
      <c r="F462" s="966"/>
      <c r="G462" s="12"/>
    </row>
    <row r="463" spans="1:7" ht="13">
      <c r="A463" s="23"/>
      <c r="B463" s="699"/>
      <c r="D463" s="757"/>
      <c r="E463" s="6"/>
      <c r="F463" s="6"/>
      <c r="G463" s="12"/>
    </row>
    <row r="464" spans="1:7" ht="13">
      <c r="A464" s="23"/>
      <c r="B464" s="742" t="s">
        <v>329</v>
      </c>
      <c r="D464" s="979" t="s">
        <v>1374</v>
      </c>
      <c r="E464" s="979"/>
      <c r="F464" s="979"/>
      <c r="G464" s="12"/>
    </row>
    <row r="465" spans="1:7" ht="13">
      <c r="A465" s="270"/>
      <c r="B465" s="270"/>
      <c r="D465" s="138"/>
    </row>
    <row r="466" spans="1:7" ht="13">
      <c r="A466" s="986" t="s">
        <v>1209</v>
      </c>
      <c r="B466" s="986"/>
      <c r="C466" s="986"/>
      <c r="D466" s="986"/>
      <c r="E466" s="986"/>
      <c r="F466" s="986"/>
      <c r="G466" s="986"/>
    </row>
    <row r="467" spans="1:7" customFormat="1" ht="12" customHeight="1">
      <c r="A467" s="270"/>
      <c r="B467" s="270"/>
      <c r="C467" s="10"/>
      <c r="D467" s="154"/>
      <c r="E467" s="152"/>
      <c r="F467" s="152"/>
      <c r="G467" s="152"/>
    </row>
    <row r="468" spans="1:7" customFormat="1" ht="13">
      <c r="A468" s="282"/>
      <c r="B468" s="282"/>
      <c r="C468" s="322"/>
      <c r="D468" s="987" t="s">
        <v>874</v>
      </c>
      <c r="E468" s="987"/>
      <c r="F468" s="987"/>
      <c r="G468" s="187"/>
    </row>
    <row r="469" spans="1:7" customFormat="1" ht="13.4" customHeight="1">
      <c r="A469" s="269"/>
      <c r="B469" s="269"/>
      <c r="C469" s="323"/>
      <c r="D469" s="988" t="s">
        <v>1252</v>
      </c>
      <c r="E469" s="988"/>
      <c r="F469" s="988"/>
      <c r="G469" s="152"/>
    </row>
    <row r="470" spans="1:7" customFormat="1" ht="13">
      <c r="A470" s="269"/>
      <c r="B470" s="269"/>
      <c r="C470" s="323"/>
      <c r="D470" s="988"/>
      <c r="E470" s="988"/>
      <c r="F470" s="988"/>
      <c r="G470" s="152"/>
    </row>
    <row r="471" spans="1:7" customFormat="1" ht="13">
      <c r="A471" s="269"/>
      <c r="B471" s="269"/>
      <c r="C471" s="323"/>
      <c r="D471" s="988"/>
      <c r="E471" s="988"/>
      <c r="F471" s="988"/>
      <c r="G471" s="152"/>
    </row>
    <row r="472" spans="1:7" customFormat="1" ht="13">
      <c r="A472" s="269"/>
      <c r="B472" s="269"/>
      <c r="C472" s="323"/>
      <c r="D472" s="988"/>
      <c r="E472" s="988"/>
      <c r="F472" s="988"/>
      <c r="G472" s="152"/>
    </row>
    <row r="473" spans="1:7" customFormat="1" ht="13">
      <c r="A473" s="269"/>
      <c r="B473" s="269"/>
      <c r="C473" s="323"/>
      <c r="D473" s="988"/>
      <c r="E473" s="988"/>
      <c r="F473" s="988"/>
      <c r="G473" s="152"/>
    </row>
    <row r="474" spans="1:7" customFormat="1" ht="13">
      <c r="A474" s="269"/>
      <c r="B474" s="269"/>
      <c r="C474" s="323"/>
      <c r="D474" s="488"/>
      <c r="E474" s="152"/>
      <c r="F474" s="154"/>
      <c r="G474" s="152"/>
    </row>
    <row r="475" spans="1:7" customFormat="1" ht="14.5" customHeight="1">
      <c r="A475" s="270"/>
      <c r="B475" s="703" t="s">
        <v>329</v>
      </c>
      <c r="C475" s="323"/>
      <c r="D475" s="1028" t="s">
        <v>1243</v>
      </c>
      <c r="E475" s="1028"/>
      <c r="F475" s="1028"/>
      <c r="G475" s="152"/>
    </row>
    <row r="476" spans="1:7" customFormat="1" ht="13">
      <c r="A476" s="269"/>
      <c r="B476" s="269"/>
      <c r="C476" s="323"/>
      <c r="D476" s="1028"/>
      <c r="E476" s="1028"/>
      <c r="F476" s="1028"/>
      <c r="G476" s="152"/>
    </row>
    <row r="477" spans="1:7" s="704" customFormat="1" ht="13">
      <c r="A477" s="269"/>
      <c r="B477" s="269"/>
      <c r="C477" s="323"/>
      <c r="D477" s="1028"/>
      <c r="E477" s="1028"/>
      <c r="F477" s="1028"/>
      <c r="G477" s="152"/>
    </row>
    <row r="478" spans="1:7" s="704" customFormat="1" ht="13">
      <c r="A478" s="269"/>
      <c r="B478" s="269"/>
      <c r="C478" s="323"/>
      <c r="D478" s="1028"/>
      <c r="E478" s="1028"/>
      <c r="F478" s="1028"/>
      <c r="G478" s="152"/>
    </row>
    <row r="479" spans="1:7" customFormat="1" ht="13">
      <c r="A479" s="269"/>
      <c r="B479" s="269"/>
      <c r="C479" s="323"/>
      <c r="D479" s="1028"/>
      <c r="E479" s="1028"/>
      <c r="F479" s="1028"/>
      <c r="G479" s="152"/>
    </row>
    <row r="480" spans="1:7" customFormat="1" ht="13">
      <c r="A480" s="269"/>
      <c r="B480" s="269"/>
      <c r="C480" s="323"/>
      <c r="D480" s="460"/>
      <c r="E480" s="152"/>
      <c r="F480" s="154"/>
      <c r="G480" s="152"/>
    </row>
    <row r="481" spans="1:7" customFormat="1" ht="14.5" customHeight="1">
      <c r="A481" s="270"/>
      <c r="B481" s="703" t="s">
        <v>329</v>
      </c>
      <c r="C481" s="323"/>
      <c r="D481" s="1028" t="s">
        <v>1246</v>
      </c>
      <c r="E481" s="1028"/>
      <c r="F481" s="1028"/>
      <c r="G481" s="152"/>
    </row>
    <row r="482" spans="1:7" customFormat="1" ht="13">
      <c r="A482" s="269"/>
      <c r="B482" s="269"/>
      <c r="C482" s="323"/>
      <c r="D482" s="1028"/>
      <c r="E482" s="1028"/>
      <c r="F482" s="1028"/>
      <c r="G482" s="152"/>
    </row>
    <row r="483" spans="1:7" s="704" customFormat="1" ht="13">
      <c r="A483" s="269"/>
      <c r="B483" s="269"/>
      <c r="C483" s="323"/>
      <c r="D483" s="1028"/>
      <c r="E483" s="1028"/>
      <c r="F483" s="1028"/>
      <c r="G483" s="152"/>
    </row>
    <row r="484" spans="1:7" customFormat="1" ht="13">
      <c r="A484" s="269"/>
      <c r="B484" s="269"/>
      <c r="C484" s="323"/>
      <c r="D484" s="1028"/>
      <c r="E484" s="1028"/>
      <c r="F484" s="1028"/>
      <c r="G484" s="152"/>
    </row>
    <row r="485" spans="1:7" customFormat="1" ht="10" customHeight="1">
      <c r="A485" s="269"/>
      <c r="B485" s="269"/>
      <c r="C485" s="323"/>
      <c r="D485" s="460"/>
      <c r="E485" s="152"/>
      <c r="F485" s="154"/>
      <c r="G485" s="152"/>
    </row>
    <row r="486" spans="1:7" customFormat="1" ht="14.5" customHeight="1">
      <c r="A486" s="270"/>
      <c r="B486" s="703" t="s">
        <v>329</v>
      </c>
      <c r="C486" s="323"/>
      <c r="D486" s="1028" t="s">
        <v>1244</v>
      </c>
      <c r="E486" s="1028"/>
      <c r="F486" s="1028"/>
      <c r="G486" s="152"/>
    </row>
    <row r="487" spans="1:7" customFormat="1" ht="13">
      <c r="A487" s="269"/>
      <c r="B487" s="269"/>
      <c r="C487" s="323"/>
      <c r="D487" s="1028"/>
      <c r="E487" s="1028"/>
      <c r="F487" s="1028"/>
      <c r="G487" s="152"/>
    </row>
    <row r="488" spans="1:7" customFormat="1" ht="13">
      <c r="A488" s="269"/>
      <c r="B488" s="269"/>
      <c r="C488" s="323"/>
      <c r="D488" s="1028"/>
      <c r="E488" s="1028"/>
      <c r="F488" s="1028"/>
      <c r="G488" s="152"/>
    </row>
    <row r="489" spans="1:7" s="704" customFormat="1" ht="13">
      <c r="A489" s="269"/>
      <c r="B489" s="269"/>
      <c r="C489" s="323"/>
      <c r="D489" s="724"/>
      <c r="E489" s="724"/>
      <c r="F489" s="724"/>
      <c r="G489" s="152"/>
    </row>
    <row r="490" spans="1:7" customFormat="1" ht="14.5" customHeight="1">
      <c r="A490" s="270"/>
      <c r="B490" s="703" t="s">
        <v>329</v>
      </c>
      <c r="C490" s="323"/>
      <c r="D490" s="1028" t="s">
        <v>1245</v>
      </c>
      <c r="E490" s="1028"/>
      <c r="F490" s="1028"/>
      <c r="G490" s="152"/>
    </row>
    <row r="491" spans="1:7" customFormat="1" ht="13">
      <c r="A491" s="269"/>
      <c r="B491" s="269"/>
      <c r="C491" s="323"/>
      <c r="D491" s="1028"/>
      <c r="E491" s="1028"/>
      <c r="F491" s="1028"/>
      <c r="G491" s="152"/>
    </row>
    <row r="492" spans="1:7" customFormat="1" ht="13">
      <c r="A492" s="269"/>
      <c r="B492" s="269"/>
      <c r="C492" s="323"/>
      <c r="D492" s="1028"/>
      <c r="E492" s="1028"/>
      <c r="F492" s="1028"/>
      <c r="G492" s="152"/>
    </row>
    <row r="493" spans="1:7" customFormat="1" ht="13">
      <c r="A493" s="269"/>
      <c r="B493" s="269"/>
      <c r="C493" s="323"/>
      <c r="D493" s="1028"/>
      <c r="E493" s="1028"/>
      <c r="F493" s="1028"/>
      <c r="G493" s="152"/>
    </row>
    <row r="494" spans="1:7" customFormat="1" ht="13">
      <c r="A494" s="269"/>
      <c r="B494" s="269"/>
      <c r="C494" s="323"/>
      <c r="D494" s="1028"/>
      <c r="E494" s="1028"/>
      <c r="F494" s="1028"/>
      <c r="G494" s="152"/>
    </row>
    <row r="495" spans="1:7" customFormat="1" ht="13">
      <c r="A495" s="269"/>
      <c r="B495" s="269"/>
      <c r="C495" s="323"/>
      <c r="D495" s="1028"/>
      <c r="E495" s="1028"/>
      <c r="F495" s="1028"/>
      <c r="G495" s="152"/>
    </row>
    <row r="496" spans="1:7" customFormat="1" ht="13">
      <c r="A496" s="269"/>
      <c r="B496" s="269"/>
      <c r="C496" s="323"/>
      <c r="D496" s="1028"/>
      <c r="E496" s="1028"/>
      <c r="F496" s="1028"/>
      <c r="G496" s="152"/>
    </row>
    <row r="497" spans="1:7" customFormat="1" ht="13">
      <c r="A497" s="504"/>
      <c r="B497" s="504"/>
      <c r="C497" s="503"/>
      <c r="D497" s="1028"/>
      <c r="E497" s="1028"/>
      <c r="F497" s="1028"/>
      <c r="G497" s="152"/>
    </row>
    <row r="498" spans="1:7" customFormat="1" ht="13">
      <c r="A498" s="504"/>
      <c r="B498" s="504"/>
      <c r="C498" s="503"/>
      <c r="D498" s="1028"/>
      <c r="E498" s="1028"/>
      <c r="F498" s="1028"/>
      <c r="G498" s="152"/>
    </row>
    <row r="499" spans="1:7" customFormat="1" ht="13">
      <c r="A499" s="504"/>
      <c r="B499" s="504"/>
      <c r="C499" s="503"/>
      <c r="D499" s="460"/>
      <c r="E499" s="152"/>
      <c r="F499" s="154"/>
      <c r="G499" s="152"/>
    </row>
    <row r="500" spans="1:7" customFormat="1" ht="13.4" customHeight="1">
      <c r="A500" s="504"/>
      <c r="B500" s="703" t="s">
        <v>329</v>
      </c>
      <c r="C500" s="503"/>
      <c r="D500" s="978" t="s">
        <v>1389</v>
      </c>
      <c r="E500" s="978"/>
      <c r="F500" s="978"/>
      <c r="G500" s="152"/>
    </row>
    <row r="501" spans="1:7" customFormat="1" ht="13">
      <c r="A501" s="504"/>
      <c r="B501" s="504"/>
      <c r="C501" s="503"/>
      <c r="D501" s="978"/>
      <c r="E501" s="978"/>
      <c r="F501" s="978"/>
      <c r="G501" s="152"/>
    </row>
    <row r="502" spans="1:7" customFormat="1" ht="13">
      <c r="A502" s="504"/>
      <c r="B502" s="504"/>
      <c r="C502" s="503"/>
      <c r="D502" s="978"/>
      <c r="E502" s="978"/>
      <c r="F502" s="978"/>
      <c r="G502" s="152"/>
    </row>
    <row r="503" spans="1:7" customFormat="1" ht="13">
      <c r="A503" s="504"/>
      <c r="B503" s="504"/>
      <c r="C503" s="503"/>
      <c r="D503" s="978"/>
      <c r="E503" s="978"/>
      <c r="F503" s="978"/>
      <c r="G503" s="152"/>
    </row>
    <row r="504" spans="1:7" customFormat="1" ht="13">
      <c r="A504" s="269"/>
      <c r="B504" s="269"/>
      <c r="C504" s="323"/>
      <c r="D504" s="978"/>
      <c r="E504" s="978"/>
      <c r="F504" s="978"/>
      <c r="G504" s="152"/>
    </row>
    <row r="505" spans="1:7" s="741" customFormat="1" ht="13">
      <c r="A505" s="744"/>
      <c r="B505" s="744"/>
      <c r="C505" s="323"/>
      <c r="D505" s="765"/>
      <c r="E505" s="765"/>
      <c r="F505" s="765"/>
      <c r="G505" s="152"/>
    </row>
    <row r="506" spans="1:7" customFormat="1" ht="14.5" customHeight="1">
      <c r="A506" s="270"/>
      <c r="B506" s="703" t="s">
        <v>329</v>
      </c>
      <c r="C506" s="10"/>
      <c r="D506" s="1028" t="s">
        <v>1247</v>
      </c>
      <c r="E506" s="1028"/>
      <c r="F506" s="1028"/>
      <c r="G506" s="152"/>
    </row>
    <row r="507" spans="1:7" customFormat="1">
      <c r="A507" s="135"/>
      <c r="B507" s="700"/>
      <c r="C507" s="10"/>
      <c r="D507" s="1028"/>
      <c r="E507" s="1028"/>
      <c r="F507" s="1028"/>
      <c r="G507" s="152"/>
    </row>
    <row r="508" spans="1:7" customFormat="1">
      <c r="A508" s="135"/>
      <c r="B508" s="700"/>
      <c r="C508" s="10"/>
      <c r="D508" s="1028"/>
      <c r="E508" s="1028"/>
      <c r="F508" s="1028"/>
      <c r="G508" s="152"/>
    </row>
    <row r="509" spans="1:7" customFormat="1" ht="12" customHeight="1">
      <c r="A509" s="138"/>
      <c r="B509" s="138"/>
      <c r="C509" s="325"/>
      <c r="D509" s="138"/>
      <c r="E509" s="152"/>
      <c r="F509" s="324"/>
      <c r="G509" s="152"/>
    </row>
    <row r="510" spans="1:7" ht="13">
      <c r="A510" s="986" t="s">
        <v>1210</v>
      </c>
      <c r="B510" s="986"/>
      <c r="C510" s="986"/>
      <c r="D510" s="986"/>
      <c r="E510" s="986"/>
      <c r="F510" s="986"/>
      <c r="G510" s="986"/>
    </row>
    <row r="511" spans="1:7" ht="13">
      <c r="A511" s="138"/>
      <c r="B511" s="138"/>
      <c r="C511" s="275"/>
      <c r="F511" s="137"/>
    </row>
    <row r="512" spans="1:7">
      <c r="B512" s="1014" t="s">
        <v>483</v>
      </c>
      <c r="C512" s="1014"/>
      <c r="D512" s="1014"/>
      <c r="E512" s="1014"/>
      <c r="F512" s="1014"/>
    </row>
    <row r="513" spans="1:7">
      <c r="A513" s="138"/>
      <c r="B513" s="138"/>
      <c r="C513" s="275"/>
      <c r="D513" s="138"/>
      <c r="F513" s="138"/>
    </row>
    <row r="514" spans="1:7" ht="13">
      <c r="A514" s="1036" t="s">
        <v>1211</v>
      </c>
      <c r="B514" s="1036"/>
      <c r="C514" s="1036"/>
      <c r="D514" s="1036"/>
      <c r="E514" s="1036"/>
      <c r="F514" s="1036"/>
      <c r="G514" s="1036"/>
    </row>
    <row r="515" spans="1:7">
      <c r="A515" s="138"/>
      <c r="B515" s="138"/>
      <c r="C515" s="275"/>
      <c r="D515" s="138"/>
      <c r="F515" s="138"/>
    </row>
    <row r="516" spans="1:7" ht="13">
      <c r="C516" s="275"/>
      <c r="D516" s="989" t="s">
        <v>736</v>
      </c>
      <c r="E516" s="989"/>
      <c r="F516" s="989"/>
    </row>
    <row r="517" spans="1:7" s="706" customFormat="1">
      <c r="A517" s="723"/>
      <c r="B517" s="723"/>
      <c r="C517" s="275"/>
      <c r="D517" s="979" t="s">
        <v>1268</v>
      </c>
      <c r="E517" s="979"/>
      <c r="F517" s="979"/>
      <c r="G517" s="7"/>
    </row>
    <row r="518" spans="1:7" s="706" customFormat="1">
      <c r="A518" s="723"/>
      <c r="B518" s="723"/>
      <c r="C518" s="275"/>
      <c r="D518" s="728"/>
      <c r="E518" s="728"/>
      <c r="F518" s="728"/>
      <c r="G518" s="7"/>
    </row>
    <row r="519" spans="1:7" ht="13.4" customHeight="1">
      <c r="A519" s="270"/>
      <c r="B519" s="703" t="s">
        <v>329</v>
      </c>
      <c r="C519" s="275"/>
      <c r="D519" s="979" t="s">
        <v>978</v>
      </c>
      <c r="E519" s="979"/>
      <c r="F519" s="979"/>
      <c r="G519" s="12"/>
    </row>
    <row r="520" spans="1:7" ht="13.4" customHeight="1">
      <c r="A520" s="275"/>
      <c r="B520" s="275"/>
      <c r="C520" s="275"/>
      <c r="D520" s="728"/>
      <c r="E520" s="701"/>
      <c r="F520" s="701"/>
      <c r="G520" s="12"/>
    </row>
    <row r="521" spans="1:7" ht="13">
      <c r="A521" s="270"/>
      <c r="B521" s="703" t="s">
        <v>329</v>
      </c>
      <c r="C521" s="275"/>
      <c r="D521" s="966" t="s">
        <v>1269</v>
      </c>
      <c r="E521" s="966"/>
      <c r="F521" s="966"/>
      <c r="G521" s="12"/>
    </row>
    <row r="522" spans="1:7">
      <c r="A522" s="275"/>
      <c r="B522" s="275"/>
      <c r="C522" s="275"/>
      <c r="D522" s="966"/>
      <c r="E522" s="966"/>
      <c r="F522" s="966"/>
      <c r="G522" s="12"/>
    </row>
    <row r="523" spans="1:7">
      <c r="A523" s="275"/>
      <c r="B523" s="275"/>
      <c r="C523" s="275"/>
      <c r="D523" s="138"/>
      <c r="E523" s="138"/>
      <c r="F523" s="138"/>
      <c r="G523" s="12"/>
    </row>
    <row r="524" spans="1:7" ht="13">
      <c r="A524" s="270"/>
      <c r="B524" s="703" t="s">
        <v>329</v>
      </c>
      <c r="C524" s="275"/>
      <c r="D524" s="966" t="s">
        <v>1270</v>
      </c>
      <c r="E524" s="966"/>
      <c r="F524" s="966"/>
      <c r="G524" s="12"/>
    </row>
    <row r="525" spans="1:7">
      <c r="A525" s="275"/>
      <c r="B525" s="275"/>
      <c r="C525" s="275"/>
      <c r="D525" s="966"/>
      <c r="E525" s="966"/>
      <c r="F525" s="966"/>
      <c r="G525" s="12"/>
    </row>
    <row r="526" spans="1:7">
      <c r="A526" s="275"/>
      <c r="B526" s="275"/>
      <c r="C526" s="275"/>
      <c r="D526" s="138"/>
      <c r="E526" s="138"/>
      <c r="F526" s="138"/>
      <c r="G526" s="12"/>
    </row>
    <row r="527" spans="1:7" ht="13">
      <c r="A527" s="270"/>
      <c r="B527" s="703" t="s">
        <v>329</v>
      </c>
      <c r="C527" s="275"/>
      <c r="D527" s="966" t="s">
        <v>1271</v>
      </c>
      <c r="E527" s="966"/>
      <c r="F527" s="966"/>
      <c r="G527" s="12"/>
    </row>
    <row r="528" spans="1:7">
      <c r="A528" s="275"/>
      <c r="B528" s="275"/>
      <c r="C528" s="275"/>
      <c r="D528" s="966"/>
      <c r="E528" s="966"/>
      <c r="F528" s="966"/>
      <c r="G528" s="12"/>
    </row>
    <row r="529" spans="1:7">
      <c r="A529" s="275"/>
      <c r="B529" s="275"/>
      <c r="C529" s="275"/>
      <c r="D529" s="138"/>
      <c r="E529" s="138"/>
      <c r="F529" s="138"/>
      <c r="G529" s="12"/>
    </row>
    <row r="530" spans="1:7" ht="13">
      <c r="A530" s="270"/>
      <c r="B530" s="703" t="s">
        <v>329</v>
      </c>
      <c r="C530" s="275"/>
      <c r="D530" s="966" t="s">
        <v>1272</v>
      </c>
      <c r="E530" s="966"/>
      <c r="F530" s="966"/>
      <c r="G530" s="12"/>
    </row>
    <row r="531" spans="1:7">
      <c r="A531" s="275"/>
      <c r="B531" s="275"/>
      <c r="C531" s="275"/>
      <c r="D531" s="966"/>
      <c r="E531" s="966"/>
      <c r="F531" s="966"/>
      <c r="G531" s="12"/>
    </row>
    <row r="532" spans="1:7">
      <c r="A532" s="275"/>
      <c r="B532" s="275"/>
      <c r="C532" s="275"/>
      <c r="D532" s="966"/>
      <c r="E532" s="966"/>
      <c r="F532" s="966"/>
      <c r="G532" s="12"/>
    </row>
    <row r="533" spans="1:7">
      <c r="A533" s="275"/>
      <c r="B533" s="275"/>
      <c r="C533" s="275"/>
      <c r="D533" s="138"/>
      <c r="E533" s="138"/>
      <c r="F533" s="138"/>
    </row>
    <row r="534" spans="1:7" ht="13">
      <c r="A534" s="270"/>
      <c r="B534" s="703" t="s">
        <v>329</v>
      </c>
      <c r="C534" s="275"/>
      <c r="D534" s="1001" t="s">
        <v>1390</v>
      </c>
      <c r="E534" s="1001"/>
      <c r="F534" s="1001"/>
    </row>
    <row r="535" spans="1:7">
      <c r="A535" s="275"/>
      <c r="B535" s="275"/>
      <c r="C535" s="275"/>
      <c r="D535" s="1001"/>
      <c r="E535" s="1001"/>
      <c r="F535" s="1001"/>
    </row>
    <row r="536" spans="1:7">
      <c r="A536" s="275"/>
      <c r="B536" s="275"/>
      <c r="C536" s="275"/>
      <c r="D536" s="138"/>
      <c r="E536" s="138"/>
      <c r="F536" s="138"/>
    </row>
    <row r="537" spans="1:7" ht="13">
      <c r="A537" s="270"/>
      <c r="B537" s="703" t="s">
        <v>329</v>
      </c>
      <c r="C537" s="275"/>
      <c r="D537" s="1001" t="s">
        <v>1273</v>
      </c>
      <c r="E537" s="1001"/>
      <c r="F537" s="1001"/>
    </row>
    <row r="538" spans="1:7">
      <c r="A538" s="275"/>
      <c r="B538" s="275"/>
      <c r="C538" s="275"/>
      <c r="D538" s="1001"/>
      <c r="E538" s="1001"/>
      <c r="F538" s="1001"/>
    </row>
    <row r="539" spans="1:7">
      <c r="A539" s="275"/>
      <c r="B539" s="275"/>
      <c r="C539" s="275"/>
      <c r="D539" s="138"/>
      <c r="E539" s="138"/>
      <c r="F539" s="138"/>
    </row>
    <row r="540" spans="1:7" ht="13">
      <c r="A540" s="270"/>
      <c r="B540" s="703" t="s">
        <v>329</v>
      </c>
      <c r="C540" s="275"/>
      <c r="D540" s="966" t="s">
        <v>1274</v>
      </c>
      <c r="E540" s="966"/>
      <c r="F540" s="966"/>
    </row>
    <row r="541" spans="1:7">
      <c r="A541" s="275"/>
      <c r="B541" s="275"/>
      <c r="C541" s="275"/>
      <c r="D541" s="966"/>
      <c r="E541" s="966"/>
      <c r="F541" s="966"/>
      <c r="G541" s="57"/>
    </row>
    <row r="542" spans="1:7">
      <c r="A542" s="275"/>
      <c r="B542" s="275"/>
      <c r="C542" s="275"/>
      <c r="D542" s="138"/>
      <c r="E542" s="138"/>
      <c r="F542" s="138"/>
      <c r="G542" s="57"/>
    </row>
    <row r="543" spans="1:7" ht="13">
      <c r="A543" s="270"/>
      <c r="B543" s="703" t="s">
        <v>329</v>
      </c>
      <c r="C543" s="275"/>
      <c r="D543" s="979" t="s">
        <v>1275</v>
      </c>
      <c r="E543" s="979"/>
      <c r="F543" s="979"/>
      <c r="G543" s="57"/>
    </row>
    <row r="544" spans="1:7" ht="13">
      <c r="A544" s="23"/>
      <c r="B544" s="699"/>
      <c r="C544" s="275"/>
      <c r="D544" s="979" t="s">
        <v>904</v>
      </c>
      <c r="E544" s="979"/>
      <c r="F544" s="979"/>
      <c r="G544" s="57"/>
    </row>
    <row r="545" spans="1:7" ht="13">
      <c r="A545" s="23"/>
      <c r="B545" s="699"/>
      <c r="C545" s="275"/>
      <c r="D545" s="6"/>
      <c r="E545" s="997" t="s">
        <v>1276</v>
      </c>
      <c r="F545" s="997"/>
      <c r="G545" s="57"/>
    </row>
    <row r="546" spans="1:7" ht="13">
      <c r="A546" s="270"/>
      <c r="B546" s="270"/>
      <c r="C546" s="275"/>
      <c r="E546" s="138"/>
      <c r="F546" s="138"/>
      <c r="G546" s="57"/>
    </row>
    <row r="547" spans="1:7" ht="13">
      <c r="A547" s="270"/>
      <c r="B547" s="703" t="s">
        <v>329</v>
      </c>
      <c r="C547" s="275"/>
      <c r="D547" s="1041" t="s">
        <v>1277</v>
      </c>
      <c r="E547" s="1041"/>
      <c r="F547" s="1041"/>
      <c r="G547" s="57"/>
    </row>
    <row r="548" spans="1:7">
      <c r="C548" s="275"/>
      <c r="D548" s="966" t="s">
        <v>1278</v>
      </c>
      <c r="E548" s="966"/>
      <c r="F548" s="966"/>
      <c r="G548" s="57"/>
    </row>
    <row r="549" spans="1:7">
      <c r="A549" s="275"/>
      <c r="B549" s="275"/>
      <c r="C549" s="275"/>
      <c r="D549" s="966"/>
      <c r="E549" s="966"/>
      <c r="F549" s="966"/>
      <c r="G549" s="57"/>
    </row>
    <row r="550" spans="1:7">
      <c r="A550" s="275"/>
      <c r="B550" s="275"/>
      <c r="C550" s="275"/>
      <c r="D550" s="966"/>
      <c r="E550" s="966"/>
      <c r="F550" s="966"/>
      <c r="G550" s="57"/>
    </row>
    <row r="551" spans="1:7">
      <c r="A551" s="275"/>
      <c r="B551" s="275"/>
      <c r="C551" s="275"/>
      <c r="D551" s="138"/>
      <c r="E551" s="138"/>
      <c r="F551" s="138"/>
      <c r="G551" s="57"/>
    </row>
    <row r="552" spans="1:7" ht="13">
      <c r="A552" s="270"/>
      <c r="B552" s="703" t="s">
        <v>329</v>
      </c>
      <c r="C552" s="275"/>
      <c r="D552" s="966" t="s">
        <v>1279</v>
      </c>
      <c r="E552" s="966"/>
      <c r="F552" s="966"/>
      <c r="G552" s="57"/>
    </row>
    <row r="553" spans="1:7" ht="13">
      <c r="A553" s="270"/>
      <c r="B553" s="270"/>
      <c r="C553" s="275"/>
      <c r="D553" s="966"/>
      <c r="E553" s="966"/>
      <c r="F553" s="966"/>
      <c r="G553" s="57"/>
    </row>
    <row r="554" spans="1:7" ht="13">
      <c r="A554" s="270"/>
      <c r="B554" s="270"/>
      <c r="C554" s="275"/>
      <c r="D554" s="966"/>
      <c r="E554" s="966"/>
      <c r="F554" s="966"/>
      <c r="G554" s="57"/>
    </row>
    <row r="555" spans="1:7" ht="13">
      <c r="A555" s="270"/>
      <c r="B555" s="270"/>
      <c r="C555" s="275"/>
      <c r="D555" s="966"/>
      <c r="E555" s="966"/>
      <c r="F555" s="966"/>
      <c r="G555" s="57"/>
    </row>
    <row r="556" spans="1:7" ht="13">
      <c r="A556" s="270"/>
      <c r="B556" s="270"/>
      <c r="C556" s="275"/>
      <c r="D556" s="138"/>
      <c r="E556" s="138"/>
      <c r="F556" s="138"/>
      <c r="G556" s="57"/>
    </row>
    <row r="557" spans="1:7" ht="13">
      <c r="A557" s="986" t="s">
        <v>1212</v>
      </c>
      <c r="B557" s="986"/>
      <c r="C557" s="986"/>
      <c r="D557" s="986"/>
      <c r="E557" s="986"/>
      <c r="F557" s="986"/>
      <c r="G557" s="986"/>
    </row>
    <row r="558" spans="1:7">
      <c r="A558" s="275"/>
      <c r="B558" s="275"/>
      <c r="C558" s="275"/>
      <c r="E558" s="138"/>
      <c r="F558" s="138"/>
      <c r="G558" s="57"/>
    </row>
    <row r="559" spans="1:7" ht="12.75" customHeight="1">
      <c r="C559" s="264"/>
      <c r="D559" s="1015" t="s">
        <v>225</v>
      </c>
      <c r="E559" s="1015"/>
      <c r="F559" s="1015"/>
      <c r="G559" s="57"/>
    </row>
    <row r="560" spans="1:7" ht="13">
      <c r="A560" s="269"/>
      <c r="B560" s="269"/>
      <c r="C560" s="269"/>
      <c r="D560" s="1009" t="s">
        <v>1228</v>
      </c>
      <c r="E560" s="1009"/>
      <c r="F560" s="1009"/>
      <c r="G560" s="57"/>
    </row>
    <row r="561" spans="1:7" ht="13">
      <c r="A561" s="12"/>
      <c r="B561" s="12"/>
      <c r="C561" s="269"/>
      <c r="D561" s="393"/>
      <c r="G561" s="57"/>
    </row>
    <row r="562" spans="1:7" ht="13">
      <c r="A562" s="269"/>
      <c r="B562" s="703" t="s">
        <v>329</v>
      </c>
      <c r="D562" s="1009" t="s">
        <v>984</v>
      </c>
      <c r="E562" s="1009"/>
      <c r="F562" s="1009"/>
      <c r="G562" s="57"/>
    </row>
    <row r="563" spans="1:7" ht="13">
      <c r="A563" s="23"/>
      <c r="B563" s="699"/>
      <c r="D563" s="335"/>
    </row>
    <row r="564" spans="1:7" ht="13">
      <c r="A564" s="23"/>
      <c r="B564" s="703" t="s">
        <v>329</v>
      </c>
      <c r="D564" s="985" t="s">
        <v>1229</v>
      </c>
      <c r="E564" s="985"/>
      <c r="F564" s="985"/>
    </row>
    <row r="565" spans="1:7" ht="13">
      <c r="A565" s="23"/>
      <c r="B565" s="699"/>
      <c r="D565" s="985"/>
      <c r="E565" s="985"/>
      <c r="F565" s="985"/>
    </row>
    <row r="566" spans="1:7" ht="13">
      <c r="A566" s="23"/>
      <c r="B566" s="712"/>
      <c r="D566" s="985"/>
      <c r="E566" s="985"/>
      <c r="F566" s="985"/>
    </row>
    <row r="567" spans="1:7" ht="13">
      <c r="A567" s="23"/>
      <c r="B567" s="699"/>
      <c r="D567" s="495"/>
    </row>
    <row r="568" spans="1:7" s="706" customFormat="1" ht="13">
      <c r="A568" s="712"/>
      <c r="B568" s="703" t="s">
        <v>329</v>
      </c>
      <c r="C568" s="713"/>
      <c r="D568" s="985" t="s">
        <v>1230</v>
      </c>
      <c r="E568" s="985"/>
      <c r="F568" s="985"/>
      <c r="G568" s="7"/>
    </row>
    <row r="569" spans="1:7" s="706" customFormat="1" ht="13">
      <c r="A569" s="712"/>
      <c r="B569" s="712"/>
      <c r="C569" s="713"/>
      <c r="D569" s="985"/>
      <c r="E569" s="985"/>
      <c r="F569" s="985"/>
      <c r="G569" s="7"/>
    </row>
    <row r="570" spans="1:7" s="706" customFormat="1" ht="13">
      <c r="A570" s="712"/>
      <c r="B570" s="712"/>
      <c r="C570" s="713"/>
      <c r="D570" s="985"/>
      <c r="E570" s="985"/>
      <c r="F570" s="985"/>
      <c r="G570" s="7"/>
    </row>
    <row r="571" spans="1:7" s="706" customFormat="1" ht="13">
      <c r="A571" s="712"/>
      <c r="B571" s="712"/>
      <c r="C571" s="713"/>
      <c r="D571" s="985"/>
      <c r="E571" s="985"/>
      <c r="F571" s="985"/>
      <c r="G571" s="7"/>
    </row>
    <row r="572" spans="1:7" s="706" customFormat="1" ht="13">
      <c r="A572" s="712"/>
      <c r="B572" s="712"/>
      <c r="C572" s="713"/>
      <c r="D572" s="718"/>
      <c r="E572" s="718"/>
      <c r="F572" s="718"/>
      <c r="G572" s="7"/>
    </row>
    <row r="573" spans="1:7" ht="13">
      <c r="A573" s="23"/>
      <c r="B573" s="703" t="s">
        <v>329</v>
      </c>
      <c r="D573" s="985" t="s">
        <v>1231</v>
      </c>
      <c r="E573" s="985"/>
      <c r="F573" s="985"/>
    </row>
    <row r="574" spans="1:7" ht="13">
      <c r="A574" s="23"/>
      <c r="B574" s="699"/>
      <c r="D574" s="985"/>
      <c r="E574" s="985"/>
      <c r="F574" s="985"/>
    </row>
    <row r="575" spans="1:7" ht="13">
      <c r="A575" s="23"/>
      <c r="B575" s="699"/>
      <c r="D575" s="393"/>
    </row>
    <row r="576" spans="1:7" s="706" customFormat="1" ht="13">
      <c r="A576" s="712"/>
      <c r="B576" s="703" t="s">
        <v>329</v>
      </c>
      <c r="C576" s="713"/>
      <c r="D576" s="1009" t="s">
        <v>1232</v>
      </c>
      <c r="E576" s="1009"/>
      <c r="F576" s="1009"/>
      <c r="G576" s="7"/>
    </row>
    <row r="577" spans="1:7" s="706" customFormat="1" ht="13">
      <c r="A577" s="712"/>
      <c r="B577" s="712"/>
      <c r="C577" s="713"/>
      <c r="D577" s="1009"/>
      <c r="E577" s="1009"/>
      <c r="F577" s="1009"/>
      <c r="G577" s="7"/>
    </row>
    <row r="578" spans="1:7" s="706" customFormat="1" ht="13">
      <c r="A578" s="712"/>
      <c r="B578" s="712"/>
      <c r="C578" s="713"/>
      <c r="D578" s="393"/>
      <c r="E578" s="7"/>
      <c r="F578" s="7"/>
      <c r="G578" s="7"/>
    </row>
    <row r="579" spans="1:7" ht="13">
      <c r="A579" s="270"/>
      <c r="B579" s="703" t="s">
        <v>329</v>
      </c>
      <c r="D579" s="1009" t="s">
        <v>979</v>
      </c>
      <c r="E579" s="1009"/>
      <c r="F579" s="1009"/>
    </row>
    <row r="580" spans="1:7" ht="13">
      <c r="A580" s="270"/>
      <c r="B580" s="270"/>
      <c r="D580" s="393"/>
    </row>
    <row r="581" spans="1:7" ht="13">
      <c r="A581" s="270"/>
      <c r="B581" s="703" t="s">
        <v>329</v>
      </c>
      <c r="D581" s="1009" t="s">
        <v>1233</v>
      </c>
      <c r="E581" s="1009"/>
      <c r="F581" s="1009"/>
    </row>
    <row r="582" spans="1:7" ht="13">
      <c r="A582" s="270"/>
      <c r="B582" s="270"/>
      <c r="D582" s="1009"/>
      <c r="E582" s="1009"/>
      <c r="F582" s="1009"/>
    </row>
    <row r="583" spans="1:7">
      <c r="D583" s="1009"/>
      <c r="E583" s="1009"/>
      <c r="F583" s="1009"/>
    </row>
    <row r="584" spans="1:7">
      <c r="D584" s="1009"/>
      <c r="E584" s="1009"/>
      <c r="F584" s="1009"/>
    </row>
    <row r="585" spans="1:7" s="706" customFormat="1">
      <c r="A585" s="713"/>
      <c r="B585" s="713"/>
      <c r="C585" s="713"/>
      <c r="D585" s="1009"/>
      <c r="E585" s="1009"/>
      <c r="F585" s="1009"/>
      <c r="G585" s="7"/>
    </row>
    <row r="586" spans="1:7" s="706" customFormat="1">
      <c r="A586" s="713"/>
      <c r="B586" s="713"/>
      <c r="C586" s="713"/>
      <c r="D586" s="1009"/>
      <c r="E586" s="1009"/>
      <c r="F586" s="1009"/>
      <c r="G586" s="7"/>
    </row>
    <row r="587" spans="1:7"/>
    <row r="588" spans="1:7" ht="13">
      <c r="A588" s="986" t="s">
        <v>1213</v>
      </c>
      <c r="B588" s="986"/>
      <c r="C588" s="986"/>
      <c r="D588" s="986"/>
      <c r="E588" s="986"/>
      <c r="F588" s="986"/>
      <c r="G588" s="986"/>
    </row>
    <row r="589" spans="1:7"/>
    <row r="590" spans="1:7" ht="13">
      <c r="D590" s="1003" t="s">
        <v>1313</v>
      </c>
      <c r="E590" s="1003"/>
      <c r="F590" s="1003"/>
    </row>
    <row r="591" spans="1:7">
      <c r="D591" s="1042" t="s">
        <v>1314</v>
      </c>
      <c r="E591" s="1042"/>
      <c r="F591" s="1042"/>
    </row>
    <row r="592" spans="1:7" s="743" customFormat="1">
      <c r="A592" s="729"/>
      <c r="B592" s="729"/>
      <c r="C592" s="729"/>
      <c r="D592" s="747"/>
      <c r="E592" s="746"/>
      <c r="F592" s="746"/>
      <c r="G592" s="7"/>
    </row>
    <row r="593" spans="1:7" s="39" customFormat="1" ht="13">
      <c r="A593" s="420"/>
      <c r="B593" s="703" t="s">
        <v>329</v>
      </c>
      <c r="C593" s="282"/>
      <c r="D593" s="1005" t="s">
        <v>1315</v>
      </c>
      <c r="E593" s="1005"/>
      <c r="F593" s="1005"/>
      <c r="G593" s="133"/>
    </row>
    <row r="594" spans="1:7">
      <c r="D594" s="1005"/>
      <c r="E594" s="1005"/>
      <c r="F594" s="1005"/>
    </row>
    <row r="595" spans="1:7">
      <c r="D595" s="1005"/>
      <c r="E595" s="1005"/>
      <c r="F595" s="1005"/>
    </row>
    <row r="596" spans="1:7"/>
    <row r="597" spans="1:7" ht="13">
      <c r="A597" s="986" t="s">
        <v>1214</v>
      </c>
      <c r="B597" s="986"/>
      <c r="C597" s="986"/>
      <c r="D597" s="986"/>
      <c r="E597" s="986"/>
      <c r="F597" s="986"/>
      <c r="G597" s="986"/>
    </row>
    <row r="598" spans="1:7">
      <c r="A598" s="138"/>
      <c r="B598" s="138"/>
      <c r="G598" s="57"/>
    </row>
    <row r="599" spans="1:7" ht="13">
      <c r="A599" s="266"/>
      <c r="B599" s="698"/>
      <c r="C599" s="264"/>
      <c r="D599" s="1043" t="s">
        <v>1316</v>
      </c>
      <c r="E599" s="1043"/>
      <c r="F599" s="1043"/>
      <c r="G599" s="57"/>
    </row>
    <row r="600" spans="1:7" ht="13">
      <c r="A600" s="266"/>
      <c r="B600" s="698"/>
      <c r="C600" s="264"/>
      <c r="D600" s="1043"/>
      <c r="E600" s="1043"/>
      <c r="F600" s="1043"/>
      <c r="G600" s="57"/>
    </row>
    <row r="601" spans="1:7" ht="13">
      <c r="C601" s="269"/>
      <c r="D601" s="1042" t="s">
        <v>1317</v>
      </c>
      <c r="E601" s="1042"/>
      <c r="F601" s="1042"/>
      <c r="G601" s="57"/>
    </row>
    <row r="602" spans="1:7" s="743" customFormat="1" ht="13">
      <c r="A602" s="729"/>
      <c r="B602" s="729"/>
      <c r="C602" s="744"/>
      <c r="D602" s="748"/>
      <c r="E602" s="748"/>
      <c r="F602" s="748"/>
      <c r="G602" s="57"/>
    </row>
    <row r="603" spans="1:7" ht="13">
      <c r="A603" s="23"/>
      <c r="B603" s="703" t="s">
        <v>329</v>
      </c>
      <c r="D603" s="1042" t="s">
        <v>467</v>
      </c>
      <c r="E603" s="1042"/>
      <c r="F603" s="1042"/>
      <c r="G603" s="57"/>
    </row>
    <row r="604" spans="1:7" ht="13">
      <c r="C604" s="277"/>
      <c r="E604" s="12"/>
      <c r="G604" s="57"/>
    </row>
    <row r="605" spans="1:7" ht="13">
      <c r="A605" s="23"/>
      <c r="B605" s="703" t="s">
        <v>329</v>
      </c>
      <c r="D605" s="1002" t="s">
        <v>1318</v>
      </c>
      <c r="E605" s="1002"/>
      <c r="F605" s="1002"/>
      <c r="G605" s="57"/>
    </row>
    <row r="606" spans="1:7">
      <c r="D606" s="1002"/>
      <c r="E606" s="1002"/>
      <c r="F606" s="1002"/>
      <c r="G606" s="57"/>
    </row>
    <row r="607" spans="1:7">
      <c r="D607" s="12"/>
      <c r="G607" s="57"/>
    </row>
    <row r="608" spans="1:7">
      <c r="B608" s="703" t="s">
        <v>329</v>
      </c>
      <c r="D608" s="1002" t="s">
        <v>1319</v>
      </c>
      <c r="E608" s="1002"/>
      <c r="F608" s="1002"/>
      <c r="G608" s="57"/>
    </row>
    <row r="609" spans="1:7" ht="13">
      <c r="C609" s="277"/>
      <c r="D609" s="1002"/>
      <c r="E609" s="1002"/>
      <c r="F609" s="1002"/>
      <c r="G609" s="57"/>
    </row>
    <row r="610" spans="1:7" ht="13">
      <c r="C610" s="277"/>
      <c r="G610" s="57"/>
    </row>
    <row r="611" spans="1:7" ht="13">
      <c r="B611" s="703" t="s">
        <v>329</v>
      </c>
      <c r="C611" s="277"/>
      <c r="D611" s="1002" t="s">
        <v>1320</v>
      </c>
      <c r="E611" s="1002"/>
      <c r="F611" s="1002"/>
      <c r="G611" s="57"/>
    </row>
    <row r="612" spans="1:7" ht="13">
      <c r="C612" s="277"/>
      <c r="D612" s="1002"/>
      <c r="E612" s="1002"/>
      <c r="F612" s="1002"/>
      <c r="G612" s="57"/>
    </row>
    <row r="613" spans="1:7" ht="13">
      <c r="C613" s="277"/>
      <c r="G613" s="57"/>
    </row>
    <row r="614" spans="1:7" ht="13">
      <c r="A614" s="986" t="s">
        <v>1215</v>
      </c>
      <c r="B614" s="986"/>
      <c r="C614" s="986"/>
      <c r="D614" s="986"/>
      <c r="E614" s="986"/>
      <c r="F614" s="986"/>
      <c r="G614" s="986"/>
    </row>
    <row r="615" spans="1:7" ht="13">
      <c r="A615" s="276"/>
      <c r="B615" s="276"/>
      <c r="C615" s="276"/>
      <c r="G615" s="57"/>
    </row>
    <row r="616" spans="1:7" ht="13">
      <c r="C616" s="23"/>
      <c r="D616" s="1003" t="s">
        <v>1321</v>
      </c>
      <c r="E616" s="1003"/>
      <c r="F616" s="1003"/>
      <c r="G616" s="57"/>
    </row>
    <row r="617" spans="1:7" ht="13">
      <c r="A617" s="23"/>
      <c r="B617" s="699"/>
      <c r="C617" s="274"/>
      <c r="D617" s="50"/>
      <c r="G617" s="57"/>
    </row>
    <row r="618" spans="1:7" ht="13">
      <c r="A618" s="270"/>
      <c r="B618" s="703" t="s">
        <v>329</v>
      </c>
      <c r="C618" s="274"/>
      <c r="D618" s="1004" t="s">
        <v>1322</v>
      </c>
      <c r="E618" s="1004"/>
      <c r="F618" s="1004"/>
      <c r="G618" s="57"/>
    </row>
    <row r="619" spans="1:7">
      <c r="C619" s="274"/>
      <c r="D619" s="1004"/>
      <c r="E619" s="1004"/>
      <c r="F619" s="1004"/>
      <c r="G619" s="57"/>
    </row>
    <row r="620" spans="1:7">
      <c r="C620" s="274"/>
      <c r="D620" s="1004"/>
      <c r="E620" s="1004"/>
      <c r="F620" s="1004"/>
      <c r="G620" s="57"/>
    </row>
    <row r="621" spans="1:7">
      <c r="C621" s="274"/>
      <c r="D621" s="1004"/>
      <c r="E621" s="1004"/>
      <c r="F621" s="1004"/>
      <c r="G621" s="57"/>
    </row>
    <row r="622" spans="1:7">
      <c r="C622" s="274"/>
      <c r="D622" s="1004"/>
      <c r="E622" s="1004"/>
      <c r="F622" s="1004"/>
      <c r="G622" s="57"/>
    </row>
    <row r="623" spans="1:7">
      <c r="C623" s="274"/>
      <c r="D623" s="1004"/>
      <c r="E623" s="1004"/>
      <c r="F623" s="1004"/>
      <c r="G623" s="57"/>
    </row>
    <row r="624" spans="1:7" s="743" customFormat="1">
      <c r="A624" s="729"/>
      <c r="B624" s="729"/>
      <c r="C624" s="274"/>
      <c r="D624" s="749"/>
      <c r="E624" s="749"/>
      <c r="F624" s="749"/>
      <c r="G624" s="57"/>
    </row>
    <row r="625" spans="1:7" ht="13">
      <c r="A625" s="270"/>
      <c r="B625" s="703" t="s">
        <v>329</v>
      </c>
      <c r="C625" s="274"/>
      <c r="D625" s="1004" t="s">
        <v>1323</v>
      </c>
      <c r="E625" s="1004"/>
      <c r="F625" s="1004"/>
      <c r="G625" s="57"/>
    </row>
    <row r="626" spans="1:7">
      <c r="A626" s="275"/>
      <c r="B626" s="275"/>
      <c r="C626" s="275"/>
      <c r="D626" s="1004"/>
      <c r="E626" s="1004"/>
      <c r="F626" s="1004"/>
      <c r="G626" s="57"/>
    </row>
    <row r="627" spans="1:7">
      <c r="A627" s="275"/>
      <c r="B627" s="275"/>
      <c r="C627" s="275"/>
      <c r="D627" s="154"/>
      <c r="E627" s="150"/>
      <c r="F627" s="150"/>
      <c r="G627" s="57"/>
    </row>
    <row r="628" spans="1:7" ht="13">
      <c r="A628" s="270"/>
      <c r="B628" s="703" t="s">
        <v>329</v>
      </c>
      <c r="C628" s="275"/>
      <c r="D628" s="1005" t="s">
        <v>1324</v>
      </c>
      <c r="E628" s="1005"/>
      <c r="F628" s="1005"/>
      <c r="G628" s="57"/>
    </row>
    <row r="629" spans="1:7" ht="13">
      <c r="A629" s="270"/>
      <c r="B629" s="270"/>
      <c r="C629" s="275"/>
      <c r="D629" s="1005"/>
      <c r="E629" s="1005"/>
      <c r="F629" s="1005"/>
      <c r="G629" s="57"/>
    </row>
    <row r="630" spans="1:7" ht="13">
      <c r="A630" s="270"/>
      <c r="B630" s="270"/>
      <c r="C630" s="275"/>
      <c r="D630" s="1005"/>
      <c r="E630" s="1005"/>
      <c r="F630" s="1005"/>
      <c r="G630" s="57"/>
    </row>
    <row r="631" spans="1:7">
      <c r="A631" s="275"/>
      <c r="B631" s="275"/>
      <c r="C631" s="275"/>
      <c r="D631" s="1005"/>
      <c r="E631" s="1005"/>
      <c r="F631" s="1005"/>
      <c r="G631" s="57"/>
    </row>
    <row r="632" spans="1:7" s="743" customFormat="1">
      <c r="A632" s="275"/>
      <c r="B632" s="275"/>
      <c r="C632" s="275"/>
      <c r="D632" s="750"/>
      <c r="E632" s="750"/>
      <c r="F632" s="750"/>
      <c r="G632" s="57"/>
    </row>
    <row r="633" spans="1:7">
      <c r="A633" s="275"/>
      <c r="B633" s="703" t="s">
        <v>329</v>
      </c>
      <c r="C633" s="275"/>
      <c r="D633" s="1006" t="s">
        <v>1325</v>
      </c>
      <c r="E633" s="1006"/>
      <c r="F633" s="1006"/>
      <c r="G633" s="57"/>
    </row>
    <row r="634" spans="1:7">
      <c r="A634" s="275"/>
      <c r="B634" s="275"/>
      <c r="C634" s="275"/>
      <c r="D634" s="751"/>
      <c r="E634" s="751"/>
      <c r="F634" s="751"/>
      <c r="G634" s="57"/>
    </row>
    <row r="635" spans="1:7" ht="13">
      <c r="A635" s="986" t="s">
        <v>1216</v>
      </c>
      <c r="B635" s="986"/>
      <c r="C635" s="986"/>
      <c r="D635" s="986"/>
      <c r="E635" s="986"/>
      <c r="F635" s="986"/>
      <c r="G635" s="986"/>
    </row>
    <row r="636" spans="1:7">
      <c r="A636" s="138"/>
      <c r="B636" s="138"/>
      <c r="C636" s="275"/>
      <c r="D636" s="150"/>
      <c r="E636" s="150"/>
      <c r="F636" s="150"/>
      <c r="G636" s="57"/>
    </row>
    <row r="637" spans="1:7" ht="13">
      <c r="C637" s="276"/>
      <c r="D637" s="1007" t="s">
        <v>1375</v>
      </c>
      <c r="E637" s="1007"/>
      <c r="F637" s="1007"/>
      <c r="G637" s="57"/>
    </row>
    <row r="638" spans="1:7" ht="13">
      <c r="A638" s="269"/>
      <c r="B638" s="269"/>
      <c r="C638" s="269"/>
      <c r="D638" s="1008" t="s">
        <v>1376</v>
      </c>
      <c r="E638" s="1008"/>
      <c r="F638" s="1008"/>
      <c r="G638" s="57"/>
    </row>
    <row r="639" spans="1:7" s="743" customFormat="1" ht="13">
      <c r="A639" s="744"/>
      <c r="B639" s="744"/>
      <c r="C639" s="744"/>
      <c r="D639" s="758"/>
      <c r="E639" s="758"/>
      <c r="F639" s="758"/>
      <c r="G639" s="57"/>
    </row>
    <row r="640" spans="1:7" ht="14.5" customHeight="1">
      <c r="A640" s="270"/>
      <c r="B640" s="703" t="s">
        <v>329</v>
      </c>
      <c r="C640" s="275"/>
      <c r="D640" s="964" t="s">
        <v>1377</v>
      </c>
      <c r="E640" s="964"/>
      <c r="F640" s="964"/>
      <c r="G640" s="57"/>
    </row>
    <row r="641" spans="1:11" ht="13">
      <c r="A641" s="270"/>
      <c r="B641" s="270"/>
      <c r="C641" s="275"/>
      <c r="D641" s="964"/>
      <c r="E641" s="964"/>
      <c r="F641" s="964"/>
      <c r="G641" s="57"/>
    </row>
    <row r="642" spans="1:11" ht="13">
      <c r="A642" s="270"/>
      <c r="B642" s="270"/>
      <c r="C642" s="275"/>
      <c r="D642" s="964"/>
      <c r="E642" s="964"/>
      <c r="F642" s="964"/>
      <c r="G642" s="57"/>
    </row>
    <row r="643" spans="1:11" ht="13">
      <c r="A643" s="270"/>
      <c r="B643" s="270"/>
      <c r="C643" s="275"/>
      <c r="D643" s="964"/>
      <c r="E643" s="964"/>
      <c r="F643" s="964"/>
      <c r="G643" s="57"/>
    </row>
    <row r="644" spans="1:11" s="706" customFormat="1" ht="13">
      <c r="A644" s="270"/>
      <c r="B644" s="270"/>
      <c r="C644" s="275"/>
      <c r="D644" s="964"/>
      <c r="E644" s="964"/>
      <c r="F644" s="964"/>
      <c r="G644" s="57"/>
    </row>
    <row r="645" spans="1:11" s="743" customFormat="1" ht="13">
      <c r="A645" s="738"/>
      <c r="B645" s="738"/>
      <c r="C645" s="275"/>
      <c r="D645" s="760"/>
      <c r="E645" s="760"/>
      <c r="F645" s="760"/>
      <c r="G645" s="57"/>
    </row>
    <row r="646" spans="1:11" s="706" customFormat="1" ht="13">
      <c r="A646" s="270"/>
      <c r="B646" s="703" t="s">
        <v>329</v>
      </c>
      <c r="C646" s="275"/>
      <c r="D646" s="1025" t="s">
        <v>1227</v>
      </c>
      <c r="E646" s="1025"/>
      <c r="F646" s="1025"/>
      <c r="G646" s="57"/>
    </row>
    <row r="647" spans="1:11" s="706" customFormat="1" ht="13">
      <c r="A647" s="270"/>
      <c r="B647" s="270"/>
      <c r="C647" s="275"/>
      <c r="D647" s="1026" t="s">
        <v>1378</v>
      </c>
      <c r="E647" s="1026"/>
      <c r="F647" s="1026"/>
      <c r="G647" s="57"/>
    </row>
    <row r="648" spans="1:11" s="706" customFormat="1" ht="13">
      <c r="A648" s="270"/>
      <c r="B648" s="270"/>
      <c r="C648" s="275"/>
      <c r="D648" s="1026"/>
      <c r="E648" s="1026"/>
      <c r="F648" s="1026"/>
      <c r="G648" s="57"/>
    </row>
    <row r="649" spans="1:11" s="706" customFormat="1" ht="13">
      <c r="A649" s="270"/>
      <c r="B649" s="270"/>
      <c r="C649" s="275"/>
      <c r="D649" s="1026"/>
      <c r="E649" s="1026"/>
      <c r="F649" s="1026"/>
      <c r="G649" s="57"/>
    </row>
    <row r="650" spans="1:11" s="706" customFormat="1" ht="13">
      <c r="A650" s="270"/>
      <c r="B650" s="270"/>
      <c r="C650" s="275"/>
      <c r="D650" s="1026"/>
      <c r="E650" s="1026"/>
      <c r="F650" s="1026"/>
      <c r="G650" s="57"/>
    </row>
    <row r="651" spans="1:11" s="706" customFormat="1" ht="13">
      <c r="A651" s="270"/>
      <c r="B651" s="270"/>
      <c r="C651" s="275"/>
      <c r="D651" s="1026"/>
      <c r="E651" s="1026"/>
      <c r="F651" s="1026"/>
      <c r="G651" s="57"/>
    </row>
    <row r="652" spans="1:11" s="706" customFormat="1" ht="13">
      <c r="A652" s="270"/>
      <c r="B652" s="270"/>
      <c r="C652" s="275"/>
      <c r="D652" s="1027" t="s">
        <v>1379</v>
      </c>
      <c r="E652" s="1027"/>
      <c r="F652" s="1027"/>
      <c r="G652" s="57"/>
    </row>
    <row r="653" spans="1:11">
      <c r="A653" s="275"/>
      <c r="B653" s="275"/>
      <c r="C653" s="275"/>
      <c r="D653" s="150"/>
      <c r="E653" s="150"/>
      <c r="F653" s="150"/>
      <c r="G653" s="57"/>
    </row>
    <row r="654" spans="1:11" ht="13">
      <c r="A654" s="986" t="s">
        <v>1217</v>
      </c>
      <c r="B654" s="986"/>
      <c r="C654" s="986"/>
      <c r="D654" s="986"/>
      <c r="E654" s="986"/>
      <c r="F654" s="986"/>
      <c r="G654" s="986"/>
      <c r="H654" s="278"/>
      <c r="I654" s="278"/>
      <c r="J654" s="278"/>
      <c r="K654" s="278"/>
    </row>
    <row r="655" spans="1:11" s="743" customFormat="1" ht="13">
      <c r="A655" s="759"/>
      <c r="B655" s="759"/>
      <c r="C655" s="759"/>
      <c r="D655" s="759"/>
      <c r="E655" s="759"/>
      <c r="F655" s="759"/>
      <c r="G655" s="759"/>
      <c r="H655" s="278"/>
      <c r="I655" s="278"/>
      <c r="J655" s="278"/>
      <c r="K655" s="278"/>
    </row>
    <row r="656" spans="1:11" ht="13">
      <c r="C656" s="276"/>
      <c r="D656" s="989" t="s">
        <v>106</v>
      </c>
      <c r="E656" s="989"/>
      <c r="F656" s="989"/>
      <c r="G656" s="57"/>
      <c r="H656" s="278"/>
      <c r="I656" s="278"/>
      <c r="J656" s="278"/>
      <c r="K656" s="278"/>
    </row>
    <row r="657" spans="1:11" ht="13">
      <c r="A657" s="276"/>
      <c r="B657" s="276"/>
      <c r="C657" s="276"/>
      <c r="D657" s="989" t="s">
        <v>130</v>
      </c>
      <c r="E657" s="989"/>
      <c r="F657" s="989"/>
      <c r="G657" s="57"/>
      <c r="H657" s="278"/>
      <c r="I657" s="278"/>
      <c r="J657" s="278"/>
      <c r="K657" s="278"/>
    </row>
    <row r="658" spans="1:11" ht="13">
      <c r="A658" s="269"/>
      <c r="B658" s="269"/>
      <c r="C658" s="269"/>
      <c r="D658" s="979" t="s">
        <v>1253</v>
      </c>
      <c r="E658" s="979"/>
      <c r="F658" s="979"/>
      <c r="G658" s="57"/>
      <c r="H658" s="278"/>
      <c r="I658" s="278"/>
      <c r="J658" s="278"/>
      <c r="K658" s="278"/>
    </row>
    <row r="659" spans="1:11" ht="13">
      <c r="A659" s="269"/>
      <c r="B659" s="269"/>
      <c r="C659" s="269"/>
      <c r="G659" s="57"/>
      <c r="H659" s="278"/>
      <c r="I659" s="278"/>
      <c r="J659" s="278"/>
      <c r="K659" s="278"/>
    </row>
    <row r="660" spans="1:11" ht="13">
      <c r="A660" s="270"/>
      <c r="B660" s="703" t="s">
        <v>329</v>
      </c>
      <c r="C660" s="269"/>
      <c r="D660" s="979" t="s">
        <v>980</v>
      </c>
      <c r="E660" s="979"/>
      <c r="F660" s="979"/>
      <c r="G660" s="57"/>
      <c r="H660" s="278"/>
      <c r="I660" s="278"/>
      <c r="J660" s="278"/>
      <c r="K660" s="278"/>
    </row>
    <row r="661" spans="1:11" ht="13">
      <c r="A661" s="269"/>
      <c r="B661" s="269"/>
      <c r="C661" s="269"/>
      <c r="D661" s="979" t="s">
        <v>991</v>
      </c>
      <c r="E661" s="979"/>
      <c r="F661" s="979"/>
      <c r="G661" s="57"/>
      <c r="H661" s="278"/>
      <c r="I661" s="278"/>
      <c r="J661" s="278"/>
      <c r="K661" s="278"/>
    </row>
    <row r="662" spans="1:11" ht="13">
      <c r="A662" s="269"/>
      <c r="B662" s="269"/>
      <c r="C662" s="269"/>
      <c r="D662" s="6"/>
      <c r="E662" s="975" t="s">
        <v>1254</v>
      </c>
      <c r="F662" s="975"/>
      <c r="G662" s="57"/>
      <c r="H662" s="278"/>
      <c r="I662" s="278"/>
      <c r="J662" s="278"/>
      <c r="K662" s="278"/>
    </row>
    <row r="663" spans="1:11" ht="13">
      <c r="A663" s="269"/>
      <c r="B663" s="269"/>
      <c r="C663" s="269"/>
      <c r="D663" s="6"/>
      <c r="E663" s="975"/>
      <c r="F663" s="975"/>
      <c r="G663" s="57"/>
      <c r="H663" s="278"/>
      <c r="I663" s="278"/>
      <c r="J663" s="278"/>
      <c r="K663" s="278"/>
    </row>
    <row r="664" spans="1:11" ht="13">
      <c r="A664" s="269"/>
      <c r="B664" s="269"/>
      <c r="C664" s="269"/>
      <c r="D664" s="279"/>
      <c r="E664" s="138"/>
      <c r="G664" s="57"/>
      <c r="H664" s="278"/>
      <c r="I664" s="278"/>
      <c r="J664" s="278"/>
      <c r="K664" s="278"/>
    </row>
    <row r="665" spans="1:11" ht="13">
      <c r="A665" s="270"/>
      <c r="B665" s="703" t="s">
        <v>329</v>
      </c>
      <c r="C665" s="269"/>
      <c r="D665" s="966" t="s">
        <v>1255</v>
      </c>
      <c r="E665" s="966"/>
      <c r="F665" s="966"/>
      <c r="G665" s="57"/>
      <c r="H665" s="278"/>
      <c r="I665" s="278"/>
      <c r="J665" s="278"/>
      <c r="K665" s="278"/>
    </row>
    <row r="666" spans="1:11" ht="13">
      <c r="A666" s="23"/>
      <c r="B666" s="699"/>
      <c r="C666" s="269"/>
      <c r="D666" s="966"/>
      <c r="E666" s="966"/>
      <c r="F666" s="966"/>
      <c r="G666" s="57"/>
      <c r="H666" s="278"/>
      <c r="I666" s="278"/>
      <c r="J666" s="278"/>
      <c r="K666" s="278"/>
    </row>
    <row r="667" spans="1:11" ht="13">
      <c r="A667" s="269"/>
      <c r="B667" s="269"/>
      <c r="C667" s="269"/>
      <c r="D667" s="966"/>
      <c r="E667" s="966"/>
      <c r="F667" s="966"/>
      <c r="G667" s="57"/>
      <c r="H667" s="278"/>
      <c r="I667" s="278"/>
      <c r="J667" s="278"/>
      <c r="K667" s="278"/>
    </row>
    <row r="668" spans="1:11" ht="13">
      <c r="A668" s="269"/>
      <c r="B668" s="269"/>
      <c r="C668" s="269"/>
      <c r="G668" s="57"/>
      <c r="H668" s="278"/>
      <c r="I668" s="278"/>
      <c r="J668" s="278"/>
      <c r="K668" s="278"/>
    </row>
    <row r="669" spans="1:11" ht="13">
      <c r="A669" s="270"/>
      <c r="B669" s="703" t="s">
        <v>329</v>
      </c>
      <c r="C669" s="269"/>
      <c r="D669" s="979" t="s">
        <v>1021</v>
      </c>
      <c r="E669" s="979"/>
      <c r="F669" s="979"/>
      <c r="G669" s="57"/>
      <c r="H669" s="278"/>
      <c r="I669" s="278"/>
      <c r="J669" s="278"/>
      <c r="K669" s="278"/>
    </row>
    <row r="670" spans="1:11" ht="13">
      <c r="A670" s="270"/>
      <c r="B670" s="270"/>
      <c r="C670" s="269"/>
      <c r="D670" s="979" t="s">
        <v>991</v>
      </c>
      <c r="E670" s="979"/>
      <c r="F670" s="979"/>
      <c r="G670" s="57"/>
      <c r="H670" s="278"/>
      <c r="I670" s="278"/>
      <c r="J670" s="278"/>
      <c r="K670" s="278"/>
    </row>
    <row r="671" spans="1:11" ht="13">
      <c r="A671" s="269"/>
      <c r="B671" s="269"/>
      <c r="C671" s="269"/>
      <c r="D671" s="6"/>
      <c r="E671" s="997" t="s">
        <v>1256</v>
      </c>
      <c r="F671" s="997"/>
      <c r="G671" s="57"/>
      <c r="H671" s="278"/>
      <c r="I671" s="278"/>
      <c r="J671" s="278"/>
      <c r="K671" s="278"/>
    </row>
    <row r="672" spans="1:11" ht="13">
      <c r="A672" s="269"/>
      <c r="B672" s="269"/>
      <c r="C672" s="269"/>
      <c r="D672" s="50"/>
      <c r="G672" s="57"/>
      <c r="H672" s="278"/>
      <c r="I672" s="278"/>
      <c r="J672" s="278"/>
      <c r="K672" s="278"/>
    </row>
    <row r="673" spans="1:11" ht="13">
      <c r="A673" s="270"/>
      <c r="B673" s="703" t="s">
        <v>329</v>
      </c>
      <c r="C673" s="269"/>
      <c r="D673" s="1001" t="s">
        <v>1266</v>
      </c>
      <c r="E673" s="1001"/>
      <c r="F673" s="1001"/>
      <c r="G673" s="57"/>
      <c r="H673" s="278"/>
      <c r="I673" s="278"/>
      <c r="J673" s="278"/>
      <c r="K673" s="278"/>
    </row>
    <row r="674" spans="1:11" ht="13">
      <c r="A674" s="269"/>
      <c r="B674" s="269"/>
      <c r="C674" s="269"/>
      <c r="D674" s="1001"/>
      <c r="E674" s="1001"/>
      <c r="F674" s="1001"/>
      <c r="G674" s="57"/>
      <c r="H674" s="278"/>
      <c r="I674" s="278"/>
      <c r="J674" s="278"/>
      <c r="K674" s="278"/>
    </row>
    <row r="675" spans="1:11" ht="13">
      <c r="A675" s="269"/>
      <c r="B675" s="269"/>
      <c r="C675" s="269"/>
      <c r="D675" s="1001"/>
      <c r="E675" s="1001"/>
      <c r="F675" s="1001"/>
      <c r="G675" s="57"/>
      <c r="H675" s="278"/>
      <c r="I675" s="278"/>
      <c r="J675" s="278"/>
      <c r="K675" s="278"/>
    </row>
    <row r="676" spans="1:11" ht="13">
      <c r="A676" s="269"/>
      <c r="B676" s="269"/>
      <c r="C676" s="269"/>
      <c r="D676" s="1001"/>
      <c r="E676" s="1001"/>
      <c r="F676" s="1001"/>
      <c r="G676" s="57"/>
      <c r="H676" s="278"/>
      <c r="I676" s="278"/>
      <c r="J676" s="278"/>
      <c r="K676" s="278"/>
    </row>
    <row r="677" spans="1:11" ht="13">
      <c r="A677" s="269"/>
      <c r="B677" s="269"/>
      <c r="C677" s="269"/>
      <c r="D677" s="1001"/>
      <c r="E677" s="1001"/>
      <c r="F677" s="1001"/>
      <c r="G677" s="57"/>
      <c r="H677" s="278"/>
      <c r="I677" s="278"/>
      <c r="J677" s="278"/>
      <c r="K677" s="278"/>
    </row>
    <row r="678" spans="1:11" s="39" customFormat="1" ht="13">
      <c r="A678" s="504"/>
      <c r="B678" s="504"/>
      <c r="C678" s="504"/>
      <c r="D678" s="1001"/>
      <c r="E678" s="1001"/>
      <c r="F678" s="1001"/>
      <c r="G678" s="60"/>
      <c r="H678" s="281"/>
      <c r="I678" s="281"/>
      <c r="J678" s="281"/>
      <c r="K678" s="281"/>
    </row>
    <row r="679" spans="1:11" s="39" customFormat="1" ht="13">
      <c r="A679" s="504"/>
      <c r="B679" s="504"/>
      <c r="C679" s="504"/>
      <c r="D679" s="725"/>
      <c r="E679" s="725"/>
      <c r="F679" s="725"/>
      <c r="G679" s="60"/>
      <c r="H679" s="281"/>
      <c r="I679" s="281"/>
      <c r="J679" s="281"/>
      <c r="K679" s="281"/>
    </row>
    <row r="680" spans="1:11" ht="13">
      <c r="A680" s="270"/>
      <c r="B680" s="703" t="s">
        <v>329</v>
      </c>
      <c r="C680" s="269"/>
      <c r="D680" s="1001" t="s">
        <v>1257</v>
      </c>
      <c r="E680" s="1001"/>
      <c r="F680" s="1001"/>
      <c r="G680" s="57"/>
      <c r="H680" s="278"/>
      <c r="I680" s="278"/>
      <c r="J680" s="278"/>
      <c r="K680" s="278"/>
    </row>
    <row r="681" spans="1:11" ht="13">
      <c r="A681" s="269"/>
      <c r="B681" s="269"/>
      <c r="C681" s="269"/>
      <c r="D681" s="1001"/>
      <c r="E681" s="1001"/>
      <c r="F681" s="1001"/>
      <c r="G681" s="57"/>
      <c r="H681" s="278"/>
      <c r="I681" s="278"/>
      <c r="J681" s="278"/>
      <c r="K681" s="278"/>
    </row>
    <row r="682" spans="1:11" ht="13">
      <c r="A682" s="269"/>
      <c r="B682" s="269"/>
      <c r="C682" s="269"/>
      <c r="D682" s="1001"/>
      <c r="E682" s="1001"/>
      <c r="F682" s="1001"/>
      <c r="G682" s="57"/>
      <c r="H682" s="278"/>
      <c r="I682" s="278"/>
      <c r="J682" s="278"/>
      <c r="K682" s="278"/>
    </row>
    <row r="683" spans="1:11" ht="15" customHeight="1">
      <c r="A683" s="269"/>
      <c r="B683" s="269"/>
      <c r="C683" s="269"/>
      <c r="D683" s="1001"/>
      <c r="E683" s="1001"/>
      <c r="F683" s="1001"/>
      <c r="G683" s="57"/>
      <c r="H683" s="278"/>
      <c r="I683" s="278"/>
      <c r="J683" s="278"/>
      <c r="K683" s="278"/>
    </row>
    <row r="684" spans="1:11" ht="15" customHeight="1">
      <c r="A684" s="269"/>
      <c r="B684" s="269"/>
      <c r="C684" s="269"/>
      <c r="D684" s="1001"/>
      <c r="E684" s="1001"/>
      <c r="F684" s="1001"/>
      <c r="G684" s="57"/>
      <c r="H684" s="278"/>
      <c r="I684" s="278"/>
      <c r="J684" s="278"/>
      <c r="K684" s="278"/>
    </row>
    <row r="685" spans="1:11" ht="13">
      <c r="A685" s="269"/>
      <c r="B685" s="269"/>
      <c r="C685" s="269"/>
      <c r="D685" s="1001"/>
      <c r="E685" s="1001"/>
      <c r="F685" s="1001"/>
      <c r="G685" s="57"/>
      <c r="H685" s="278"/>
      <c r="I685" s="278"/>
      <c r="J685" s="278"/>
      <c r="K685" s="278"/>
    </row>
    <row r="686" spans="1:11" ht="13">
      <c r="A686" s="269"/>
      <c r="B686" s="269"/>
      <c r="C686" s="269"/>
      <c r="D686" s="1001"/>
      <c r="E686" s="1001"/>
      <c r="F686" s="1001"/>
      <c r="G686" s="57"/>
      <c r="H686" s="278"/>
      <c r="I686" s="278"/>
      <c r="J686" s="278"/>
      <c r="K686" s="278"/>
    </row>
    <row r="687" spans="1:11" ht="13">
      <c r="A687" s="269"/>
      <c r="B687" s="269"/>
      <c r="C687" s="269"/>
      <c r="D687" s="1001"/>
      <c r="E687" s="1001"/>
      <c r="F687" s="1001"/>
      <c r="G687" s="57"/>
      <c r="H687" s="278"/>
      <c r="I687" s="278"/>
      <c r="J687" s="278"/>
      <c r="K687" s="278"/>
    </row>
    <row r="688" spans="1:11" ht="15" customHeight="1">
      <c r="A688" s="269"/>
      <c r="B688" s="269"/>
      <c r="C688" s="269"/>
      <c r="D688" s="1001"/>
      <c r="E688" s="1001"/>
      <c r="F688" s="1001"/>
      <c r="G688" s="57"/>
      <c r="H688" s="278"/>
      <c r="I688" s="278"/>
      <c r="J688" s="278"/>
      <c r="K688" s="278"/>
    </row>
    <row r="689" spans="1:11" ht="13">
      <c r="A689" s="269"/>
      <c r="B689" s="269"/>
      <c r="C689" s="269"/>
      <c r="D689" s="1001"/>
      <c r="E689" s="1001"/>
      <c r="F689" s="1001"/>
      <c r="G689" s="57"/>
      <c r="H689" s="278"/>
      <c r="I689" s="278"/>
      <c r="J689" s="278"/>
      <c r="K689" s="278"/>
    </row>
    <row r="690" spans="1:11" ht="13">
      <c r="A690" s="269"/>
      <c r="B690" s="269"/>
      <c r="C690" s="269"/>
      <c r="D690" s="1001"/>
      <c r="E690" s="1001"/>
      <c r="F690" s="1001"/>
      <c r="G690" s="57"/>
      <c r="H690" s="278"/>
      <c r="I690" s="278"/>
      <c r="J690" s="278"/>
      <c r="K690" s="278"/>
    </row>
    <row r="691" spans="1:11" ht="13">
      <c r="A691" s="269"/>
      <c r="B691" s="269"/>
      <c r="C691" s="269"/>
      <c r="D691" s="1001"/>
      <c r="E691" s="1001"/>
      <c r="F691" s="1001"/>
      <c r="G691" s="57"/>
      <c r="H691" s="278"/>
      <c r="I691" s="278"/>
      <c r="J691" s="278"/>
      <c r="K691" s="278"/>
    </row>
    <row r="692" spans="1:11" s="706" customFormat="1" ht="13">
      <c r="A692" s="269"/>
      <c r="B692" s="269"/>
      <c r="C692" s="269"/>
      <c r="D692" s="725"/>
      <c r="E692" s="725"/>
      <c r="F692" s="725"/>
      <c r="G692" s="57"/>
      <c r="H692" s="278"/>
      <c r="I692" s="278"/>
      <c r="J692" s="278"/>
      <c r="K692" s="278"/>
    </row>
    <row r="693" spans="1:11" ht="13">
      <c r="A693" s="270"/>
      <c r="B693" s="703" t="s">
        <v>329</v>
      </c>
      <c r="C693" s="269"/>
      <c r="D693" s="1001" t="s">
        <v>1267</v>
      </c>
      <c r="E693" s="1001"/>
      <c r="F693" s="1001"/>
      <c r="G693" s="57"/>
      <c r="H693" s="278"/>
      <c r="I693" s="278"/>
      <c r="J693" s="278"/>
      <c r="K693" s="278"/>
    </row>
    <row r="694" spans="1:11" ht="13">
      <c r="A694" s="269"/>
      <c r="B694" s="269"/>
      <c r="C694" s="269"/>
      <c r="D694" s="1001"/>
      <c r="E694" s="1001"/>
      <c r="F694" s="1001"/>
      <c r="G694" s="57"/>
      <c r="H694" s="278"/>
      <c r="I694" s="278"/>
      <c r="J694" s="278"/>
      <c r="K694" s="278"/>
    </row>
    <row r="695" spans="1:11" ht="13">
      <c r="A695" s="269"/>
      <c r="B695" s="269"/>
      <c r="C695" s="269"/>
      <c r="D695" s="1001"/>
      <c r="E695" s="1001"/>
      <c r="F695" s="1001"/>
      <c r="G695" s="57"/>
      <c r="H695" s="278"/>
      <c r="I695" s="278"/>
      <c r="J695" s="278"/>
      <c r="K695" s="278"/>
    </row>
    <row r="696" spans="1:11" s="706" customFormat="1" ht="13">
      <c r="A696" s="269"/>
      <c r="B696" s="269"/>
      <c r="C696" s="269"/>
      <c r="D696" s="725"/>
      <c r="E696" s="725"/>
      <c r="F696" s="725"/>
      <c r="G696" s="57"/>
      <c r="H696" s="278"/>
      <c r="I696" s="278"/>
      <c r="J696" s="278"/>
      <c r="K696" s="278"/>
    </row>
    <row r="697" spans="1:11" s="706" customFormat="1" ht="13">
      <c r="A697" s="269"/>
      <c r="B697" s="703" t="s">
        <v>329</v>
      </c>
      <c r="C697" s="269"/>
      <c r="D697" s="1001" t="s">
        <v>1264</v>
      </c>
      <c r="E697" s="1001"/>
      <c r="F697" s="1001"/>
      <c r="G697" s="57"/>
      <c r="H697" s="278"/>
      <c r="I697" s="278"/>
      <c r="J697" s="278"/>
      <c r="K697" s="278"/>
    </row>
    <row r="698" spans="1:11" s="706" customFormat="1" ht="13">
      <c r="A698" s="269"/>
      <c r="B698" s="269"/>
      <c r="C698" s="269"/>
      <c r="D698" s="1001"/>
      <c r="E698" s="1001"/>
      <c r="F698" s="1001"/>
      <c r="G698" s="57"/>
      <c r="H698" s="278"/>
      <c r="I698" s="278"/>
      <c r="J698" s="278"/>
      <c r="K698" s="278"/>
    </row>
    <row r="699" spans="1:11" s="706" customFormat="1" ht="13">
      <c r="A699" s="269"/>
      <c r="B699" s="269"/>
      <c r="C699" s="269"/>
      <c r="D699" s="725"/>
      <c r="E699" s="725"/>
      <c r="F699" s="725"/>
      <c r="G699" s="57"/>
      <c r="H699" s="278"/>
      <c r="I699" s="278"/>
      <c r="J699" s="278"/>
      <c r="K699" s="278"/>
    </row>
    <row r="700" spans="1:11" s="706" customFormat="1" ht="13">
      <c r="A700" s="269"/>
      <c r="B700" s="703" t="s">
        <v>329</v>
      </c>
      <c r="C700" s="269"/>
      <c r="D700" s="1001" t="s">
        <v>1265</v>
      </c>
      <c r="E700" s="1001"/>
      <c r="F700" s="1001"/>
      <c r="G700" s="57"/>
      <c r="H700" s="278"/>
      <c r="I700" s="278"/>
      <c r="J700" s="278"/>
      <c r="K700" s="278"/>
    </row>
    <row r="701" spans="1:11" s="706" customFormat="1" ht="13">
      <c r="A701" s="269"/>
      <c r="B701" s="269"/>
      <c r="C701" s="269"/>
      <c r="D701" s="1001"/>
      <c r="E701" s="1001"/>
      <c r="F701" s="1001"/>
      <c r="G701" s="57"/>
      <c r="H701" s="278"/>
      <c r="I701" s="278"/>
      <c r="J701" s="278"/>
      <c r="K701" s="278"/>
    </row>
    <row r="702" spans="1:11" s="706" customFormat="1" ht="13">
      <c r="A702" s="269"/>
      <c r="B702" s="269"/>
      <c r="C702" s="269"/>
      <c r="D702" s="1001"/>
      <c r="E702" s="1001"/>
      <c r="F702" s="1001"/>
      <c r="G702" s="57"/>
      <c r="H702" s="278"/>
      <c r="I702" s="278"/>
      <c r="J702" s="278"/>
      <c r="K702" s="278"/>
    </row>
    <row r="703" spans="1:11" s="706" customFormat="1" ht="13">
      <c r="A703" s="269"/>
      <c r="B703" s="269"/>
      <c r="C703" s="269"/>
      <c r="D703" s="725"/>
      <c r="E703" s="725"/>
      <c r="F703" s="725"/>
      <c r="G703" s="57"/>
      <c r="H703" s="278"/>
      <c r="I703" s="278"/>
      <c r="J703" s="278"/>
      <c r="K703" s="278"/>
    </row>
    <row r="704" spans="1:11" ht="13">
      <c r="A704" s="269"/>
      <c r="B704" s="703" t="s">
        <v>329</v>
      </c>
      <c r="C704" s="269"/>
      <c r="D704" s="1001" t="s">
        <v>1258</v>
      </c>
      <c r="E704" s="1001"/>
      <c r="F704" s="1001"/>
      <c r="G704" s="57"/>
      <c r="H704" s="278"/>
      <c r="I704" s="278"/>
      <c r="J704" s="278"/>
      <c r="K704" s="278"/>
    </row>
    <row r="705" spans="1:11" ht="13">
      <c r="A705" s="269"/>
      <c r="B705" s="269"/>
      <c r="C705" s="269"/>
      <c r="D705" s="1001"/>
      <c r="E705" s="1001"/>
      <c r="F705" s="1001"/>
      <c r="G705" s="57"/>
      <c r="H705" s="278"/>
      <c r="I705" s="278"/>
      <c r="J705" s="278"/>
      <c r="K705" s="278"/>
    </row>
    <row r="706" spans="1:11" ht="13">
      <c r="A706" s="269"/>
      <c r="B706" s="269"/>
      <c r="C706" s="269"/>
      <c r="D706" s="1001"/>
      <c r="E706" s="1001"/>
      <c r="F706" s="1001"/>
      <c r="G706" s="57"/>
      <c r="H706" s="278"/>
      <c r="I706" s="278"/>
      <c r="J706" s="278"/>
      <c r="K706" s="278"/>
    </row>
    <row r="707" spans="1:11" ht="13">
      <c r="A707" s="269"/>
      <c r="B707" s="269"/>
      <c r="C707" s="269"/>
      <c r="D707" s="133"/>
      <c r="G707" s="57"/>
      <c r="H707" s="278"/>
      <c r="I707" s="278"/>
      <c r="J707" s="278"/>
      <c r="K707" s="278"/>
    </row>
    <row r="708" spans="1:11" ht="13">
      <c r="A708" s="269"/>
      <c r="B708" s="703" t="s">
        <v>329</v>
      </c>
      <c r="C708" s="269"/>
      <c r="D708" s="1001" t="s">
        <v>1259</v>
      </c>
      <c r="E708" s="1001"/>
      <c r="F708" s="1001"/>
      <c r="G708" s="57"/>
      <c r="H708" s="278"/>
      <c r="I708" s="278"/>
      <c r="J708" s="278"/>
      <c r="K708" s="278"/>
    </row>
    <row r="709" spans="1:11" ht="13">
      <c r="A709" s="269"/>
      <c r="B709" s="269"/>
      <c r="C709" s="269"/>
      <c r="D709" s="1001"/>
      <c r="E709" s="1001"/>
      <c r="F709" s="1001"/>
      <c r="G709" s="57"/>
      <c r="H709" s="278"/>
      <c r="I709" s="278"/>
      <c r="J709" s="278"/>
      <c r="K709" s="278"/>
    </row>
    <row r="710" spans="1:11" ht="13">
      <c r="A710" s="269"/>
      <c r="B710" s="269"/>
      <c r="C710" s="269"/>
      <c r="D710" s="1001"/>
      <c r="E710" s="1001"/>
      <c r="F710" s="1001"/>
      <c r="G710" s="57"/>
      <c r="H710" s="278"/>
      <c r="I710" s="278"/>
      <c r="J710" s="278"/>
      <c r="K710" s="278"/>
    </row>
    <row r="711" spans="1:11" ht="13">
      <c r="A711" s="269"/>
      <c r="B711" s="269"/>
      <c r="C711" s="269"/>
      <c r="D711" s="12"/>
      <c r="G711" s="57"/>
      <c r="H711" s="278"/>
      <c r="I711" s="278"/>
      <c r="J711" s="278"/>
      <c r="K711" s="278"/>
    </row>
    <row r="712" spans="1:11" ht="13">
      <c r="A712" s="270"/>
      <c r="B712" s="703" t="s">
        <v>329</v>
      </c>
      <c r="C712" s="269"/>
      <c r="D712" s="966" t="s">
        <v>1260</v>
      </c>
      <c r="E712" s="966"/>
      <c r="F712" s="966"/>
      <c r="G712" s="57"/>
      <c r="H712" s="278"/>
      <c r="I712" s="278"/>
      <c r="J712" s="278"/>
      <c r="K712" s="278"/>
    </row>
    <row r="713" spans="1:11" ht="13">
      <c r="A713" s="269"/>
      <c r="B713" s="269"/>
      <c r="C713" s="269"/>
      <c r="D713" s="966"/>
      <c r="E713" s="966"/>
      <c r="F713" s="966"/>
      <c r="G713" s="57"/>
      <c r="H713" s="278"/>
      <c r="I713" s="278"/>
      <c r="J713" s="278"/>
      <c r="K713" s="278"/>
    </row>
    <row r="714" spans="1:11" ht="13">
      <c r="A714" s="269"/>
      <c r="B714" s="269"/>
      <c r="C714" s="269"/>
      <c r="D714" s="966"/>
      <c r="E714" s="966"/>
      <c r="F714" s="966"/>
      <c r="G714" s="57"/>
      <c r="H714" s="278"/>
      <c r="I714" s="278"/>
      <c r="J714" s="278"/>
      <c r="K714" s="278"/>
    </row>
    <row r="715" spans="1:11" ht="13">
      <c r="A715" s="269"/>
      <c r="B715" s="269"/>
      <c r="C715" s="269"/>
      <c r="D715" s="966"/>
      <c r="E715" s="966"/>
      <c r="F715" s="966"/>
      <c r="G715" s="57"/>
      <c r="H715" s="278"/>
      <c r="I715" s="278"/>
      <c r="J715" s="278"/>
      <c r="K715" s="278"/>
    </row>
    <row r="716" spans="1:11" ht="13">
      <c r="A716" s="269"/>
      <c r="B716" s="269"/>
      <c r="C716" s="269"/>
      <c r="D716" s="272"/>
      <c r="G716" s="57"/>
      <c r="H716" s="278"/>
      <c r="I716" s="278"/>
      <c r="J716" s="278"/>
      <c r="K716" s="278"/>
    </row>
    <row r="717" spans="1:11" ht="13">
      <c r="A717" s="270"/>
      <c r="B717" s="703" t="s">
        <v>329</v>
      </c>
      <c r="C717" s="269"/>
      <c r="D717" s="1001" t="s">
        <v>1393</v>
      </c>
      <c r="E717" s="1001"/>
      <c r="F717" s="1001"/>
      <c r="G717" s="57"/>
      <c r="H717" s="278"/>
      <c r="I717" s="278"/>
      <c r="J717" s="278"/>
      <c r="K717" s="278"/>
    </row>
    <row r="718" spans="1:11" ht="13">
      <c r="A718" s="269"/>
      <c r="B718" s="269"/>
      <c r="C718" s="269"/>
      <c r="D718" s="1001"/>
      <c r="E718" s="1001"/>
      <c r="F718" s="1001"/>
      <c r="G718" s="57"/>
      <c r="H718" s="278"/>
      <c r="I718" s="278"/>
      <c r="J718" s="278"/>
      <c r="K718" s="278"/>
    </row>
    <row r="719" spans="1:11" ht="13">
      <c r="A719" s="269"/>
      <c r="B719" s="269"/>
      <c r="C719" s="269"/>
      <c r="D719" s="1001"/>
      <c r="E719" s="1001"/>
      <c r="F719" s="1001"/>
      <c r="G719" s="57"/>
      <c r="H719" s="278"/>
      <c r="I719" s="278"/>
      <c r="J719" s="278"/>
      <c r="K719" s="278"/>
    </row>
    <row r="720" spans="1:11" ht="13">
      <c r="A720" s="269"/>
      <c r="B720" s="269"/>
      <c r="C720" s="269"/>
      <c r="D720" s="1001"/>
      <c r="E720" s="1001"/>
      <c r="F720" s="1001"/>
      <c r="G720" s="57"/>
      <c r="H720" s="278"/>
      <c r="I720" s="278"/>
      <c r="J720" s="278"/>
      <c r="K720" s="278"/>
    </row>
    <row r="721" spans="1:11" ht="13">
      <c r="A721" s="269"/>
      <c r="B721" s="269"/>
      <c r="C721" s="269"/>
      <c r="D721" s="1001"/>
      <c r="E721" s="1001"/>
      <c r="F721" s="1001"/>
      <c r="G721" s="57"/>
      <c r="H721" s="278"/>
      <c r="I721" s="278"/>
      <c r="J721" s="278"/>
      <c r="K721" s="278"/>
    </row>
    <row r="722" spans="1:11" ht="13">
      <c r="A722" s="269"/>
      <c r="B722" s="269"/>
      <c r="C722" s="269"/>
      <c r="D722" s="1001"/>
      <c r="E722" s="1001"/>
      <c r="F722" s="1001"/>
      <c r="G722" s="57"/>
      <c r="H722" s="278"/>
      <c r="I722" s="278"/>
      <c r="J722" s="278"/>
      <c r="K722" s="278"/>
    </row>
    <row r="723" spans="1:11" ht="13">
      <c r="A723" s="269"/>
      <c r="B723" s="269"/>
      <c r="C723" s="269"/>
      <c r="D723" s="1001"/>
      <c r="E723" s="1001"/>
      <c r="F723" s="1001"/>
      <c r="G723" s="57"/>
      <c r="H723" s="278"/>
      <c r="I723" s="278"/>
      <c r="J723" s="278"/>
      <c r="K723" s="278"/>
    </row>
    <row r="724" spans="1:11" ht="13">
      <c r="A724" s="269"/>
      <c r="B724" s="269"/>
      <c r="C724" s="269"/>
      <c r="D724" s="1034" t="s">
        <v>1261</v>
      </c>
      <c r="E724" s="1034"/>
      <c r="F724" s="1034"/>
      <c r="G724" s="57"/>
      <c r="H724" s="278"/>
      <c r="I724" s="278"/>
      <c r="J724" s="278"/>
      <c r="K724" s="278"/>
    </row>
    <row r="725" spans="1:11" s="706" customFormat="1" ht="13">
      <c r="A725" s="269"/>
      <c r="B725" s="269"/>
      <c r="C725" s="269"/>
      <c r="D725" s="557"/>
      <c r="E725" s="7"/>
      <c r="F725" s="7"/>
      <c r="G725" s="57"/>
      <c r="H725" s="278"/>
      <c r="I725" s="278"/>
      <c r="J725" s="278"/>
      <c r="K725" s="278"/>
    </row>
    <row r="726" spans="1:11" ht="13">
      <c r="A726" s="1036" t="s">
        <v>1218</v>
      </c>
      <c r="B726" s="1036"/>
      <c r="C726" s="1036"/>
      <c r="D726" s="1036"/>
      <c r="E726" s="1036"/>
      <c r="F726" s="1036"/>
      <c r="G726" s="1036"/>
      <c r="H726" s="278"/>
      <c r="I726" s="278"/>
      <c r="J726" s="278"/>
      <c r="K726" s="278"/>
    </row>
    <row r="727" spans="1:11" ht="13">
      <c r="A727" s="269"/>
      <c r="B727" s="269"/>
      <c r="C727" s="269"/>
      <c r="D727" s="272"/>
      <c r="G727" s="280"/>
      <c r="H727" s="278"/>
      <c r="I727" s="278"/>
      <c r="J727" s="278"/>
      <c r="K727" s="278"/>
    </row>
    <row r="728" spans="1:11" ht="13.4" customHeight="1">
      <c r="C728" s="269"/>
      <c r="D728" s="1015" t="s">
        <v>1234</v>
      </c>
      <c r="E728" s="1015"/>
      <c r="F728" s="1015"/>
      <c r="G728" s="280"/>
      <c r="H728" s="278"/>
      <c r="I728" s="278"/>
      <c r="J728" s="278"/>
      <c r="K728" s="278"/>
    </row>
    <row r="729" spans="1:11" ht="13">
      <c r="A729" s="269"/>
      <c r="B729" s="269"/>
      <c r="C729" s="269"/>
      <c r="D729" s="1032" t="s">
        <v>1235</v>
      </c>
      <c r="E729" s="1032"/>
      <c r="F729" s="1032"/>
      <c r="G729" s="280"/>
      <c r="H729" s="278"/>
      <c r="I729" s="278"/>
      <c r="J729" s="278"/>
      <c r="K729" s="278"/>
    </row>
    <row r="730" spans="1:11" ht="13">
      <c r="A730" s="269"/>
      <c r="B730" s="269"/>
      <c r="C730" s="269"/>
      <c r="G730" s="280"/>
      <c r="H730" s="278"/>
      <c r="I730" s="278"/>
      <c r="J730" s="278"/>
      <c r="K730" s="278"/>
    </row>
    <row r="731" spans="1:11" s="39" customFormat="1" ht="13">
      <c r="A731" s="270"/>
      <c r="B731" s="703" t="s">
        <v>329</v>
      </c>
      <c r="C731" s="135"/>
      <c r="D731" s="966" t="s">
        <v>1236</v>
      </c>
      <c r="E731" s="966"/>
      <c r="F731" s="966"/>
      <c r="G731" s="280"/>
      <c r="H731" s="281"/>
      <c r="I731" s="281"/>
      <c r="J731" s="281"/>
      <c r="K731" s="281"/>
    </row>
    <row r="732" spans="1:11" s="39" customFormat="1" ht="10.5" customHeight="1">
      <c r="A732" s="135"/>
      <c r="B732" s="700"/>
      <c r="C732" s="135"/>
      <c r="D732" s="966"/>
      <c r="E732" s="966"/>
      <c r="F732" s="966"/>
      <c r="G732" s="280"/>
      <c r="H732" s="281"/>
      <c r="I732" s="281"/>
      <c r="J732" s="281"/>
      <c r="K732" s="281"/>
    </row>
    <row r="733" spans="1:11" s="39" customFormat="1">
      <c r="A733" s="135"/>
      <c r="B733" s="700"/>
      <c r="C733" s="135"/>
      <c r="D733" s="966"/>
      <c r="E733" s="966"/>
      <c r="F733" s="966"/>
      <c r="G733" s="280"/>
      <c r="H733" s="281"/>
      <c r="I733" s="281"/>
      <c r="J733" s="281"/>
      <c r="K733" s="281"/>
    </row>
    <row r="734" spans="1:11">
      <c r="D734" s="966"/>
      <c r="E734" s="966"/>
      <c r="F734" s="966"/>
      <c r="G734" s="280"/>
      <c r="H734" s="278"/>
      <c r="I734" s="278"/>
      <c r="J734" s="278"/>
      <c r="K734" s="278"/>
    </row>
    <row r="735" spans="1:11">
      <c r="A735" s="282"/>
      <c r="B735" s="282"/>
      <c r="C735" s="282"/>
      <c r="D735" s="966"/>
      <c r="E735" s="966"/>
      <c r="F735" s="966"/>
      <c r="G735" s="284"/>
      <c r="H735" s="278"/>
      <c r="I735" s="278"/>
      <c r="J735" s="278"/>
      <c r="K735" s="278"/>
    </row>
    <row r="736" spans="1:11" ht="15.65" customHeight="1">
      <c r="A736" s="282"/>
      <c r="B736" s="282"/>
      <c r="C736" s="282"/>
      <c r="D736" s="966"/>
      <c r="E736" s="966"/>
      <c r="F736" s="966"/>
      <c r="G736" s="284"/>
      <c r="H736" s="278"/>
      <c r="I736" s="278"/>
      <c r="J736" s="278"/>
      <c r="K736" s="278"/>
    </row>
    <row r="737" spans="1:11">
      <c r="A737" s="282"/>
      <c r="B737" s="282"/>
      <c r="C737" s="282"/>
      <c r="D737" s="393"/>
      <c r="E737" s="283"/>
      <c r="F737" s="283"/>
      <c r="G737" s="284"/>
      <c r="H737" s="278"/>
      <c r="I737" s="278"/>
      <c r="J737" s="278"/>
      <c r="K737" s="278"/>
    </row>
    <row r="738" spans="1:11" s="426" customFormat="1" ht="13">
      <c r="A738" s="424"/>
      <c r="B738" s="703" t="s">
        <v>329</v>
      </c>
      <c r="C738" s="425"/>
      <c r="D738" s="967" t="s">
        <v>1237</v>
      </c>
      <c r="E738" s="967"/>
      <c r="F738" s="967"/>
      <c r="G738" s="321"/>
    </row>
    <row r="739" spans="1:11" s="426" customFormat="1">
      <c r="A739" s="425"/>
      <c r="B739" s="425"/>
      <c r="C739" s="425"/>
      <c r="D739" s="967"/>
      <c r="E739" s="967"/>
      <c r="F739" s="967"/>
      <c r="G739" s="321"/>
    </row>
    <row r="740" spans="1:11" s="426" customFormat="1">
      <c r="A740" s="425"/>
      <c r="B740" s="425"/>
      <c r="C740" s="425"/>
      <c r="D740" s="967"/>
      <c r="E740" s="967"/>
      <c r="F740" s="967"/>
      <c r="G740" s="321"/>
    </row>
    <row r="741" spans="1:11" s="426" customFormat="1">
      <c r="A741" s="425"/>
      <c r="B741" s="425"/>
      <c r="C741" s="425"/>
      <c r="D741" s="967"/>
      <c r="E741" s="967"/>
      <c r="F741" s="967"/>
      <c r="G741" s="321"/>
    </row>
    <row r="742" spans="1:11" s="426" customFormat="1">
      <c r="A742" s="425"/>
      <c r="B742" s="425"/>
      <c r="C742" s="425"/>
      <c r="D742" s="393"/>
      <c r="E742" s="321"/>
      <c r="F742" s="321"/>
      <c r="G742" s="321"/>
    </row>
    <row r="743" spans="1:11" s="426" customFormat="1" ht="13">
      <c r="A743" s="270"/>
      <c r="B743" s="703" t="s">
        <v>329</v>
      </c>
      <c r="C743" s="425"/>
      <c r="D743" s="1033" t="s">
        <v>1238</v>
      </c>
      <c r="E743" s="1033"/>
      <c r="F743" s="1033"/>
      <c r="G743" s="321"/>
    </row>
    <row r="744" spans="1:11" s="426" customFormat="1">
      <c r="A744" s="425"/>
      <c r="B744" s="425"/>
      <c r="C744" s="425"/>
      <c r="D744" s="1033"/>
      <c r="E744" s="1033"/>
      <c r="F744" s="1033"/>
      <c r="G744" s="321"/>
    </row>
    <row r="745" spans="1:11" s="426" customFormat="1">
      <c r="A745" s="425"/>
      <c r="B745" s="425"/>
      <c r="C745" s="425"/>
      <c r="D745" s="1033"/>
      <c r="E745" s="1033"/>
      <c r="F745" s="1033"/>
      <c r="G745" s="321"/>
    </row>
    <row r="746" spans="1:11">
      <c r="A746" s="282"/>
      <c r="B746" s="282"/>
      <c r="C746" s="282"/>
      <c r="D746" s="393"/>
      <c r="E746" s="283"/>
      <c r="F746" s="283"/>
      <c r="G746" s="284"/>
      <c r="H746" s="278"/>
      <c r="I746" s="278"/>
      <c r="J746" s="278"/>
      <c r="K746" s="278"/>
    </row>
    <row r="747" spans="1:11" ht="13">
      <c r="A747" s="270"/>
      <c r="B747" s="703" t="s">
        <v>329</v>
      </c>
      <c r="C747" s="282"/>
      <c r="D747" s="967" t="s">
        <v>1239</v>
      </c>
      <c r="E747" s="967"/>
      <c r="F747" s="967"/>
      <c r="G747" s="284"/>
      <c r="H747" s="278"/>
      <c r="I747" s="278"/>
      <c r="J747" s="278"/>
      <c r="K747" s="278"/>
    </row>
    <row r="748" spans="1:11">
      <c r="A748" s="282"/>
      <c r="B748" s="282"/>
      <c r="C748" s="282"/>
      <c r="D748" s="967"/>
      <c r="E748" s="967"/>
      <c r="F748" s="967"/>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7" t="s">
        <v>1240</v>
      </c>
      <c r="E750" s="967"/>
      <c r="F750" s="967"/>
      <c r="G750" s="284"/>
      <c r="H750" s="278"/>
      <c r="I750" s="278"/>
      <c r="J750" s="278"/>
      <c r="K750" s="278"/>
    </row>
    <row r="751" spans="1:11" s="706" customFormat="1">
      <c r="A751" s="282"/>
      <c r="B751" s="282"/>
      <c r="C751" s="282"/>
      <c r="D751" s="967"/>
      <c r="E751" s="967"/>
      <c r="F751" s="967"/>
      <c r="G751" s="284"/>
      <c r="H751" s="278"/>
      <c r="I751" s="278"/>
      <c r="J751" s="278"/>
      <c r="K751" s="278"/>
    </row>
    <row r="752" spans="1:11" s="706" customFormat="1">
      <c r="A752" s="282"/>
      <c r="B752" s="282"/>
      <c r="C752" s="282"/>
      <c r="D752" s="967"/>
      <c r="E752" s="967"/>
      <c r="F752" s="967"/>
      <c r="G752" s="284"/>
      <c r="H752" s="278"/>
      <c r="I752" s="278"/>
      <c r="J752" s="278"/>
      <c r="K752" s="278"/>
    </row>
    <row r="753" spans="1:11" s="706" customFormat="1">
      <c r="A753" s="282"/>
      <c r="B753" s="282"/>
      <c r="C753" s="282"/>
      <c r="D753" s="719"/>
      <c r="E753" s="719"/>
      <c r="F753" s="719"/>
      <c r="G753" s="284"/>
      <c r="H753" s="278"/>
      <c r="I753" s="278"/>
      <c r="J753" s="278"/>
      <c r="K753" s="278"/>
    </row>
    <row r="754" spans="1:11" ht="13">
      <c r="A754" s="1038" t="s">
        <v>1241</v>
      </c>
      <c r="B754" s="1038"/>
      <c r="C754" s="1038"/>
      <c r="D754" s="1038"/>
      <c r="E754" s="1038"/>
      <c r="F754" s="1038"/>
      <c r="G754" s="1038"/>
    </row>
    <row r="755" spans="1:11" ht="13">
      <c r="A755" s="269"/>
      <c r="B755" s="269"/>
      <c r="C755" s="269"/>
      <c r="D755" s="285"/>
      <c r="F755" s="150"/>
      <c r="G755" s="280"/>
    </row>
    <row r="756" spans="1:11" ht="13">
      <c r="A756" s="282"/>
      <c r="B756" s="282"/>
      <c r="C756" s="459"/>
      <c r="D756" s="1039" t="s">
        <v>1225</v>
      </c>
      <c r="E756" s="1039"/>
      <c r="F756" s="1039"/>
      <c r="G756" s="280"/>
    </row>
    <row r="757" spans="1:11">
      <c r="A757" s="523"/>
      <c r="B757" s="523"/>
      <c r="C757" s="522"/>
      <c r="D757" s="1029" t="s">
        <v>1242</v>
      </c>
      <c r="E757" s="1029"/>
      <c r="F757" s="1029"/>
      <c r="G757" s="280"/>
    </row>
    <row r="758" spans="1:11">
      <c r="A758" s="282"/>
      <c r="B758" s="282"/>
      <c r="C758" s="459"/>
      <c r="D758" s="717"/>
      <c r="E758" s="717"/>
      <c r="F758" s="717"/>
      <c r="G758" s="280"/>
    </row>
    <row r="759" spans="1:11" ht="13">
      <c r="A759" s="270"/>
      <c r="B759" s="703" t="s">
        <v>329</v>
      </c>
      <c r="C759" s="459"/>
      <c r="D759" s="1030" t="s">
        <v>1103</v>
      </c>
      <c r="E759" s="1030"/>
      <c r="F759" s="1030"/>
      <c r="G759" s="280"/>
    </row>
    <row r="760" spans="1:11" ht="13">
      <c r="A760" s="282"/>
      <c r="B760" s="282"/>
      <c r="C760" s="459"/>
      <c r="D760" s="716"/>
      <c r="E760" s="1031" t="s">
        <v>1226</v>
      </c>
      <c r="F760" s="1031"/>
      <c r="G760" s="280"/>
    </row>
    <row r="761" spans="1:11" ht="13">
      <c r="A761" s="276"/>
      <c r="B761" s="276"/>
      <c r="C761" s="276"/>
      <c r="D761" s="138"/>
      <c r="F761" s="57"/>
      <c r="G761" s="280"/>
    </row>
    <row r="762" spans="1:11" ht="13">
      <c r="A762" s="1035" t="s">
        <v>484</v>
      </c>
      <c r="B762" s="1035"/>
      <c r="C762" s="1035"/>
      <c r="D762" s="1035"/>
      <c r="E762" s="1035"/>
      <c r="F762" s="1035"/>
      <c r="G762" s="1035"/>
    </row>
    <row r="763" spans="1:11" ht="13">
      <c r="A763" s="264"/>
      <c r="B763" s="697"/>
      <c r="C763" s="275"/>
      <c r="D763" s="280"/>
      <c r="E763" s="280"/>
      <c r="F763" s="280"/>
      <c r="G763" s="280"/>
    </row>
    <row r="764" spans="1:11">
      <c r="A764" s="138"/>
      <c r="B764" s="1037" t="s">
        <v>1102</v>
      </c>
      <c r="C764" s="1037"/>
      <c r="D764" s="1037"/>
      <c r="E764" s="1037"/>
      <c r="F764" s="1037"/>
      <c r="G764" s="280"/>
    </row>
    <row r="765" spans="1:11" ht="13">
      <c r="A765" s="23"/>
      <c r="B765" s="699"/>
      <c r="G765" s="280"/>
    </row>
    <row r="766" spans="1:11" ht="13">
      <c r="A766" s="1035" t="s">
        <v>485</v>
      </c>
      <c r="B766" s="1035"/>
      <c r="C766" s="1035"/>
      <c r="D766" s="1035"/>
      <c r="E766" s="1035"/>
      <c r="F766" s="1035"/>
      <c r="G766" s="1035"/>
    </row>
    <row r="767" spans="1:11" ht="13">
      <c r="A767" s="264"/>
      <c r="B767" s="697"/>
      <c r="C767" s="264"/>
      <c r="D767" s="272"/>
      <c r="G767" s="280"/>
    </row>
    <row r="768" spans="1:11">
      <c r="A768" s="138"/>
      <c r="B768" s="981" t="s">
        <v>483</v>
      </c>
      <c r="C768" s="981"/>
      <c r="D768" s="981"/>
      <c r="E768" s="981"/>
      <c r="F768" s="981"/>
      <c r="G768" s="280"/>
    </row>
    <row r="769" spans="1:7" ht="13">
      <c r="A769" s="270"/>
      <c r="B769" s="270"/>
      <c r="D769" s="138"/>
      <c r="E769" s="138"/>
      <c r="F769" s="280"/>
      <c r="G769" s="280"/>
    </row>
    <row r="770" spans="1:7" ht="13">
      <c r="A770" s="1035" t="s">
        <v>486</v>
      </c>
      <c r="B770" s="1035"/>
      <c r="C770" s="1035"/>
      <c r="D770" s="1035"/>
      <c r="E770" s="1035"/>
      <c r="F770" s="1035"/>
      <c r="G770" s="1035"/>
    </row>
    <row r="771" spans="1:7" ht="13">
      <c r="C771" s="269"/>
      <c r="D771" s="268"/>
      <c r="E771" s="138"/>
      <c r="F771" s="280"/>
      <c r="G771" s="280"/>
    </row>
    <row r="772" spans="1:7">
      <c r="A772" s="138"/>
      <c r="B772" s="981" t="s">
        <v>483</v>
      </c>
      <c r="C772" s="981"/>
      <c r="D772" s="981"/>
      <c r="E772" s="981"/>
      <c r="F772" s="981"/>
      <c r="G772" s="280"/>
    </row>
    <row r="773" spans="1:7">
      <c r="A773" s="138"/>
      <c r="B773" s="138"/>
      <c r="C773" s="275"/>
      <c r="D773" s="280"/>
      <c r="E773" s="280"/>
      <c r="F773" s="280"/>
      <c r="G773" s="280"/>
    </row>
    <row r="774" spans="1:7" ht="13">
      <c r="A774" s="1035" t="s">
        <v>487</v>
      </c>
      <c r="B774" s="1035"/>
      <c r="C774" s="1035"/>
      <c r="D774" s="1035"/>
      <c r="E774" s="1035"/>
      <c r="F774" s="1035"/>
      <c r="G774" s="1035"/>
    </row>
    <row r="775" spans="1:7">
      <c r="A775" s="138"/>
      <c r="B775" s="138"/>
    </row>
    <row r="776" spans="1:7">
      <c r="A776" s="138"/>
      <c r="B776" s="981" t="s">
        <v>483</v>
      </c>
      <c r="C776" s="981"/>
      <c r="D776" s="981"/>
      <c r="E776" s="981"/>
      <c r="F776" s="981"/>
    </row>
    <row r="777" spans="1:7" ht="13">
      <c r="A777" s="275"/>
      <c r="B777" s="275"/>
      <c r="C777" s="275"/>
      <c r="D777" s="267"/>
      <c r="F777" s="280"/>
    </row>
    <row r="778" spans="1:7" ht="13">
      <c r="A778" s="1035" t="s">
        <v>488</v>
      </c>
      <c r="B778" s="1035"/>
      <c r="C778" s="1035"/>
      <c r="D778" s="1035"/>
      <c r="E778" s="1035"/>
      <c r="F778" s="1035"/>
      <c r="G778" s="1035"/>
    </row>
    <row r="779" spans="1:7">
      <c r="A779" s="138"/>
      <c r="B779" s="138"/>
    </row>
    <row r="780" spans="1:7">
      <c r="A780" s="138"/>
      <c r="B780" s="981" t="s">
        <v>483</v>
      </c>
      <c r="C780" s="981"/>
      <c r="D780" s="981"/>
      <c r="E780" s="981"/>
      <c r="F780" s="981"/>
    </row>
    <row r="781" spans="1:7" ht="13">
      <c r="A781" s="275"/>
      <c r="B781" s="275"/>
      <c r="C781" s="275"/>
      <c r="D781" s="267"/>
      <c r="F781" s="280"/>
    </row>
    <row r="782" spans="1:7" ht="13">
      <c r="A782" s="1035" t="s">
        <v>489</v>
      </c>
      <c r="B782" s="1035"/>
      <c r="C782" s="1035"/>
      <c r="D782" s="1035"/>
      <c r="E782" s="1035"/>
      <c r="F782" s="1035"/>
      <c r="G782" s="1035"/>
    </row>
    <row r="783" spans="1:7">
      <c r="A783" s="138"/>
      <c r="B783" s="138"/>
    </row>
    <row r="784" spans="1:7">
      <c r="A784" s="138"/>
      <c r="B784" s="981" t="s">
        <v>483</v>
      </c>
      <c r="C784" s="981"/>
      <c r="D784" s="981"/>
      <c r="E784" s="981"/>
      <c r="F784" s="981"/>
    </row>
    <row r="785" spans="1:7" ht="13">
      <c r="A785" s="274"/>
      <c r="B785" s="274"/>
      <c r="C785" s="274"/>
      <c r="D785" s="286"/>
      <c r="E785" s="57"/>
      <c r="F785" s="57"/>
      <c r="G785" s="57"/>
    </row>
    <row r="786" spans="1:7" ht="13">
      <c r="A786" s="1035" t="s">
        <v>200</v>
      </c>
      <c r="B786" s="1035"/>
      <c r="C786" s="1035"/>
      <c r="D786" s="1035"/>
      <c r="E786" s="1035"/>
      <c r="F786" s="1035"/>
      <c r="G786" s="1035"/>
    </row>
    <row r="787" spans="1:7">
      <c r="A787" s="138"/>
      <c r="B787" s="138"/>
    </row>
    <row r="788" spans="1:7">
      <c r="A788" s="138"/>
      <c r="B788" s="981" t="s">
        <v>483</v>
      </c>
      <c r="C788" s="981"/>
      <c r="D788" s="981"/>
      <c r="E788" s="981"/>
      <c r="F788" s="981"/>
    </row>
    <row r="789" spans="1:7" ht="13">
      <c r="A789" s="138"/>
      <c r="B789" s="138"/>
      <c r="D789" s="267"/>
    </row>
    <row r="790" spans="1:7" ht="13">
      <c r="A790" s="1035" t="s">
        <v>967</v>
      </c>
      <c r="B790" s="1035"/>
      <c r="C790" s="1035"/>
      <c r="D790" s="1035"/>
      <c r="E790" s="1035"/>
      <c r="F790" s="1035"/>
      <c r="G790" s="1035"/>
    </row>
    <row r="791" spans="1:7">
      <c r="A791" s="138"/>
      <c r="B791" s="138"/>
    </row>
    <row r="792" spans="1:7">
      <c r="A792" s="138"/>
      <c r="B792" s="981" t="s">
        <v>483</v>
      </c>
      <c r="C792" s="981"/>
      <c r="D792" s="981"/>
      <c r="E792" s="981"/>
      <c r="F792" s="981"/>
      <c r="G792" s="12"/>
    </row>
    <row r="793" spans="1:7" ht="13">
      <c r="A793" s="264"/>
      <c r="B793" s="697"/>
      <c r="C793" s="264"/>
      <c r="E793" s="12"/>
      <c r="F793" s="12"/>
      <c r="G793" s="12"/>
    </row>
    <row r="794" spans="1:7" ht="13">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6"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showGridLines="0" topLeftCell="A1048576" zoomScaleNormal="100" zoomScaleSheetLayoutView="100" workbookViewId="0">
      <selection activeCell="A6" sqref="A6:J9"/>
    </sheetView>
  </sheetViews>
  <sheetFormatPr defaultColWidth="0" defaultRowHeight="12.65" customHeight="1" zeroHeight="1"/>
  <cols>
    <col min="1" max="10" width="9.1796875" style="746" customWidth="1"/>
    <col min="11" max="16384" width="8.81640625" style="746" hidden="1"/>
  </cols>
  <sheetData>
    <row r="1" spans="1:10" ht="14.25" customHeight="1"/>
    <row r="2" spans="1:10" ht="15.5">
      <c r="A2" s="1044" t="s">
        <v>1473</v>
      </c>
      <c r="B2" s="1045"/>
      <c r="C2" s="1045"/>
      <c r="D2" s="1045"/>
      <c r="E2" s="1045"/>
      <c r="F2" s="1045"/>
      <c r="G2" s="1045"/>
      <c r="H2" s="1045"/>
      <c r="I2" s="1045"/>
      <c r="J2" s="1045"/>
    </row>
    <row r="3" spans="1:10" ht="15.5">
      <c r="A3" s="1049" t="s">
        <v>698</v>
      </c>
      <c r="B3" s="1050"/>
      <c r="C3" s="1050"/>
      <c r="D3" s="1050"/>
      <c r="E3" s="1050"/>
      <c r="F3" s="1050"/>
      <c r="G3" s="1050"/>
      <c r="H3" s="1050"/>
      <c r="I3" s="1050"/>
      <c r="J3" s="1050"/>
    </row>
    <row r="4" spans="1:10" ht="15.5">
      <c r="A4" s="1051" t="s">
        <v>1559</v>
      </c>
      <c r="B4" s="1050"/>
      <c r="C4" s="1050"/>
      <c r="D4" s="1050"/>
      <c r="E4" s="1050"/>
      <c r="F4" s="1050"/>
      <c r="G4" s="1050"/>
      <c r="H4" s="1050"/>
      <c r="I4" s="1050"/>
      <c r="J4" s="1050"/>
    </row>
    <row r="5" spans="1:10" ht="12.5"/>
    <row r="6" spans="1:10" ht="12.5">
      <c r="A6" s="1046" t="s">
        <v>1598</v>
      </c>
      <c r="B6" s="1047"/>
      <c r="C6" s="1047"/>
      <c r="D6" s="1047"/>
      <c r="E6" s="1047"/>
      <c r="F6" s="1047"/>
      <c r="G6" s="1047"/>
      <c r="H6" s="1047"/>
      <c r="I6" s="1047"/>
      <c r="J6" s="1047"/>
    </row>
    <row r="7" spans="1:10" ht="12.5">
      <c r="A7" s="1047"/>
      <c r="B7" s="1047"/>
      <c r="C7" s="1047"/>
      <c r="D7" s="1047"/>
      <c r="E7" s="1047"/>
      <c r="F7" s="1047"/>
      <c r="G7" s="1047"/>
      <c r="H7" s="1047"/>
      <c r="I7" s="1047"/>
      <c r="J7" s="1047"/>
    </row>
    <row r="8" spans="1:10" ht="12.5">
      <c r="A8" s="1047"/>
      <c r="B8" s="1047"/>
      <c r="C8" s="1047"/>
      <c r="D8" s="1047"/>
      <c r="E8" s="1047"/>
      <c r="F8" s="1047"/>
      <c r="G8" s="1047"/>
      <c r="H8" s="1047"/>
      <c r="I8" s="1047"/>
      <c r="J8" s="1047"/>
    </row>
    <row r="9" spans="1:10" ht="30" customHeight="1">
      <c r="A9" s="1047"/>
      <c r="B9" s="1047"/>
      <c r="C9" s="1047"/>
      <c r="D9" s="1047"/>
      <c r="E9" s="1047"/>
      <c r="F9" s="1047"/>
      <c r="G9" s="1047"/>
      <c r="H9" s="1047"/>
      <c r="I9" s="1047"/>
      <c r="J9" s="1047"/>
    </row>
    <row r="10" spans="1:10" ht="12.5">
      <c r="A10" s="796"/>
      <c r="B10" s="796"/>
      <c r="C10" s="796"/>
      <c r="D10" s="796"/>
      <c r="E10" s="796"/>
      <c r="F10" s="796"/>
      <c r="G10" s="796"/>
      <c r="H10" s="796"/>
      <c r="I10" s="796"/>
      <c r="J10" s="796"/>
    </row>
    <row r="11" spans="1:10" ht="12.5">
      <c r="A11" s="1052" t="s">
        <v>1434</v>
      </c>
      <c r="B11" s="1053"/>
      <c r="C11" s="1053"/>
      <c r="D11" s="1053"/>
      <c r="E11" s="1053"/>
      <c r="F11" s="1053"/>
      <c r="G11" s="1053"/>
      <c r="H11" s="1053"/>
      <c r="I11" s="1053"/>
      <c r="J11" s="1053"/>
    </row>
    <row r="12" spans="1:10" ht="12.5">
      <c r="A12" s="1053"/>
      <c r="B12" s="1053"/>
      <c r="C12" s="1053"/>
      <c r="D12" s="1053"/>
      <c r="E12" s="1053"/>
      <c r="F12" s="1053"/>
      <c r="G12" s="1053"/>
      <c r="H12" s="1053"/>
      <c r="I12" s="1053"/>
      <c r="J12" s="1053"/>
    </row>
    <row r="13" spans="1:10" ht="12.5">
      <c r="A13" s="1053"/>
      <c r="B13" s="1053"/>
      <c r="C13" s="1053"/>
      <c r="D13" s="1053"/>
      <c r="E13" s="1053"/>
      <c r="F13" s="1053"/>
      <c r="G13" s="1053"/>
      <c r="H13" s="1053"/>
      <c r="I13" s="1053"/>
      <c r="J13" s="1053"/>
    </row>
    <row r="14" spans="1:10" ht="12.5"/>
    <row r="15" spans="1:10" ht="12.75" customHeight="1">
      <c r="A15" s="1054" t="s">
        <v>1528</v>
      </c>
      <c r="B15" s="1054"/>
      <c r="C15" s="1054"/>
      <c r="D15" s="1054"/>
      <c r="E15" s="1054"/>
      <c r="F15" s="1054"/>
      <c r="G15" s="1054"/>
      <c r="H15" s="1054"/>
      <c r="I15" s="1054"/>
      <c r="J15" s="1054"/>
    </row>
    <row r="16" spans="1:10" ht="12.5">
      <c r="A16" s="1054"/>
      <c r="B16" s="1054"/>
      <c r="C16" s="1054"/>
      <c r="D16" s="1054"/>
      <c r="E16" s="1054"/>
      <c r="F16" s="1054"/>
      <c r="G16" s="1054"/>
      <c r="H16" s="1054"/>
      <c r="I16" s="1054"/>
      <c r="J16" s="1054"/>
    </row>
    <row r="17" spans="1:10" ht="12.5">
      <c r="A17" s="1054"/>
      <c r="B17" s="1054"/>
      <c r="C17" s="1054"/>
      <c r="D17" s="1054"/>
      <c r="E17" s="1054"/>
      <c r="F17" s="1054"/>
      <c r="G17" s="1054"/>
      <c r="H17" s="1054"/>
      <c r="I17" s="1054"/>
      <c r="J17" s="1054"/>
    </row>
    <row r="18" spans="1:10" ht="12.5">
      <c r="A18" s="1055"/>
      <c r="B18" s="1055"/>
      <c r="C18" s="1055"/>
      <c r="D18" s="1055"/>
      <c r="E18" s="1055"/>
      <c r="F18" s="1055"/>
      <c r="G18" s="1055"/>
      <c r="H18" s="1055"/>
      <c r="I18" s="1055"/>
      <c r="J18" s="1055"/>
    </row>
    <row r="19" spans="1:10" ht="12.5">
      <c r="A19" s="1055"/>
      <c r="B19" s="1055"/>
      <c r="C19" s="1055"/>
      <c r="D19" s="1055"/>
      <c r="E19" s="1055"/>
      <c r="F19" s="1055"/>
      <c r="G19" s="1055"/>
      <c r="H19" s="1055"/>
      <c r="I19" s="1055"/>
      <c r="J19" s="1055"/>
    </row>
    <row r="20" spans="1:10" ht="12.5">
      <c r="A20" s="1055"/>
      <c r="B20" s="1055"/>
      <c r="C20" s="1055"/>
      <c r="D20" s="1055"/>
      <c r="E20" s="1055"/>
      <c r="F20" s="1055"/>
      <c r="G20" s="1055"/>
      <c r="H20" s="1055"/>
      <c r="I20" s="1055"/>
      <c r="J20" s="1055"/>
    </row>
    <row r="21" spans="1:10" ht="12.5">
      <c r="A21" s="797" t="s">
        <v>1435</v>
      </c>
      <c r="B21" s="796"/>
      <c r="C21" s="796"/>
      <c r="D21" s="796"/>
      <c r="E21" s="796"/>
      <c r="F21" s="796"/>
      <c r="G21" s="796"/>
      <c r="H21" s="796"/>
      <c r="I21" s="796"/>
      <c r="J21" s="796"/>
    </row>
    <row r="22" spans="1:10" ht="12.5">
      <c r="A22" s="798" t="s">
        <v>266</v>
      </c>
      <c r="B22" s="798"/>
      <c r="C22" s="798"/>
      <c r="D22" s="798"/>
      <c r="E22" s="798"/>
      <c r="F22" s="798"/>
      <c r="G22" s="798"/>
      <c r="H22" s="798"/>
      <c r="I22" s="798"/>
      <c r="J22" s="798"/>
    </row>
    <row r="23" spans="1:10" ht="12.5">
      <c r="A23" s="1056" t="s">
        <v>1436</v>
      </c>
      <c r="B23" s="1050"/>
      <c r="C23" s="1050"/>
      <c r="D23" s="1050"/>
      <c r="E23" s="1050"/>
    </row>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row r="57" spans="1:10" ht="12.5"/>
    <row r="58" spans="1:10" ht="12.5"/>
    <row r="59" spans="1:10" ht="12.5"/>
    <row r="60" spans="1:10" ht="12.5">
      <c r="A60" s="1046" t="s">
        <v>1437</v>
      </c>
      <c r="B60" s="1047"/>
      <c r="C60" s="1047"/>
      <c r="D60" s="1047"/>
      <c r="E60" s="1047"/>
      <c r="F60" s="1047"/>
      <c r="G60" s="1047"/>
      <c r="H60" s="1047"/>
      <c r="I60" s="1047"/>
      <c r="J60" s="1047"/>
    </row>
    <row r="61" spans="1:10" ht="12.5">
      <c r="A61" s="1047"/>
      <c r="B61" s="1047"/>
      <c r="C61" s="1047"/>
      <c r="D61" s="1047"/>
      <c r="E61" s="1047"/>
      <c r="F61" s="1047"/>
      <c r="G61" s="1047"/>
      <c r="H61" s="1047"/>
      <c r="I61" s="1047"/>
      <c r="J61" s="1047"/>
    </row>
    <row r="62" spans="1:10" ht="12.5">
      <c r="A62" s="1047"/>
      <c r="B62" s="1047"/>
      <c r="C62" s="1047"/>
      <c r="D62" s="1047"/>
      <c r="E62" s="1047"/>
      <c r="F62" s="1047"/>
      <c r="G62" s="1047"/>
      <c r="H62" s="1047"/>
      <c r="I62" s="1047"/>
      <c r="J62" s="1047"/>
    </row>
    <row r="63" spans="1:10" ht="12.5"/>
    <row r="64" spans="1:10" ht="12.5">
      <c r="A64" s="696" t="s">
        <v>1436</v>
      </c>
    </row>
    <row r="65" spans="1:9" ht="12.5"/>
    <row r="66" spans="1:9" ht="12.5"/>
    <row r="67" spans="1:9" ht="12.5"/>
    <row r="68" spans="1:9" ht="12.5"/>
    <row r="69" spans="1:9" ht="12.5"/>
    <row r="70" spans="1:9" ht="12.5"/>
    <row r="71" spans="1:9" ht="12.5"/>
    <row r="72" spans="1:9" ht="12.5"/>
    <row r="73" spans="1:9" ht="12.5"/>
    <row r="74" spans="1:9" ht="12.5"/>
    <row r="75" spans="1:9" ht="13">
      <c r="A75" s="1048" t="s">
        <v>1438</v>
      </c>
      <c r="B75" s="1048"/>
      <c r="C75" s="1048"/>
      <c r="D75" s="1048"/>
      <c r="E75" s="1048"/>
      <c r="F75" s="1048"/>
      <c r="G75" s="1048"/>
      <c r="H75" s="1048"/>
      <c r="I75" s="1048"/>
    </row>
    <row r="76" spans="1:9" ht="12.5">
      <c r="A76" s="972" t="s">
        <v>1132</v>
      </c>
      <c r="B76" s="972"/>
      <c r="C76" s="972"/>
      <c r="D76" s="972"/>
      <c r="E76" s="972"/>
    </row>
    <row r="77" spans="1:9" ht="12.5">
      <c r="A77" s="972" t="s">
        <v>1439</v>
      </c>
      <c r="B77" s="972"/>
      <c r="C77" s="972"/>
      <c r="D77" s="972"/>
      <c r="E77" s="972"/>
    </row>
    <row r="78" spans="1:9" ht="12.5"/>
    <row r="79" spans="1:9" ht="12.5"/>
    <row r="80" spans="1:9" ht="12.5"/>
    <row r="81" ht="12.5"/>
    <row r="82" ht="12.65" customHeight="1"/>
    <row r="83" ht="12.65"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12700</xdr:colOff>
                <xdr:row>81</xdr:row>
                <xdr:rowOff>107950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802"/>
  <sheetViews>
    <sheetView showGridLines="0" topLeftCell="A13" zoomScaleNormal="100" zoomScaleSheetLayoutView="100" workbookViewId="0">
      <selection activeCell="A6" sqref="A6:G6"/>
    </sheetView>
  </sheetViews>
  <sheetFormatPr defaultColWidth="0" defaultRowHeight="12.5" zeroHeight="1"/>
  <cols>
    <col min="1" max="1" width="3.453125" style="813" customWidth="1"/>
    <col min="2" max="2" width="13.453125" style="813" customWidth="1"/>
    <col min="3" max="3" width="2.453125" style="813" customWidth="1"/>
    <col min="4" max="5" width="3.453125" style="814" customWidth="1"/>
    <col min="6" max="6" width="65.453125" style="814" customWidth="1"/>
    <col min="7" max="7" width="1.453125" style="814" customWidth="1"/>
    <col min="8" max="8" width="3.453125" style="815" hidden="1" customWidth="1"/>
    <col min="9" max="9" width="14" style="815" hidden="1" customWidth="1"/>
    <col min="10" max="16384" width="8.81640625" style="815" hidden="1"/>
  </cols>
  <sheetData>
    <row r="1" spans="1:9"/>
    <row r="2" spans="1:9" ht="13">
      <c r="A2" s="1061" t="s">
        <v>1560</v>
      </c>
      <c r="B2" s="1061"/>
      <c r="C2" s="1062"/>
      <c r="D2" s="1062"/>
      <c r="E2" s="1062"/>
      <c r="F2" s="1062"/>
      <c r="G2" s="1062"/>
    </row>
    <row r="3" spans="1:9" ht="13">
      <c r="A3" s="1069" t="s">
        <v>1563</v>
      </c>
      <c r="B3" s="1069"/>
      <c r="C3" s="1070"/>
      <c r="D3" s="1070"/>
      <c r="E3" s="1070"/>
      <c r="F3" s="1070"/>
      <c r="G3" s="1070"/>
      <c r="I3" s="717" t="s">
        <v>1199</v>
      </c>
    </row>
    <row r="4" spans="1:9" ht="13">
      <c r="A4" s="1065" t="s">
        <v>1562</v>
      </c>
      <c r="B4" s="1065"/>
      <c r="C4" s="1071"/>
      <c r="D4" s="1071"/>
      <c r="E4" s="1071"/>
      <c r="F4" s="1071"/>
      <c r="G4" s="1071"/>
      <c r="I4" s="717"/>
    </row>
    <row r="5" spans="1:9" s="816" customFormat="1" ht="13">
      <c r="A5" s="1065"/>
      <c r="B5" s="1065"/>
      <c r="C5" s="1066"/>
      <c r="D5" s="1066"/>
      <c r="E5" s="1066"/>
      <c r="F5" s="1066"/>
      <c r="G5" s="1066"/>
      <c r="I5" s="717" t="s">
        <v>1200</v>
      </c>
    </row>
    <row r="6" spans="1:9" s="816" customFormat="1" ht="13">
      <c r="A6" s="1063" t="s">
        <v>1295</v>
      </c>
      <c r="B6" s="1063"/>
      <c r="C6" s="1064"/>
      <c r="D6" s="1064"/>
      <c r="E6" s="1064"/>
      <c r="F6" s="1064"/>
      <c r="G6" s="1064"/>
    </row>
    <row r="7" spans="1:9" s="816" customFormat="1" ht="13">
      <c r="A7" s="1063" t="s">
        <v>1296</v>
      </c>
      <c r="B7" s="1063"/>
      <c r="C7" s="1064"/>
      <c r="D7" s="1064"/>
      <c r="E7" s="1064"/>
      <c r="F7" s="1064"/>
      <c r="G7" s="1064"/>
    </row>
    <row r="8" spans="1:9" ht="13">
      <c r="A8" s="817"/>
      <c r="B8" s="817"/>
      <c r="C8" s="818"/>
      <c r="D8" s="818"/>
      <c r="E8" s="818"/>
      <c r="F8" s="818"/>
    </row>
    <row r="9" spans="1:9" ht="13">
      <c r="A9" s="1022" t="s">
        <v>1298</v>
      </c>
      <c r="B9" s="1022"/>
      <c r="C9" s="1022"/>
      <c r="D9" s="1022"/>
      <c r="E9" s="1022"/>
      <c r="F9" s="1022"/>
      <c r="G9" s="1022"/>
    </row>
    <row r="10" spans="1:9" ht="13">
      <c r="A10" s="818"/>
      <c r="B10" s="818"/>
      <c r="E10" s="819"/>
    </row>
    <row r="11" spans="1:9" ht="13.75" customHeight="1">
      <c r="C11" s="818"/>
      <c r="D11" s="1088" t="s">
        <v>1297</v>
      </c>
      <c r="E11" s="1088"/>
      <c r="F11" s="1088"/>
    </row>
    <row r="12" spans="1:9" ht="13">
      <c r="C12" s="818"/>
      <c r="D12" s="1088"/>
      <c r="E12" s="1088"/>
      <c r="F12" s="1088"/>
    </row>
    <row r="13" spans="1:9" ht="13">
      <c r="A13" s="820"/>
      <c r="B13" s="820"/>
      <c r="C13" s="820"/>
      <c r="D13" s="1006" t="s">
        <v>1280</v>
      </c>
      <c r="E13" s="1006"/>
      <c r="F13" s="1006"/>
    </row>
    <row r="14" spans="1:9" ht="13">
      <c r="A14" s="820"/>
      <c r="B14" s="820"/>
      <c r="C14" s="820"/>
      <c r="D14" s="821"/>
    </row>
    <row r="15" spans="1:9" ht="13">
      <c r="A15" s="822"/>
      <c r="B15" s="823" t="s">
        <v>329</v>
      </c>
      <c r="C15" s="824"/>
      <c r="D15" s="1004" t="s">
        <v>1281</v>
      </c>
      <c r="E15" s="1004"/>
      <c r="F15" s="1004"/>
    </row>
    <row r="16" spans="1:9" ht="13">
      <c r="A16" s="820"/>
      <c r="B16" s="820"/>
      <c r="C16" s="824"/>
      <c r="D16" s="1004"/>
      <c r="E16" s="1004"/>
      <c r="F16" s="1004"/>
    </row>
    <row r="17" spans="1:7" ht="13">
      <c r="A17" s="820"/>
      <c r="B17" s="820"/>
      <c r="C17" s="824"/>
      <c r="D17" s="1004"/>
      <c r="E17" s="1004"/>
      <c r="F17" s="1004"/>
    </row>
    <row r="18" spans="1:7" ht="13">
      <c r="A18" s="820"/>
      <c r="B18" s="820"/>
      <c r="C18" s="820"/>
    </row>
    <row r="19" spans="1:7" ht="13">
      <c r="A19" s="822"/>
      <c r="B19" s="823" t="s">
        <v>329</v>
      </c>
      <c r="D19" s="1030" t="s">
        <v>1282</v>
      </c>
      <c r="E19" s="1030"/>
      <c r="F19" s="1030"/>
    </row>
    <row r="20" spans="1:7" ht="13">
      <c r="A20" s="822"/>
      <c r="B20" s="822"/>
      <c r="D20" s="825"/>
    </row>
    <row r="21" spans="1:7" ht="13">
      <c r="A21" s="822"/>
      <c r="B21" s="823" t="s">
        <v>329</v>
      </c>
      <c r="D21" s="1004" t="s">
        <v>1283</v>
      </c>
      <c r="E21" s="1004"/>
      <c r="F21" s="1004"/>
    </row>
    <row r="22" spans="1:7" ht="13">
      <c r="A22" s="822"/>
      <c r="B22" s="822"/>
      <c r="D22" s="1004"/>
      <c r="E22" s="1004"/>
      <c r="F22" s="1004"/>
    </row>
    <row r="23" spans="1:7"/>
    <row r="24" spans="1:7" ht="13">
      <c r="A24" s="822"/>
      <c r="B24" s="823" t="s">
        <v>329</v>
      </c>
      <c r="D24" s="1058" t="s">
        <v>1284</v>
      </c>
      <c r="E24" s="1058"/>
      <c r="F24" s="1058"/>
    </row>
    <row r="25" spans="1:7">
      <c r="D25" s="1058"/>
      <c r="E25" s="1058"/>
      <c r="F25" s="1058"/>
    </row>
    <row r="26" spans="1:7">
      <c r="D26" s="1058"/>
      <c r="E26" s="1058"/>
      <c r="F26" s="1058"/>
    </row>
    <row r="27" spans="1:7">
      <c r="D27" s="1058"/>
      <c r="E27" s="1058"/>
      <c r="F27" s="1058"/>
    </row>
    <row r="28" spans="1:7">
      <c r="D28" s="1058"/>
      <c r="E28" s="1058"/>
      <c r="F28" s="1058"/>
    </row>
    <row r="29" spans="1:7" s="816" customFormat="1">
      <c r="A29" s="826"/>
      <c r="B29" s="826"/>
      <c r="C29" s="826"/>
      <c r="D29" s="757"/>
      <c r="E29" s="827"/>
      <c r="F29" s="827"/>
      <c r="G29" s="827"/>
    </row>
    <row r="30" spans="1:7" s="816" customFormat="1">
      <c r="A30" s="826"/>
      <c r="B30" s="823" t="s">
        <v>329</v>
      </c>
      <c r="C30" s="826"/>
      <c r="D30" s="1005" t="s">
        <v>1285</v>
      </c>
      <c r="E30" s="1005"/>
      <c r="F30" s="1005"/>
      <c r="G30" s="827"/>
    </row>
    <row r="31" spans="1:7" s="816" customFormat="1">
      <c r="A31" s="826"/>
      <c r="B31" s="826"/>
      <c r="C31" s="826"/>
      <c r="D31" s="1005"/>
      <c r="E31" s="1005"/>
      <c r="F31" s="1005"/>
      <c r="G31" s="827"/>
    </row>
    <row r="32" spans="1:7" ht="13">
      <c r="A32" s="822"/>
      <c r="B32" s="822"/>
      <c r="D32" s="828"/>
    </row>
    <row r="33" spans="1:6" ht="14.5" customHeight="1">
      <c r="A33" s="822"/>
      <c r="B33" s="823" t="s">
        <v>329</v>
      </c>
      <c r="D33" s="1005" t="s">
        <v>1474</v>
      </c>
      <c r="E33" s="1005"/>
      <c r="F33" s="1005"/>
    </row>
    <row r="34" spans="1:6" ht="13">
      <c r="A34" s="822"/>
      <c r="B34" s="822"/>
      <c r="D34" s="1005"/>
      <c r="E34" s="1005"/>
      <c r="F34" s="1005"/>
    </row>
    <row r="35" spans="1:6" ht="13">
      <c r="A35" s="822"/>
      <c r="B35" s="822"/>
      <c r="D35" s="1005"/>
      <c r="E35" s="1005"/>
      <c r="F35" s="1005"/>
    </row>
    <row r="36" spans="1:6" ht="13">
      <c r="A36" s="822"/>
      <c r="B36" s="822"/>
      <c r="D36" s="1005"/>
      <c r="E36" s="1005"/>
      <c r="F36" s="1005"/>
    </row>
    <row r="37" spans="1:6" ht="13">
      <c r="A37" s="822"/>
      <c r="B37" s="822"/>
      <c r="D37" s="815"/>
    </row>
    <row r="38" spans="1:6" ht="13">
      <c r="A38" s="822"/>
      <c r="B38" s="823" t="s">
        <v>329</v>
      </c>
      <c r="D38" s="1005" t="s">
        <v>1287</v>
      </c>
      <c r="E38" s="1005"/>
      <c r="F38" s="1005"/>
    </row>
    <row r="39" spans="1:6" ht="13">
      <c r="A39" s="822"/>
      <c r="B39" s="822"/>
      <c r="D39" s="1005"/>
      <c r="E39" s="1005"/>
      <c r="F39" s="1005"/>
    </row>
    <row r="40" spans="1:6" ht="13">
      <c r="A40" s="822"/>
      <c r="B40" s="822"/>
      <c r="D40" s="1005"/>
      <c r="E40" s="1005"/>
      <c r="F40" s="1005"/>
    </row>
    <row r="41" spans="1:6" ht="13">
      <c r="A41" s="822"/>
      <c r="B41" s="822"/>
      <c r="D41" s="1005"/>
      <c r="E41" s="1005"/>
      <c r="F41" s="1005"/>
    </row>
    <row r="42" spans="1:6" ht="13">
      <c r="A42" s="822"/>
      <c r="B42" s="822"/>
      <c r="D42" s="1005"/>
      <c r="E42" s="1005"/>
      <c r="F42" s="1005"/>
    </row>
    <row r="43" spans="1:6" ht="13">
      <c r="A43" s="822"/>
      <c r="B43" s="822"/>
      <c r="D43" s="805"/>
      <c r="E43" s="805"/>
      <c r="F43" s="805"/>
    </row>
    <row r="44" spans="1:6" ht="13">
      <c r="A44" s="822"/>
      <c r="B44" s="823" t="s">
        <v>329</v>
      </c>
      <c r="D44" s="1005" t="s">
        <v>1288</v>
      </c>
      <c r="E44" s="1005"/>
      <c r="F44" s="1005"/>
    </row>
    <row r="45" spans="1:6" ht="13">
      <c r="A45" s="822"/>
      <c r="B45" s="822"/>
      <c r="D45" s="1005"/>
      <c r="E45" s="1005"/>
      <c r="F45" s="1005"/>
    </row>
    <row r="46" spans="1:6" ht="13">
      <c r="A46" s="822"/>
      <c r="B46" s="822"/>
      <c r="D46" s="1005"/>
      <c r="E46" s="1005"/>
      <c r="F46" s="1005"/>
    </row>
    <row r="47" spans="1:6" ht="23.25" customHeight="1">
      <c r="A47" s="822"/>
      <c r="B47" s="822"/>
      <c r="D47" s="1005"/>
      <c r="E47" s="1005"/>
      <c r="F47" s="1005"/>
    </row>
    <row r="48" spans="1:6" ht="13">
      <c r="A48" s="822"/>
      <c r="B48" s="822"/>
      <c r="D48" s="810"/>
    </row>
    <row r="49" spans="1:7" ht="14.5" customHeight="1">
      <c r="A49" s="822"/>
      <c r="B49" s="823" t="s">
        <v>329</v>
      </c>
      <c r="D49" s="1005" t="s">
        <v>1289</v>
      </c>
      <c r="E49" s="1005"/>
      <c r="F49" s="1005"/>
    </row>
    <row r="50" spans="1:7" ht="13">
      <c r="A50" s="822"/>
      <c r="B50" s="822"/>
      <c r="D50" s="1005"/>
      <c r="E50" s="1005"/>
      <c r="F50" s="1005"/>
    </row>
    <row r="51" spans="1:7" ht="13">
      <c r="A51" s="822"/>
      <c r="B51" s="822"/>
      <c r="D51" s="1005"/>
      <c r="E51" s="1005"/>
      <c r="F51" s="1005"/>
    </row>
    <row r="52" spans="1:7" s="642" customFormat="1" ht="13">
      <c r="A52" s="822"/>
      <c r="B52" s="822"/>
      <c r="C52" s="829"/>
      <c r="D52" s="827"/>
      <c r="E52" s="717"/>
      <c r="F52" s="717"/>
      <c r="G52" s="717"/>
    </row>
    <row r="53" spans="1:7" s="642" customFormat="1" ht="13">
      <c r="A53" s="830"/>
      <c r="B53" s="823" t="s">
        <v>329</v>
      </c>
      <c r="C53" s="831"/>
      <c r="D53" s="1005" t="s">
        <v>1290</v>
      </c>
      <c r="E53" s="1005"/>
      <c r="F53" s="1005"/>
      <c r="G53" s="717"/>
    </row>
    <row r="54" spans="1:7" s="642" customFormat="1" ht="13">
      <c r="A54" s="830"/>
      <c r="B54" s="830"/>
      <c r="C54" s="831"/>
      <c r="D54" s="1005"/>
      <c r="E54" s="1005"/>
      <c r="F54" s="1005"/>
      <c r="G54" s="717"/>
    </row>
    <row r="55" spans="1:7" s="816" customFormat="1">
      <c r="A55" s="826"/>
      <c r="B55" s="826"/>
      <c r="C55" s="826"/>
      <c r="D55" s="757"/>
      <c r="E55" s="827"/>
      <c r="F55" s="827"/>
      <c r="G55" s="827"/>
    </row>
    <row r="56" spans="1:7" ht="13">
      <c r="A56" s="822"/>
      <c r="B56" s="823" t="s">
        <v>329</v>
      </c>
      <c r="D56" s="1005" t="s">
        <v>1291</v>
      </c>
      <c r="E56" s="1005"/>
      <c r="F56" s="1005"/>
    </row>
    <row r="57" spans="1:7">
      <c r="D57" s="1005"/>
      <c r="E57" s="1005"/>
      <c r="F57" s="1005"/>
    </row>
    <row r="58" spans="1:7">
      <c r="D58" s="1005"/>
      <c r="E58" s="1005"/>
      <c r="F58" s="1005"/>
    </row>
    <row r="59" spans="1:7">
      <c r="D59" s="717"/>
    </row>
    <row r="60" spans="1:7" ht="13">
      <c r="A60" s="822"/>
      <c r="B60" s="823" t="s">
        <v>329</v>
      </c>
      <c r="D60" s="1005" t="s">
        <v>1292</v>
      </c>
      <c r="E60" s="1005"/>
      <c r="F60" s="1005"/>
    </row>
    <row r="61" spans="1:7">
      <c r="D61" s="1005"/>
      <c r="E61" s="1005"/>
      <c r="F61" s="1005"/>
    </row>
    <row r="62" spans="1:7"/>
    <row r="63" spans="1:7" ht="13">
      <c r="A63" s="822"/>
      <c r="B63" s="823" t="s">
        <v>329</v>
      </c>
      <c r="D63" s="1005" t="s">
        <v>1293</v>
      </c>
      <c r="E63" s="1005"/>
      <c r="F63" s="1005"/>
    </row>
    <row r="64" spans="1:7">
      <c r="D64" s="1005"/>
      <c r="E64" s="1005"/>
      <c r="F64" s="1005"/>
    </row>
    <row r="65" spans="1:7">
      <c r="D65" s="1005"/>
      <c r="E65" s="1005"/>
      <c r="F65" s="1005"/>
    </row>
    <row r="66" spans="1:7">
      <c r="D66" s="815"/>
    </row>
    <row r="67" spans="1:7" ht="13">
      <c r="A67" s="822"/>
      <c r="B67" s="823" t="s">
        <v>329</v>
      </c>
      <c r="D67" s="1004" t="s">
        <v>1294</v>
      </c>
      <c r="E67" s="1004"/>
      <c r="F67" s="1004"/>
    </row>
    <row r="68" spans="1:7">
      <c r="D68" s="1004"/>
      <c r="E68" s="1004"/>
      <c r="F68" s="1004"/>
    </row>
    <row r="69" spans="1:7" ht="13">
      <c r="A69" s="822"/>
      <c r="B69" s="822"/>
      <c r="D69" s="825"/>
    </row>
    <row r="70" spans="1:7" ht="13">
      <c r="A70" s="986" t="s">
        <v>1201</v>
      </c>
      <c r="B70" s="986"/>
      <c r="C70" s="986"/>
      <c r="D70" s="986"/>
      <c r="E70" s="986"/>
      <c r="F70" s="986"/>
      <c r="G70" s="986"/>
    </row>
    <row r="71" spans="1:7"/>
    <row r="72" spans="1:7" ht="13">
      <c r="C72" s="832"/>
      <c r="D72" s="1075" t="s">
        <v>1299</v>
      </c>
      <c r="E72" s="1075"/>
      <c r="F72" s="1075"/>
    </row>
    <row r="73" spans="1:7">
      <c r="A73" s="825"/>
      <c r="B73" s="825"/>
      <c r="D73" s="1004" t="s">
        <v>1326</v>
      </c>
      <c r="E73" s="1004"/>
      <c r="F73" s="1004"/>
    </row>
    <row r="74" spans="1:7">
      <c r="A74" s="825"/>
      <c r="B74" s="825"/>
    </row>
    <row r="75" spans="1:7" ht="13.75" customHeight="1">
      <c r="A75" s="822"/>
      <c r="B75" s="823" t="s">
        <v>329</v>
      </c>
      <c r="D75" s="1004" t="s">
        <v>1527</v>
      </c>
      <c r="E75" s="1004"/>
      <c r="F75" s="1004"/>
    </row>
    <row r="76" spans="1:7" ht="13">
      <c r="A76" s="822"/>
      <c r="B76" s="822"/>
      <c r="D76" s="1004"/>
      <c r="E76" s="1004"/>
      <c r="F76" s="1004"/>
    </row>
    <row r="77" spans="1:7" ht="13">
      <c r="A77" s="822"/>
      <c r="B77" s="822"/>
      <c r="D77" s="1004"/>
      <c r="E77" s="1004"/>
      <c r="F77" s="1004"/>
    </row>
    <row r="78" spans="1:7" ht="13">
      <c r="A78" s="822"/>
      <c r="B78" s="822"/>
      <c r="D78" s="1004"/>
      <c r="E78" s="1004"/>
      <c r="F78" s="1004"/>
    </row>
    <row r="79" spans="1:7" ht="13">
      <c r="A79" s="822"/>
      <c r="B79" s="822"/>
      <c r="D79" s="1004"/>
      <c r="E79" s="1004"/>
      <c r="F79" s="1004"/>
    </row>
    <row r="80" spans="1:7" ht="13">
      <c r="A80" s="822"/>
      <c r="B80" s="822"/>
      <c r="D80" s="1004"/>
      <c r="E80" s="1004"/>
      <c r="F80" s="1004"/>
    </row>
    <row r="81" spans="1:6" ht="13">
      <c r="A81" s="822"/>
      <c r="B81" s="822"/>
      <c r="D81" s="1004"/>
      <c r="E81" s="1004"/>
      <c r="F81" s="1004"/>
    </row>
    <row r="82" spans="1:6" ht="13">
      <c r="A82" s="822"/>
      <c r="B82" s="822"/>
      <c r="D82" s="1004"/>
      <c r="E82" s="1004"/>
      <c r="F82" s="1004"/>
    </row>
    <row r="83" spans="1:6" s="815" customFormat="1" ht="13">
      <c r="A83" s="822"/>
      <c r="B83" s="822"/>
      <c r="C83" s="813"/>
      <c r="D83" s="1004"/>
      <c r="E83" s="1004"/>
      <c r="F83" s="1004"/>
    </row>
    <row r="84" spans="1:6" s="815" customFormat="1" ht="14.5" customHeight="1">
      <c r="A84" s="822"/>
      <c r="B84" s="823" t="s">
        <v>329</v>
      </c>
      <c r="C84" s="813"/>
      <c r="D84" s="1004" t="s">
        <v>1446</v>
      </c>
      <c r="E84" s="1004"/>
      <c r="F84" s="1004"/>
    </row>
    <row r="85" spans="1:6" s="815" customFormat="1" ht="13">
      <c r="A85" s="822"/>
      <c r="B85" s="822"/>
      <c r="C85" s="813"/>
      <c r="D85" s="1004"/>
      <c r="E85" s="1004"/>
      <c r="F85" s="1004"/>
    </row>
    <row r="86" spans="1:6" s="815" customFormat="1" ht="13">
      <c r="A86" s="822"/>
      <c r="B86" s="822"/>
      <c r="C86" s="813"/>
      <c r="D86" s="1004"/>
      <c r="E86" s="1004"/>
      <c r="F86" s="1004"/>
    </row>
    <row r="87" spans="1:6" s="815" customFormat="1" ht="13">
      <c r="A87" s="822"/>
      <c r="B87" s="822"/>
      <c r="C87" s="813"/>
      <c r="D87" s="1004"/>
      <c r="E87" s="1004"/>
      <c r="F87" s="1004"/>
    </row>
    <row r="88" spans="1:6" s="815" customFormat="1" ht="13">
      <c r="A88" s="822"/>
      <c r="B88" s="822"/>
      <c r="C88" s="813"/>
      <c r="D88" s="1004"/>
      <c r="E88" s="1004"/>
      <c r="F88" s="1004"/>
    </row>
    <row r="89" spans="1:6" s="815" customFormat="1" ht="13">
      <c r="A89" s="822"/>
      <c r="B89" s="822"/>
      <c r="C89" s="813"/>
      <c r="D89" s="1004"/>
      <c r="E89" s="1004"/>
      <c r="F89" s="1004"/>
    </row>
    <row r="90" spans="1:6" s="815" customFormat="1" ht="13">
      <c r="A90" s="822"/>
      <c r="B90" s="822"/>
      <c r="C90" s="813"/>
      <c r="D90" s="1004"/>
      <c r="E90" s="1004"/>
      <c r="F90" s="1004"/>
    </row>
    <row r="91" spans="1:6" s="815" customFormat="1" ht="13">
      <c r="A91" s="822"/>
      <c r="B91" s="822"/>
      <c r="C91" s="813"/>
      <c r="D91" s="1004"/>
      <c r="E91" s="1004"/>
      <c r="F91" s="1004"/>
    </row>
    <row r="92" spans="1:6" s="815" customFormat="1" ht="13">
      <c r="A92" s="822"/>
      <c r="B92" s="822"/>
      <c r="C92" s="813"/>
      <c r="D92" s="1004"/>
      <c r="E92" s="1004"/>
      <c r="F92" s="1004"/>
    </row>
    <row r="93" spans="1:6" s="815" customFormat="1" ht="13">
      <c r="A93" s="822"/>
      <c r="B93" s="822"/>
      <c r="C93" s="813"/>
      <c r="D93" s="1004"/>
      <c r="E93" s="1004"/>
      <c r="F93" s="1004"/>
    </row>
    <row r="94" spans="1:6" s="815" customFormat="1" ht="13">
      <c r="A94" s="822"/>
      <c r="B94" s="822"/>
      <c r="C94" s="813"/>
      <c r="D94" s="1004"/>
      <c r="E94" s="1004"/>
      <c r="F94" s="1004"/>
    </row>
    <row r="95" spans="1:6" s="815" customFormat="1" ht="13">
      <c r="A95" s="822"/>
      <c r="B95" s="822"/>
      <c r="C95" s="813"/>
      <c r="D95" s="1004"/>
      <c r="E95" s="1004"/>
      <c r="F95" s="1004"/>
    </row>
    <row r="96" spans="1:6" s="815" customFormat="1" ht="13">
      <c r="A96" s="822"/>
      <c r="B96" s="822"/>
      <c r="C96" s="813"/>
      <c r="D96" s="1004"/>
      <c r="E96" s="1004"/>
      <c r="F96" s="1004"/>
    </row>
    <row r="97" spans="1:11" ht="13">
      <c r="A97" s="822"/>
      <c r="B97" s="822"/>
      <c r="D97" s="1004"/>
      <c r="E97" s="1004"/>
      <c r="F97" s="1004"/>
    </row>
    <row r="98" spans="1:11" ht="13">
      <c r="A98" s="822"/>
      <c r="B98" s="822"/>
      <c r="D98" s="1004"/>
      <c r="E98" s="1004"/>
      <c r="F98" s="1004"/>
    </row>
    <row r="99" spans="1:11" ht="13">
      <c r="A99" s="822"/>
      <c r="B99" s="822"/>
      <c r="D99" s="947"/>
      <c r="E99" s="947"/>
      <c r="F99" s="947"/>
    </row>
    <row r="100" spans="1:11" ht="14.25" customHeight="1">
      <c r="A100" s="822"/>
      <c r="B100" s="823" t="s">
        <v>329</v>
      </c>
      <c r="D100" s="1024" t="s">
        <v>1301</v>
      </c>
      <c r="E100" s="1024"/>
      <c r="F100" s="1024"/>
    </row>
    <row r="101" spans="1:11" ht="13">
      <c r="A101" s="822"/>
      <c r="B101" s="822"/>
      <c r="D101" s="1024"/>
      <c r="E101" s="1024"/>
      <c r="F101" s="1024"/>
    </row>
    <row r="102" spans="1:11" ht="13">
      <c r="A102" s="822"/>
      <c r="B102" s="822"/>
      <c r="D102" s="1024"/>
      <c r="E102" s="1024"/>
      <c r="F102" s="1024"/>
    </row>
    <row r="103" spans="1:11" ht="13">
      <c r="A103" s="822"/>
      <c r="B103" s="822"/>
      <c r="D103" s="1024"/>
      <c r="E103" s="1024"/>
      <c r="F103" s="1024"/>
    </row>
    <row r="104" spans="1:11" ht="13">
      <c r="A104" s="822"/>
      <c r="B104" s="822"/>
      <c r="D104" s="1024"/>
      <c r="E104" s="1024"/>
      <c r="F104" s="1024"/>
    </row>
    <row r="105" spans="1:11" ht="13">
      <c r="A105" s="822"/>
      <c r="B105" s="822"/>
      <c r="D105" s="1024"/>
      <c r="E105" s="1024"/>
      <c r="F105" s="1024"/>
    </row>
    <row r="106" spans="1:11" ht="13">
      <c r="A106" s="822"/>
      <c r="B106" s="822"/>
      <c r="D106" s="1024"/>
      <c r="E106" s="1024"/>
      <c r="F106" s="1024"/>
    </row>
    <row r="107" spans="1:11" ht="13">
      <c r="A107" s="822"/>
      <c r="B107" s="822"/>
      <c r="D107" s="1024"/>
      <c r="E107" s="1024"/>
      <c r="F107" s="1024"/>
    </row>
    <row r="108" spans="1:11">
      <c r="C108" s="746"/>
      <c r="D108" s="948"/>
      <c r="E108" s="948"/>
      <c r="F108" s="948"/>
      <c r="G108" s="746"/>
      <c r="H108" s="746"/>
      <c r="I108" s="746"/>
      <c r="J108" s="746"/>
      <c r="K108" s="746"/>
    </row>
    <row r="109" spans="1:11" ht="13">
      <c r="A109" s="822"/>
      <c r="B109" s="823" t="s">
        <v>329</v>
      </c>
      <c r="C109" s="746"/>
      <c r="D109" s="1024" t="s">
        <v>1303</v>
      </c>
      <c r="E109" s="1024"/>
      <c r="F109" s="1024"/>
      <c r="G109" s="746"/>
      <c r="H109" s="746"/>
      <c r="I109" s="746"/>
      <c r="J109" s="746"/>
      <c r="K109" s="746"/>
    </row>
    <row r="110" spans="1:11" ht="13">
      <c r="A110" s="822"/>
      <c r="B110" s="822"/>
      <c r="C110" s="746"/>
      <c r="D110" s="1024"/>
      <c r="E110" s="1024"/>
      <c r="F110" s="1024"/>
      <c r="G110" s="746"/>
      <c r="H110" s="746"/>
      <c r="I110" s="746"/>
      <c r="J110" s="746"/>
      <c r="K110" s="746"/>
    </row>
    <row r="111" spans="1:11"/>
    <row r="112" spans="1:11" ht="13">
      <c r="A112" s="822"/>
      <c r="B112" s="823" t="s">
        <v>329</v>
      </c>
      <c r="C112" s="829"/>
      <c r="D112" s="1004" t="s">
        <v>1304</v>
      </c>
      <c r="E112" s="1004"/>
      <c r="F112" s="1004"/>
    </row>
    <row r="113" spans="1:7">
      <c r="C113" s="829"/>
      <c r="D113" s="1004"/>
      <c r="E113" s="1004"/>
      <c r="F113" s="1004"/>
    </row>
    <row r="114" spans="1:7">
      <c r="C114" s="829"/>
      <c r="D114" s="1004"/>
      <c r="E114" s="1004"/>
      <c r="F114" s="1004"/>
    </row>
    <row r="115" spans="1:7">
      <c r="C115" s="829"/>
      <c r="D115" s="1004"/>
      <c r="E115" s="1004"/>
      <c r="F115" s="1004"/>
    </row>
    <row r="116" spans="1:7">
      <c r="C116" s="829"/>
      <c r="D116" s="1004"/>
      <c r="E116" s="1004"/>
      <c r="F116" s="1004"/>
    </row>
    <row r="117" spans="1:7">
      <c r="C117" s="829"/>
      <c r="D117" s="696"/>
      <c r="E117" s="696"/>
      <c r="F117" s="696"/>
    </row>
    <row r="118" spans="1:7" s="746" customFormat="1" ht="13">
      <c r="A118" s="822"/>
      <c r="B118" s="823" t="s">
        <v>329</v>
      </c>
      <c r="C118" s="829"/>
      <c r="D118" s="1005" t="s">
        <v>1305</v>
      </c>
      <c r="E118" s="1005"/>
      <c r="F118" s="1005"/>
      <c r="G118" s="696"/>
    </row>
    <row r="119" spans="1:7" s="837" customFormat="1" ht="13.75" customHeight="1">
      <c r="A119" s="834"/>
      <c r="B119" s="834"/>
      <c r="C119" s="835"/>
      <c r="D119" s="1005"/>
      <c r="E119" s="1005"/>
      <c r="F119" s="1005"/>
      <c r="G119" s="836"/>
    </row>
    <row r="120" spans="1:7" s="746" customFormat="1" ht="13.75" customHeight="1">
      <c r="A120" s="813"/>
      <c r="B120" s="813"/>
      <c r="C120" s="829"/>
      <c r="D120" s="1005"/>
      <c r="E120" s="1005"/>
      <c r="F120" s="1005"/>
      <c r="G120" s="696"/>
    </row>
    <row r="121" spans="1:7" s="746" customFormat="1" ht="13.75" customHeight="1">
      <c r="A121" s="813"/>
      <c r="B121" s="813"/>
      <c r="C121" s="829"/>
      <c r="D121" s="1005"/>
      <c r="E121" s="1005"/>
      <c r="F121" s="1005"/>
      <c r="G121" s="696"/>
    </row>
    <row r="122" spans="1:7" s="746" customFormat="1" ht="13.75" customHeight="1">
      <c r="A122" s="813"/>
      <c r="B122" s="813"/>
      <c r="C122" s="829"/>
      <c r="D122" s="1005"/>
      <c r="E122" s="1005"/>
      <c r="F122" s="1005"/>
      <c r="G122" s="696"/>
    </row>
    <row r="123" spans="1:7" s="746" customFormat="1" ht="13.75" customHeight="1">
      <c r="A123" s="838"/>
      <c r="B123" s="838"/>
      <c r="C123" s="829"/>
      <c r="D123" s="1005"/>
      <c r="E123" s="1005"/>
      <c r="F123" s="1005"/>
      <c r="G123" s="696"/>
    </row>
    <row r="124" spans="1:7" s="642" customFormat="1" ht="13.75" customHeight="1">
      <c r="A124" s="826"/>
      <c r="B124" s="826"/>
      <c r="C124" s="831"/>
      <c r="D124" s="1005"/>
      <c r="E124" s="1005"/>
      <c r="F124" s="1005"/>
      <c r="G124" s="717"/>
    </row>
    <row r="125" spans="1:7" s="642" customFormat="1" ht="13.75" customHeight="1">
      <c r="A125" s="826"/>
      <c r="B125" s="826"/>
      <c r="C125" s="831"/>
      <c r="D125" s="1005"/>
      <c r="E125" s="1005"/>
      <c r="F125" s="1005"/>
      <c r="G125" s="717"/>
    </row>
    <row r="126" spans="1:7" s="746" customFormat="1" ht="13.75" customHeight="1">
      <c r="A126" s="813"/>
      <c r="B126" s="813"/>
      <c r="C126" s="829"/>
      <c r="D126" s="1005"/>
      <c r="E126" s="1005"/>
      <c r="F126" s="1005"/>
      <c r="G126" s="696"/>
    </row>
    <row r="127" spans="1:7" s="746" customFormat="1" ht="13.75" customHeight="1">
      <c r="A127" s="813"/>
      <c r="B127" s="813"/>
      <c r="C127" s="829"/>
      <c r="D127" s="1005"/>
      <c r="E127" s="1005"/>
      <c r="F127" s="1005"/>
      <c r="G127" s="696"/>
    </row>
    <row r="128" spans="1:7" s="746" customFormat="1" ht="13.75" customHeight="1">
      <c r="A128" s="813"/>
      <c r="B128" s="813"/>
      <c r="C128" s="829"/>
      <c r="D128" s="1005"/>
      <c r="E128" s="1005"/>
      <c r="F128" s="1005"/>
      <c r="G128" s="696"/>
    </row>
    <row r="129" spans="1:7" s="746" customFormat="1" ht="13.75" customHeight="1">
      <c r="A129" s="813"/>
      <c r="B129" s="813"/>
      <c r="C129" s="829"/>
      <c r="D129" s="1005"/>
      <c r="E129" s="1005"/>
      <c r="F129" s="1005"/>
      <c r="G129" s="696"/>
    </row>
    <row r="130" spans="1:7" s="746" customFormat="1" ht="13.75" customHeight="1">
      <c r="A130" s="813"/>
      <c r="B130" s="813"/>
      <c r="C130" s="829"/>
      <c r="D130" s="821"/>
      <c r="E130" s="810"/>
      <c r="F130" s="810"/>
      <c r="G130" s="696"/>
    </row>
    <row r="131" spans="1:7" s="746" customFormat="1" ht="13.75" customHeight="1">
      <c r="A131" s="813"/>
      <c r="B131" s="823" t="s">
        <v>329</v>
      </c>
      <c r="C131" s="829"/>
      <c r="D131" s="1073" t="s">
        <v>1413</v>
      </c>
      <c r="E131" s="1073"/>
      <c r="F131" s="1073"/>
      <c r="G131" s="696"/>
    </row>
    <row r="132" spans="1:7" s="746" customFormat="1" ht="13.75" customHeight="1">
      <c r="A132" s="813"/>
      <c r="B132" s="813"/>
      <c r="C132" s="829"/>
      <c r="D132" s="1073"/>
      <c r="E132" s="1073"/>
      <c r="F132" s="1073"/>
      <c r="G132" s="696"/>
    </row>
    <row r="133" spans="1:7" s="746" customFormat="1" ht="13.75" customHeight="1">
      <c r="A133" s="813"/>
      <c r="B133" s="813"/>
      <c r="C133" s="829"/>
      <c r="D133" s="1073"/>
      <c r="E133" s="1073"/>
      <c r="F133" s="1073"/>
      <c r="G133" s="696"/>
    </row>
    <row r="134" spans="1:7" s="746" customFormat="1" ht="13.75" customHeight="1">
      <c r="A134" s="813"/>
      <c r="B134" s="813"/>
      <c r="C134" s="829"/>
      <c r="D134" s="1073"/>
      <c r="E134" s="1073"/>
      <c r="F134" s="1073"/>
      <c r="G134" s="696"/>
    </row>
    <row r="135" spans="1:7" s="746" customFormat="1" ht="13.75" customHeight="1">
      <c r="A135" s="813"/>
      <c r="B135" s="813"/>
      <c r="C135" s="829"/>
      <c r="D135" s="1073"/>
      <c r="E135" s="1073"/>
      <c r="F135" s="1073"/>
      <c r="G135" s="696"/>
    </row>
    <row r="136" spans="1:7" s="746" customFormat="1" ht="13.75" customHeight="1">
      <c r="A136" s="813"/>
      <c r="B136" s="813"/>
      <c r="C136" s="829"/>
      <c r="D136" s="1073"/>
      <c r="E136" s="1073"/>
      <c r="F136" s="1073"/>
      <c r="G136" s="696"/>
    </row>
    <row r="137" spans="1:7" s="746" customFormat="1" ht="13.75" customHeight="1">
      <c r="A137" s="813"/>
      <c r="B137" s="813"/>
      <c r="C137" s="829"/>
      <c r="D137" s="1073"/>
      <c r="E137" s="1073"/>
      <c r="F137" s="1073"/>
      <c r="G137" s="696"/>
    </row>
    <row r="138" spans="1:7" s="746" customFormat="1" ht="13.75" customHeight="1">
      <c r="A138" s="813"/>
      <c r="B138" s="813"/>
      <c r="C138" s="829"/>
      <c r="D138" s="1073"/>
      <c r="E138" s="1073"/>
      <c r="F138" s="1073"/>
      <c r="G138" s="696"/>
    </row>
    <row r="139" spans="1:7" s="746" customFormat="1" ht="13.75" customHeight="1">
      <c r="A139" s="813"/>
      <c r="B139" s="813"/>
      <c r="C139" s="829"/>
      <c r="D139" s="1073"/>
      <c r="E139" s="1073"/>
      <c r="F139" s="1073"/>
      <c r="G139" s="696"/>
    </row>
    <row r="140" spans="1:7" s="746" customFormat="1" ht="13.75" customHeight="1">
      <c r="A140" s="813"/>
      <c r="B140" s="813"/>
      <c r="C140" s="829"/>
      <c r="D140" s="1073"/>
      <c r="E140" s="1073"/>
      <c r="F140" s="1073"/>
      <c r="G140" s="696"/>
    </row>
    <row r="141" spans="1:7" s="746" customFormat="1" ht="13.75" customHeight="1">
      <c r="A141" s="813"/>
      <c r="B141" s="813"/>
      <c r="C141" s="829"/>
      <c r="D141" s="1073"/>
      <c r="E141" s="1073"/>
      <c r="F141" s="1073"/>
      <c r="G141" s="696"/>
    </row>
    <row r="142" spans="1:7" s="746" customFormat="1" ht="13.75" customHeight="1">
      <c r="A142" s="813"/>
      <c r="B142" s="813"/>
      <c r="C142" s="829"/>
      <c r="D142" s="1073"/>
      <c r="E142" s="1073"/>
      <c r="F142" s="1073"/>
      <c r="G142" s="696"/>
    </row>
    <row r="143" spans="1:7" s="746" customFormat="1" ht="13.75" customHeight="1">
      <c r="A143" s="813"/>
      <c r="B143" s="813"/>
      <c r="C143" s="829"/>
      <c r="D143" s="1073"/>
      <c r="E143" s="1073"/>
      <c r="F143" s="1073"/>
      <c r="G143" s="696"/>
    </row>
    <row r="144" spans="1:7" s="746" customFormat="1" ht="13.75" customHeight="1">
      <c r="A144" s="813"/>
      <c r="B144" s="813"/>
      <c r="C144" s="829"/>
      <c r="D144" s="1073"/>
      <c r="E144" s="1073"/>
      <c r="F144" s="1073"/>
      <c r="G144" s="696"/>
    </row>
    <row r="145" spans="1:7" s="746" customFormat="1" ht="13.75" customHeight="1">
      <c r="A145" s="813"/>
      <c r="B145" s="813"/>
      <c r="C145" s="829"/>
      <c r="D145" s="1073"/>
      <c r="E145" s="1073"/>
      <c r="F145" s="1073"/>
      <c r="G145" s="696"/>
    </row>
    <row r="146" spans="1:7" s="746" customFormat="1" ht="13.75" customHeight="1">
      <c r="A146" s="813"/>
      <c r="B146" s="813"/>
      <c r="C146" s="829"/>
      <c r="D146" s="1073"/>
      <c r="E146" s="1073"/>
      <c r="F146" s="1073"/>
      <c r="G146" s="696"/>
    </row>
    <row r="147" spans="1:7" s="746" customFormat="1" ht="13.75" customHeight="1">
      <c r="A147" s="813"/>
      <c r="B147" s="813"/>
      <c r="C147" s="829"/>
      <c r="D147" s="1073"/>
      <c r="E147" s="1073"/>
      <c r="F147" s="1073"/>
      <c r="G147" s="696"/>
    </row>
    <row r="148" spans="1:7" s="746" customFormat="1" ht="13.75" customHeight="1">
      <c r="A148" s="813"/>
      <c r="B148" s="813"/>
      <c r="C148" s="829"/>
      <c r="D148" s="1073"/>
      <c r="E148" s="1073"/>
      <c r="F148" s="1073"/>
      <c r="G148" s="696"/>
    </row>
    <row r="149" spans="1:7" s="746" customFormat="1" ht="13.75" customHeight="1">
      <c r="A149" s="813"/>
      <c r="B149" s="813"/>
      <c r="C149" s="829"/>
      <c r="D149" s="1074" t="s">
        <v>1456</v>
      </c>
      <c r="E149" s="1074"/>
      <c r="F149" s="1074"/>
      <c r="G149" s="887"/>
    </row>
    <row r="150" spans="1:7" s="746" customFormat="1" ht="13.75" customHeight="1">
      <c r="A150" s="813"/>
      <c r="B150" s="813"/>
      <c r="C150" s="829"/>
      <c r="D150" s="1072"/>
      <c r="E150" s="1072"/>
      <c r="F150" s="1072"/>
      <c r="G150" s="1072"/>
    </row>
    <row r="151" spans="1:7" s="746" customFormat="1" ht="14.5" customHeight="1">
      <c r="A151" s="838"/>
      <c r="B151" s="823" t="s">
        <v>329</v>
      </c>
      <c r="C151" s="839"/>
      <c r="D151" s="978" t="s">
        <v>1488</v>
      </c>
      <c r="E151" s="978"/>
      <c r="F151" s="978"/>
      <c r="G151" s="840"/>
    </row>
    <row r="152" spans="1:7" s="746" customFormat="1" ht="14.5" customHeight="1">
      <c r="A152" s="838"/>
      <c r="B152" s="838"/>
      <c r="C152" s="839"/>
      <c r="D152" s="978"/>
      <c r="E152" s="978"/>
      <c r="F152" s="978"/>
      <c r="G152" s="840"/>
    </row>
    <row r="153" spans="1:7" s="746" customFormat="1" ht="13.75" customHeight="1">
      <c r="A153" s="838"/>
      <c r="B153" s="838"/>
      <c r="C153" s="839"/>
      <c r="D153" s="978"/>
      <c r="E153" s="978"/>
      <c r="F153" s="978"/>
      <c r="G153" s="840"/>
    </row>
    <row r="154" spans="1:7" s="746" customFormat="1" ht="13.75" customHeight="1">
      <c r="A154" s="838"/>
      <c r="B154" s="838"/>
      <c r="C154" s="839"/>
      <c r="D154" s="821"/>
      <c r="E154" s="839"/>
      <c r="F154" s="839"/>
      <c r="G154" s="840"/>
    </row>
    <row r="155" spans="1:7" s="746" customFormat="1" ht="13.75" customHeight="1">
      <c r="A155" s="838"/>
      <c r="B155" s="823" t="s">
        <v>329</v>
      </c>
      <c r="C155" s="839"/>
      <c r="D155" s="974" t="s">
        <v>1307</v>
      </c>
      <c r="E155" s="974"/>
      <c r="F155" s="974"/>
      <c r="G155" s="840"/>
    </row>
    <row r="156" spans="1:7" s="746" customFormat="1" ht="13.75" customHeight="1">
      <c r="A156" s="838"/>
      <c r="B156" s="838"/>
      <c r="C156" s="839"/>
      <c r="D156" s="974"/>
      <c r="E156" s="974"/>
      <c r="F156" s="974"/>
      <c r="G156" s="840"/>
    </row>
    <row r="157" spans="1:7" s="746" customFormat="1" ht="13.75" customHeight="1">
      <c r="A157" s="838"/>
      <c r="B157" s="838"/>
      <c r="C157" s="839"/>
      <c r="D157" s="974"/>
      <c r="E157" s="974"/>
      <c r="F157" s="974"/>
      <c r="G157" s="840"/>
    </row>
    <row r="158" spans="1:7" s="746" customFormat="1" ht="13.75" customHeight="1">
      <c r="A158" s="838"/>
      <c r="B158" s="838"/>
      <c r="C158" s="839"/>
      <c r="D158" s="974"/>
      <c r="E158" s="974"/>
      <c r="F158" s="974"/>
      <c r="G158" s="840"/>
    </row>
    <row r="159" spans="1:7" s="746" customFormat="1" ht="13.75" customHeight="1">
      <c r="A159" s="813"/>
      <c r="B159" s="813"/>
      <c r="C159" s="829"/>
      <c r="D159" s="810"/>
      <c r="E159" s="810"/>
      <c r="F159" s="810"/>
      <c r="G159" s="696"/>
    </row>
    <row r="160" spans="1:7" s="746" customFormat="1" ht="13.75" customHeight="1">
      <c r="A160" s="813"/>
      <c r="B160" s="823" t="s">
        <v>329</v>
      </c>
      <c r="C160" s="829"/>
      <c r="D160" s="1009" t="s">
        <v>1308</v>
      </c>
      <c r="E160" s="1009"/>
      <c r="F160" s="1009"/>
      <c r="G160" s="696"/>
    </row>
    <row r="161" spans="1:7" s="746" customFormat="1" ht="13.75" customHeight="1">
      <c r="A161" s="813"/>
      <c r="B161" s="813"/>
      <c r="C161" s="829"/>
      <c r="D161" s="1009"/>
      <c r="E161" s="1009"/>
      <c r="F161" s="1009"/>
      <c r="G161" s="696"/>
    </row>
    <row r="162" spans="1:7" s="746" customFormat="1" ht="13.75" customHeight="1">
      <c r="A162" s="813"/>
      <c r="B162" s="813"/>
      <c r="C162" s="829"/>
      <c r="D162" s="1009"/>
      <c r="E162" s="1009"/>
      <c r="F162" s="1009"/>
      <c r="G162" s="696"/>
    </row>
    <row r="163" spans="1:7" s="746" customFormat="1" ht="13.75" customHeight="1">
      <c r="A163" s="841"/>
      <c r="B163" s="841"/>
      <c r="C163" s="829"/>
      <c r="D163" s="814"/>
      <c r="E163" s="810"/>
      <c r="F163" s="810"/>
      <c r="G163" s="696"/>
    </row>
    <row r="164" spans="1:7" ht="13">
      <c r="A164" s="986" t="s">
        <v>1202</v>
      </c>
      <c r="B164" s="986"/>
      <c r="C164" s="986"/>
      <c r="D164" s="986"/>
      <c r="E164" s="986"/>
      <c r="F164" s="986"/>
      <c r="G164" s="986"/>
    </row>
    <row r="165" spans="1:7" ht="12" customHeight="1">
      <c r="D165" s="825"/>
      <c r="E165" s="825"/>
      <c r="F165" s="825"/>
    </row>
    <row r="166" spans="1:7">
      <c r="B166" s="1068" t="s">
        <v>483</v>
      </c>
      <c r="C166" s="1068"/>
      <c r="D166" s="1068"/>
      <c r="E166" s="1068"/>
      <c r="F166" s="1068"/>
    </row>
    <row r="167" spans="1:7" ht="12" customHeight="1">
      <c r="A167" s="818"/>
      <c r="B167" s="818"/>
      <c r="C167" s="818"/>
    </row>
    <row r="168" spans="1:7" ht="13">
      <c r="A168" s="986" t="s">
        <v>1203</v>
      </c>
      <c r="B168" s="986"/>
      <c r="C168" s="986"/>
      <c r="D168" s="986"/>
      <c r="E168" s="986"/>
      <c r="F168" s="986"/>
      <c r="G168" s="986"/>
    </row>
    <row r="169" spans="1:7" ht="12" customHeight="1">
      <c r="A169" s="842"/>
      <c r="B169" s="842"/>
      <c r="C169" s="843"/>
      <c r="D169" s="844"/>
      <c r="E169" s="845"/>
      <c r="F169" s="844"/>
      <c r="G169" s="844"/>
    </row>
    <row r="170" spans="1:7" ht="13.75" customHeight="1">
      <c r="A170" s="842"/>
      <c r="B170" s="842"/>
      <c r="C170" s="843"/>
      <c r="D170" s="1010" t="s">
        <v>1311</v>
      </c>
      <c r="E170" s="1010"/>
      <c r="F170" s="1010"/>
      <c r="G170" s="844"/>
    </row>
    <row r="171" spans="1:7" ht="13">
      <c r="A171" s="842"/>
      <c r="B171" s="842"/>
      <c r="C171" s="843"/>
      <c r="D171" s="1010"/>
      <c r="E171" s="1010"/>
      <c r="F171" s="1010"/>
      <c r="G171" s="844"/>
    </row>
    <row r="172" spans="1:7" ht="13">
      <c r="A172" s="842"/>
      <c r="B172" s="842"/>
      <c r="C172" s="843"/>
      <c r="D172" s="1011" t="s">
        <v>1447</v>
      </c>
      <c r="E172" s="1011"/>
      <c r="F172" s="1011"/>
      <c r="G172" s="844"/>
    </row>
    <row r="173" spans="1:7" ht="12" customHeight="1">
      <c r="A173" s="842"/>
      <c r="B173" s="842"/>
      <c r="C173" s="843"/>
      <c r="D173" s="844"/>
      <c r="E173" s="845"/>
      <c r="F173" s="844"/>
      <c r="G173" s="844"/>
    </row>
    <row r="174" spans="1:7" ht="13">
      <c r="A174" s="822"/>
      <c r="B174" s="823" t="s">
        <v>329</v>
      </c>
      <c r="C174" s="843"/>
      <c r="D174" s="1004" t="s">
        <v>1310</v>
      </c>
      <c r="E174" s="1004"/>
      <c r="F174" s="1004"/>
      <c r="G174" s="844"/>
    </row>
    <row r="175" spans="1:7" ht="13">
      <c r="A175" s="822"/>
      <c r="B175" s="822"/>
      <c r="C175" s="843"/>
      <c r="D175" s="1004"/>
      <c r="E175" s="1004"/>
      <c r="F175" s="1004"/>
      <c r="G175" s="844"/>
    </row>
    <row r="176" spans="1:7" ht="13">
      <c r="A176" s="822"/>
      <c r="B176" s="822"/>
      <c r="C176" s="843"/>
      <c r="D176" s="1004"/>
      <c r="E176" s="1004"/>
      <c r="F176" s="1004"/>
      <c r="G176" s="844"/>
    </row>
    <row r="177" spans="1:7">
      <c r="A177" s="843"/>
      <c r="B177" s="843"/>
      <c r="C177" s="843"/>
      <c r="D177" s="1004"/>
      <c r="E177" s="1004"/>
      <c r="F177" s="1004"/>
    </row>
    <row r="178" spans="1:7">
      <c r="A178" s="843"/>
      <c r="B178" s="843"/>
      <c r="C178" s="843"/>
      <c r="D178" s="828"/>
      <c r="E178" s="844"/>
      <c r="F178" s="844"/>
    </row>
    <row r="179" spans="1:7">
      <c r="A179" s="843"/>
      <c r="B179" s="843"/>
      <c r="C179" s="843"/>
      <c r="D179" s="974" t="s">
        <v>1219</v>
      </c>
      <c r="E179" s="974"/>
      <c r="F179" s="974"/>
    </row>
    <row r="180" spans="1:7">
      <c r="A180" s="843"/>
      <c r="B180" s="843"/>
      <c r="C180" s="843"/>
      <c r="D180" s="974"/>
      <c r="E180" s="974"/>
      <c r="F180" s="974"/>
    </row>
    <row r="181" spans="1:7">
      <c r="A181" s="843"/>
      <c r="B181" s="843"/>
      <c r="C181" s="843"/>
      <c r="D181" s="803"/>
      <c r="E181" s="803"/>
      <c r="F181" s="803"/>
    </row>
    <row r="182" spans="1:7" s="642" customFormat="1" ht="13">
      <c r="A182" s="822"/>
      <c r="B182" s="823" t="s">
        <v>329</v>
      </c>
      <c r="C182" s="831"/>
      <c r="D182" s="1004" t="s">
        <v>1476</v>
      </c>
      <c r="E182" s="1004"/>
      <c r="F182" s="1004"/>
      <c r="G182" s="717"/>
    </row>
    <row r="183" spans="1:7" s="642" customFormat="1" ht="14.5" customHeight="1">
      <c r="A183" s="822"/>
      <c r="C183" s="831"/>
      <c r="D183" s="1004"/>
      <c r="E183" s="1004"/>
      <c r="F183" s="1004"/>
      <c r="G183" s="717"/>
    </row>
    <row r="184" spans="1:7" s="642" customFormat="1" ht="13">
      <c r="A184" s="822"/>
      <c r="B184" s="843"/>
      <c r="C184" s="831"/>
      <c r="D184" s="1004"/>
      <c r="E184" s="1004"/>
      <c r="F184" s="1004"/>
      <c r="G184" s="717"/>
    </row>
    <row r="185" spans="1:7" s="642" customFormat="1" ht="13">
      <c r="A185" s="822"/>
      <c r="B185" s="843"/>
      <c r="C185" s="831"/>
      <c r="D185" s="1004"/>
      <c r="E185" s="1004"/>
      <c r="F185" s="1004"/>
      <c r="G185" s="717"/>
    </row>
    <row r="186" spans="1:7">
      <c r="A186" s="843"/>
      <c r="B186" s="843"/>
      <c r="C186" s="843"/>
      <c r="D186" s="803"/>
      <c r="E186" s="803"/>
      <c r="F186" s="803"/>
    </row>
    <row r="187" spans="1:7" ht="13">
      <c r="A187" s="986" t="s">
        <v>1204</v>
      </c>
      <c r="B187" s="986"/>
      <c r="C187" s="986"/>
      <c r="D187" s="986"/>
      <c r="E187" s="986"/>
      <c r="F187" s="986"/>
      <c r="G187" s="986"/>
    </row>
    <row r="188" spans="1:7" ht="12" customHeight="1">
      <c r="D188" s="825"/>
      <c r="E188" s="825"/>
      <c r="F188" s="825"/>
    </row>
    <row r="189" spans="1:7" ht="13">
      <c r="C189" s="832"/>
      <c r="D189" s="1067" t="s">
        <v>222</v>
      </c>
      <c r="E189" s="1067"/>
      <c r="F189" s="1067"/>
    </row>
    <row r="190" spans="1:7" ht="13">
      <c r="A190" s="818"/>
      <c r="B190" s="818"/>
      <c r="C190" s="818"/>
      <c r="D190" s="1081" t="s">
        <v>1333</v>
      </c>
      <c r="E190" s="1081"/>
      <c r="F190" s="1081"/>
    </row>
    <row r="191" spans="1:7" ht="12" customHeight="1">
      <c r="A191" s="841"/>
      <c r="B191" s="841"/>
      <c r="C191" s="841"/>
    </row>
    <row r="192" spans="1:7" ht="13.75" customHeight="1">
      <c r="A192" s="841"/>
      <c r="C192" s="841"/>
      <c r="D192" s="1003" t="s">
        <v>592</v>
      </c>
      <c r="E192" s="1003"/>
      <c r="F192" s="1003"/>
    </row>
    <row r="193" spans="1:6" ht="13">
      <c r="A193" s="822"/>
      <c r="B193" s="823" t="s">
        <v>329</v>
      </c>
      <c r="D193" s="1004" t="s">
        <v>1328</v>
      </c>
      <c r="E193" s="1004"/>
      <c r="F193" s="1004"/>
    </row>
    <row r="194" spans="1:6" ht="13">
      <c r="A194" s="822"/>
      <c r="B194" s="822"/>
      <c r="D194" s="1004"/>
      <c r="E194" s="1004"/>
      <c r="F194" s="1004"/>
    </row>
    <row r="195" spans="1:6" ht="13">
      <c r="A195" s="822"/>
      <c r="B195" s="822"/>
      <c r="D195" s="1004"/>
      <c r="E195" s="1004"/>
      <c r="F195" s="1004"/>
    </row>
    <row r="196" spans="1:6" ht="5.15" customHeight="1">
      <c r="A196" s="822"/>
      <c r="B196" s="822"/>
      <c r="D196" s="810"/>
      <c r="E196" s="825"/>
      <c r="F196" s="825"/>
    </row>
    <row r="197" spans="1:6" ht="13">
      <c r="A197" s="822"/>
      <c r="B197" s="822"/>
      <c r="D197" s="1004" t="s">
        <v>1329</v>
      </c>
      <c r="E197" s="1004"/>
      <c r="F197" s="1004"/>
    </row>
    <row r="198" spans="1:6" ht="13">
      <c r="A198" s="822"/>
      <c r="B198" s="822"/>
      <c r="D198" s="1004"/>
      <c r="E198" s="1004"/>
      <c r="F198" s="1004"/>
    </row>
    <row r="199" spans="1:6" ht="13">
      <c r="A199" s="822"/>
      <c r="B199" s="822"/>
      <c r="D199" s="1004"/>
      <c r="E199" s="1004"/>
      <c r="F199" s="1004"/>
    </row>
    <row r="200" spans="1:6" ht="13">
      <c r="A200" s="822"/>
      <c r="B200" s="822"/>
      <c r="D200" s="1004"/>
      <c r="E200" s="1004"/>
      <c r="F200" s="1004"/>
    </row>
    <row r="201" spans="1:6" ht="13">
      <c r="A201" s="822"/>
      <c r="B201" s="822"/>
      <c r="D201" s="1004"/>
      <c r="E201" s="1004"/>
      <c r="F201" s="1004"/>
    </row>
    <row r="202" spans="1:6" ht="13">
      <c r="A202" s="822"/>
      <c r="B202" s="822"/>
      <c r="D202" s="825"/>
      <c r="E202" s="825"/>
      <c r="F202" s="825"/>
    </row>
    <row r="203" spans="1:6" ht="13">
      <c r="A203" s="822"/>
      <c r="B203" s="823" t="s">
        <v>329</v>
      </c>
      <c r="D203" s="1076" t="s">
        <v>1330</v>
      </c>
      <c r="E203" s="1076"/>
      <c r="F203" s="1076"/>
    </row>
    <row r="204" spans="1:6" ht="13">
      <c r="A204" s="822"/>
      <c r="B204" s="822"/>
      <c r="D204" s="1076"/>
      <c r="E204" s="1076"/>
      <c r="F204" s="1076"/>
    </row>
    <row r="205" spans="1:6" ht="13">
      <c r="A205" s="822"/>
      <c r="B205" s="822"/>
      <c r="D205" s="1068" t="s">
        <v>992</v>
      </c>
      <c r="E205" s="1068"/>
      <c r="F205" s="1068"/>
    </row>
    <row r="206" spans="1:6" ht="13">
      <c r="A206" s="822"/>
      <c r="B206" s="822"/>
      <c r="D206" s="825"/>
      <c r="E206" s="825"/>
      <c r="F206" s="825"/>
    </row>
    <row r="207" spans="1:6" ht="14.5" customHeight="1">
      <c r="A207" s="822"/>
      <c r="B207" s="823" t="s">
        <v>329</v>
      </c>
      <c r="D207" s="1076" t="s">
        <v>1332</v>
      </c>
      <c r="E207" s="1076"/>
      <c r="F207" s="1076"/>
    </row>
    <row r="208" spans="1:6" ht="13">
      <c r="A208" s="822"/>
      <c r="B208" s="822"/>
      <c r="D208" s="1076"/>
      <c r="E208" s="1076"/>
      <c r="F208" s="1076"/>
    </row>
    <row r="209" spans="1:7" ht="13">
      <c r="A209" s="822"/>
      <c r="B209" s="822"/>
      <c r="D209" s="1076"/>
      <c r="E209" s="1076"/>
      <c r="F209" s="1076"/>
    </row>
    <row r="210" spans="1:7" ht="13">
      <c r="A210" s="822"/>
      <c r="B210" s="822"/>
      <c r="D210" s="1076"/>
      <c r="E210" s="1076"/>
      <c r="F210" s="1076"/>
    </row>
    <row r="211" spans="1:7" ht="13">
      <c r="A211" s="822"/>
      <c r="B211" s="822"/>
      <c r="D211" s="1076"/>
      <c r="E211" s="1076"/>
      <c r="F211" s="1076"/>
    </row>
    <row r="212" spans="1:7">
      <c r="D212" s="825"/>
      <c r="E212" s="825"/>
      <c r="F212" s="825"/>
    </row>
    <row r="213" spans="1:7" ht="13">
      <c r="A213" s="822"/>
      <c r="B213" s="823" t="s">
        <v>329</v>
      </c>
      <c r="D213" s="1004" t="s">
        <v>1331</v>
      </c>
      <c r="E213" s="1004"/>
      <c r="F213" s="1004"/>
    </row>
    <row r="214" spans="1:7" ht="13">
      <c r="A214" s="822"/>
      <c r="B214" s="822"/>
      <c r="D214" s="1004"/>
      <c r="E214" s="1004"/>
      <c r="F214" s="1004"/>
    </row>
    <row r="215" spans="1:7">
      <c r="D215" s="846"/>
    </row>
    <row r="216" spans="1:7" ht="13">
      <c r="A216" s="986" t="s">
        <v>1205</v>
      </c>
      <c r="B216" s="986"/>
      <c r="C216" s="986"/>
      <c r="D216" s="986"/>
      <c r="E216" s="986"/>
      <c r="F216" s="986"/>
      <c r="G216" s="986"/>
    </row>
    <row r="217" spans="1:7">
      <c r="D217" s="846"/>
    </row>
    <row r="218" spans="1:7" ht="13">
      <c r="C218" s="832"/>
      <c r="D218" s="1003" t="s">
        <v>1334</v>
      </c>
      <c r="E218" s="1003"/>
      <c r="F218" s="1003"/>
    </row>
    <row r="219" spans="1:7" ht="13">
      <c r="A219" s="818"/>
      <c r="B219" s="818"/>
      <c r="C219" s="818"/>
      <c r="D219" s="825"/>
      <c r="E219" s="825"/>
      <c r="F219" s="825"/>
    </row>
    <row r="220" spans="1:7" ht="13">
      <c r="A220" s="820"/>
      <c r="B220" s="820"/>
      <c r="C220" s="820"/>
      <c r="D220" s="1003" t="s">
        <v>285</v>
      </c>
      <c r="E220" s="1003"/>
      <c r="F220" s="1003"/>
    </row>
    <row r="221" spans="1:7" ht="14.5" customHeight="1">
      <c r="A221" s="822"/>
      <c r="B221" s="823" t="s">
        <v>329</v>
      </c>
      <c r="D221" s="1078" t="s">
        <v>1448</v>
      </c>
      <c r="E221" s="1078"/>
      <c r="F221" s="1078"/>
    </row>
    <row r="222" spans="1:7">
      <c r="D222" s="1078"/>
      <c r="E222" s="1078"/>
      <c r="F222" s="1078"/>
    </row>
    <row r="223" spans="1:7" ht="13">
      <c r="D223" s="1081" t="s">
        <v>983</v>
      </c>
      <c r="E223" s="1081"/>
      <c r="F223" s="1081"/>
    </row>
    <row r="224" spans="1:7">
      <c r="D224" s="825"/>
      <c r="E224" s="825"/>
      <c r="F224" s="825"/>
    </row>
    <row r="225" spans="1:7" ht="14.5" customHeight="1">
      <c r="A225" s="822"/>
      <c r="B225" s="823" t="s">
        <v>329</v>
      </c>
      <c r="D225" s="1076" t="s">
        <v>1449</v>
      </c>
      <c r="E225" s="1076"/>
      <c r="F225" s="1076"/>
    </row>
    <row r="226" spans="1:7">
      <c r="D226" s="1076"/>
      <c r="E226" s="1076"/>
      <c r="F226" s="1076"/>
    </row>
    <row r="227" spans="1:7">
      <c r="D227" s="1076"/>
      <c r="E227" s="1076"/>
      <c r="F227" s="1076"/>
    </row>
    <row r="228" spans="1:7">
      <c r="D228" s="1076"/>
      <c r="E228" s="1076"/>
      <c r="F228" s="1076"/>
    </row>
    <row r="229" spans="1:7">
      <c r="D229" s="1076"/>
      <c r="E229" s="1076"/>
      <c r="F229" s="1076"/>
    </row>
    <row r="230" spans="1:7">
      <c r="D230" s="825"/>
      <c r="E230" s="825"/>
      <c r="F230" s="825"/>
    </row>
    <row r="231" spans="1:7" ht="13">
      <c r="A231" s="822"/>
      <c r="B231" s="823" t="s">
        <v>329</v>
      </c>
      <c r="D231" s="1004" t="s">
        <v>1337</v>
      </c>
      <c r="E231" s="1004"/>
      <c r="F231" s="1004"/>
    </row>
    <row r="232" spans="1:7">
      <c r="D232" s="1004"/>
      <c r="E232" s="1004"/>
      <c r="F232" s="1004"/>
    </row>
    <row r="233" spans="1:7">
      <c r="D233" s="1004"/>
      <c r="E233" s="1004"/>
      <c r="F233" s="1004"/>
    </row>
    <row r="234" spans="1:7">
      <c r="D234" s="847"/>
      <c r="E234" s="825"/>
      <c r="F234" s="825"/>
    </row>
    <row r="235" spans="1:7" ht="13">
      <c r="A235" s="986" t="s">
        <v>1206</v>
      </c>
      <c r="B235" s="986"/>
      <c r="C235" s="986"/>
      <c r="D235" s="986"/>
      <c r="E235" s="986"/>
      <c r="F235" s="986"/>
      <c r="G235" s="986"/>
    </row>
    <row r="236" spans="1:7">
      <c r="D236" s="847"/>
      <c r="E236" s="825"/>
      <c r="F236" s="825"/>
    </row>
    <row r="237" spans="1:7" ht="13">
      <c r="C237" s="818"/>
      <c r="D237" s="1075" t="s">
        <v>1339</v>
      </c>
      <c r="E237" s="1075"/>
      <c r="F237" s="1075"/>
    </row>
    <row r="238" spans="1:7" ht="13">
      <c r="C238" s="818"/>
      <c r="D238" s="1075"/>
      <c r="E238" s="1075"/>
      <c r="F238" s="1075"/>
    </row>
    <row r="239" spans="1:7" ht="13">
      <c r="A239" s="820"/>
      <c r="B239" s="820"/>
      <c r="C239" s="820"/>
      <c r="D239" s="646"/>
      <c r="E239" s="696"/>
      <c r="F239" s="696"/>
    </row>
    <row r="240" spans="1:7" ht="13">
      <c r="C240" s="820"/>
      <c r="D240" s="1003" t="s">
        <v>223</v>
      </c>
      <c r="E240" s="1003"/>
      <c r="F240" s="1003"/>
    </row>
    <row r="241" spans="1:7" ht="15.75" customHeight="1">
      <c r="A241" s="822"/>
      <c r="B241" s="822"/>
      <c r="D241" s="1059" t="s">
        <v>1340</v>
      </c>
      <c r="E241" s="1059"/>
      <c r="F241" s="1059"/>
    </row>
    <row r="242" spans="1:7">
      <c r="E242" s="825"/>
      <c r="F242" s="825"/>
    </row>
    <row r="243" spans="1:7" ht="13">
      <c r="A243" s="822"/>
      <c r="B243" s="823" t="s">
        <v>329</v>
      </c>
      <c r="D243" s="1004" t="s">
        <v>1341</v>
      </c>
      <c r="E243" s="1004"/>
      <c r="F243" s="1004"/>
    </row>
    <row r="244" spans="1:7" ht="13">
      <c r="A244" s="822"/>
      <c r="B244" s="822"/>
      <c r="D244" s="1004"/>
      <c r="E244" s="1004"/>
      <c r="F244" s="1004"/>
    </row>
    <row r="245" spans="1:7">
      <c r="D245" s="825"/>
      <c r="E245" s="825"/>
      <c r="F245" s="825"/>
    </row>
    <row r="246" spans="1:7" ht="13">
      <c r="A246" s="822"/>
      <c r="B246" s="823" t="s">
        <v>329</v>
      </c>
      <c r="D246" s="1076" t="s">
        <v>1342</v>
      </c>
      <c r="E246" s="1076"/>
      <c r="F246" s="1076"/>
    </row>
    <row r="247" spans="1:7" ht="13">
      <c r="A247" s="822"/>
      <c r="B247" s="822"/>
      <c r="D247" s="1076"/>
      <c r="E247" s="1076"/>
      <c r="F247" s="1076"/>
    </row>
    <row r="248" spans="1:7" ht="13">
      <c r="A248" s="822"/>
      <c r="B248" s="822"/>
      <c r="D248" s="1076"/>
      <c r="E248" s="1076"/>
      <c r="F248" s="1076"/>
    </row>
    <row r="249" spans="1:7">
      <c r="D249" s="825"/>
      <c r="E249" s="825"/>
      <c r="F249" s="825"/>
    </row>
    <row r="250" spans="1:7" ht="13">
      <c r="A250" s="822"/>
      <c r="B250" s="823" t="s">
        <v>329</v>
      </c>
      <c r="D250" s="1004" t="s">
        <v>1343</v>
      </c>
      <c r="E250" s="1004"/>
      <c r="F250" s="1004"/>
    </row>
    <row r="251" spans="1:7" ht="13">
      <c r="A251" s="822"/>
      <c r="B251" s="822"/>
      <c r="D251" s="1004"/>
      <c r="E251" s="1004"/>
      <c r="F251" s="1004"/>
    </row>
    <row r="252" spans="1:7" ht="13">
      <c r="A252" s="841"/>
      <c r="B252" s="841"/>
      <c r="E252" s="825"/>
      <c r="F252" s="825"/>
    </row>
    <row r="253" spans="1:7" ht="13">
      <c r="A253" s="986" t="s">
        <v>1207</v>
      </c>
      <c r="B253" s="986"/>
      <c r="C253" s="986"/>
      <c r="D253" s="986"/>
      <c r="E253" s="986"/>
      <c r="F253" s="986"/>
      <c r="G253" s="986"/>
    </row>
    <row r="254" spans="1:7" ht="13">
      <c r="A254" s="841"/>
      <c r="B254" s="841"/>
      <c r="D254" s="825"/>
      <c r="E254" s="825"/>
      <c r="F254" s="825"/>
    </row>
    <row r="255" spans="1:7" ht="13">
      <c r="C255" s="841"/>
      <c r="D255" s="1003" t="s">
        <v>735</v>
      </c>
      <c r="E255" s="1003"/>
      <c r="F255" s="1003"/>
    </row>
    <row r="256" spans="1:7" ht="13">
      <c r="C256" s="841"/>
      <c r="D256" s="1006" t="s">
        <v>1344</v>
      </c>
      <c r="E256" s="1006"/>
      <c r="F256" s="1006"/>
    </row>
    <row r="257" spans="1:7" ht="13">
      <c r="C257" s="841"/>
      <c r="D257" s="848"/>
    </row>
    <row r="258" spans="1:7">
      <c r="A258" s="826"/>
      <c r="B258" s="823" t="s">
        <v>329</v>
      </c>
      <c r="D258" s="1006" t="s">
        <v>1345</v>
      </c>
      <c r="E258" s="1006"/>
      <c r="F258" s="1006"/>
    </row>
    <row r="259" spans="1:7" s="816" customFormat="1" ht="13">
      <c r="A259" s="830"/>
      <c r="B259" s="830"/>
      <c r="C259" s="826"/>
      <c r="D259" s="849"/>
      <c r="E259" s="850"/>
      <c r="F259" s="850"/>
      <c r="G259" s="827"/>
    </row>
    <row r="260" spans="1:7" s="816" customFormat="1" ht="13.75" customHeight="1">
      <c r="A260" s="826"/>
      <c r="B260" s="823" t="s">
        <v>329</v>
      </c>
      <c r="C260" s="826"/>
      <c r="D260" s="1085" t="s">
        <v>1481</v>
      </c>
      <c r="E260" s="1085"/>
      <c r="F260" s="1085"/>
      <c r="G260" s="827"/>
    </row>
    <row r="261" spans="1:7" s="816" customFormat="1" ht="13">
      <c r="A261" s="830"/>
      <c r="B261" s="830"/>
      <c r="C261" s="826"/>
      <c r="D261" s="1085"/>
      <c r="E261" s="1085"/>
      <c r="F261" s="1085"/>
      <c r="G261" s="827"/>
    </row>
    <row r="262" spans="1:7" s="816" customFormat="1" ht="13">
      <c r="A262" s="830"/>
      <c r="B262" s="830"/>
      <c r="C262" s="826"/>
      <c r="D262" s="1085"/>
      <c r="E262" s="1085"/>
      <c r="F262" s="1085"/>
      <c r="G262" s="827"/>
    </row>
    <row r="263" spans="1:7" s="816" customFormat="1" ht="13">
      <c r="A263" s="830"/>
      <c r="B263" s="830"/>
      <c r="C263" s="826"/>
      <c r="D263" s="1085"/>
      <c r="E263" s="1085"/>
      <c r="F263" s="1085"/>
      <c r="G263" s="827"/>
    </row>
    <row r="264" spans="1:7" s="816" customFormat="1" ht="13">
      <c r="A264" s="830"/>
      <c r="B264" s="830"/>
      <c r="C264" s="826"/>
      <c r="D264" s="1085"/>
      <c r="E264" s="1085"/>
      <c r="F264" s="1085"/>
      <c r="G264" s="827"/>
    </row>
    <row r="265" spans="1:7" s="816" customFormat="1" ht="13">
      <c r="A265" s="830"/>
      <c r="B265" s="830"/>
      <c r="C265" s="826"/>
      <c r="D265" s="849"/>
      <c r="E265" s="850"/>
      <c r="F265" s="850"/>
      <c r="G265" s="827"/>
    </row>
    <row r="266" spans="1:7" s="816" customFormat="1" ht="13.75" customHeight="1">
      <c r="A266" s="826"/>
      <c r="B266" s="823" t="s">
        <v>329</v>
      </c>
      <c r="C266" s="826"/>
      <c r="D266" s="1085" t="s">
        <v>1347</v>
      </c>
      <c r="E266" s="1085"/>
      <c r="F266" s="1085"/>
      <c r="G266" s="827"/>
    </row>
    <row r="267" spans="1:7" s="816" customFormat="1">
      <c r="A267" s="826"/>
      <c r="B267" s="826"/>
      <c r="C267" s="826"/>
      <c r="D267" s="1085"/>
      <c r="E267" s="1085"/>
      <c r="F267" s="1085"/>
      <c r="G267" s="827"/>
    </row>
    <row r="268" spans="1:7" s="816" customFormat="1" ht="13">
      <c r="A268" s="830"/>
      <c r="B268" s="830"/>
      <c r="C268" s="826"/>
      <c r="D268" s="849"/>
      <c r="E268" s="850"/>
      <c r="F268" s="850"/>
      <c r="G268" s="827"/>
    </row>
    <row r="269" spans="1:7">
      <c r="A269" s="826"/>
      <c r="B269" s="823" t="s">
        <v>329</v>
      </c>
      <c r="D269" s="1006" t="s">
        <v>1348</v>
      </c>
      <c r="E269" s="1006"/>
      <c r="F269" s="1006"/>
    </row>
    <row r="270" spans="1:7">
      <c r="E270" s="825"/>
      <c r="F270" s="825"/>
    </row>
    <row r="271" spans="1:7" ht="13">
      <c r="A271" s="822"/>
      <c r="B271" s="823" t="s">
        <v>329</v>
      </c>
      <c r="D271" s="1076" t="s">
        <v>1511</v>
      </c>
      <c r="E271" s="1076"/>
      <c r="F271" s="1076"/>
    </row>
    <row r="272" spans="1:7" ht="13">
      <c r="A272" s="822"/>
      <c r="B272" s="822"/>
      <c r="D272" s="1076"/>
      <c r="E272" s="1076"/>
      <c r="F272" s="1076"/>
    </row>
    <row r="273" spans="1:6" ht="13">
      <c r="A273" s="822"/>
      <c r="B273" s="822"/>
      <c r="D273" s="1076"/>
      <c r="E273" s="1076"/>
      <c r="F273" s="1076"/>
    </row>
    <row r="274" spans="1:6" ht="13">
      <c r="A274" s="822"/>
      <c r="B274" s="822"/>
      <c r="D274" s="1076"/>
      <c r="E274" s="1076"/>
      <c r="F274" s="1076"/>
    </row>
    <row r="275" spans="1:6" ht="13">
      <c r="A275" s="822"/>
      <c r="B275" s="822"/>
      <c r="D275" s="1076"/>
      <c r="E275" s="1076"/>
      <c r="F275" s="1076"/>
    </row>
    <row r="276" spans="1:6" ht="13">
      <c r="A276" s="822"/>
      <c r="B276" s="822"/>
      <c r="D276" s="1076"/>
      <c r="E276" s="1076"/>
      <c r="F276" s="1076"/>
    </row>
    <row r="277" spans="1:6" ht="13">
      <c r="A277" s="822"/>
      <c r="B277" s="822"/>
      <c r="D277" s="1076"/>
      <c r="E277" s="1076"/>
      <c r="F277" s="1076"/>
    </row>
    <row r="278" spans="1:6" ht="13">
      <c r="A278" s="822"/>
      <c r="B278" s="822"/>
      <c r="D278" s="1076"/>
      <c r="E278" s="1076"/>
      <c r="F278" s="1076"/>
    </row>
    <row r="279" spans="1:6" ht="13">
      <c r="A279" s="822"/>
      <c r="B279" s="822"/>
      <c r="D279" s="1076"/>
      <c r="E279" s="1076"/>
      <c r="F279" s="1076"/>
    </row>
    <row r="280" spans="1:6" ht="13">
      <c r="A280" s="822"/>
      <c r="B280" s="822"/>
      <c r="D280" s="1076"/>
      <c r="E280" s="1076"/>
      <c r="F280" s="1076"/>
    </row>
    <row r="281" spans="1:6" ht="13">
      <c r="A281" s="822"/>
      <c r="B281" s="822"/>
      <c r="D281" s="1076"/>
      <c r="E281" s="1076"/>
      <c r="F281" s="1076"/>
    </row>
    <row r="282" spans="1:6" ht="13">
      <c r="A282" s="822"/>
      <c r="B282" s="822"/>
      <c r="D282" s="1076"/>
      <c r="E282" s="1076"/>
      <c r="F282" s="1076"/>
    </row>
    <row r="283" spans="1:6" ht="13">
      <c r="A283" s="822"/>
      <c r="B283" s="822"/>
      <c r="D283" s="1076"/>
      <c r="E283" s="1076"/>
      <c r="F283" s="1076"/>
    </row>
    <row r="284" spans="1:6" ht="13">
      <c r="A284" s="822"/>
      <c r="B284" s="822"/>
      <c r="D284" s="1076"/>
      <c r="E284" s="1076"/>
      <c r="F284" s="1076"/>
    </row>
    <row r="285" spans="1:6" ht="13">
      <c r="A285" s="822"/>
      <c r="B285" s="822"/>
      <c r="D285" s="1076"/>
      <c r="E285" s="1076"/>
      <c r="F285" s="1076"/>
    </row>
    <row r="286" spans="1:6">
      <c r="D286" s="825"/>
      <c r="E286" s="825"/>
      <c r="F286" s="825"/>
    </row>
    <row r="287" spans="1:6" ht="13">
      <c r="A287" s="822"/>
      <c r="B287" s="823" t="s">
        <v>329</v>
      </c>
      <c r="D287" s="1076" t="s">
        <v>1350</v>
      </c>
      <c r="E287" s="1076"/>
      <c r="F287" s="1076"/>
    </row>
    <row r="288" spans="1:6">
      <c r="D288" s="1076"/>
      <c r="E288" s="1076"/>
      <c r="F288" s="1076"/>
    </row>
    <row r="289" spans="1:7">
      <c r="D289" s="1076"/>
      <c r="E289" s="1076"/>
      <c r="F289" s="1076"/>
    </row>
    <row r="290" spans="1:7">
      <c r="D290" s="1076"/>
      <c r="E290" s="1076"/>
      <c r="F290" s="1076"/>
    </row>
    <row r="291" spans="1:7">
      <c r="D291" s="1076"/>
      <c r="E291" s="1076"/>
      <c r="F291" s="1076"/>
    </row>
    <row r="292" spans="1:7">
      <c r="D292" s="1076"/>
      <c r="E292" s="1076"/>
      <c r="F292" s="1076"/>
    </row>
    <row r="293" spans="1:7">
      <c r="D293" s="1076"/>
      <c r="E293" s="1076"/>
      <c r="F293" s="1076"/>
    </row>
    <row r="294" spans="1:7">
      <c r="D294" s="1076"/>
      <c r="E294" s="1076"/>
      <c r="F294" s="1076"/>
    </row>
    <row r="295" spans="1:7">
      <c r="D295" s="1076"/>
      <c r="E295" s="1076"/>
      <c r="F295" s="1076"/>
    </row>
    <row r="296" spans="1:7">
      <c r="D296" s="825"/>
      <c r="E296" s="825"/>
      <c r="F296" s="825"/>
    </row>
    <row r="297" spans="1:7" ht="13">
      <c r="A297" s="822"/>
      <c r="B297" s="823" t="s">
        <v>329</v>
      </c>
      <c r="D297" s="1004" t="s">
        <v>1581</v>
      </c>
      <c r="E297" s="1004"/>
      <c r="F297" s="1004"/>
    </row>
    <row r="298" spans="1:7">
      <c r="D298" s="1004"/>
      <c r="E298" s="1004"/>
      <c r="F298" s="1004"/>
      <c r="G298" s="815"/>
    </row>
    <row r="299" spans="1:7">
      <c r="D299" s="1004"/>
      <c r="E299" s="1004"/>
      <c r="F299" s="1004"/>
      <c r="G299" s="815"/>
    </row>
    <row r="300" spans="1:7">
      <c r="D300" s="1004"/>
      <c r="E300" s="1004"/>
      <c r="F300" s="1004"/>
      <c r="G300" s="815"/>
    </row>
    <row r="301" spans="1:7">
      <c r="D301" s="1004"/>
      <c r="E301" s="1004"/>
      <c r="F301" s="1004"/>
      <c r="G301" s="815"/>
    </row>
    <row r="302" spans="1:7">
      <c r="D302" s="1004"/>
      <c r="E302" s="1004"/>
      <c r="F302" s="1004"/>
      <c r="G302" s="815"/>
    </row>
    <row r="303" spans="1:7">
      <c r="D303" s="809"/>
      <c r="E303" s="809"/>
      <c r="F303" s="809"/>
      <c r="G303" s="815"/>
    </row>
    <row r="304" spans="1:7" ht="13.5" thickBot="1">
      <c r="D304" s="1077" t="s">
        <v>1093</v>
      </c>
      <c r="E304" s="1077"/>
      <c r="F304" s="1077"/>
      <c r="G304" s="815"/>
    </row>
    <row r="305" spans="1:7" ht="13" thickTop="1">
      <c r="D305" s="1086" t="s">
        <v>1352</v>
      </c>
      <c r="E305" s="1086"/>
      <c r="F305" s="1086"/>
      <c r="G305" s="815"/>
    </row>
    <row r="306" spans="1:7">
      <c r="A306" s="839"/>
      <c r="B306" s="839"/>
      <c r="C306" s="839"/>
      <c r="D306" s="811"/>
      <c r="E306" s="811"/>
      <c r="F306" s="825"/>
      <c r="G306" s="815"/>
    </row>
    <row r="307" spans="1:7" ht="13">
      <c r="A307" s="822"/>
      <c r="B307" s="823" t="s">
        <v>329</v>
      </c>
      <c r="C307" s="839"/>
      <c r="D307" s="1000" t="s">
        <v>1353</v>
      </c>
      <c r="E307" s="1000"/>
      <c r="F307" s="1000"/>
      <c r="G307" s="815"/>
    </row>
    <row r="308" spans="1:7">
      <c r="A308" s="839"/>
      <c r="B308" s="839"/>
      <c r="C308" s="839"/>
      <c r="D308" s="811"/>
      <c r="E308" s="811"/>
      <c r="F308" s="825"/>
      <c r="G308" s="815"/>
    </row>
    <row r="309" spans="1:7">
      <c r="A309" s="839"/>
      <c r="B309" s="823" t="s">
        <v>329</v>
      </c>
      <c r="C309" s="839"/>
      <c r="D309" s="995" t="s">
        <v>1485</v>
      </c>
      <c r="E309" s="995"/>
      <c r="F309" s="995"/>
      <c r="G309" s="815"/>
    </row>
    <row r="310" spans="1:7">
      <c r="A310" s="839"/>
      <c r="B310" s="839"/>
      <c r="C310" s="839"/>
      <c r="D310" s="995"/>
      <c r="E310" s="995"/>
      <c r="F310" s="995"/>
      <c r="G310" s="815"/>
    </row>
    <row r="311" spans="1:7">
      <c r="A311" s="839"/>
      <c r="B311" s="839"/>
      <c r="C311" s="839"/>
      <c r="D311" s="995"/>
      <c r="E311" s="995"/>
      <c r="F311" s="995"/>
      <c r="G311" s="815"/>
    </row>
    <row r="312" spans="1:7">
      <c r="A312" s="839"/>
      <c r="B312" s="839"/>
      <c r="C312" s="839"/>
      <c r="D312" s="995"/>
      <c r="E312" s="995"/>
      <c r="F312" s="995"/>
      <c r="G312" s="815"/>
    </row>
    <row r="313" spans="1:7">
      <c r="A313" s="839"/>
      <c r="B313" s="839"/>
      <c r="C313" s="839"/>
      <c r="D313" s="995"/>
      <c r="E313" s="995"/>
      <c r="F313" s="995"/>
      <c r="G313" s="815"/>
    </row>
    <row r="314" spans="1:7">
      <c r="A314" s="839"/>
      <c r="B314" s="839"/>
      <c r="C314" s="839"/>
      <c r="D314" s="995"/>
      <c r="E314" s="995"/>
      <c r="F314" s="995"/>
      <c r="G314" s="815"/>
    </row>
    <row r="315" spans="1:7">
      <c r="A315" s="839"/>
      <c r="B315" s="839"/>
      <c r="C315" s="839"/>
      <c r="D315" s="995"/>
      <c r="E315" s="995"/>
      <c r="F315" s="995"/>
      <c r="G315" s="815"/>
    </row>
    <row r="316" spans="1:7">
      <c r="A316" s="839"/>
      <c r="B316" s="839"/>
      <c r="C316" s="839"/>
      <c r="D316" s="995"/>
      <c r="E316" s="995"/>
      <c r="F316" s="995"/>
      <c r="G316" s="815"/>
    </row>
    <row r="317" spans="1:7">
      <c r="A317" s="839"/>
      <c r="B317" s="839"/>
      <c r="C317" s="839"/>
      <c r="D317" s="995"/>
      <c r="E317" s="995"/>
      <c r="F317" s="995"/>
      <c r="G317" s="815"/>
    </row>
    <row r="318" spans="1:7">
      <c r="A318" s="839"/>
      <c r="B318" s="839"/>
      <c r="C318" s="839"/>
      <c r="D318" s="995"/>
      <c r="E318" s="995"/>
      <c r="F318" s="995"/>
      <c r="G318" s="815"/>
    </row>
    <row r="319" spans="1:7">
      <c r="A319" s="839"/>
      <c r="B319" s="839"/>
      <c r="C319" s="839"/>
      <c r="D319" s="995"/>
      <c r="E319" s="995"/>
      <c r="F319" s="995"/>
      <c r="G319" s="815"/>
    </row>
    <row r="320" spans="1:7">
      <c r="A320" s="839"/>
      <c r="B320" s="839"/>
      <c r="C320" s="839"/>
      <c r="D320" s="995"/>
      <c r="E320" s="995"/>
      <c r="F320" s="995"/>
      <c r="G320" s="815"/>
    </row>
    <row r="321" spans="1:7" ht="12.65" customHeight="1">
      <c r="A321" s="839"/>
      <c r="B321" s="823" t="s">
        <v>329</v>
      </c>
      <c r="C321" s="839"/>
      <c r="D321" s="1087" t="s">
        <v>1486</v>
      </c>
      <c r="E321" s="1087"/>
      <c r="F321" s="1087"/>
      <c r="G321" s="815"/>
    </row>
    <row r="322" spans="1:7">
      <c r="A322" s="839"/>
      <c r="B322" s="839"/>
      <c r="C322" s="839"/>
      <c r="D322" s="1087"/>
      <c r="E322" s="1087"/>
      <c r="F322" s="1087"/>
      <c r="G322" s="815"/>
    </row>
    <row r="323" spans="1:7">
      <c r="A323" s="839"/>
      <c r="B323" s="839"/>
      <c r="C323" s="839"/>
      <c r="D323" s="1087"/>
      <c r="E323" s="1087"/>
      <c r="F323" s="1087"/>
      <c r="G323" s="815"/>
    </row>
    <row r="324" spans="1:7">
      <c r="A324" s="839"/>
      <c r="B324" s="839"/>
      <c r="C324" s="839"/>
      <c r="D324" s="1087"/>
      <c r="E324" s="1087"/>
      <c r="F324" s="1087"/>
      <c r="G324" s="815"/>
    </row>
    <row r="325" spans="1:7">
      <c r="A325" s="839"/>
      <c r="B325" s="839"/>
      <c r="C325" s="839"/>
      <c r="D325" s="815"/>
      <c r="E325" s="811"/>
      <c r="F325" s="825"/>
      <c r="G325" s="815"/>
    </row>
    <row r="326" spans="1:7" ht="13">
      <c r="A326" s="822"/>
      <c r="B326" s="823" t="s">
        <v>329</v>
      </c>
      <c r="C326" s="839"/>
      <c r="D326" s="993" t="s">
        <v>1355</v>
      </c>
      <c r="E326" s="993"/>
      <c r="F326" s="993"/>
      <c r="G326" s="815"/>
    </row>
    <row r="327" spans="1:7">
      <c r="A327" s="839"/>
      <c r="B327" s="839"/>
      <c r="C327" s="839"/>
      <c r="D327" s="993"/>
      <c r="E327" s="993"/>
      <c r="F327" s="993"/>
      <c r="G327" s="815"/>
    </row>
    <row r="328" spans="1:7">
      <c r="A328" s="839"/>
      <c r="B328" s="839"/>
      <c r="C328" s="839"/>
      <c r="D328" s="993"/>
      <c r="E328" s="993"/>
      <c r="F328" s="993"/>
      <c r="G328" s="815"/>
    </row>
    <row r="329" spans="1:7">
      <c r="A329" s="839"/>
      <c r="B329" s="839"/>
      <c r="C329" s="839"/>
      <c r="D329" s="993"/>
      <c r="E329" s="993"/>
      <c r="F329" s="993"/>
      <c r="G329" s="815"/>
    </row>
    <row r="330" spans="1:7">
      <c r="A330" s="839"/>
      <c r="B330" s="839"/>
      <c r="C330" s="839"/>
      <c r="D330" s="851"/>
      <c r="E330" s="811"/>
      <c r="F330" s="825"/>
      <c r="G330" s="815"/>
    </row>
    <row r="331" spans="1:7">
      <c r="A331" s="839"/>
      <c r="B331" s="839"/>
      <c r="C331" s="839"/>
      <c r="D331" s="993" t="s">
        <v>1356</v>
      </c>
      <c r="E331" s="993"/>
      <c r="F331" s="993"/>
      <c r="G331" s="815"/>
    </row>
    <row r="332" spans="1:7">
      <c r="A332" s="839"/>
      <c r="B332" s="839"/>
      <c r="C332" s="839"/>
      <c r="D332" s="993"/>
      <c r="E332" s="993"/>
      <c r="F332" s="993"/>
      <c r="G332" s="815"/>
    </row>
    <row r="333" spans="1:7">
      <c r="A333" s="839"/>
      <c r="B333" s="839"/>
      <c r="C333" s="839"/>
      <c r="D333" s="993"/>
      <c r="E333" s="993"/>
      <c r="F333" s="993"/>
      <c r="G333" s="815"/>
    </row>
    <row r="334" spans="1:7">
      <c r="A334" s="839"/>
      <c r="B334" s="839"/>
      <c r="C334" s="839"/>
      <c r="D334" s="993"/>
      <c r="E334" s="993"/>
      <c r="F334" s="993"/>
      <c r="G334" s="815"/>
    </row>
    <row r="335" spans="1:7" ht="18" customHeight="1">
      <c r="A335" s="839"/>
      <c r="B335" s="839"/>
      <c r="C335" s="839"/>
      <c r="D335" s="993"/>
      <c r="E335" s="993"/>
      <c r="F335" s="993"/>
      <c r="G335" s="815"/>
    </row>
    <row r="336" spans="1:7">
      <c r="A336" s="839"/>
      <c r="B336" s="839"/>
      <c r="C336" s="839"/>
      <c r="D336" s="993"/>
      <c r="E336" s="993"/>
      <c r="F336" s="993"/>
      <c r="G336" s="815"/>
    </row>
    <row r="337" spans="1:7">
      <c r="A337" s="839"/>
      <c r="B337" s="839"/>
      <c r="C337" s="839"/>
      <c r="D337" s="993"/>
      <c r="E337" s="993"/>
      <c r="F337" s="993"/>
      <c r="G337" s="815"/>
    </row>
    <row r="338" spans="1:7">
      <c r="A338" s="839"/>
      <c r="B338" s="839"/>
      <c r="C338" s="839"/>
      <c r="D338" s="993"/>
      <c r="E338" s="993"/>
      <c r="F338" s="993"/>
      <c r="G338" s="815"/>
    </row>
    <row r="339" spans="1:7" ht="8.25" customHeight="1">
      <c r="A339" s="839"/>
      <c r="B339" s="839"/>
      <c r="C339" s="839"/>
      <c r="D339" s="993"/>
      <c r="E339" s="993"/>
      <c r="F339" s="993"/>
      <c r="G339" s="815"/>
    </row>
    <row r="340" spans="1:7" ht="13.75" customHeight="1">
      <c r="A340" s="839"/>
      <c r="B340" s="839"/>
      <c r="C340" s="839"/>
      <c r="D340" s="994" t="s">
        <v>1357</v>
      </c>
      <c r="E340" s="994"/>
      <c r="F340" s="994"/>
      <c r="G340" s="815"/>
    </row>
    <row r="341" spans="1:7">
      <c r="A341" s="839"/>
      <c r="B341" s="839"/>
      <c r="C341" s="839"/>
      <c r="D341" s="994"/>
      <c r="E341" s="994"/>
      <c r="F341" s="994"/>
      <c r="G341" s="815"/>
    </row>
    <row r="342" spans="1:7">
      <c r="A342" s="839"/>
      <c r="B342" s="839"/>
      <c r="C342" s="839"/>
      <c r="D342" s="994"/>
      <c r="E342" s="994"/>
      <c r="F342" s="994"/>
      <c r="G342" s="815"/>
    </row>
    <row r="343" spans="1:7">
      <c r="A343" s="839"/>
      <c r="B343" s="839"/>
      <c r="C343" s="839"/>
      <c r="D343" s="994"/>
      <c r="E343" s="994"/>
      <c r="F343" s="994"/>
      <c r="G343" s="815"/>
    </row>
    <row r="344" spans="1:7">
      <c r="A344" s="839"/>
      <c r="B344" s="839"/>
      <c r="C344" s="839"/>
      <c r="D344" s="994"/>
      <c r="E344" s="994"/>
      <c r="F344" s="994"/>
      <c r="G344" s="815"/>
    </row>
    <row r="345" spans="1:7">
      <c r="A345" s="839"/>
      <c r="B345" s="839"/>
      <c r="C345" s="839"/>
      <c r="D345" s="994"/>
      <c r="E345" s="994"/>
      <c r="F345" s="994"/>
      <c r="G345" s="815"/>
    </row>
    <row r="346" spans="1:7">
      <c r="A346" s="839"/>
      <c r="B346" s="839"/>
      <c r="C346" s="839"/>
      <c r="D346" s="994"/>
      <c r="E346" s="994"/>
      <c r="F346" s="994"/>
      <c r="G346" s="815"/>
    </row>
    <row r="347" spans="1:7">
      <c r="A347" s="839"/>
      <c r="B347" s="839"/>
      <c r="C347" s="839"/>
      <c r="D347" s="994"/>
      <c r="E347" s="994"/>
      <c r="F347" s="994"/>
      <c r="G347" s="815"/>
    </row>
    <row r="348" spans="1:7">
      <c r="A348" s="839"/>
      <c r="B348" s="839"/>
      <c r="C348" s="839"/>
      <c r="D348" s="994"/>
      <c r="E348" s="994"/>
      <c r="F348" s="994"/>
      <c r="G348" s="815"/>
    </row>
    <row r="349" spans="1:7">
      <c r="A349" s="839"/>
      <c r="B349" s="839"/>
      <c r="C349" s="839"/>
      <c r="D349" s="994"/>
      <c r="E349" s="994"/>
      <c r="F349" s="994"/>
      <c r="G349" s="815"/>
    </row>
    <row r="350" spans="1:7">
      <c r="A350" s="839"/>
      <c r="B350" s="839"/>
      <c r="C350" s="839"/>
      <c r="D350" s="994"/>
      <c r="E350" s="994"/>
      <c r="F350" s="994"/>
      <c r="G350" s="815"/>
    </row>
    <row r="351" spans="1:7">
      <c r="A351" s="839"/>
      <c r="B351" s="839"/>
      <c r="C351" s="839"/>
      <c r="D351" s="994"/>
      <c r="E351" s="994"/>
      <c r="F351" s="994"/>
      <c r="G351" s="815"/>
    </row>
    <row r="352" spans="1:7">
      <c r="A352" s="839"/>
      <c r="B352" s="839"/>
      <c r="C352" s="852"/>
      <c r="D352" s="994"/>
      <c r="E352" s="994"/>
      <c r="F352" s="994"/>
      <c r="G352" s="815"/>
    </row>
    <row r="353" spans="1:7">
      <c r="A353" s="839"/>
      <c r="B353" s="839"/>
      <c r="C353" s="852"/>
      <c r="D353" s="994"/>
      <c r="E353" s="994"/>
      <c r="F353" s="994"/>
      <c r="G353" s="815"/>
    </row>
    <row r="354" spans="1:7">
      <c r="A354" s="839"/>
      <c r="B354" s="839"/>
      <c r="C354" s="839"/>
      <c r="D354" s="994"/>
      <c r="E354" s="994"/>
      <c r="F354" s="994"/>
      <c r="G354" s="815"/>
    </row>
    <row r="355" spans="1:7">
      <c r="A355" s="839"/>
      <c r="B355" s="839"/>
      <c r="C355" s="852"/>
      <c r="D355" s="994"/>
      <c r="E355" s="994"/>
      <c r="F355" s="994"/>
      <c r="G355" s="815"/>
    </row>
    <row r="356" spans="1:7">
      <c r="A356" s="839"/>
      <c r="B356" s="839"/>
      <c r="C356" s="852"/>
      <c r="D356" s="994"/>
      <c r="E356" s="994"/>
      <c r="F356" s="994"/>
      <c r="G356" s="815"/>
    </row>
    <row r="357" spans="1:7">
      <c r="A357" s="839"/>
      <c r="B357" s="839"/>
      <c r="C357" s="852"/>
      <c r="D357" s="994"/>
      <c r="E357" s="994"/>
      <c r="F357" s="994"/>
      <c r="G357" s="815"/>
    </row>
    <row r="358" spans="1:7">
      <c r="A358" s="839"/>
      <c r="B358" s="839"/>
      <c r="C358" s="839"/>
      <c r="D358" s="851"/>
      <c r="E358" s="811"/>
      <c r="F358" s="825"/>
      <c r="G358" s="815"/>
    </row>
    <row r="359" spans="1:7">
      <c r="A359" s="839"/>
      <c r="B359" s="823" t="s">
        <v>329</v>
      </c>
      <c r="C359" s="839"/>
      <c r="D359" s="994" t="s">
        <v>1358</v>
      </c>
      <c r="E359" s="994"/>
      <c r="F359" s="994"/>
      <c r="G359" s="815"/>
    </row>
    <row r="360" spans="1:7">
      <c r="A360" s="839"/>
      <c r="B360" s="839"/>
      <c r="C360" s="839"/>
      <c r="D360" s="994"/>
      <c r="E360" s="994"/>
      <c r="F360" s="994"/>
      <c r="G360" s="815"/>
    </row>
    <row r="361" spans="1:7">
      <c r="A361" s="839"/>
      <c r="B361" s="839"/>
      <c r="C361" s="839"/>
      <c r="D361" s="946"/>
      <c r="E361" s="946"/>
      <c r="F361" s="946"/>
      <c r="G361" s="815"/>
    </row>
    <row r="362" spans="1:7" ht="14.5" customHeight="1">
      <c r="A362" s="822"/>
      <c r="B362" s="914" t="s">
        <v>329</v>
      </c>
      <c r="D362" s="994" t="s">
        <v>1604</v>
      </c>
      <c r="E362" s="994"/>
      <c r="F362" s="994"/>
    </row>
    <row r="363" spans="1:7" ht="14.5" customHeight="1">
      <c r="A363" s="822"/>
      <c r="D363" s="994"/>
      <c r="E363" s="994"/>
      <c r="F363" s="994"/>
    </row>
    <row r="364" spans="1:7" ht="14.5" customHeight="1">
      <c r="A364" s="822"/>
      <c r="D364" s="994"/>
      <c r="E364" s="994"/>
      <c r="F364" s="994"/>
    </row>
    <row r="365" spans="1:7" ht="14.5" customHeight="1">
      <c r="A365" s="822"/>
      <c r="D365" s="994"/>
      <c r="E365" s="994"/>
      <c r="F365" s="994"/>
    </row>
    <row r="366" spans="1:7" ht="14.5" customHeight="1">
      <c r="A366" s="822"/>
      <c r="D366" s="994"/>
      <c r="E366" s="994"/>
      <c r="F366" s="994"/>
    </row>
    <row r="367" spans="1:7" ht="14.5" customHeight="1">
      <c r="A367" s="822"/>
      <c r="D367" s="913"/>
      <c r="E367" s="913"/>
      <c r="F367" s="913"/>
    </row>
    <row r="368" spans="1:7" ht="13.75" customHeight="1">
      <c r="A368" s="822"/>
      <c r="B368" s="823" t="s">
        <v>329</v>
      </c>
      <c r="C368" s="839"/>
      <c r="D368" s="995" t="s">
        <v>1512</v>
      </c>
      <c r="E368" s="995"/>
      <c r="F368" s="995"/>
      <c r="G368" s="815"/>
    </row>
    <row r="369" spans="1:7" ht="13">
      <c r="A369" s="853"/>
      <c r="B369" s="853"/>
      <c r="C369" s="839"/>
      <c r="D369" s="995"/>
      <c r="E369" s="995"/>
      <c r="F369" s="995"/>
      <c r="G369" s="815"/>
    </row>
    <row r="370" spans="1:7" ht="13">
      <c r="A370" s="853"/>
      <c r="B370" s="853"/>
      <c r="C370" s="839"/>
      <c r="D370" s="995"/>
      <c r="E370" s="995"/>
      <c r="F370" s="995"/>
      <c r="G370" s="815"/>
    </row>
    <row r="371" spans="1:7" ht="13">
      <c r="A371" s="853"/>
      <c r="B371" s="853"/>
      <c r="C371" s="839"/>
      <c r="D371" s="995"/>
      <c r="E371" s="995"/>
      <c r="F371" s="995"/>
      <c r="G371" s="815"/>
    </row>
    <row r="372" spans="1:7" ht="15.75" customHeight="1">
      <c r="A372" s="853"/>
      <c r="B372" s="853"/>
      <c r="C372" s="839"/>
      <c r="D372" s="1089" t="s">
        <v>1582</v>
      </c>
      <c r="E372" s="995"/>
      <c r="F372" s="995"/>
      <c r="G372" s="815"/>
    </row>
    <row r="373" spans="1:7">
      <c r="D373" s="825"/>
      <c r="E373" s="825"/>
      <c r="F373" s="825"/>
      <c r="G373" s="815"/>
    </row>
    <row r="374" spans="1:7" ht="13">
      <c r="A374" s="822"/>
      <c r="B374" s="823" t="s">
        <v>329</v>
      </c>
      <c r="C374" s="854"/>
      <c r="D374" s="1004" t="s">
        <v>1360</v>
      </c>
      <c r="E374" s="1004"/>
      <c r="F374" s="1004"/>
      <c r="G374" s="815"/>
    </row>
    <row r="375" spans="1:7" ht="13">
      <c r="A375" s="822"/>
      <c r="B375" s="822"/>
      <c r="D375" s="1004"/>
      <c r="E375" s="1004"/>
      <c r="F375" s="1004"/>
      <c r="G375" s="815"/>
    </row>
    <row r="376" spans="1:7">
      <c r="D376" s="1004"/>
      <c r="E376" s="1004"/>
      <c r="F376" s="1004"/>
      <c r="G376" s="815"/>
    </row>
    <row r="377" spans="1:7">
      <c r="D377" s="1004"/>
      <c r="E377" s="1004"/>
      <c r="F377" s="1004"/>
      <c r="G377" s="815"/>
    </row>
    <row r="378" spans="1:7">
      <c r="D378" s="1004"/>
      <c r="E378" s="1004"/>
      <c r="F378" s="1004"/>
      <c r="G378" s="815"/>
    </row>
    <row r="379" spans="1:7">
      <c r="D379" s="1004"/>
      <c r="E379" s="1004"/>
      <c r="F379" s="1004"/>
      <c r="G379" s="815"/>
    </row>
    <row r="380" spans="1:7">
      <c r="D380" s="1004"/>
      <c r="E380" s="1004"/>
      <c r="F380" s="1004"/>
      <c r="G380" s="815"/>
    </row>
    <row r="381" spans="1:7">
      <c r="D381" s="1004"/>
      <c r="E381" s="1004"/>
      <c r="F381" s="1004"/>
      <c r="G381" s="815"/>
    </row>
    <row r="382" spans="1:7">
      <c r="D382" s="1004"/>
      <c r="E382" s="1004"/>
      <c r="F382" s="1004"/>
      <c r="G382" s="815"/>
    </row>
    <row r="383" spans="1:7">
      <c r="D383" s="1004"/>
      <c r="E383" s="1004"/>
      <c r="F383" s="1004"/>
      <c r="G383" s="815"/>
    </row>
    <row r="384" spans="1:7">
      <c r="D384" s="1004"/>
      <c r="E384" s="1004"/>
      <c r="F384" s="1004"/>
      <c r="G384" s="815"/>
    </row>
    <row r="385" spans="1:7">
      <c r="D385" s="1004"/>
      <c r="E385" s="1004"/>
      <c r="F385" s="1004"/>
      <c r="G385" s="815"/>
    </row>
    <row r="386" spans="1:7">
      <c r="D386" s="1004"/>
      <c r="E386" s="1004"/>
      <c r="F386" s="1004"/>
      <c r="G386" s="815"/>
    </row>
    <row r="387" spans="1:7">
      <c r="A387" s="815"/>
      <c r="B387" s="815"/>
      <c r="C387" s="815"/>
      <c r="D387" s="1004"/>
      <c r="E387" s="1004"/>
      <c r="F387" s="1004"/>
      <c r="G387" s="815"/>
    </row>
    <row r="388" spans="1:7">
      <c r="A388" s="815"/>
      <c r="B388" s="815"/>
      <c r="C388" s="815"/>
      <c r="D388" s="1004"/>
      <c r="E388" s="1004"/>
      <c r="F388" s="1004"/>
      <c r="G388" s="815"/>
    </row>
    <row r="389" spans="1:7">
      <c r="A389" s="815"/>
      <c r="B389" s="815"/>
      <c r="C389" s="815"/>
      <c r="D389" s="1004"/>
      <c r="E389" s="1004"/>
      <c r="F389" s="1004"/>
      <c r="G389" s="815"/>
    </row>
    <row r="390" spans="1:7">
      <c r="A390" s="815"/>
      <c r="B390" s="815"/>
      <c r="C390" s="815"/>
      <c r="D390" s="1004"/>
      <c r="E390" s="1004"/>
      <c r="F390" s="1004"/>
      <c r="G390" s="815"/>
    </row>
    <row r="391" spans="1:7">
      <c r="A391" s="815"/>
      <c r="B391" s="815"/>
      <c r="C391" s="815"/>
      <c r="D391" s="1004"/>
      <c r="E391" s="1004"/>
      <c r="F391" s="1004"/>
      <c r="G391" s="815"/>
    </row>
    <row r="392" spans="1:7">
      <c r="A392" s="815"/>
      <c r="B392" s="815"/>
      <c r="C392" s="815"/>
      <c r="D392" s="1004"/>
      <c r="E392" s="1004"/>
      <c r="F392" s="1004"/>
      <c r="G392" s="815"/>
    </row>
    <row r="393" spans="1:7">
      <c r="A393" s="815"/>
      <c r="B393" s="815"/>
      <c r="C393" s="815"/>
      <c r="D393" s="1004"/>
      <c r="E393" s="1004"/>
      <c r="F393" s="1004"/>
      <c r="G393" s="815"/>
    </row>
    <row r="394" spans="1:7">
      <c r="A394" s="815"/>
      <c r="B394" s="815"/>
      <c r="C394" s="815"/>
      <c r="D394" s="1004"/>
      <c r="E394" s="1004"/>
      <c r="F394" s="1004"/>
      <c r="G394" s="815"/>
    </row>
    <row r="395" spans="1:7">
      <c r="A395" s="815"/>
      <c r="B395" s="815"/>
      <c r="C395" s="815"/>
      <c r="D395" s="1004"/>
      <c r="E395" s="1004"/>
      <c r="F395" s="1004"/>
      <c r="G395" s="815"/>
    </row>
    <row r="396" spans="1:7">
      <c r="A396" s="815"/>
      <c r="B396" s="815"/>
      <c r="C396" s="815"/>
      <c r="D396" s="1004"/>
      <c r="E396" s="1004"/>
      <c r="F396" s="1004"/>
      <c r="G396" s="815"/>
    </row>
    <row r="397" spans="1:7">
      <c r="A397" s="815"/>
      <c r="B397" s="815"/>
      <c r="C397" s="815"/>
      <c r="D397" s="1004"/>
      <c r="E397" s="1004"/>
      <c r="F397" s="1004"/>
      <c r="G397" s="815"/>
    </row>
    <row r="398" spans="1:7">
      <c r="A398" s="815"/>
      <c r="B398" s="815"/>
      <c r="C398" s="815"/>
      <c r="D398" s="1004"/>
      <c r="E398" s="1004"/>
      <c r="F398" s="1004"/>
      <c r="G398" s="815"/>
    </row>
    <row r="399" spans="1:7">
      <c r="A399" s="815"/>
      <c r="B399" s="815"/>
      <c r="C399" s="815"/>
      <c r="D399" s="1004"/>
      <c r="E399" s="1004"/>
      <c r="F399" s="1004"/>
      <c r="G399" s="815"/>
    </row>
    <row r="400" spans="1:7">
      <c r="A400" s="815"/>
      <c r="B400" s="815"/>
      <c r="C400" s="815"/>
      <c r="D400" s="1004"/>
      <c r="E400" s="1004"/>
      <c r="F400" s="1004"/>
      <c r="G400" s="815"/>
    </row>
    <row r="401" spans="1:7">
      <c r="A401" s="815"/>
      <c r="B401" s="815"/>
      <c r="C401" s="815"/>
      <c r="D401" s="1004"/>
      <c r="E401" s="1004"/>
      <c r="F401" s="1004"/>
      <c r="G401" s="815"/>
    </row>
    <row r="402" spans="1:7">
      <c r="A402" s="815"/>
      <c r="B402" s="815"/>
      <c r="C402" s="815"/>
      <c r="D402" s="1004"/>
      <c r="E402" s="1004"/>
      <c r="F402" s="1004"/>
      <c r="G402" s="815"/>
    </row>
    <row r="403" spans="1:7" s="856" customFormat="1">
      <c r="A403" s="813"/>
      <c r="B403" s="813"/>
      <c r="C403" s="813"/>
      <c r="D403" s="1004"/>
      <c r="E403" s="1004"/>
      <c r="F403" s="1004"/>
      <c r="G403" s="855"/>
    </row>
    <row r="404" spans="1:7" s="856" customFormat="1" ht="40.75" customHeight="1">
      <c r="A404" s="813"/>
      <c r="B404" s="813"/>
      <c r="C404" s="813"/>
      <c r="D404" s="1004"/>
      <c r="E404" s="1004"/>
      <c r="F404" s="1004"/>
      <c r="G404" s="855"/>
    </row>
    <row r="405" spans="1:7" s="856" customFormat="1">
      <c r="A405" s="813"/>
      <c r="B405" s="813"/>
      <c r="C405" s="813"/>
      <c r="D405" s="825"/>
      <c r="E405" s="825"/>
      <c r="F405" s="825"/>
      <c r="G405" s="855"/>
    </row>
    <row r="406" spans="1:7" ht="13">
      <c r="A406" s="822"/>
      <c r="B406" s="823" t="s">
        <v>329</v>
      </c>
      <c r="C406" s="854"/>
      <c r="D406" s="1006" t="s">
        <v>1361</v>
      </c>
      <c r="E406" s="1006"/>
      <c r="F406" s="1006"/>
    </row>
    <row r="407" spans="1:7">
      <c r="D407" s="996" t="s">
        <v>1509</v>
      </c>
      <c r="E407" s="996"/>
      <c r="F407" s="996"/>
    </row>
    <row r="408" spans="1:7">
      <c r="D408" s="1076" t="s">
        <v>1508</v>
      </c>
      <c r="E408" s="1076"/>
      <c r="F408" s="1076"/>
    </row>
    <row r="409" spans="1:7">
      <c r="D409" s="1076"/>
      <c r="E409" s="1076"/>
      <c r="F409" s="1076"/>
    </row>
    <row r="410" spans="1:7">
      <c r="D410" s="1076"/>
      <c r="E410" s="1076"/>
      <c r="F410" s="1076"/>
    </row>
    <row r="411" spans="1:7">
      <c r="D411" s="825"/>
      <c r="E411" s="825"/>
      <c r="F411" s="825"/>
      <c r="G411" s="815"/>
    </row>
    <row r="412" spans="1:7" ht="13">
      <c r="A412" s="822"/>
      <c r="B412" s="823" t="s">
        <v>329</v>
      </c>
      <c r="C412" s="854"/>
      <c r="D412" s="1004" t="s">
        <v>1363</v>
      </c>
      <c r="E412" s="1004"/>
      <c r="F412" s="1004"/>
      <c r="G412" s="815"/>
    </row>
    <row r="413" spans="1:7">
      <c r="D413" s="1004"/>
      <c r="E413" s="1004"/>
      <c r="F413" s="1004"/>
      <c r="G413" s="815"/>
    </row>
    <row r="414" spans="1:7">
      <c r="D414" s="1004"/>
      <c r="E414" s="1004"/>
      <c r="F414" s="1004"/>
      <c r="G414" s="815"/>
    </row>
    <row r="415" spans="1:7">
      <c r="D415" s="809"/>
      <c r="E415" s="809"/>
      <c r="F415" s="809"/>
      <c r="G415" s="815"/>
    </row>
    <row r="416" spans="1:7" ht="13">
      <c r="B416" s="823" t="s">
        <v>329</v>
      </c>
      <c r="C416" s="822"/>
      <c r="D416" s="1076" t="s">
        <v>1450</v>
      </c>
      <c r="E416" s="1076"/>
      <c r="F416" s="1076"/>
      <c r="G416" s="815"/>
    </row>
    <row r="417" spans="1:7">
      <c r="D417" s="1076"/>
      <c r="E417" s="1076"/>
      <c r="F417" s="1076"/>
      <c r="G417" s="815"/>
    </row>
    <row r="418" spans="1:7">
      <c r="D418" s="825"/>
      <c r="E418" s="825"/>
      <c r="F418" s="825"/>
      <c r="G418" s="815"/>
    </row>
    <row r="419" spans="1:7" ht="13">
      <c r="B419" s="823" t="s">
        <v>329</v>
      </c>
      <c r="C419" s="822"/>
      <c r="D419" s="1076" t="s">
        <v>1365</v>
      </c>
      <c r="E419" s="1076"/>
      <c r="F419" s="1076"/>
      <c r="G419" s="815"/>
    </row>
    <row r="420" spans="1:7">
      <c r="D420" s="1076"/>
      <c r="E420" s="1076"/>
      <c r="F420" s="1076"/>
      <c r="G420" s="815"/>
    </row>
    <row r="421" spans="1:7">
      <c r="D421" s="1076"/>
      <c r="E421" s="1076"/>
      <c r="F421" s="1076"/>
      <c r="G421" s="815"/>
    </row>
    <row r="422" spans="1:7">
      <c r="D422" s="1076"/>
      <c r="E422" s="1076"/>
      <c r="F422" s="1076"/>
      <c r="G422" s="815"/>
    </row>
    <row r="423" spans="1:7">
      <c r="B423" s="823" t="s">
        <v>329</v>
      </c>
      <c r="D423" s="1076"/>
      <c r="E423" s="1076"/>
      <c r="F423" s="1076"/>
      <c r="G423" s="815"/>
    </row>
    <row r="424" spans="1:7">
      <c r="A424" s="815"/>
      <c r="B424" s="815"/>
      <c r="C424" s="815"/>
      <c r="D424" s="1076"/>
      <c r="E424" s="1076"/>
      <c r="F424" s="1076"/>
      <c r="G424" s="815"/>
    </row>
    <row r="425" spans="1:7">
      <c r="A425" s="815"/>
      <c r="C425" s="815"/>
      <c r="D425" s="1076"/>
      <c r="E425" s="1076"/>
      <c r="F425" s="1076"/>
      <c r="G425" s="815"/>
    </row>
    <row r="426" spans="1:7">
      <c r="A426" s="815"/>
      <c r="B426" s="823" t="s">
        <v>329</v>
      </c>
      <c r="C426" s="815"/>
      <c r="D426" s="1076"/>
      <c r="E426" s="1076"/>
      <c r="F426" s="1076"/>
      <c r="G426" s="815"/>
    </row>
    <row r="427" spans="1:7">
      <c r="A427" s="815"/>
      <c r="B427" s="815"/>
      <c r="C427" s="815"/>
      <c r="D427" s="1076"/>
      <c r="E427" s="1076"/>
      <c r="F427" s="1076"/>
      <c r="G427" s="815"/>
    </row>
    <row r="428" spans="1:7">
      <c r="A428" s="815"/>
      <c r="C428" s="815"/>
      <c r="D428" s="1076"/>
      <c r="E428" s="1076"/>
      <c r="F428" s="1076"/>
      <c r="G428" s="815"/>
    </row>
    <row r="429" spans="1:7">
      <c r="A429" s="815"/>
      <c r="C429" s="815"/>
      <c r="D429" s="1076"/>
      <c r="E429" s="1076"/>
      <c r="F429" s="1076"/>
      <c r="G429" s="815"/>
    </row>
    <row r="430" spans="1:7">
      <c r="A430" s="815"/>
      <c r="B430" s="823" t="s">
        <v>329</v>
      </c>
      <c r="C430" s="815"/>
      <c r="D430" s="1076"/>
      <c r="E430" s="1076"/>
      <c r="F430" s="1076"/>
      <c r="G430" s="815"/>
    </row>
    <row r="431" spans="1:7">
      <c r="A431" s="815"/>
      <c r="B431" s="815"/>
      <c r="C431" s="815"/>
      <c r="D431" s="1076"/>
      <c r="E431" s="1076"/>
      <c r="F431" s="1076"/>
      <c r="G431" s="815"/>
    </row>
    <row r="432" spans="1:7">
      <c r="A432" s="815"/>
      <c r="B432" s="823" t="s">
        <v>329</v>
      </c>
      <c r="C432" s="815"/>
      <c r="D432" s="1076"/>
      <c r="E432" s="1076"/>
      <c r="F432" s="1076"/>
      <c r="G432" s="815"/>
    </row>
    <row r="433" spans="1:7">
      <c r="A433" s="815"/>
      <c r="B433" s="815"/>
      <c r="C433" s="815"/>
      <c r="D433" s="857"/>
      <c r="E433" s="857"/>
      <c r="F433" s="857"/>
      <c r="G433" s="815"/>
    </row>
    <row r="434" spans="1:7">
      <c r="A434" s="815"/>
      <c r="B434" s="823" t="s">
        <v>329</v>
      </c>
      <c r="C434" s="815"/>
      <c r="D434" s="1076" t="s">
        <v>1366</v>
      </c>
      <c r="E434" s="1076"/>
      <c r="F434" s="1076"/>
      <c r="G434" s="815"/>
    </row>
    <row r="435" spans="1:7">
      <c r="A435" s="815"/>
      <c r="B435" s="815"/>
      <c r="C435" s="815"/>
      <c r="D435" s="1076"/>
      <c r="E435" s="1076"/>
      <c r="F435" s="1076"/>
      <c r="G435" s="815"/>
    </row>
    <row r="436" spans="1:7">
      <c r="A436" s="815"/>
      <c r="B436" s="815"/>
      <c r="C436" s="815"/>
      <c r="D436" s="1076"/>
      <c r="E436" s="1076"/>
      <c r="F436" s="1076"/>
      <c r="G436" s="815"/>
    </row>
    <row r="437" spans="1:7">
      <c r="A437" s="815"/>
      <c r="B437" s="815"/>
      <c r="C437" s="815"/>
      <c r="D437" s="1076"/>
      <c r="E437" s="1076"/>
      <c r="F437" s="1076"/>
      <c r="G437" s="815"/>
    </row>
    <row r="438" spans="1:7">
      <c r="D438" s="1076"/>
      <c r="E438" s="1076"/>
      <c r="F438" s="1076"/>
    </row>
    <row r="439" spans="1:7">
      <c r="D439" s="825"/>
      <c r="E439" s="825"/>
      <c r="F439" s="825"/>
    </row>
    <row r="440" spans="1:7">
      <c r="B440" s="823" t="s">
        <v>329</v>
      </c>
      <c r="D440" s="1081" t="s">
        <v>1367</v>
      </c>
      <c r="E440" s="1081"/>
      <c r="F440" s="1081"/>
    </row>
    <row r="441" spans="1:7">
      <c r="A441" s="825"/>
      <c r="B441" s="825"/>
    </row>
    <row r="442" spans="1:7" ht="13">
      <c r="A442" s="986" t="s">
        <v>1208</v>
      </c>
      <c r="B442" s="986"/>
      <c r="C442" s="986"/>
      <c r="D442" s="986"/>
      <c r="E442" s="986"/>
      <c r="F442" s="986"/>
      <c r="G442" s="986"/>
    </row>
    <row r="443" spans="1:7">
      <c r="A443" s="825"/>
      <c r="B443" s="825"/>
    </row>
    <row r="444" spans="1:7" ht="13">
      <c r="D444" s="982" t="s">
        <v>977</v>
      </c>
      <c r="E444" s="982"/>
      <c r="F444" s="982"/>
    </row>
    <row r="445" spans="1:7" s="816" customFormat="1" ht="13">
      <c r="A445" s="830"/>
      <c r="B445" s="830"/>
      <c r="C445" s="826"/>
      <c r="D445" s="983" t="s">
        <v>1368</v>
      </c>
      <c r="E445" s="983"/>
      <c r="F445" s="983"/>
      <c r="G445" s="827"/>
    </row>
    <row r="446" spans="1:7" s="816" customFormat="1" ht="13">
      <c r="A446" s="830"/>
      <c r="B446" s="830"/>
      <c r="C446" s="826"/>
      <c r="D446" s="812"/>
      <c r="E446" s="696"/>
      <c r="F446" s="696"/>
      <c r="G446" s="827"/>
    </row>
    <row r="447" spans="1:7" s="816" customFormat="1" ht="13">
      <c r="A447" s="822"/>
      <c r="B447" s="823" t="s">
        <v>329</v>
      </c>
      <c r="C447" s="826"/>
      <c r="D447" s="984" t="s">
        <v>1369</v>
      </c>
      <c r="E447" s="984"/>
      <c r="F447" s="984"/>
      <c r="G447" s="827"/>
    </row>
    <row r="448" spans="1:7" s="816" customFormat="1" ht="13">
      <c r="A448" s="822"/>
      <c r="B448" s="822"/>
      <c r="C448" s="826"/>
      <c r="D448" s="984"/>
      <c r="E448" s="984"/>
      <c r="F448" s="984"/>
      <c r="G448" s="827"/>
    </row>
    <row r="449" spans="1:7" s="816" customFormat="1" ht="13">
      <c r="A449" s="822"/>
      <c r="B449" s="822"/>
      <c r="C449" s="826"/>
      <c r="D449" s="810"/>
      <c r="E449" s="696"/>
      <c r="F449" s="696"/>
      <c r="G449" s="827"/>
    </row>
    <row r="450" spans="1:7" ht="12.75" customHeight="1">
      <c r="B450" s="823" t="s">
        <v>329</v>
      </c>
      <c r="D450" s="985" t="s">
        <v>1583</v>
      </c>
      <c r="E450" s="985"/>
      <c r="F450" s="985"/>
    </row>
    <row r="451" spans="1:7" ht="13">
      <c r="A451" s="822"/>
      <c r="D451" s="985"/>
      <c r="E451" s="985"/>
      <c r="F451" s="985"/>
    </row>
    <row r="452" spans="1:7" ht="13">
      <c r="A452" s="822"/>
      <c r="B452" s="822"/>
      <c r="D452" s="985"/>
      <c r="E452" s="985"/>
      <c r="F452" s="985"/>
    </row>
    <row r="453" spans="1:7" ht="13">
      <c r="A453" s="822"/>
      <c r="B453" s="822"/>
      <c r="D453" s="985"/>
      <c r="E453" s="985"/>
      <c r="F453" s="985"/>
    </row>
    <row r="454" spans="1:7" ht="13">
      <c r="A454" s="822"/>
      <c r="D454" s="936"/>
      <c r="E454" s="936"/>
      <c r="F454" s="936"/>
      <c r="G454" s="815"/>
    </row>
    <row r="455" spans="1:7" ht="13">
      <c r="A455" s="822"/>
      <c r="B455" s="823" t="s">
        <v>329</v>
      </c>
      <c r="D455" s="1006" t="s">
        <v>1372</v>
      </c>
      <c r="E455" s="1006"/>
      <c r="F455" s="1006"/>
      <c r="G455" s="815"/>
    </row>
    <row r="456" spans="1:7" ht="13">
      <c r="A456" s="822"/>
      <c r="B456" s="822"/>
      <c r="D456" s="810"/>
      <c r="E456" s="696"/>
      <c r="F456" s="696"/>
      <c r="G456" s="815"/>
    </row>
    <row r="457" spans="1:7" ht="13">
      <c r="A457" s="822"/>
      <c r="B457" s="823" t="s">
        <v>329</v>
      </c>
      <c r="D457" s="1004" t="s">
        <v>1373</v>
      </c>
      <c r="E457" s="1004"/>
      <c r="F457" s="1004"/>
      <c r="G457" s="815"/>
    </row>
    <row r="458" spans="1:7" ht="13">
      <c r="A458" s="822"/>
      <c r="D458" s="1004"/>
      <c r="E458" s="1004"/>
      <c r="F458" s="1004"/>
      <c r="G458" s="815"/>
    </row>
    <row r="459" spans="1:7" ht="13">
      <c r="A459" s="841"/>
      <c r="B459" s="841"/>
      <c r="D459" s="757"/>
      <c r="E459" s="696"/>
      <c r="F459" s="696"/>
      <c r="G459" s="815"/>
    </row>
    <row r="460" spans="1:7" ht="13">
      <c r="A460" s="841"/>
      <c r="B460" s="823" t="s">
        <v>329</v>
      </c>
      <c r="D460" s="1006" t="s">
        <v>1374</v>
      </c>
      <c r="E460" s="1006"/>
      <c r="F460" s="1006"/>
      <c r="G460" s="815"/>
    </row>
    <row r="461" spans="1:7" ht="13">
      <c r="A461" s="822"/>
      <c r="B461" s="822"/>
      <c r="D461" s="825"/>
    </row>
    <row r="462" spans="1:7" ht="13">
      <c r="A462" s="986" t="s">
        <v>1209</v>
      </c>
      <c r="B462" s="986"/>
      <c r="C462" s="986"/>
      <c r="D462" s="986"/>
      <c r="E462" s="986"/>
      <c r="F462" s="986"/>
      <c r="G462" s="986"/>
    </row>
    <row r="463" spans="1:7" s="746" customFormat="1" ht="12" customHeight="1">
      <c r="A463" s="822"/>
      <c r="B463" s="822"/>
      <c r="C463" s="829"/>
      <c r="D463" s="810"/>
      <c r="E463" s="696"/>
      <c r="F463" s="696"/>
      <c r="G463" s="696"/>
    </row>
    <row r="464" spans="1:7" s="746" customFormat="1" ht="13">
      <c r="A464" s="826"/>
      <c r="B464" s="826"/>
      <c r="C464" s="858"/>
      <c r="D464" s="1080" t="s">
        <v>874</v>
      </c>
      <c r="E464" s="1080"/>
      <c r="F464" s="1080"/>
      <c r="G464" s="717"/>
    </row>
    <row r="465" spans="1:7" s="746" customFormat="1" ht="13">
      <c r="A465" s="826"/>
      <c r="B465" s="826"/>
      <c r="C465" s="858"/>
      <c r="D465" s="886" t="s">
        <v>1453</v>
      </c>
      <c r="E465" s="886"/>
      <c r="F465" s="886"/>
      <c r="G465" s="717"/>
    </row>
    <row r="466" spans="1:7" s="746" customFormat="1" ht="13">
      <c r="A466" s="826"/>
      <c r="B466" s="826"/>
      <c r="C466" s="858"/>
      <c r="D466" s="886" t="s">
        <v>1454</v>
      </c>
      <c r="E466" s="886"/>
      <c r="F466" s="886"/>
      <c r="G466" s="717"/>
    </row>
    <row r="467" spans="1:7" s="746" customFormat="1" ht="13">
      <c r="A467" s="826"/>
      <c r="B467" s="826"/>
      <c r="C467" s="858"/>
      <c r="D467" s="885"/>
      <c r="E467" s="885"/>
      <c r="F467" s="885"/>
      <c r="G467" s="717"/>
    </row>
    <row r="468" spans="1:7" s="746" customFormat="1" ht="13.75" customHeight="1">
      <c r="A468" s="820"/>
      <c r="B468" s="823" t="s">
        <v>329</v>
      </c>
      <c r="C468" s="824"/>
      <c r="D468" s="978" t="s">
        <v>1452</v>
      </c>
      <c r="E468" s="978"/>
      <c r="F468" s="978"/>
      <c r="G468" s="696"/>
    </row>
    <row r="469" spans="1:7" s="746" customFormat="1" ht="13">
      <c r="A469" s="820"/>
      <c r="B469" s="820"/>
      <c r="C469" s="824"/>
      <c r="D469" s="978"/>
      <c r="E469" s="978"/>
      <c r="F469" s="978"/>
      <c r="G469" s="696"/>
    </row>
    <row r="470" spans="1:7" s="746" customFormat="1" ht="13">
      <c r="A470" s="820"/>
      <c r="B470" s="820"/>
      <c r="C470" s="824"/>
      <c r="D470" s="859"/>
      <c r="E470" s="696"/>
      <c r="F470" s="810"/>
      <c r="G470" s="696"/>
    </row>
    <row r="471" spans="1:7" s="746" customFormat="1" ht="14.5" customHeight="1">
      <c r="A471" s="822"/>
      <c r="B471" s="823" t="s">
        <v>329</v>
      </c>
      <c r="C471" s="824"/>
      <c r="D471" s="978" t="s">
        <v>1628</v>
      </c>
      <c r="E471" s="978"/>
      <c r="F471" s="978"/>
      <c r="G471" s="696"/>
    </row>
    <row r="472" spans="1:7" s="746" customFormat="1" ht="13">
      <c r="A472" s="820"/>
      <c r="B472" s="820"/>
      <c r="C472" s="824"/>
      <c r="D472" s="978"/>
      <c r="E472" s="978"/>
      <c r="F472" s="978"/>
      <c r="G472" s="696"/>
    </row>
    <row r="473" spans="1:7" s="746" customFormat="1" ht="13">
      <c r="A473" s="820"/>
      <c r="B473" s="820"/>
      <c r="C473" s="824"/>
      <c r="D473" s="978"/>
      <c r="E473" s="978"/>
      <c r="F473" s="978"/>
      <c r="G473" s="696"/>
    </row>
    <row r="474" spans="1:7" s="746" customFormat="1" ht="13">
      <c r="A474" s="820"/>
      <c r="B474" s="820"/>
      <c r="C474" s="824"/>
      <c r="D474" s="978"/>
      <c r="E474" s="978"/>
      <c r="F474" s="978"/>
      <c r="G474" s="696"/>
    </row>
    <row r="475" spans="1:7" s="746" customFormat="1" ht="13">
      <c r="A475" s="820"/>
      <c r="B475" s="820"/>
      <c r="C475" s="824"/>
      <c r="D475" s="978"/>
      <c r="E475" s="978"/>
      <c r="F475" s="978"/>
      <c r="G475" s="696"/>
    </row>
    <row r="476" spans="1:7" s="746" customFormat="1" ht="13">
      <c r="A476" s="820"/>
      <c r="B476" s="820"/>
      <c r="C476" s="824"/>
      <c r="D476" s="757"/>
      <c r="E476" s="696"/>
      <c r="F476" s="810"/>
      <c r="G476" s="696"/>
    </row>
    <row r="477" spans="1:7" s="746" customFormat="1" ht="14.5" customHeight="1">
      <c r="A477" s="822"/>
      <c r="B477" s="823" t="s">
        <v>329</v>
      </c>
      <c r="C477" s="824"/>
      <c r="D477" s="978" t="s">
        <v>1246</v>
      </c>
      <c r="E477" s="978"/>
      <c r="F477" s="978"/>
      <c r="G477" s="696"/>
    </row>
    <row r="478" spans="1:7" s="746" customFormat="1" ht="13">
      <c r="A478" s="820"/>
      <c r="B478" s="820"/>
      <c r="C478" s="824"/>
      <c r="D478" s="978"/>
      <c r="E478" s="978"/>
      <c r="F478" s="978"/>
      <c r="G478" s="696"/>
    </row>
    <row r="479" spans="1:7" s="746" customFormat="1" ht="13">
      <c r="A479" s="820"/>
      <c r="B479" s="820"/>
      <c r="C479" s="824"/>
      <c r="D479" s="978"/>
      <c r="E479" s="978"/>
      <c r="F479" s="978"/>
      <c r="G479" s="696"/>
    </row>
    <row r="480" spans="1:7" s="746" customFormat="1" ht="13">
      <c r="A480" s="820"/>
      <c r="B480" s="820"/>
      <c r="C480" s="824"/>
      <c r="D480" s="978"/>
      <c r="E480" s="978"/>
      <c r="F480" s="978"/>
      <c r="G480" s="696"/>
    </row>
    <row r="481" spans="1:7" s="746" customFormat="1" ht="10" customHeight="1">
      <c r="A481" s="820"/>
      <c r="B481" s="820"/>
      <c r="C481" s="824"/>
      <c r="D481" s="757"/>
      <c r="E481" s="696"/>
      <c r="F481" s="810"/>
      <c r="G481" s="696"/>
    </row>
    <row r="482" spans="1:7" s="746" customFormat="1" ht="14.5" customHeight="1">
      <c r="A482" s="822"/>
      <c r="B482" s="823" t="s">
        <v>329</v>
      </c>
      <c r="C482" s="824"/>
      <c r="D482" s="978" t="s">
        <v>1244</v>
      </c>
      <c r="E482" s="978"/>
      <c r="F482" s="978"/>
      <c r="G482" s="696"/>
    </row>
    <row r="483" spans="1:7" s="746" customFormat="1" ht="13">
      <c r="A483" s="820"/>
      <c r="B483" s="820"/>
      <c r="C483" s="824"/>
      <c r="D483" s="978"/>
      <c r="E483" s="978"/>
      <c r="F483" s="978"/>
      <c r="G483" s="696"/>
    </row>
    <row r="484" spans="1:7" s="746" customFormat="1" ht="13">
      <c r="A484" s="820"/>
      <c r="B484" s="820"/>
      <c r="C484" s="824"/>
      <c r="D484" s="978"/>
      <c r="E484" s="978"/>
      <c r="F484" s="978"/>
      <c r="G484" s="696"/>
    </row>
    <row r="485" spans="1:7" s="746" customFormat="1" ht="13">
      <c r="A485" s="820"/>
      <c r="B485" s="820"/>
      <c r="C485" s="824"/>
      <c r="D485" s="808"/>
      <c r="E485" s="808"/>
      <c r="F485" s="808"/>
      <c r="G485" s="696"/>
    </row>
    <row r="486" spans="1:7" s="746" customFormat="1" ht="14.5" customHeight="1">
      <c r="A486" s="822"/>
      <c r="B486" s="823" t="s">
        <v>329</v>
      </c>
      <c r="C486" s="824"/>
      <c r="D486" s="978" t="s">
        <v>1245</v>
      </c>
      <c r="E486" s="978"/>
      <c r="F486" s="978"/>
      <c r="G486" s="696"/>
    </row>
    <row r="487" spans="1:7" s="746" customFormat="1" ht="13">
      <c r="A487" s="820"/>
      <c r="B487" s="820"/>
      <c r="C487" s="824"/>
      <c r="D487" s="978"/>
      <c r="E487" s="978"/>
      <c r="F487" s="978"/>
      <c r="G487" s="696"/>
    </row>
    <row r="488" spans="1:7" s="746" customFormat="1" ht="13">
      <c r="A488" s="820"/>
      <c r="B488" s="820"/>
      <c r="C488" s="824"/>
      <c r="D488" s="978"/>
      <c r="E488" s="978"/>
      <c r="F488" s="978"/>
      <c r="G488" s="696"/>
    </row>
    <row r="489" spans="1:7" s="746" customFormat="1" ht="13">
      <c r="A489" s="820"/>
      <c r="B489" s="820"/>
      <c r="C489" s="824"/>
      <c r="D489" s="978"/>
      <c r="E489" s="978"/>
      <c r="F489" s="978"/>
      <c r="G489" s="696"/>
    </row>
    <row r="490" spans="1:7" s="746" customFormat="1" ht="13">
      <c r="A490" s="820"/>
      <c r="B490" s="820"/>
      <c r="C490" s="824"/>
      <c r="D490" s="978"/>
      <c r="E490" s="978"/>
      <c r="F490" s="978"/>
      <c r="G490" s="696"/>
    </row>
    <row r="491" spans="1:7" s="746" customFormat="1" ht="13">
      <c r="A491" s="820"/>
      <c r="B491" s="820"/>
      <c r="C491" s="824"/>
      <c r="D491" s="978"/>
      <c r="E491" s="978"/>
      <c r="F491" s="978"/>
      <c r="G491" s="696"/>
    </row>
    <row r="492" spans="1:7" s="746" customFormat="1" ht="13">
      <c r="A492" s="820"/>
      <c r="B492" s="820"/>
      <c r="C492" s="824"/>
      <c r="D492" s="978"/>
      <c r="E492" s="978"/>
      <c r="F492" s="978"/>
      <c r="G492" s="696"/>
    </row>
    <row r="493" spans="1:7" s="746" customFormat="1" ht="13">
      <c r="A493" s="860"/>
      <c r="B493" s="860"/>
      <c r="C493" s="861"/>
      <c r="D493" s="978"/>
      <c r="E493" s="978"/>
      <c r="F493" s="978"/>
      <c r="G493" s="696"/>
    </row>
    <row r="494" spans="1:7" s="746" customFormat="1" ht="13">
      <c r="A494" s="860"/>
      <c r="B494" s="860"/>
      <c r="C494" s="861"/>
      <c r="D494" s="978"/>
      <c r="E494" s="978"/>
      <c r="F494" s="978"/>
      <c r="G494" s="696"/>
    </row>
    <row r="495" spans="1:7" s="746" customFormat="1" ht="13">
      <c r="A495" s="860"/>
      <c r="B495" s="860"/>
      <c r="C495" s="861"/>
      <c r="D495" s="757"/>
      <c r="E495" s="696"/>
      <c r="F495" s="810"/>
      <c r="G495" s="696"/>
    </row>
    <row r="496" spans="1:7" s="746" customFormat="1" ht="13.75" customHeight="1">
      <c r="A496" s="860"/>
      <c r="B496" s="823" t="s">
        <v>329</v>
      </c>
      <c r="C496" s="861"/>
      <c r="D496" s="978" t="s">
        <v>1389</v>
      </c>
      <c r="E496" s="978"/>
      <c r="F496" s="978"/>
      <c r="G496" s="696"/>
    </row>
    <row r="497" spans="1:7" s="746" customFormat="1" ht="13">
      <c r="A497" s="860"/>
      <c r="B497" s="860"/>
      <c r="C497" s="861"/>
      <c r="D497" s="978"/>
      <c r="E497" s="978"/>
      <c r="F497" s="978"/>
      <c r="G497" s="696"/>
    </row>
    <row r="498" spans="1:7" s="746" customFormat="1" ht="13">
      <c r="A498" s="860"/>
      <c r="B498" s="860"/>
      <c r="C498" s="861"/>
      <c r="D498" s="978"/>
      <c r="E498" s="978"/>
      <c r="F498" s="978"/>
      <c r="G498" s="696"/>
    </row>
    <row r="499" spans="1:7" s="746" customFormat="1" ht="13">
      <c r="A499" s="860"/>
      <c r="B499" s="860"/>
      <c r="C499" s="861"/>
      <c r="D499" s="978"/>
      <c r="E499" s="978"/>
      <c r="F499" s="978"/>
      <c r="G499" s="696"/>
    </row>
    <row r="500" spans="1:7" s="746" customFormat="1" ht="13">
      <c r="A500" s="820"/>
      <c r="B500" s="820"/>
      <c r="C500" s="824"/>
      <c r="D500" s="978"/>
      <c r="E500" s="978"/>
      <c r="F500" s="978"/>
      <c r="G500" s="696"/>
    </row>
    <row r="501" spans="1:7" s="746" customFormat="1" ht="13">
      <c r="A501" s="820"/>
      <c r="B501" s="820"/>
      <c r="C501" s="824"/>
      <c r="D501" s="912"/>
      <c r="E501" s="912"/>
      <c r="F501" s="912"/>
      <c r="G501" s="696"/>
    </row>
    <row r="502" spans="1:7" s="746" customFormat="1" ht="13.4" customHeight="1">
      <c r="A502" s="820"/>
      <c r="B502" s="823" t="s">
        <v>329</v>
      </c>
      <c r="C502" s="824"/>
      <c r="D502" s="1058" t="s">
        <v>1273</v>
      </c>
      <c r="E502" s="1058"/>
      <c r="F502" s="1058"/>
      <c r="G502" s="696"/>
    </row>
    <row r="503" spans="1:7" s="746" customFormat="1" ht="13">
      <c r="A503" s="820"/>
      <c r="B503" s="820"/>
      <c r="C503" s="824"/>
      <c r="D503" s="1058"/>
      <c r="E503" s="1058"/>
      <c r="F503" s="1058"/>
      <c r="G503" s="696"/>
    </row>
    <row r="504" spans="1:7" s="746" customFormat="1" ht="13">
      <c r="A504" s="820"/>
      <c r="B504" s="820"/>
      <c r="C504" s="824"/>
      <c r="D504" s="1058"/>
      <c r="E504" s="1058"/>
      <c r="F504" s="1058"/>
      <c r="G504" s="696"/>
    </row>
    <row r="505" spans="1:7" s="746" customFormat="1" ht="14.5" customHeight="1">
      <c r="A505" s="822"/>
      <c r="B505" s="823" t="s">
        <v>329</v>
      </c>
      <c r="C505" s="829"/>
      <c r="D505" s="978" t="s">
        <v>1247</v>
      </c>
      <c r="E505" s="978"/>
      <c r="F505" s="978"/>
      <c r="G505" s="696"/>
    </row>
    <row r="506" spans="1:7" s="746" customFormat="1">
      <c r="A506" s="813"/>
      <c r="B506" s="813"/>
      <c r="C506" s="829"/>
      <c r="D506" s="978"/>
      <c r="E506" s="978"/>
      <c r="F506" s="978"/>
      <c r="G506" s="696"/>
    </row>
    <row r="507" spans="1:7" s="746" customFormat="1">
      <c r="A507" s="813"/>
      <c r="B507" s="813"/>
      <c r="C507" s="829"/>
      <c r="D507" s="978"/>
      <c r="E507" s="978"/>
      <c r="F507" s="978"/>
      <c r="G507" s="696"/>
    </row>
    <row r="508" spans="1:7" s="746" customFormat="1" ht="12" customHeight="1">
      <c r="A508" s="825"/>
      <c r="B508" s="825"/>
      <c r="C508" s="833"/>
      <c r="D508" s="825"/>
      <c r="E508" s="696"/>
      <c r="F508" s="862"/>
      <c r="G508" s="696"/>
    </row>
    <row r="509" spans="1:7" ht="13">
      <c r="A509" s="986" t="s">
        <v>1210</v>
      </c>
      <c r="B509" s="986"/>
      <c r="C509" s="986"/>
      <c r="D509" s="986"/>
      <c r="E509" s="986"/>
      <c r="F509" s="986"/>
      <c r="G509" s="986"/>
    </row>
    <row r="510" spans="1:7" ht="13">
      <c r="A510" s="825"/>
      <c r="B510" s="825"/>
      <c r="C510" s="854"/>
      <c r="F510" s="863"/>
    </row>
    <row r="511" spans="1:7">
      <c r="B511" s="1068" t="s">
        <v>483</v>
      </c>
      <c r="C511" s="1068"/>
      <c r="D511" s="1068"/>
      <c r="E511" s="1068"/>
      <c r="F511" s="1068"/>
    </row>
    <row r="512" spans="1:7">
      <c r="A512" s="825"/>
      <c r="B512" s="825"/>
      <c r="C512" s="854"/>
      <c r="D512" s="825"/>
      <c r="F512" s="825"/>
    </row>
    <row r="513" spans="1:7" ht="13">
      <c r="A513" s="1036" t="s">
        <v>1211</v>
      </c>
      <c r="B513" s="1036"/>
      <c r="C513" s="1036"/>
      <c r="D513" s="1036"/>
      <c r="E513" s="1036"/>
      <c r="F513" s="1036"/>
      <c r="G513" s="1036"/>
    </row>
    <row r="514" spans="1:7">
      <c r="A514" s="825"/>
      <c r="B514" s="825"/>
      <c r="C514" s="854"/>
      <c r="D514" s="825"/>
      <c r="F514" s="825"/>
    </row>
    <row r="515" spans="1:7" ht="13">
      <c r="C515" s="854"/>
      <c r="D515" s="1003" t="s">
        <v>736</v>
      </c>
      <c r="E515" s="1003"/>
      <c r="F515" s="1003"/>
    </row>
    <row r="516" spans="1:7">
      <c r="C516" s="854"/>
      <c r="D516" s="1006" t="s">
        <v>1268</v>
      </c>
      <c r="E516" s="1006"/>
      <c r="F516" s="1006"/>
    </row>
    <row r="517" spans="1:7">
      <c r="C517" s="854"/>
      <c r="D517" s="810"/>
      <c r="E517" s="810"/>
      <c r="F517" s="810"/>
    </row>
    <row r="518" spans="1:7" ht="13.75" customHeight="1">
      <c r="A518" s="822"/>
      <c r="B518" s="823" t="s">
        <v>329</v>
      </c>
      <c r="C518" s="854"/>
      <c r="D518" s="1006" t="s">
        <v>978</v>
      </c>
      <c r="E518" s="1006"/>
      <c r="F518" s="1006"/>
      <c r="G518" s="815"/>
    </row>
    <row r="519" spans="1:7" ht="13.75" customHeight="1">
      <c r="A519" s="854"/>
      <c r="B519" s="854"/>
      <c r="C519" s="854"/>
      <c r="D519" s="810"/>
      <c r="E519" s="642"/>
      <c r="F519" s="642"/>
      <c r="G519" s="815"/>
    </row>
    <row r="520" spans="1:7" ht="13">
      <c r="A520" s="822"/>
      <c r="B520" s="823" t="s">
        <v>329</v>
      </c>
      <c r="C520" s="854"/>
      <c r="D520" s="1004" t="s">
        <v>1269</v>
      </c>
      <c r="E520" s="1004"/>
      <c r="F520" s="1004"/>
      <c r="G520" s="815"/>
    </row>
    <row r="521" spans="1:7">
      <c r="A521" s="854"/>
      <c r="B521" s="854"/>
      <c r="C521" s="854"/>
      <c r="D521" s="1004"/>
      <c r="E521" s="1004"/>
      <c r="F521" s="1004"/>
      <c r="G521" s="815"/>
    </row>
    <row r="522" spans="1:7">
      <c r="A522" s="854"/>
      <c r="B522" s="854"/>
      <c r="C522" s="854"/>
      <c r="D522" s="825"/>
      <c r="E522" s="825"/>
      <c r="F522" s="825"/>
      <c r="G522" s="815"/>
    </row>
    <row r="523" spans="1:7" ht="13">
      <c r="A523" s="822"/>
      <c r="B523" s="823" t="s">
        <v>329</v>
      </c>
      <c r="C523" s="854"/>
      <c r="D523" s="1004" t="s">
        <v>1270</v>
      </c>
      <c r="E523" s="1004"/>
      <c r="F523" s="1004"/>
      <c r="G523" s="815"/>
    </row>
    <row r="524" spans="1:7">
      <c r="A524" s="854"/>
      <c r="B524" s="854"/>
      <c r="C524" s="854"/>
      <c r="D524" s="1004"/>
      <c r="E524" s="1004"/>
      <c r="F524" s="1004"/>
      <c r="G524" s="815"/>
    </row>
    <row r="525" spans="1:7">
      <c r="A525" s="854"/>
      <c r="B525" s="854"/>
      <c r="C525" s="854"/>
      <c r="D525" s="825"/>
      <c r="E525" s="825"/>
      <c r="F525" s="825"/>
      <c r="G525" s="815"/>
    </row>
    <row r="526" spans="1:7" ht="13">
      <c r="A526" s="822"/>
      <c r="B526" s="823" t="s">
        <v>329</v>
      </c>
      <c r="C526" s="854"/>
      <c r="D526" s="1004" t="s">
        <v>1271</v>
      </c>
      <c r="E526" s="1004"/>
      <c r="F526" s="1004"/>
      <c r="G526" s="815"/>
    </row>
    <row r="527" spans="1:7">
      <c r="A527" s="854"/>
      <c r="B527" s="854"/>
      <c r="C527" s="854"/>
      <c r="D527" s="1004"/>
      <c r="E527" s="1004"/>
      <c r="F527" s="1004"/>
      <c r="G527" s="815"/>
    </row>
    <row r="528" spans="1:7">
      <c r="A528" s="854"/>
      <c r="B528" s="854"/>
      <c r="C528" s="854"/>
      <c r="D528" s="825"/>
      <c r="E528" s="825"/>
      <c r="F528" s="825"/>
      <c r="G528" s="815"/>
    </row>
    <row r="529" spans="1:7" ht="13">
      <c r="A529" s="822"/>
      <c r="B529" s="823" t="s">
        <v>329</v>
      </c>
      <c r="C529" s="854"/>
      <c r="D529" s="1004" t="s">
        <v>1272</v>
      </c>
      <c r="E529" s="1004"/>
      <c r="F529" s="1004"/>
      <c r="G529" s="815"/>
    </row>
    <row r="530" spans="1:7">
      <c r="A530" s="854"/>
      <c r="B530" s="854"/>
      <c r="C530" s="854"/>
      <c r="D530" s="1004"/>
      <c r="E530" s="1004"/>
      <c r="F530" s="1004"/>
      <c r="G530" s="815"/>
    </row>
    <row r="531" spans="1:7">
      <c r="A531" s="854"/>
      <c r="B531" s="854"/>
      <c r="C531" s="854"/>
      <c r="D531" s="1004"/>
      <c r="E531" s="1004"/>
      <c r="F531" s="1004"/>
      <c r="G531" s="815"/>
    </row>
    <row r="532" spans="1:7">
      <c r="A532" s="854"/>
      <c r="B532" s="854"/>
      <c r="C532" s="854"/>
      <c r="D532" s="825"/>
      <c r="E532" s="825"/>
      <c r="F532" s="825"/>
    </row>
    <row r="533" spans="1:7" ht="13">
      <c r="A533" s="822"/>
      <c r="B533" s="823" t="s">
        <v>329</v>
      </c>
      <c r="C533" s="854"/>
      <c r="D533" s="1058" t="s">
        <v>1390</v>
      </c>
      <c r="E533" s="1058"/>
      <c r="F533" s="1058"/>
    </row>
    <row r="534" spans="1:7">
      <c r="A534" s="854"/>
      <c r="B534" s="854"/>
      <c r="C534" s="854"/>
      <c r="D534" s="1058"/>
      <c r="E534" s="1058"/>
      <c r="F534" s="1058"/>
    </row>
    <row r="535" spans="1:7">
      <c r="A535" s="854"/>
      <c r="B535" s="854"/>
      <c r="C535" s="854"/>
      <c r="D535" s="825"/>
      <c r="E535" s="825"/>
      <c r="F535" s="825"/>
    </row>
    <row r="536" spans="1:7" ht="13">
      <c r="A536" s="822"/>
      <c r="B536" s="823" t="s">
        <v>329</v>
      </c>
      <c r="C536" s="854"/>
      <c r="D536" s="1004" t="s">
        <v>1274</v>
      </c>
      <c r="E536" s="1004"/>
      <c r="F536" s="1004"/>
    </row>
    <row r="537" spans="1:7">
      <c r="A537" s="854"/>
      <c r="B537" s="854"/>
      <c r="C537" s="854"/>
      <c r="D537" s="1004"/>
      <c r="E537" s="1004"/>
      <c r="F537" s="1004"/>
      <c r="G537" s="844"/>
    </row>
    <row r="538" spans="1:7">
      <c r="A538" s="854"/>
      <c r="B538" s="854"/>
      <c r="C538" s="854"/>
      <c r="D538" s="825"/>
      <c r="E538" s="825"/>
      <c r="F538" s="825"/>
      <c r="G538" s="844"/>
    </row>
    <row r="539" spans="1:7" ht="13">
      <c r="A539" s="822"/>
      <c r="B539" s="823" t="s">
        <v>329</v>
      </c>
      <c r="C539" s="854"/>
      <c r="D539" s="1006" t="s">
        <v>1275</v>
      </c>
      <c r="E539" s="1006"/>
      <c r="F539" s="1006"/>
      <c r="G539" s="844"/>
    </row>
    <row r="540" spans="1:7" ht="13">
      <c r="A540" s="841"/>
      <c r="B540" s="841"/>
      <c r="C540" s="854"/>
      <c r="D540" s="1006" t="s">
        <v>904</v>
      </c>
      <c r="E540" s="1006"/>
      <c r="F540" s="1006"/>
      <c r="G540" s="844"/>
    </row>
    <row r="541" spans="1:7" ht="13">
      <c r="A541" s="841"/>
      <c r="B541" s="841"/>
      <c r="C541" s="854"/>
      <c r="D541" s="696"/>
      <c r="E541" s="1059" t="s">
        <v>1276</v>
      </c>
      <c r="F541" s="1059"/>
      <c r="G541" s="844"/>
    </row>
    <row r="542" spans="1:7" ht="13">
      <c r="A542" s="822"/>
      <c r="B542" s="822"/>
      <c r="C542" s="854"/>
      <c r="E542" s="825"/>
      <c r="F542" s="825"/>
      <c r="G542" s="844"/>
    </row>
    <row r="543" spans="1:7" ht="13">
      <c r="A543" s="822"/>
      <c r="B543" s="823" t="s">
        <v>329</v>
      </c>
      <c r="C543" s="854"/>
      <c r="D543" s="1090" t="s">
        <v>1277</v>
      </c>
      <c r="E543" s="1090"/>
      <c r="F543" s="1090"/>
      <c r="G543" s="844"/>
    </row>
    <row r="544" spans="1:7">
      <c r="C544" s="854"/>
      <c r="D544" s="1004" t="s">
        <v>1278</v>
      </c>
      <c r="E544" s="1004"/>
      <c r="F544" s="1004"/>
      <c r="G544" s="844"/>
    </row>
    <row r="545" spans="1:7">
      <c r="A545" s="854"/>
      <c r="B545" s="854"/>
      <c r="C545" s="854"/>
      <c r="D545" s="1004"/>
      <c r="E545" s="1004"/>
      <c r="F545" s="1004"/>
      <c r="G545" s="844"/>
    </row>
    <row r="546" spans="1:7">
      <c r="A546" s="854"/>
      <c r="B546" s="854"/>
      <c r="C546" s="854"/>
      <c r="D546" s="1004"/>
      <c r="E546" s="1004"/>
      <c r="F546" s="1004"/>
      <c r="G546" s="844"/>
    </row>
    <row r="547" spans="1:7">
      <c r="A547" s="854"/>
      <c r="B547" s="854"/>
      <c r="C547" s="854"/>
      <c r="D547" s="825"/>
      <c r="E547" s="825"/>
      <c r="F547" s="825"/>
      <c r="G547" s="844"/>
    </row>
    <row r="548" spans="1:7" ht="13">
      <c r="A548" s="822"/>
      <c r="B548" s="823" t="s">
        <v>329</v>
      </c>
      <c r="C548" s="854"/>
      <c r="D548" s="1004" t="s">
        <v>1279</v>
      </c>
      <c r="E548" s="1004"/>
      <c r="F548" s="1004"/>
      <c r="G548" s="844"/>
    </row>
    <row r="549" spans="1:7" ht="13">
      <c r="A549" s="822"/>
      <c r="B549" s="822"/>
      <c r="C549" s="854"/>
      <c r="D549" s="1004"/>
      <c r="E549" s="1004"/>
      <c r="F549" s="1004"/>
      <c r="G549" s="844"/>
    </row>
    <row r="550" spans="1:7" ht="13">
      <c r="A550" s="822"/>
      <c r="B550" s="822"/>
      <c r="C550" s="854"/>
      <c r="D550" s="1004"/>
      <c r="E550" s="1004"/>
      <c r="F550" s="1004"/>
      <c r="G550" s="844"/>
    </row>
    <row r="551" spans="1:7" ht="13">
      <c r="A551" s="822"/>
      <c r="B551" s="822"/>
      <c r="C551" s="854"/>
      <c r="D551" s="1004"/>
      <c r="E551" s="1004"/>
      <c r="F551" s="1004"/>
      <c r="G551" s="844"/>
    </row>
    <row r="552" spans="1:7" ht="13">
      <c r="A552" s="822"/>
      <c r="B552" s="822"/>
      <c r="C552" s="854"/>
      <c r="D552" s="825"/>
      <c r="E552" s="825"/>
      <c r="F552" s="825"/>
      <c r="G552" s="844"/>
    </row>
    <row r="553" spans="1:7" ht="13">
      <c r="A553" s="986" t="s">
        <v>1212</v>
      </c>
      <c r="B553" s="986"/>
      <c r="C553" s="986"/>
      <c r="D553" s="986"/>
      <c r="E553" s="986"/>
      <c r="F553" s="986"/>
      <c r="G553" s="986"/>
    </row>
    <row r="554" spans="1:7">
      <c r="A554" s="854"/>
      <c r="B554" s="854"/>
      <c r="C554" s="854"/>
      <c r="E554" s="825"/>
      <c r="F554" s="825"/>
      <c r="G554" s="844"/>
    </row>
    <row r="555" spans="1:7" ht="12.75" customHeight="1">
      <c r="C555" s="818"/>
      <c r="D555" s="1075" t="s">
        <v>225</v>
      </c>
      <c r="E555" s="1075"/>
      <c r="F555" s="1075"/>
      <c r="G555" s="844"/>
    </row>
    <row r="556" spans="1:7" ht="13">
      <c r="A556" s="820"/>
      <c r="B556" s="820"/>
      <c r="C556" s="820"/>
      <c r="D556" s="1009" t="s">
        <v>1228</v>
      </c>
      <c r="E556" s="1009"/>
      <c r="F556" s="1009"/>
      <c r="G556" s="844"/>
    </row>
    <row r="557" spans="1:7" ht="13">
      <c r="A557" s="815"/>
      <c r="B557" s="815"/>
      <c r="C557" s="820"/>
      <c r="D557" s="864"/>
      <c r="G557" s="844"/>
    </row>
    <row r="558" spans="1:7" ht="13">
      <c r="A558" s="820"/>
      <c r="B558" s="823" t="s">
        <v>329</v>
      </c>
      <c r="D558" s="1009" t="s">
        <v>984</v>
      </c>
      <c r="E558" s="1009"/>
      <c r="F558" s="1009"/>
      <c r="G558" s="844"/>
    </row>
    <row r="559" spans="1:7" ht="13">
      <c r="A559" s="841"/>
      <c r="B559" s="841"/>
      <c r="D559" s="839"/>
    </row>
    <row r="560" spans="1:7" ht="13">
      <c r="A560" s="841"/>
      <c r="B560" s="823" t="s">
        <v>329</v>
      </c>
      <c r="D560" s="985" t="s">
        <v>1229</v>
      </c>
      <c r="E560" s="985"/>
      <c r="F560" s="985"/>
    </row>
    <row r="561" spans="1:7" ht="13">
      <c r="A561" s="841"/>
      <c r="B561" s="841"/>
      <c r="D561" s="985"/>
      <c r="E561" s="985"/>
      <c r="F561" s="985"/>
      <c r="G561" s="815"/>
    </row>
    <row r="562" spans="1:7" ht="13">
      <c r="A562" s="841"/>
      <c r="B562" s="841"/>
      <c r="D562" s="985"/>
      <c r="E562" s="985"/>
      <c r="F562" s="985"/>
      <c r="G562" s="815"/>
    </row>
    <row r="563" spans="1:7" ht="13">
      <c r="A563" s="841"/>
      <c r="B563" s="841"/>
      <c r="D563" s="985"/>
      <c r="E563" s="985"/>
      <c r="F563" s="985"/>
      <c r="G563" s="815"/>
    </row>
    <row r="564" spans="1:7" ht="13">
      <c r="A564" s="841"/>
      <c r="B564" s="823" t="s">
        <v>329</v>
      </c>
      <c r="D564" s="985" t="s">
        <v>1230</v>
      </c>
      <c r="E564" s="985"/>
      <c r="F564" s="985"/>
      <c r="G564" s="815"/>
    </row>
    <row r="565" spans="1:7" ht="13">
      <c r="A565" s="841"/>
      <c r="B565" s="841"/>
      <c r="D565" s="985"/>
      <c r="E565" s="985"/>
      <c r="F565" s="985"/>
      <c r="G565" s="815"/>
    </row>
    <row r="566" spans="1:7" ht="13">
      <c r="A566" s="841"/>
      <c r="B566" s="841"/>
      <c r="D566" s="985"/>
      <c r="E566" s="985"/>
      <c r="F566" s="985"/>
      <c r="G566" s="815"/>
    </row>
    <row r="567" spans="1:7" ht="13">
      <c r="A567" s="841"/>
      <c r="B567" s="841"/>
      <c r="D567" s="985"/>
      <c r="E567" s="985"/>
      <c r="F567" s="985"/>
      <c r="G567" s="815"/>
    </row>
    <row r="568" spans="1:7" ht="13">
      <c r="A568" s="841"/>
      <c r="B568" s="841"/>
      <c r="D568" s="807"/>
      <c r="E568" s="807"/>
      <c r="F568" s="807"/>
      <c r="G568" s="815"/>
    </row>
    <row r="569" spans="1:7" ht="13">
      <c r="A569" s="841"/>
      <c r="B569" s="823" t="s">
        <v>329</v>
      </c>
      <c r="D569" s="985" t="s">
        <v>1231</v>
      </c>
      <c r="E569" s="985"/>
      <c r="F569" s="985"/>
      <c r="G569" s="815"/>
    </row>
    <row r="570" spans="1:7" ht="13">
      <c r="A570" s="841"/>
      <c r="B570" s="841"/>
      <c r="D570" s="985"/>
      <c r="E570" s="985"/>
      <c r="F570" s="985"/>
      <c r="G570" s="815"/>
    </row>
    <row r="571" spans="1:7" ht="13">
      <c r="A571" s="841"/>
      <c r="B571" s="841"/>
      <c r="D571" s="864"/>
      <c r="G571" s="815"/>
    </row>
    <row r="572" spans="1:7" ht="13">
      <c r="A572" s="841"/>
      <c r="B572" s="823" t="s">
        <v>329</v>
      </c>
      <c r="D572" s="1009" t="s">
        <v>1232</v>
      </c>
      <c r="E572" s="1009"/>
      <c r="F572" s="1009"/>
      <c r="G572" s="815"/>
    </row>
    <row r="573" spans="1:7" ht="13">
      <c r="A573" s="841"/>
      <c r="B573" s="841"/>
      <c r="D573" s="1009"/>
      <c r="E573" s="1009"/>
      <c r="F573" s="1009"/>
      <c r="G573" s="815"/>
    </row>
    <row r="574" spans="1:7" ht="13">
      <c r="A574" s="841"/>
      <c r="B574" s="841"/>
      <c r="D574" s="864"/>
      <c r="G574" s="815"/>
    </row>
    <row r="575" spans="1:7" ht="13">
      <c r="A575" s="822"/>
      <c r="B575" s="823" t="s">
        <v>329</v>
      </c>
      <c r="D575" s="1009" t="s">
        <v>979</v>
      </c>
      <c r="E575" s="1009"/>
      <c r="F575" s="1009"/>
      <c r="G575" s="815"/>
    </row>
    <row r="576" spans="1:7" ht="13">
      <c r="A576" s="822"/>
      <c r="B576" s="822"/>
      <c r="D576" s="864"/>
      <c r="G576" s="815"/>
    </row>
    <row r="577" spans="1:7" ht="13">
      <c r="A577" s="986" t="s">
        <v>1213</v>
      </c>
      <c r="B577" s="986"/>
      <c r="C577" s="986"/>
      <c r="D577" s="986"/>
      <c r="E577" s="986"/>
      <c r="F577" s="986"/>
      <c r="G577" s="986"/>
    </row>
    <row r="578" spans="1:7"/>
    <row r="579" spans="1:7" ht="13">
      <c r="D579" s="1003" t="s">
        <v>1313</v>
      </c>
      <c r="E579" s="1003"/>
      <c r="F579" s="1003"/>
    </row>
    <row r="580" spans="1:7">
      <c r="D580" s="1042" t="s">
        <v>1314</v>
      </c>
      <c r="E580" s="1042"/>
      <c r="F580" s="1042"/>
    </row>
    <row r="581" spans="1:7">
      <c r="D581" s="804"/>
      <c r="E581" s="746"/>
      <c r="F581" s="746"/>
    </row>
    <row r="582" spans="1:7" s="816" customFormat="1" ht="13">
      <c r="A582" s="830"/>
      <c r="B582" s="823" t="s">
        <v>329</v>
      </c>
      <c r="C582" s="826"/>
      <c r="D582" s="1005" t="s">
        <v>1315</v>
      </c>
      <c r="E582" s="1005"/>
      <c r="F582" s="1005"/>
      <c r="G582" s="827"/>
    </row>
    <row r="583" spans="1:7">
      <c r="D583" s="1005"/>
      <c r="E583" s="1005"/>
      <c r="F583" s="1005"/>
    </row>
    <row r="584" spans="1:7">
      <c r="D584" s="1005"/>
      <c r="E584" s="1005"/>
      <c r="F584" s="1005"/>
    </row>
    <row r="585" spans="1:7"/>
    <row r="586" spans="1:7" ht="13">
      <c r="A586" s="986" t="s">
        <v>1214</v>
      </c>
      <c r="B586" s="986"/>
      <c r="C586" s="986"/>
      <c r="D586" s="986"/>
      <c r="E586" s="986"/>
      <c r="F586" s="986"/>
      <c r="G586" s="986"/>
    </row>
    <row r="587" spans="1:7">
      <c r="A587" s="825"/>
      <c r="B587" s="825"/>
      <c r="G587" s="844"/>
    </row>
    <row r="588" spans="1:7" ht="13">
      <c r="A588" s="865"/>
      <c r="B588" s="865"/>
      <c r="C588" s="818"/>
      <c r="D588" s="1043" t="s">
        <v>1316</v>
      </c>
      <c r="E588" s="1043"/>
      <c r="F588" s="1043"/>
      <c r="G588" s="844"/>
    </row>
    <row r="589" spans="1:7" ht="13">
      <c r="A589" s="865"/>
      <c r="B589" s="865"/>
      <c r="C589" s="818"/>
      <c r="D589" s="1043"/>
      <c r="E589" s="1043"/>
      <c r="F589" s="1043"/>
      <c r="G589" s="844"/>
    </row>
    <row r="590" spans="1:7" ht="13">
      <c r="C590" s="820"/>
      <c r="D590" s="1042" t="s">
        <v>1317</v>
      </c>
      <c r="E590" s="1042"/>
      <c r="F590" s="1042"/>
      <c r="G590" s="844"/>
    </row>
    <row r="591" spans="1:7" ht="13">
      <c r="C591" s="820"/>
      <c r="D591" s="804"/>
      <c r="E591" s="804"/>
      <c r="F591" s="804"/>
      <c r="G591" s="844"/>
    </row>
    <row r="592" spans="1:7" ht="13">
      <c r="A592" s="841"/>
      <c r="B592" s="823" t="s">
        <v>329</v>
      </c>
      <c r="D592" s="1042" t="s">
        <v>467</v>
      </c>
      <c r="E592" s="1042"/>
      <c r="F592" s="1042"/>
      <c r="G592" s="844"/>
    </row>
    <row r="593" spans="1:7" ht="13">
      <c r="C593" s="866"/>
      <c r="E593" s="815"/>
      <c r="G593" s="844"/>
    </row>
    <row r="594" spans="1:7" ht="13">
      <c r="A594" s="841"/>
      <c r="B594" s="823" t="s">
        <v>329</v>
      </c>
      <c r="D594" s="1002" t="s">
        <v>1318</v>
      </c>
      <c r="E594" s="1002"/>
      <c r="F594" s="1002"/>
      <c r="G594" s="844"/>
    </row>
    <row r="595" spans="1:7">
      <c r="D595" s="1002"/>
      <c r="E595" s="1002"/>
      <c r="F595" s="1002"/>
      <c r="G595" s="844"/>
    </row>
    <row r="596" spans="1:7">
      <c r="D596" s="815"/>
      <c r="G596" s="844"/>
    </row>
    <row r="597" spans="1:7">
      <c r="B597" s="823" t="s">
        <v>329</v>
      </c>
      <c r="D597" s="1002" t="s">
        <v>1319</v>
      </c>
      <c r="E597" s="1002"/>
      <c r="F597" s="1002"/>
      <c r="G597" s="844"/>
    </row>
    <row r="598" spans="1:7" ht="13">
      <c r="C598" s="866"/>
      <c r="D598" s="1002"/>
      <c r="E598" s="1002"/>
      <c r="F598" s="1002"/>
      <c r="G598" s="844"/>
    </row>
    <row r="599" spans="1:7" ht="13">
      <c r="C599" s="866"/>
      <c r="G599" s="844"/>
    </row>
    <row r="600" spans="1:7" ht="13">
      <c r="B600" s="823" t="s">
        <v>329</v>
      </c>
      <c r="C600" s="866"/>
      <c r="D600" s="1002" t="s">
        <v>1320</v>
      </c>
      <c r="E600" s="1002"/>
      <c r="F600" s="1002"/>
      <c r="G600" s="844"/>
    </row>
    <row r="601" spans="1:7" ht="13">
      <c r="C601" s="866"/>
      <c r="D601" s="1002"/>
      <c r="E601" s="1002"/>
      <c r="F601" s="1002"/>
      <c r="G601" s="844"/>
    </row>
    <row r="602" spans="1:7" ht="13">
      <c r="C602" s="866"/>
      <c r="G602" s="844"/>
    </row>
    <row r="603" spans="1:7" ht="13">
      <c r="A603" s="986" t="s">
        <v>1215</v>
      </c>
      <c r="B603" s="986"/>
      <c r="C603" s="986"/>
      <c r="D603" s="986"/>
      <c r="E603" s="986"/>
      <c r="F603" s="986"/>
      <c r="G603" s="986"/>
    </row>
    <row r="604" spans="1:7" ht="13">
      <c r="A604" s="867"/>
      <c r="B604" s="867"/>
      <c r="C604" s="867"/>
      <c r="G604" s="844"/>
    </row>
    <row r="605" spans="1:7" ht="13">
      <c r="C605" s="841"/>
      <c r="D605" s="1003" t="s">
        <v>1321</v>
      </c>
      <c r="E605" s="1003"/>
      <c r="F605" s="1003"/>
      <c r="G605" s="844"/>
    </row>
    <row r="606" spans="1:7" ht="13">
      <c r="A606" s="841"/>
      <c r="B606" s="841"/>
      <c r="C606" s="843"/>
      <c r="D606" s="819"/>
      <c r="G606" s="844"/>
    </row>
    <row r="607" spans="1:7" ht="13">
      <c r="A607" s="822"/>
      <c r="B607" s="823" t="s">
        <v>329</v>
      </c>
      <c r="C607" s="843"/>
      <c r="D607" s="1004" t="s">
        <v>1566</v>
      </c>
      <c r="E607" s="1004"/>
      <c r="F607" s="1004"/>
      <c r="G607" s="844"/>
    </row>
    <row r="608" spans="1:7">
      <c r="C608" s="843"/>
      <c r="D608" s="1004"/>
      <c r="E608" s="1004"/>
      <c r="F608" s="1004"/>
      <c r="G608" s="844"/>
    </row>
    <row r="609" spans="1:7">
      <c r="C609" s="843"/>
      <c r="D609" s="1004"/>
      <c r="E609" s="1004"/>
      <c r="F609" s="1004"/>
      <c r="G609" s="844"/>
    </row>
    <row r="610" spans="1:7">
      <c r="C610" s="843"/>
      <c r="D610" s="1004"/>
      <c r="E610" s="1004"/>
      <c r="F610" s="1004"/>
      <c r="G610" s="844"/>
    </row>
    <row r="611" spans="1:7">
      <c r="C611" s="843"/>
      <c r="D611" s="1004"/>
      <c r="E611" s="1004"/>
      <c r="F611" s="1004"/>
      <c r="G611" s="844"/>
    </row>
    <row r="612" spans="1:7">
      <c r="C612" s="843"/>
      <c r="D612" s="1004"/>
      <c r="E612" s="1004"/>
      <c r="F612" s="1004"/>
      <c r="G612" s="844"/>
    </row>
    <row r="613" spans="1:7">
      <c r="C613" s="843"/>
      <c r="D613" s="809"/>
      <c r="E613" s="809"/>
      <c r="F613" s="809"/>
      <c r="G613" s="844"/>
    </row>
    <row r="614" spans="1:7" ht="13">
      <c r="A614" s="822"/>
      <c r="B614" s="823" t="s">
        <v>329</v>
      </c>
      <c r="C614" s="843"/>
      <c r="D614" s="1004" t="s">
        <v>1323</v>
      </c>
      <c r="E614" s="1004"/>
      <c r="F614" s="1004"/>
      <c r="G614" s="844"/>
    </row>
    <row r="615" spans="1:7">
      <c r="A615" s="854"/>
      <c r="B615" s="854"/>
      <c r="C615" s="854"/>
      <c r="D615" s="1004"/>
      <c r="E615" s="1004"/>
      <c r="F615" s="1004"/>
      <c r="G615" s="844"/>
    </row>
    <row r="616" spans="1:7">
      <c r="A616" s="854"/>
      <c r="B616" s="854"/>
      <c r="C616" s="854"/>
      <c r="D616" s="810"/>
      <c r="E616" s="868"/>
      <c r="F616" s="868"/>
      <c r="G616" s="844"/>
    </row>
    <row r="617" spans="1:7" ht="13">
      <c r="A617" s="822"/>
      <c r="B617" s="823" t="s">
        <v>329</v>
      </c>
      <c r="C617" s="854"/>
      <c r="D617" s="1005" t="s">
        <v>1493</v>
      </c>
      <c r="E617" s="1005"/>
      <c r="F617" s="1005"/>
      <c r="G617" s="844"/>
    </row>
    <row r="618" spans="1:7" ht="13">
      <c r="A618" s="822"/>
      <c r="B618" s="822"/>
      <c r="C618" s="854"/>
      <c r="D618" s="1005"/>
      <c r="E618" s="1005"/>
      <c r="F618" s="1005"/>
      <c r="G618" s="844"/>
    </row>
    <row r="619" spans="1:7" ht="13">
      <c r="A619" s="822"/>
      <c r="B619" s="822"/>
      <c r="C619" s="854"/>
      <c r="D619" s="1005"/>
      <c r="E619" s="1005"/>
      <c r="F619" s="1005"/>
      <c r="G619" s="844"/>
    </row>
    <row r="620" spans="1:7">
      <c r="A620" s="854"/>
      <c r="B620" s="823" t="s">
        <v>329</v>
      </c>
      <c r="C620" s="854"/>
      <c r="D620" s="1006" t="s">
        <v>1325</v>
      </c>
      <c r="E620" s="1006"/>
      <c r="F620" s="1006"/>
      <c r="G620" s="844"/>
    </row>
    <row r="621" spans="1:7">
      <c r="A621" s="854"/>
      <c r="B621" s="854"/>
      <c r="C621" s="854"/>
      <c r="D621" s="751"/>
      <c r="E621" s="751"/>
      <c r="F621" s="751"/>
      <c r="G621" s="844"/>
    </row>
    <row r="622" spans="1:7" ht="13">
      <c r="A622" s="986" t="s">
        <v>1216</v>
      </c>
      <c r="B622" s="986"/>
      <c r="C622" s="986"/>
      <c r="D622" s="986"/>
      <c r="E622" s="986"/>
      <c r="F622" s="986"/>
      <c r="G622" s="986"/>
    </row>
    <row r="623" spans="1:7">
      <c r="A623" s="825"/>
      <c r="B623" s="825"/>
      <c r="C623" s="854"/>
      <c r="D623" s="868"/>
      <c r="E623" s="868"/>
      <c r="F623" s="868"/>
      <c r="G623" s="844"/>
    </row>
    <row r="624" spans="1:7" ht="13">
      <c r="C624" s="867"/>
      <c r="D624" s="1082" t="s">
        <v>1375</v>
      </c>
      <c r="E624" s="1082"/>
      <c r="F624" s="1082"/>
      <c r="G624" s="844"/>
    </row>
    <row r="625" spans="1:7" ht="13">
      <c r="A625" s="820"/>
      <c r="B625" s="820"/>
      <c r="C625" s="820"/>
      <c r="D625" s="1083" t="s">
        <v>1376</v>
      </c>
      <c r="E625" s="1083"/>
      <c r="F625" s="1083"/>
      <c r="G625" s="844"/>
    </row>
    <row r="626" spans="1:7" ht="13">
      <c r="A626" s="820"/>
      <c r="B626" s="820"/>
      <c r="C626" s="820"/>
      <c r="D626" s="751"/>
      <c r="E626" s="751"/>
      <c r="F626" s="751"/>
      <c r="G626" s="844"/>
    </row>
    <row r="627" spans="1:7" ht="12.75" customHeight="1">
      <c r="B627" s="823" t="s">
        <v>329</v>
      </c>
      <c r="C627" s="854"/>
      <c r="D627" s="1073" t="s">
        <v>1600</v>
      </c>
      <c r="E627" s="1073"/>
      <c r="F627" s="1073"/>
    </row>
    <row r="628" spans="1:7">
      <c r="D628" s="1073"/>
      <c r="E628" s="1073"/>
      <c r="F628" s="1073"/>
    </row>
    <row r="629" spans="1:7">
      <c r="D629" s="1073"/>
      <c r="E629" s="1073"/>
      <c r="F629" s="1073"/>
    </row>
    <row r="630" spans="1:7">
      <c r="D630" s="1073"/>
      <c r="E630" s="1073"/>
      <c r="F630" s="1073"/>
    </row>
    <row r="631" spans="1:7" ht="14.5" customHeight="1">
      <c r="A631" s="822"/>
      <c r="B631" s="822"/>
      <c r="C631" s="854"/>
      <c r="D631" s="943"/>
      <c r="E631" s="943"/>
      <c r="F631" s="943"/>
      <c r="G631" s="844"/>
    </row>
    <row r="632" spans="1:7" ht="12.75" customHeight="1">
      <c r="A632" s="820"/>
      <c r="B632" s="823" t="s">
        <v>329</v>
      </c>
      <c r="C632" s="854"/>
      <c r="D632" s="1073" t="s">
        <v>1603</v>
      </c>
      <c r="E632" s="1073"/>
      <c r="F632" s="1073"/>
      <c r="G632" s="844"/>
    </row>
    <row r="633" spans="1:7" ht="13">
      <c r="A633" s="820"/>
      <c r="B633" s="822"/>
      <c r="C633" s="854"/>
      <c r="D633" s="1073"/>
      <c r="E633" s="1073"/>
      <c r="F633" s="1073"/>
      <c r="G633" s="844"/>
    </row>
    <row r="634" spans="1:7" ht="13">
      <c r="A634" s="820"/>
      <c r="B634" s="822"/>
      <c r="C634" s="854"/>
      <c r="D634" s="1073"/>
      <c r="E634" s="1073"/>
      <c r="F634" s="1073"/>
      <c r="G634" s="844"/>
    </row>
    <row r="635" spans="1:7" ht="13">
      <c r="A635" s="820"/>
      <c r="B635" s="822"/>
      <c r="C635" s="854"/>
      <c r="D635" s="1073"/>
      <c r="E635" s="1073"/>
      <c r="F635" s="1073"/>
      <c r="G635" s="844"/>
    </row>
    <row r="636" spans="1:7" ht="13">
      <c r="A636" s="820"/>
      <c r="B636" s="822"/>
      <c r="C636" s="854"/>
      <c r="D636" s="1073"/>
      <c r="E636" s="1073"/>
      <c r="F636" s="1073"/>
      <c r="G636" s="844"/>
    </row>
    <row r="637" spans="1:7" ht="14.25" customHeight="1">
      <c r="A637" s="820"/>
      <c r="B637" s="822"/>
      <c r="C637" s="854"/>
      <c r="F637" s="944"/>
      <c r="G637" s="844"/>
    </row>
    <row r="638" spans="1:7" ht="12.75" customHeight="1">
      <c r="A638" s="820"/>
      <c r="B638" s="823" t="s">
        <v>329</v>
      </c>
      <c r="C638" s="854"/>
      <c r="D638" s="1073" t="s">
        <v>1601</v>
      </c>
      <c r="E638" s="1073"/>
      <c r="F638" s="1073"/>
      <c r="G638" s="844"/>
    </row>
    <row r="639" spans="1:7" ht="13">
      <c r="A639" s="820"/>
      <c r="B639" s="822"/>
      <c r="C639" s="854"/>
      <c r="D639" s="1073"/>
      <c r="E639" s="1073"/>
      <c r="F639" s="1073"/>
      <c r="G639" s="844"/>
    </row>
    <row r="640" spans="1:7" ht="13">
      <c r="A640" s="822"/>
      <c r="B640" s="822"/>
      <c r="C640" s="854"/>
      <c r="D640" s="1073"/>
      <c r="E640" s="1073"/>
      <c r="F640" s="1073"/>
      <c r="G640" s="844"/>
    </row>
    <row r="641" spans="1:7" ht="13">
      <c r="A641" s="822"/>
      <c r="B641" s="822"/>
      <c r="C641" s="854"/>
      <c r="D641" s="1073"/>
      <c r="E641" s="1073"/>
      <c r="F641" s="1073"/>
      <c r="G641" s="844"/>
    </row>
    <row r="642" spans="1:7" ht="13">
      <c r="A642" s="822"/>
      <c r="B642" s="822"/>
      <c r="C642" s="854"/>
      <c r="D642" s="934"/>
      <c r="E642" s="934"/>
      <c r="F642" s="934"/>
      <c r="G642" s="844"/>
    </row>
    <row r="643" spans="1:7" ht="12.75" customHeight="1">
      <c r="A643" s="820"/>
      <c r="B643" s="823" t="s">
        <v>329</v>
      </c>
      <c r="C643" s="854"/>
      <c r="D643" s="1073" t="s">
        <v>1602</v>
      </c>
      <c r="E643" s="1073"/>
      <c r="F643" s="1073"/>
      <c r="G643" s="844"/>
    </row>
    <row r="644" spans="1:7" ht="12.75" customHeight="1">
      <c r="A644" s="820"/>
      <c r="B644" s="822"/>
      <c r="C644" s="854"/>
      <c r="D644" s="1073"/>
      <c r="E644" s="1073"/>
      <c r="F644" s="1073"/>
      <c r="G644" s="844"/>
    </row>
    <row r="645" spans="1:7" ht="12.75" customHeight="1">
      <c r="A645" s="820"/>
      <c r="B645" s="822"/>
      <c r="C645" s="854"/>
      <c r="D645" s="1073"/>
      <c r="E645" s="1073"/>
      <c r="F645" s="1073"/>
      <c r="G645" s="844"/>
    </row>
    <row r="646" spans="1:7" ht="12.75" customHeight="1">
      <c r="A646" s="820"/>
      <c r="B646" s="822"/>
      <c r="C646" s="854"/>
      <c r="D646" s="1073"/>
      <c r="E646" s="1073"/>
      <c r="F646" s="1073"/>
      <c r="G646" s="844"/>
    </row>
    <row r="647" spans="1:7" ht="12.75" customHeight="1">
      <c r="A647" s="820"/>
      <c r="B647" s="822"/>
      <c r="C647" s="854"/>
      <c r="D647" s="1073"/>
      <c r="E647" s="1073"/>
      <c r="F647" s="1073"/>
      <c r="G647" s="844"/>
    </row>
    <row r="648" spans="1:7" ht="12.75" customHeight="1">
      <c r="A648" s="820"/>
      <c r="B648" s="822"/>
      <c r="C648" s="854"/>
      <c r="D648" s="1073"/>
      <c r="E648" s="1073"/>
      <c r="F648" s="1073"/>
      <c r="G648" s="844"/>
    </row>
    <row r="649" spans="1:7" ht="12.75" customHeight="1">
      <c r="A649" s="820"/>
      <c r="B649" s="822"/>
      <c r="C649" s="854"/>
      <c r="D649" s="1073"/>
      <c r="E649" s="1073"/>
      <c r="F649" s="1073"/>
      <c r="G649" s="844"/>
    </row>
    <row r="650" spans="1:7" ht="12.75" customHeight="1">
      <c r="A650" s="820"/>
      <c r="B650" s="822"/>
      <c r="C650" s="854"/>
      <c r="D650" s="1073"/>
      <c r="E650" s="1073"/>
      <c r="F650" s="1073"/>
      <c r="G650" s="844"/>
    </row>
    <row r="651" spans="1:7" ht="12.75" customHeight="1">
      <c r="A651" s="820"/>
      <c r="B651" s="822"/>
      <c r="C651" s="854"/>
      <c r="D651" s="1073"/>
      <c r="E651" s="1073"/>
      <c r="F651" s="1073"/>
      <c r="G651" s="844"/>
    </row>
    <row r="652" spans="1:7" ht="13">
      <c r="A652" s="822"/>
      <c r="B652" s="822"/>
      <c r="C652" s="854"/>
      <c r="D652" s="934"/>
      <c r="E652" s="934"/>
      <c r="F652" s="934"/>
      <c r="G652" s="844"/>
    </row>
    <row r="653" spans="1:7" ht="13">
      <c r="A653" s="822"/>
      <c r="B653" s="823" t="s">
        <v>329</v>
      </c>
      <c r="C653" s="854"/>
      <c r="D653" s="1079" t="s">
        <v>1227</v>
      </c>
      <c r="E653" s="1079"/>
      <c r="F653" s="1079"/>
      <c r="G653" s="844"/>
    </row>
    <row r="654" spans="1:7" ht="13">
      <c r="A654" s="822"/>
      <c r="B654" s="822"/>
      <c r="C654" s="854"/>
      <c r="D654" s="1002" t="s">
        <v>1378</v>
      </c>
      <c r="E654" s="1002"/>
      <c r="F654" s="1002"/>
      <c r="G654" s="844"/>
    </row>
    <row r="655" spans="1:7" ht="13">
      <c r="A655" s="822"/>
      <c r="B655" s="822"/>
      <c r="C655" s="854"/>
      <c r="D655" s="1002"/>
      <c r="E655" s="1002"/>
      <c r="F655" s="1002"/>
      <c r="G655" s="844"/>
    </row>
    <row r="656" spans="1:7" ht="13">
      <c r="A656" s="822"/>
      <c r="B656" s="822"/>
      <c r="C656" s="854"/>
      <c r="D656" s="1002"/>
      <c r="E656" s="1002"/>
      <c r="F656" s="1002"/>
      <c r="G656" s="844"/>
    </row>
    <row r="657" spans="1:11" ht="13">
      <c r="A657" s="822"/>
      <c r="B657" s="822"/>
      <c r="C657" s="854"/>
      <c r="D657" s="1002"/>
      <c r="E657" s="1002"/>
      <c r="F657" s="1002"/>
      <c r="G657" s="844"/>
    </row>
    <row r="658" spans="1:11" ht="13">
      <c r="A658" s="822"/>
      <c r="B658" s="822"/>
      <c r="C658" s="854"/>
      <c r="D658" s="1002"/>
      <c r="E658" s="1002"/>
      <c r="F658" s="1002"/>
      <c r="G658" s="844"/>
    </row>
    <row r="659" spans="1:11" ht="13">
      <c r="A659" s="822"/>
      <c r="B659" s="822"/>
      <c r="C659" s="854"/>
      <c r="D659" s="1027" t="s">
        <v>1565</v>
      </c>
      <c r="E659" s="1027"/>
      <c r="F659" s="1027"/>
      <c r="G659" s="844"/>
    </row>
    <row r="660" spans="1:11">
      <c r="A660" s="854"/>
      <c r="B660" s="854"/>
      <c r="C660" s="854"/>
      <c r="D660" s="868"/>
      <c r="E660" s="868"/>
      <c r="F660" s="868"/>
      <c r="G660" s="844"/>
    </row>
    <row r="661" spans="1:11" ht="13">
      <c r="A661" s="986" t="s">
        <v>1217</v>
      </c>
      <c r="B661" s="986"/>
      <c r="C661" s="986"/>
      <c r="D661" s="986"/>
      <c r="E661" s="986"/>
      <c r="F661" s="986"/>
      <c r="G661" s="986"/>
      <c r="H661" s="869"/>
      <c r="I661" s="869"/>
      <c r="J661" s="869"/>
      <c r="K661" s="869"/>
    </row>
    <row r="662" spans="1:11" ht="13">
      <c r="A662" s="759"/>
      <c r="B662" s="759"/>
      <c r="C662" s="759"/>
      <c r="D662" s="759"/>
      <c r="E662" s="759"/>
      <c r="F662" s="759"/>
      <c r="G662" s="759"/>
      <c r="H662" s="869"/>
      <c r="I662" s="869"/>
      <c r="J662" s="869"/>
      <c r="K662" s="869"/>
    </row>
    <row r="663" spans="1:11" ht="13">
      <c r="C663" s="867"/>
      <c r="D663" s="1003" t="s">
        <v>106</v>
      </c>
      <c r="E663" s="1003"/>
      <c r="F663" s="1003"/>
      <c r="G663" s="844"/>
      <c r="H663" s="869"/>
      <c r="I663" s="869"/>
      <c r="J663" s="869"/>
      <c r="K663" s="869"/>
    </row>
    <row r="664" spans="1:11" ht="13">
      <c r="A664" s="867"/>
      <c r="B664" s="867"/>
      <c r="C664" s="867"/>
      <c r="D664" s="1003" t="s">
        <v>130</v>
      </c>
      <c r="E664" s="1003"/>
      <c r="F664" s="1003"/>
      <c r="G664" s="844"/>
      <c r="H664" s="869"/>
      <c r="I664" s="869"/>
      <c r="J664" s="869"/>
      <c r="K664" s="869"/>
    </row>
    <row r="665" spans="1:11" ht="13">
      <c r="A665" s="820"/>
      <c r="B665" s="820"/>
      <c r="C665" s="820"/>
      <c r="D665" s="1006" t="s">
        <v>1253</v>
      </c>
      <c r="E665" s="1006"/>
      <c r="F665" s="1006"/>
      <c r="G665" s="844"/>
      <c r="H665" s="869"/>
      <c r="I665" s="869"/>
      <c r="J665" s="869"/>
      <c r="K665" s="869"/>
    </row>
    <row r="666" spans="1:11" ht="13">
      <c r="A666" s="820"/>
      <c r="B666" s="820"/>
      <c r="C666" s="820"/>
      <c r="G666" s="844"/>
      <c r="H666" s="869"/>
      <c r="I666" s="869"/>
      <c r="J666" s="869"/>
      <c r="K666" s="869"/>
    </row>
    <row r="667" spans="1:11" ht="13">
      <c r="A667" s="822"/>
      <c r="B667" s="823" t="s">
        <v>329</v>
      </c>
      <c r="C667" s="820"/>
      <c r="D667" s="1006" t="s">
        <v>980</v>
      </c>
      <c r="E667" s="1006"/>
      <c r="F667" s="1006"/>
      <c r="G667" s="844"/>
      <c r="H667" s="869"/>
      <c r="I667" s="869"/>
      <c r="J667" s="869"/>
      <c r="K667" s="869"/>
    </row>
    <row r="668" spans="1:11" ht="13">
      <c r="A668" s="820"/>
      <c r="B668" s="820"/>
      <c r="C668" s="820"/>
      <c r="D668" s="1006" t="s">
        <v>991</v>
      </c>
      <c r="E668" s="1006"/>
      <c r="F668" s="1006"/>
      <c r="G668" s="844"/>
      <c r="H668" s="869"/>
      <c r="I668" s="869"/>
      <c r="J668" s="869"/>
      <c r="K668" s="869"/>
    </row>
    <row r="669" spans="1:11" ht="13">
      <c r="A669" s="820"/>
      <c r="B669" s="820"/>
      <c r="C669" s="820"/>
      <c r="D669" s="696"/>
      <c r="E669" s="1060" t="s">
        <v>1254</v>
      </c>
      <c r="F669" s="1060"/>
      <c r="G669" s="844"/>
      <c r="H669" s="869"/>
      <c r="I669" s="869"/>
      <c r="J669" s="869"/>
      <c r="K669" s="869"/>
    </row>
    <row r="670" spans="1:11" ht="13">
      <c r="A670" s="820"/>
      <c r="B670" s="820"/>
      <c r="C670" s="820"/>
      <c r="D670" s="696"/>
      <c r="E670" s="1060"/>
      <c r="F670" s="1060"/>
      <c r="G670" s="844"/>
      <c r="H670" s="869"/>
      <c r="I670" s="869"/>
      <c r="J670" s="869"/>
      <c r="K670" s="869"/>
    </row>
    <row r="671" spans="1:11" ht="13">
      <c r="A671" s="820"/>
      <c r="B671" s="820"/>
      <c r="C671" s="820"/>
      <c r="D671" s="870"/>
      <c r="E671" s="825"/>
      <c r="G671" s="844"/>
      <c r="H671" s="869"/>
      <c r="I671" s="869"/>
      <c r="J671" s="869"/>
      <c r="K671" s="869"/>
    </row>
    <row r="672" spans="1:11" ht="13">
      <c r="A672" s="822"/>
      <c r="B672" s="823" t="s">
        <v>329</v>
      </c>
      <c r="C672" s="820"/>
      <c r="D672" s="1004" t="s">
        <v>1455</v>
      </c>
      <c r="E672" s="1004"/>
      <c r="F672" s="1004"/>
      <c r="G672" s="844"/>
      <c r="H672" s="869"/>
      <c r="I672" s="869"/>
      <c r="J672" s="869"/>
      <c r="K672" s="869"/>
    </row>
    <row r="673" spans="1:11" ht="13">
      <c r="A673" s="841"/>
      <c r="B673" s="841"/>
      <c r="C673" s="820"/>
      <c r="D673" s="1004"/>
      <c r="E673" s="1004"/>
      <c r="F673" s="1004"/>
      <c r="G673" s="844"/>
      <c r="H673" s="869"/>
      <c r="I673" s="869"/>
      <c r="J673" s="869"/>
      <c r="K673" s="869"/>
    </row>
    <row r="674" spans="1:11" ht="13">
      <c r="A674" s="820"/>
      <c r="B674" s="820"/>
      <c r="C674" s="820"/>
      <c r="D674" s="1004"/>
      <c r="E674" s="1004"/>
      <c r="F674" s="1004"/>
      <c r="G674" s="844"/>
      <c r="H674" s="869"/>
      <c r="I674" s="869"/>
      <c r="J674" s="869"/>
      <c r="K674" s="869"/>
    </row>
    <row r="675" spans="1:11" ht="13">
      <c r="A675" s="820"/>
      <c r="B675" s="820"/>
      <c r="C675" s="820"/>
      <c r="G675" s="844"/>
      <c r="H675" s="869"/>
      <c r="I675" s="869"/>
      <c r="J675" s="869"/>
      <c r="K675" s="869"/>
    </row>
    <row r="676" spans="1:11" ht="13">
      <c r="A676" s="822"/>
      <c r="B676" s="823" t="s">
        <v>329</v>
      </c>
      <c r="C676" s="820"/>
      <c r="D676" s="1006" t="s">
        <v>1021</v>
      </c>
      <c r="E676" s="1006"/>
      <c r="F676" s="1006"/>
      <c r="G676" s="844"/>
      <c r="H676" s="869"/>
      <c r="I676" s="869"/>
      <c r="J676" s="869"/>
      <c r="K676" s="869"/>
    </row>
    <row r="677" spans="1:11" ht="13">
      <c r="A677" s="822"/>
      <c r="B677" s="822"/>
      <c r="C677" s="820"/>
      <c r="D677" s="1006" t="s">
        <v>991</v>
      </c>
      <c r="E677" s="1006"/>
      <c r="F677" s="1006"/>
      <c r="G677" s="844"/>
      <c r="H677" s="869"/>
      <c r="I677" s="869"/>
      <c r="J677" s="869"/>
      <c r="K677" s="869"/>
    </row>
    <row r="678" spans="1:11" ht="13">
      <c r="A678" s="820"/>
      <c r="B678" s="820"/>
      <c r="C678" s="820"/>
      <c r="D678" s="696"/>
      <c r="E678" s="1059" t="s">
        <v>1256</v>
      </c>
      <c r="F678" s="1059"/>
      <c r="G678" s="844"/>
      <c r="H678" s="869"/>
      <c r="I678" s="869"/>
      <c r="J678" s="869"/>
      <c r="K678" s="869"/>
    </row>
    <row r="679" spans="1:11" ht="13">
      <c r="A679" s="820"/>
      <c r="B679" s="820"/>
      <c r="C679" s="820"/>
      <c r="D679" s="819"/>
      <c r="G679" s="844"/>
      <c r="H679" s="869"/>
      <c r="I679" s="869"/>
      <c r="J679" s="869"/>
      <c r="K679" s="869"/>
    </row>
    <row r="680" spans="1:11" ht="13">
      <c r="A680" s="822"/>
      <c r="B680" s="823" t="s">
        <v>329</v>
      </c>
      <c r="C680" s="820"/>
      <c r="D680" s="1058" t="s">
        <v>1266</v>
      </c>
      <c r="E680" s="1058"/>
      <c r="F680" s="1058"/>
      <c r="G680" s="844"/>
      <c r="H680" s="869"/>
      <c r="I680" s="869"/>
      <c r="J680" s="869"/>
      <c r="K680" s="869"/>
    </row>
    <row r="681" spans="1:11" ht="13">
      <c r="A681" s="820"/>
      <c r="B681" s="820"/>
      <c r="C681" s="820"/>
      <c r="D681" s="1058"/>
      <c r="E681" s="1058"/>
      <c r="F681" s="1058"/>
      <c r="G681" s="844"/>
      <c r="H681" s="869"/>
      <c r="I681" s="869"/>
      <c r="J681" s="869"/>
      <c r="K681" s="869"/>
    </row>
    <row r="682" spans="1:11" ht="13">
      <c r="A682" s="820"/>
      <c r="B682" s="820"/>
      <c r="C682" s="820"/>
      <c r="D682" s="1058"/>
      <c r="E682" s="1058"/>
      <c r="F682" s="1058"/>
      <c r="G682" s="844"/>
      <c r="H682" s="869"/>
      <c r="I682" s="869"/>
      <c r="J682" s="869"/>
      <c r="K682" s="869"/>
    </row>
    <row r="683" spans="1:11" ht="13">
      <c r="A683" s="820"/>
      <c r="B683" s="820"/>
      <c r="C683" s="820"/>
      <c r="D683" s="1058"/>
      <c r="E683" s="1058"/>
      <c r="F683" s="1058"/>
      <c r="G683" s="844"/>
      <c r="H683" s="869"/>
      <c r="I683" s="869"/>
      <c r="J683" s="869"/>
      <c r="K683" s="869"/>
    </row>
    <row r="684" spans="1:11" ht="13">
      <c r="A684" s="820"/>
      <c r="B684" s="820"/>
      <c r="C684" s="820"/>
      <c r="D684" s="1058"/>
      <c r="E684" s="1058"/>
      <c r="F684" s="1058"/>
      <c r="G684" s="844"/>
      <c r="H684" s="869"/>
      <c r="I684" s="869"/>
      <c r="J684" s="869"/>
      <c r="K684" s="869"/>
    </row>
    <row r="685" spans="1:11" s="816" customFormat="1" ht="13">
      <c r="A685" s="860"/>
      <c r="B685" s="860"/>
      <c r="C685" s="860"/>
      <c r="D685" s="1058"/>
      <c r="E685" s="1058"/>
      <c r="F685" s="1058"/>
      <c r="G685" s="871"/>
      <c r="H685" s="872"/>
      <c r="I685" s="872"/>
      <c r="J685" s="872"/>
      <c r="K685" s="872"/>
    </row>
    <row r="686" spans="1:11" s="816" customFormat="1" ht="13">
      <c r="A686" s="860"/>
      <c r="B686" s="860"/>
      <c r="C686" s="860"/>
      <c r="D686" s="873"/>
      <c r="E686" s="873"/>
      <c r="F686" s="873"/>
      <c r="G686" s="871"/>
      <c r="H686" s="872"/>
      <c r="I686" s="872"/>
      <c r="J686" s="872"/>
      <c r="K686" s="872"/>
    </row>
    <row r="687" spans="1:11" s="816" customFormat="1" ht="13">
      <c r="A687" s="860"/>
      <c r="B687" s="823" t="s">
        <v>329</v>
      </c>
      <c r="C687" s="860"/>
      <c r="D687" s="1058" t="s">
        <v>1457</v>
      </c>
      <c r="E687" s="1058"/>
      <c r="F687" s="1058"/>
      <c r="G687" s="871"/>
      <c r="H687" s="872"/>
      <c r="I687" s="872"/>
      <c r="J687" s="872"/>
      <c r="K687" s="872"/>
    </row>
    <row r="688" spans="1:11" s="816" customFormat="1" ht="13">
      <c r="A688" s="860"/>
      <c r="B688" s="860"/>
      <c r="C688" s="860"/>
      <c r="D688" s="1058"/>
      <c r="E688" s="1058"/>
      <c r="F688" s="1058"/>
      <c r="G688" s="871"/>
      <c r="H688" s="872"/>
      <c r="I688" s="872"/>
      <c r="J688" s="872"/>
      <c r="K688" s="872"/>
    </row>
    <row r="689" spans="1:11" s="816" customFormat="1" ht="13">
      <c r="A689" s="860"/>
      <c r="B689" s="860"/>
      <c r="C689" s="860"/>
      <c r="D689" s="873"/>
      <c r="E689" s="873"/>
      <c r="F689" s="873"/>
      <c r="G689" s="871"/>
      <c r="H689" s="872"/>
      <c r="I689" s="872"/>
      <c r="J689" s="872"/>
      <c r="K689" s="872"/>
    </row>
    <row r="690" spans="1:11" ht="13">
      <c r="A690" s="822"/>
      <c r="B690" s="823" t="s">
        <v>329</v>
      </c>
      <c r="C690" s="820"/>
      <c r="D690" s="1058" t="s">
        <v>1257</v>
      </c>
      <c r="E690" s="1058"/>
      <c r="F690" s="1058"/>
      <c r="G690" s="844"/>
      <c r="H690" s="869"/>
      <c r="I690" s="869"/>
      <c r="J690" s="869"/>
      <c r="K690" s="869"/>
    </row>
    <row r="691" spans="1:11" ht="13">
      <c r="A691" s="820"/>
      <c r="B691" s="820"/>
      <c r="C691" s="820"/>
      <c r="D691" s="1058"/>
      <c r="E691" s="1058"/>
      <c r="F691" s="1058"/>
      <c r="G691" s="844"/>
      <c r="H691" s="869"/>
      <c r="I691" s="869"/>
      <c r="J691" s="869"/>
      <c r="K691" s="869"/>
    </row>
    <row r="692" spans="1:11" ht="13">
      <c r="A692" s="820"/>
      <c r="B692" s="820"/>
      <c r="C692" s="820"/>
      <c r="D692" s="1058"/>
      <c r="E692" s="1058"/>
      <c r="F692" s="1058"/>
      <c r="G692" s="844"/>
      <c r="H692" s="869"/>
      <c r="I692" s="869"/>
      <c r="J692" s="869"/>
      <c r="K692" s="869"/>
    </row>
    <row r="693" spans="1:11" ht="15" customHeight="1">
      <c r="A693" s="820"/>
      <c r="B693" s="820"/>
      <c r="C693" s="820"/>
      <c r="D693" s="1058"/>
      <c r="E693" s="1058"/>
      <c r="F693" s="1058"/>
      <c r="G693" s="844"/>
      <c r="H693" s="869"/>
      <c r="I693" s="869"/>
      <c r="J693" s="869"/>
      <c r="K693" s="869"/>
    </row>
    <row r="694" spans="1:11" ht="15" customHeight="1">
      <c r="A694" s="820"/>
      <c r="B694" s="820"/>
      <c r="C694" s="820"/>
      <c r="D694" s="1058"/>
      <c r="E694" s="1058"/>
      <c r="F694" s="1058"/>
      <c r="G694" s="844"/>
      <c r="H694" s="869"/>
      <c r="I694" s="869"/>
      <c r="J694" s="869"/>
      <c r="K694" s="869"/>
    </row>
    <row r="695" spans="1:11" ht="13">
      <c r="A695" s="820"/>
      <c r="B695" s="820"/>
      <c r="C695" s="820"/>
      <c r="D695" s="1058"/>
      <c r="E695" s="1058"/>
      <c r="F695" s="1058"/>
      <c r="G695" s="844"/>
      <c r="H695" s="869"/>
      <c r="I695" s="869"/>
      <c r="J695" s="869"/>
      <c r="K695" s="869"/>
    </row>
    <row r="696" spans="1:11" ht="13">
      <c r="A696" s="820"/>
      <c r="B696" s="820"/>
      <c r="C696" s="820"/>
      <c r="D696" s="1058"/>
      <c r="E696" s="1058"/>
      <c r="F696" s="1058"/>
      <c r="G696" s="844"/>
      <c r="H696" s="869"/>
      <c r="I696" s="869"/>
      <c r="J696" s="869"/>
      <c r="K696" s="869"/>
    </row>
    <row r="697" spans="1:11" ht="13">
      <c r="A697" s="820"/>
      <c r="B697" s="820"/>
      <c r="C697" s="820"/>
      <c r="D697" s="1058"/>
      <c r="E697" s="1058"/>
      <c r="F697" s="1058"/>
      <c r="G697" s="844"/>
      <c r="H697" s="869"/>
      <c r="I697" s="869"/>
      <c r="J697" s="869"/>
      <c r="K697" s="869"/>
    </row>
    <row r="698" spans="1:11" ht="15" customHeight="1">
      <c r="A698" s="820"/>
      <c r="B698" s="820"/>
      <c r="C698" s="820"/>
      <c r="D698" s="1058"/>
      <c r="E698" s="1058"/>
      <c r="F698" s="1058"/>
      <c r="G698" s="844"/>
      <c r="H698" s="869"/>
      <c r="I698" s="869"/>
      <c r="J698" s="869"/>
      <c r="K698" s="869"/>
    </row>
    <row r="699" spans="1:11" ht="13">
      <c r="A699" s="820"/>
      <c r="B699" s="820"/>
      <c r="C699" s="820"/>
      <c r="D699" s="1058"/>
      <c r="E699" s="1058"/>
      <c r="F699" s="1058"/>
      <c r="G699" s="844"/>
      <c r="H699" s="869"/>
      <c r="I699" s="869"/>
      <c r="J699" s="869"/>
      <c r="K699" s="869"/>
    </row>
    <row r="700" spans="1:11" ht="13">
      <c r="A700" s="820"/>
      <c r="B700" s="820"/>
      <c r="C700" s="820"/>
      <c r="D700" s="1058"/>
      <c r="E700" s="1058"/>
      <c r="F700" s="1058"/>
      <c r="G700" s="844"/>
      <c r="H700" s="869"/>
      <c r="I700" s="869"/>
      <c r="J700" s="869"/>
      <c r="K700" s="869"/>
    </row>
    <row r="701" spans="1:11" ht="13">
      <c r="A701" s="820"/>
      <c r="B701" s="820"/>
      <c r="C701" s="820"/>
      <c r="D701" s="1058"/>
      <c r="E701" s="1058"/>
      <c r="F701" s="1058"/>
      <c r="G701" s="844"/>
      <c r="H701" s="869"/>
      <c r="I701" s="869"/>
      <c r="J701" s="869"/>
      <c r="K701" s="869"/>
    </row>
    <row r="702" spans="1:11" ht="13">
      <c r="A702" s="820"/>
      <c r="B702" s="820"/>
      <c r="C702" s="820"/>
      <c r="D702" s="1058"/>
      <c r="E702" s="1058"/>
      <c r="F702" s="1058"/>
      <c r="G702" s="844"/>
      <c r="H702" s="869"/>
      <c r="I702" s="869"/>
      <c r="J702" s="869"/>
      <c r="K702" s="869"/>
    </row>
    <row r="703" spans="1:11" ht="13">
      <c r="A703" s="820"/>
      <c r="B703" s="823" t="s">
        <v>329</v>
      </c>
      <c r="C703" s="820"/>
      <c r="D703" s="1058" t="s">
        <v>1264</v>
      </c>
      <c r="E703" s="1058"/>
      <c r="F703" s="1058"/>
      <c r="G703" s="844"/>
      <c r="H703" s="869"/>
      <c r="I703" s="869"/>
      <c r="J703" s="869"/>
      <c r="K703" s="869"/>
    </row>
    <row r="704" spans="1:11" ht="13">
      <c r="A704" s="820"/>
      <c r="B704" s="820"/>
      <c r="C704" s="820"/>
      <c r="D704" s="1058"/>
      <c r="E704" s="1058"/>
      <c r="F704" s="1058"/>
      <c r="G704" s="844"/>
      <c r="H704" s="869"/>
      <c r="I704" s="869"/>
      <c r="J704" s="869"/>
      <c r="K704" s="869"/>
    </row>
    <row r="705" spans="1:11" ht="13">
      <c r="A705" s="820"/>
      <c r="B705" s="820"/>
      <c r="C705" s="820"/>
      <c r="D705" s="873"/>
      <c r="E705" s="873"/>
      <c r="F705" s="873"/>
      <c r="G705" s="844"/>
      <c r="H705" s="869"/>
      <c r="I705" s="869"/>
      <c r="J705" s="869"/>
      <c r="K705" s="869"/>
    </row>
    <row r="706" spans="1:11" ht="13">
      <c r="A706" s="820"/>
      <c r="B706" s="823" t="s">
        <v>329</v>
      </c>
      <c r="C706" s="820"/>
      <c r="D706" s="1058" t="s">
        <v>1265</v>
      </c>
      <c r="E706" s="1058"/>
      <c r="F706" s="1058"/>
      <c r="G706" s="844"/>
      <c r="H706" s="869"/>
      <c r="I706" s="869"/>
      <c r="J706" s="869"/>
      <c r="K706" s="869"/>
    </row>
    <row r="707" spans="1:11" ht="13">
      <c r="A707" s="820"/>
      <c r="B707" s="820"/>
      <c r="C707" s="820"/>
      <c r="D707" s="1058"/>
      <c r="E707" s="1058"/>
      <c r="F707" s="1058"/>
      <c r="G707" s="844"/>
      <c r="H707" s="869"/>
      <c r="I707" s="869"/>
      <c r="J707" s="869"/>
      <c r="K707" s="869"/>
    </row>
    <row r="708" spans="1:11" ht="13">
      <c r="A708" s="820"/>
      <c r="B708" s="820"/>
      <c r="C708" s="820"/>
      <c r="D708" s="1058"/>
      <c r="E708" s="1058"/>
      <c r="F708" s="1058"/>
      <c r="G708" s="844"/>
      <c r="H708" s="869"/>
      <c r="I708" s="869"/>
      <c r="J708" s="869"/>
      <c r="K708" s="869"/>
    </row>
    <row r="709" spans="1:11" ht="13">
      <c r="A709" s="820"/>
      <c r="B709" s="820"/>
      <c r="C709" s="820"/>
      <c r="D709" s="873"/>
      <c r="E709" s="873"/>
      <c r="F709" s="873"/>
      <c r="G709" s="844"/>
      <c r="H709" s="869"/>
      <c r="I709" s="869"/>
      <c r="J709" s="869"/>
      <c r="K709" s="869"/>
    </row>
    <row r="710" spans="1:11" ht="13">
      <c r="A710" s="820"/>
      <c r="B710" s="823" t="s">
        <v>329</v>
      </c>
      <c r="C710" s="820"/>
      <c r="D710" s="1058" t="s">
        <v>1258</v>
      </c>
      <c r="E710" s="1058"/>
      <c r="F710" s="1058"/>
      <c r="G710" s="844"/>
      <c r="H710" s="869"/>
      <c r="I710" s="869"/>
      <c r="J710" s="869"/>
      <c r="K710" s="869"/>
    </row>
    <row r="711" spans="1:11" ht="13">
      <c r="A711" s="820"/>
      <c r="B711" s="820"/>
      <c r="C711" s="820"/>
      <c r="D711" s="1058"/>
      <c r="E711" s="1058"/>
      <c r="F711" s="1058"/>
      <c r="G711" s="844"/>
      <c r="H711" s="869"/>
      <c r="I711" s="869"/>
      <c r="J711" s="869"/>
      <c r="K711" s="869"/>
    </row>
    <row r="712" spans="1:11" ht="13">
      <c r="A712" s="820"/>
      <c r="B712" s="820"/>
      <c r="C712" s="820"/>
      <c r="D712" s="1058"/>
      <c r="E712" s="1058"/>
      <c r="F712" s="1058"/>
      <c r="G712" s="844"/>
      <c r="H712" s="869"/>
      <c r="I712" s="869"/>
      <c r="J712" s="869"/>
      <c r="K712" s="869"/>
    </row>
    <row r="713" spans="1:11" ht="13">
      <c r="A713" s="820"/>
      <c r="B713" s="820"/>
      <c r="C713" s="820"/>
      <c r="D713" s="827"/>
      <c r="G713" s="844"/>
      <c r="H713" s="869"/>
      <c r="I713" s="869"/>
      <c r="J713" s="869"/>
      <c r="K713" s="869"/>
    </row>
    <row r="714" spans="1:11" ht="13">
      <c r="A714" s="820"/>
      <c r="B714" s="823" t="s">
        <v>329</v>
      </c>
      <c r="C714" s="820"/>
      <c r="D714" s="1058" t="s">
        <v>1259</v>
      </c>
      <c r="E714" s="1058"/>
      <c r="F714" s="1058"/>
      <c r="G714" s="844"/>
      <c r="H714" s="869"/>
      <c r="I714" s="869"/>
      <c r="J714" s="869"/>
      <c r="K714" s="869"/>
    </row>
    <row r="715" spans="1:11" ht="13">
      <c r="A715" s="820"/>
      <c r="B715" s="820"/>
      <c r="C715" s="820"/>
      <c r="D715" s="1058"/>
      <c r="E715" s="1058"/>
      <c r="F715" s="1058"/>
      <c r="G715" s="844"/>
      <c r="H715" s="869"/>
      <c r="I715" s="869"/>
      <c r="J715" s="869"/>
      <c r="K715" s="869"/>
    </row>
    <row r="716" spans="1:11" ht="13">
      <c r="A716" s="820"/>
      <c r="B716" s="820"/>
      <c r="C716" s="820"/>
      <c r="D716" s="1058"/>
      <c r="E716" s="1058"/>
      <c r="F716" s="1058"/>
      <c r="G716" s="844"/>
      <c r="H716" s="869"/>
      <c r="I716" s="869"/>
      <c r="J716" s="869"/>
      <c r="K716" s="869"/>
    </row>
    <row r="717" spans="1:11" ht="13">
      <c r="A717" s="820"/>
      <c r="B717" s="820"/>
      <c r="C717" s="820"/>
      <c r="D717" s="815"/>
      <c r="G717" s="844"/>
      <c r="H717" s="869"/>
      <c r="I717" s="869"/>
      <c r="J717" s="869"/>
      <c r="K717" s="869"/>
    </row>
    <row r="718" spans="1:11" ht="13">
      <c r="A718" s="822"/>
      <c r="B718" s="823" t="s">
        <v>329</v>
      </c>
      <c r="C718" s="820"/>
      <c r="D718" s="1004" t="s">
        <v>1260</v>
      </c>
      <c r="E718" s="1004"/>
      <c r="F718" s="1004"/>
      <c r="G718" s="844"/>
      <c r="H718" s="869"/>
      <c r="I718" s="869"/>
      <c r="J718" s="869"/>
      <c r="K718" s="869"/>
    </row>
    <row r="719" spans="1:11" ht="13">
      <c r="A719" s="820"/>
      <c r="B719" s="820"/>
      <c r="C719" s="820"/>
      <c r="D719" s="1004"/>
      <c r="E719" s="1004"/>
      <c r="F719" s="1004"/>
      <c r="G719" s="844"/>
      <c r="H719" s="869"/>
      <c r="I719" s="869"/>
      <c r="J719" s="869"/>
      <c r="K719" s="869"/>
    </row>
    <row r="720" spans="1:11" ht="13">
      <c r="A720" s="820"/>
      <c r="B720" s="820"/>
      <c r="C720" s="820"/>
      <c r="D720" s="1004"/>
      <c r="E720" s="1004"/>
      <c r="F720" s="1004"/>
      <c r="G720" s="844"/>
      <c r="H720" s="869"/>
      <c r="I720" s="869"/>
      <c r="J720" s="869"/>
      <c r="K720" s="869"/>
    </row>
    <row r="721" spans="1:11" ht="13">
      <c r="A721" s="820"/>
      <c r="B721" s="820"/>
      <c r="C721" s="820"/>
      <c r="D721" s="1004"/>
      <c r="E721" s="1004"/>
      <c r="F721" s="1004"/>
      <c r="G721" s="844"/>
      <c r="H721" s="869"/>
      <c r="I721" s="869"/>
      <c r="J721" s="869"/>
      <c r="K721" s="869"/>
    </row>
    <row r="722" spans="1:11" ht="13">
      <c r="A722" s="820"/>
      <c r="B722" s="820"/>
      <c r="C722" s="820"/>
      <c r="D722" s="847"/>
      <c r="G722" s="844"/>
      <c r="H722" s="869"/>
      <c r="I722" s="869"/>
      <c r="J722" s="869"/>
      <c r="K722" s="869"/>
    </row>
    <row r="723" spans="1:11" ht="13">
      <c r="A723" s="822"/>
      <c r="B723" s="823" t="s">
        <v>329</v>
      </c>
      <c r="C723" s="820"/>
      <c r="D723" s="1058" t="s">
        <v>1393</v>
      </c>
      <c r="E723" s="1058"/>
      <c r="F723" s="1058"/>
      <c r="G723" s="844"/>
      <c r="H723" s="869"/>
      <c r="I723" s="869"/>
      <c r="J723" s="869"/>
      <c r="K723" s="869"/>
    </row>
    <row r="724" spans="1:11" ht="13">
      <c r="A724" s="820"/>
      <c r="B724" s="820"/>
      <c r="C724" s="820"/>
      <c r="D724" s="1058"/>
      <c r="E724" s="1058"/>
      <c r="F724" s="1058"/>
      <c r="G724" s="844"/>
      <c r="H724" s="869"/>
      <c r="I724" s="869"/>
      <c r="J724" s="869"/>
      <c r="K724" s="869"/>
    </row>
    <row r="725" spans="1:11" ht="13">
      <c r="A725" s="820"/>
      <c r="B725" s="820"/>
      <c r="C725" s="820"/>
      <c r="D725" s="1058"/>
      <c r="E725" s="1058"/>
      <c r="F725" s="1058"/>
      <c r="G725" s="844"/>
      <c r="H725" s="869"/>
      <c r="I725" s="869"/>
      <c r="J725" s="869"/>
      <c r="K725" s="869"/>
    </row>
    <row r="726" spans="1:11" ht="13">
      <c r="A726" s="820"/>
      <c r="B726" s="820"/>
      <c r="C726" s="820"/>
      <c r="D726" s="1058"/>
      <c r="E726" s="1058"/>
      <c r="F726" s="1058"/>
      <c r="G726" s="844"/>
      <c r="H726" s="869"/>
      <c r="I726" s="869"/>
      <c r="J726" s="869"/>
      <c r="K726" s="869"/>
    </row>
    <row r="727" spans="1:11" ht="13">
      <c r="A727" s="820"/>
      <c r="B727" s="820"/>
      <c r="C727" s="820"/>
      <c r="D727" s="1058"/>
      <c r="E727" s="1058"/>
      <c r="F727" s="1058"/>
      <c r="G727" s="844"/>
      <c r="H727" s="869"/>
      <c r="I727" s="869"/>
      <c r="J727" s="869"/>
      <c r="K727" s="869"/>
    </row>
    <row r="728" spans="1:11" ht="13">
      <c r="A728" s="820"/>
      <c r="B728" s="820"/>
      <c r="C728" s="820"/>
      <c r="D728" s="1058"/>
      <c r="E728" s="1058"/>
      <c r="F728" s="1058"/>
      <c r="G728" s="844"/>
      <c r="H728" s="869"/>
      <c r="I728" s="869"/>
      <c r="J728" s="869"/>
      <c r="K728" s="869"/>
    </row>
    <row r="729" spans="1:11" ht="13">
      <c r="A729" s="820"/>
      <c r="B729" s="820"/>
      <c r="C729" s="820"/>
      <c r="D729" s="1058"/>
      <c r="E729" s="1058"/>
      <c r="F729" s="1058"/>
      <c r="G729" s="844"/>
      <c r="H729" s="869"/>
      <c r="I729" s="869"/>
      <c r="J729" s="869"/>
      <c r="K729" s="869"/>
    </row>
    <row r="730" spans="1:11" ht="13">
      <c r="A730" s="820"/>
      <c r="B730" s="820"/>
      <c r="C730" s="820"/>
      <c r="D730" s="1034" t="s">
        <v>1261</v>
      </c>
      <c r="E730" s="1034"/>
      <c r="F730" s="1034"/>
      <c r="G730" s="844"/>
      <c r="H730" s="869"/>
      <c r="I730" s="869"/>
      <c r="J730" s="869"/>
      <c r="K730" s="869"/>
    </row>
    <row r="731" spans="1:11" ht="13">
      <c r="A731" s="820"/>
      <c r="B731" s="820"/>
      <c r="C731" s="820"/>
      <c r="D731" s="806"/>
      <c r="G731" s="844"/>
      <c r="H731" s="869"/>
      <c r="I731" s="869"/>
      <c r="J731" s="869"/>
      <c r="K731" s="869"/>
    </row>
    <row r="732" spans="1:11" ht="13">
      <c r="A732" s="1036" t="s">
        <v>1218</v>
      </c>
      <c r="B732" s="1036"/>
      <c r="C732" s="1036"/>
      <c r="D732" s="1036"/>
      <c r="E732" s="1036"/>
      <c r="F732" s="1036"/>
      <c r="G732" s="1036"/>
      <c r="H732" s="869"/>
      <c r="I732" s="869"/>
      <c r="J732" s="869"/>
      <c r="K732" s="869"/>
    </row>
    <row r="733" spans="1:11" ht="13">
      <c r="A733" s="820"/>
      <c r="B733" s="820"/>
      <c r="C733" s="820"/>
      <c r="D733" s="847"/>
      <c r="G733" s="874"/>
      <c r="H733" s="869"/>
      <c r="I733" s="869"/>
      <c r="J733" s="869"/>
      <c r="K733" s="869"/>
    </row>
    <row r="734" spans="1:11" ht="13.75" customHeight="1">
      <c r="C734" s="820"/>
      <c r="D734" s="1075" t="s">
        <v>1234</v>
      </c>
      <c r="E734" s="1075"/>
      <c r="F734" s="1075"/>
      <c r="G734" s="874"/>
      <c r="H734" s="869"/>
      <c r="I734" s="869"/>
      <c r="J734" s="869"/>
      <c r="K734" s="869"/>
    </row>
    <row r="735" spans="1:11" ht="13">
      <c r="A735" s="820"/>
      <c r="B735" s="820"/>
      <c r="C735" s="820"/>
      <c r="D735" s="1030" t="s">
        <v>1235</v>
      </c>
      <c r="E735" s="1030"/>
      <c r="F735" s="1030"/>
      <c r="G735" s="874"/>
      <c r="H735" s="869"/>
      <c r="I735" s="869"/>
      <c r="J735" s="869"/>
      <c r="K735" s="869"/>
    </row>
    <row r="736" spans="1:11" ht="13">
      <c r="A736" s="820"/>
      <c r="B736" s="820"/>
      <c r="C736" s="820"/>
      <c r="G736" s="874"/>
      <c r="H736" s="869"/>
      <c r="I736" s="869"/>
      <c r="J736" s="869"/>
      <c r="K736" s="869"/>
    </row>
    <row r="737" spans="1:11" s="816" customFormat="1" ht="13">
      <c r="A737" s="822"/>
      <c r="B737" s="823" t="s">
        <v>329</v>
      </c>
      <c r="C737" s="813"/>
      <c r="D737" s="1004" t="s">
        <v>1236</v>
      </c>
      <c r="E737" s="1004"/>
      <c r="F737" s="1004"/>
      <c r="G737" s="874"/>
      <c r="H737" s="872"/>
      <c r="I737" s="872"/>
      <c r="J737" s="872"/>
      <c r="K737" s="872"/>
    </row>
    <row r="738" spans="1:11" s="816" customFormat="1" ht="10.5" customHeight="1">
      <c r="A738" s="813"/>
      <c r="B738" s="813"/>
      <c r="C738" s="813"/>
      <c r="D738" s="1004"/>
      <c r="E738" s="1004"/>
      <c r="F738" s="1004"/>
      <c r="G738" s="874"/>
      <c r="H738" s="872"/>
      <c r="I738" s="872"/>
      <c r="J738" s="872"/>
      <c r="K738" s="872"/>
    </row>
    <row r="739" spans="1:11" s="816" customFormat="1">
      <c r="A739" s="813"/>
      <c r="B739" s="813"/>
      <c r="C739" s="813"/>
      <c r="D739" s="1004"/>
      <c r="E739" s="1004"/>
      <c r="F739" s="1004"/>
      <c r="G739" s="874"/>
      <c r="H739" s="872"/>
      <c r="I739" s="872"/>
      <c r="J739" s="872"/>
      <c r="K739" s="872"/>
    </row>
    <row r="740" spans="1:11">
      <c r="D740" s="1004"/>
      <c r="E740" s="1004"/>
      <c r="F740" s="1004"/>
      <c r="G740" s="874"/>
      <c r="H740" s="869"/>
      <c r="I740" s="869"/>
      <c r="J740" s="869"/>
      <c r="K740" s="869"/>
    </row>
    <row r="741" spans="1:11">
      <c r="A741" s="826"/>
      <c r="B741" s="826"/>
      <c r="C741" s="826"/>
      <c r="D741" s="1004"/>
      <c r="E741" s="1004"/>
      <c r="F741" s="1004"/>
      <c r="G741" s="875"/>
      <c r="H741" s="869"/>
      <c r="I741" s="869"/>
      <c r="J741" s="869"/>
      <c r="K741" s="869"/>
    </row>
    <row r="742" spans="1:11" ht="15.65" customHeight="1">
      <c r="A742" s="826"/>
      <c r="B742" s="826"/>
      <c r="C742" s="826"/>
      <c r="D742" s="1004"/>
      <c r="E742" s="1004"/>
      <c r="F742" s="1004"/>
      <c r="G742" s="875"/>
      <c r="H742" s="869"/>
      <c r="I742" s="869"/>
      <c r="J742" s="869"/>
      <c r="K742" s="869"/>
    </row>
    <row r="743" spans="1:11">
      <c r="A743" s="826"/>
      <c r="B743" s="826"/>
      <c r="C743" s="826"/>
      <c r="D743" s="864"/>
      <c r="E743" s="876"/>
      <c r="F743" s="876"/>
      <c r="G743" s="875"/>
      <c r="H743" s="869"/>
      <c r="I743" s="869"/>
      <c r="J743" s="869"/>
      <c r="K743" s="869"/>
    </row>
    <row r="744" spans="1:11" s="880" customFormat="1" ht="13">
      <c r="A744" s="877"/>
      <c r="B744" s="823" t="s">
        <v>329</v>
      </c>
      <c r="C744" s="878"/>
      <c r="D744" s="1005" t="s">
        <v>1513</v>
      </c>
      <c r="E744" s="1005"/>
      <c r="F744" s="1005"/>
      <c r="G744" s="879"/>
    </row>
    <row r="745" spans="1:11" s="880" customFormat="1">
      <c r="A745" s="878"/>
      <c r="B745" s="878"/>
      <c r="C745" s="878"/>
      <c r="D745" s="1005"/>
      <c r="E745" s="1005"/>
      <c r="F745" s="1005"/>
      <c r="G745" s="879"/>
    </row>
    <row r="746" spans="1:11" s="880" customFormat="1">
      <c r="A746" s="878"/>
      <c r="B746" s="878"/>
      <c r="C746" s="878"/>
      <c r="D746" s="1005"/>
      <c r="E746" s="1005"/>
      <c r="F746" s="1005"/>
      <c r="G746" s="879"/>
    </row>
    <row r="747" spans="1:11" s="880" customFormat="1">
      <c r="A747" s="878"/>
      <c r="B747" s="878"/>
      <c r="C747" s="878"/>
      <c r="D747" s="1005"/>
      <c r="E747" s="1005"/>
      <c r="F747" s="1005"/>
      <c r="G747" s="879"/>
    </row>
    <row r="748" spans="1:11" s="880" customFormat="1">
      <c r="A748" s="878"/>
      <c r="B748" s="878"/>
      <c r="C748" s="878"/>
      <c r="D748" s="864"/>
      <c r="E748" s="879"/>
      <c r="F748" s="879"/>
      <c r="G748" s="879"/>
    </row>
    <row r="749" spans="1:11" s="880" customFormat="1" ht="13">
      <c r="A749" s="822"/>
      <c r="B749" s="823" t="s">
        <v>329</v>
      </c>
      <c r="C749" s="878"/>
      <c r="D749" s="1084" t="s">
        <v>1514</v>
      </c>
      <c r="E749" s="1084"/>
      <c r="F749" s="1084"/>
      <c r="G749" s="879"/>
    </row>
    <row r="750" spans="1:11" s="880" customFormat="1">
      <c r="A750" s="878"/>
      <c r="B750" s="878"/>
      <c r="C750" s="878"/>
      <c r="D750" s="1084"/>
      <c r="E750" s="1084"/>
      <c r="F750" s="1084"/>
      <c r="G750" s="879"/>
    </row>
    <row r="751" spans="1:11" s="880" customFormat="1">
      <c r="A751" s="878"/>
      <c r="B751" s="878"/>
      <c r="C751" s="878"/>
      <c r="D751" s="1084"/>
      <c r="E751" s="1084"/>
      <c r="F751" s="1084"/>
      <c r="G751" s="879"/>
    </row>
    <row r="752" spans="1:11">
      <c r="A752" s="826"/>
      <c r="B752" s="826"/>
      <c r="C752" s="826"/>
      <c r="D752" s="864"/>
      <c r="E752" s="876"/>
      <c r="F752" s="876"/>
      <c r="G752" s="875"/>
      <c r="H752" s="869"/>
      <c r="I752" s="869"/>
      <c r="J752" s="869"/>
      <c r="K752" s="869"/>
    </row>
    <row r="753" spans="1:11" ht="13">
      <c r="A753" s="822"/>
      <c r="B753" s="823" t="s">
        <v>329</v>
      </c>
      <c r="C753" s="826"/>
      <c r="D753" s="1005" t="s">
        <v>1451</v>
      </c>
      <c r="E753" s="1005"/>
      <c r="F753" s="1005"/>
      <c r="G753" s="875"/>
      <c r="H753" s="869"/>
      <c r="I753" s="869"/>
      <c r="J753" s="869"/>
      <c r="K753" s="869"/>
    </row>
    <row r="754" spans="1:11">
      <c r="A754" s="826"/>
      <c r="B754" s="826"/>
      <c r="C754" s="826"/>
      <c r="D754" s="1005"/>
      <c r="E754" s="1005"/>
      <c r="F754" s="1005"/>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1005" t="s">
        <v>1475</v>
      </c>
      <c r="E756" s="1005"/>
      <c r="F756" s="1005"/>
      <c r="G756" s="875"/>
      <c r="H756" s="869"/>
      <c r="I756" s="869"/>
      <c r="J756" s="869"/>
      <c r="K756" s="869"/>
    </row>
    <row r="757" spans="1:11">
      <c r="A757" s="826"/>
      <c r="B757" s="826"/>
      <c r="C757" s="826"/>
      <c r="D757" s="1005"/>
      <c r="E757" s="1005"/>
      <c r="F757" s="1005"/>
      <c r="G757" s="875"/>
      <c r="H757" s="869"/>
      <c r="I757" s="869"/>
      <c r="J757" s="869"/>
      <c r="K757" s="869"/>
    </row>
    <row r="758" spans="1:11">
      <c r="A758" s="826"/>
      <c r="B758" s="826"/>
      <c r="C758" s="826"/>
      <c r="D758" s="1005"/>
      <c r="E758" s="1005"/>
      <c r="F758" s="1005"/>
      <c r="G758" s="875"/>
      <c r="H758" s="869"/>
      <c r="I758" s="869"/>
      <c r="J758" s="869"/>
      <c r="K758" s="869"/>
    </row>
    <row r="759" spans="1:11">
      <c r="A759" s="826"/>
      <c r="B759" s="826"/>
      <c r="C759" s="826"/>
      <c r="D759" s="805"/>
      <c r="E759" s="805"/>
      <c r="F759" s="805"/>
      <c r="G759" s="875"/>
      <c r="H759" s="869"/>
      <c r="I759" s="869"/>
      <c r="J759" s="869"/>
      <c r="K759" s="869"/>
    </row>
    <row r="760" spans="1:11" ht="13">
      <c r="A760" s="1038" t="s">
        <v>1571</v>
      </c>
      <c r="B760" s="1038"/>
      <c r="C760" s="1038"/>
      <c r="D760" s="1038"/>
      <c r="E760" s="1038"/>
      <c r="F760" s="1038"/>
      <c r="G760" s="1038"/>
    </row>
    <row r="761" spans="1:11" ht="13">
      <c r="A761" s="820"/>
      <c r="B761" s="820"/>
      <c r="C761" s="820"/>
      <c r="D761" s="881"/>
      <c r="F761" s="868"/>
      <c r="G761" s="874"/>
    </row>
    <row r="762" spans="1:11" ht="13">
      <c r="A762" s="826"/>
      <c r="B762" s="826"/>
      <c r="C762" s="831"/>
      <c r="D762" s="1039" t="s">
        <v>1579</v>
      </c>
      <c r="E762" s="1039"/>
      <c r="F762" s="1039"/>
      <c r="G762" s="874"/>
    </row>
    <row r="763" spans="1:11">
      <c r="A763" s="882"/>
      <c r="B763" s="882"/>
      <c r="C763" s="883"/>
      <c r="D763" s="1029" t="s">
        <v>1567</v>
      </c>
      <c r="E763" s="1029"/>
      <c r="F763" s="1029"/>
      <c r="G763" s="874"/>
    </row>
    <row r="764" spans="1:11">
      <c r="A764" s="882"/>
      <c r="B764" s="882"/>
      <c r="C764" s="883"/>
      <c r="D764" s="920"/>
      <c r="E764" s="920"/>
      <c r="F764" s="920"/>
      <c r="G764" s="874"/>
    </row>
    <row r="765" spans="1:11" ht="13">
      <c r="A765" s="826"/>
      <c r="C765" s="831"/>
      <c r="D765" s="1039" t="s">
        <v>1564</v>
      </c>
      <c r="E765" s="1039"/>
      <c r="F765" s="1039"/>
      <c r="G765" s="874"/>
    </row>
    <row r="766" spans="1:11" ht="13">
      <c r="A766" s="822"/>
      <c r="B766" s="823" t="s">
        <v>329</v>
      </c>
      <c r="C766" s="831"/>
      <c r="D766" s="1030" t="s">
        <v>1103</v>
      </c>
      <c r="E766" s="1030"/>
      <c r="F766" s="1030"/>
      <c r="G766" s="874"/>
    </row>
    <row r="767" spans="1:11" ht="13">
      <c r="A767" s="822"/>
      <c r="B767" s="815"/>
      <c r="C767" s="831"/>
      <c r="D767" s="921"/>
      <c r="E767" s="1031" t="s">
        <v>1226</v>
      </c>
      <c r="F767" s="1031"/>
      <c r="G767" s="874"/>
    </row>
    <row r="768" spans="1:11" ht="13">
      <c r="A768" s="822"/>
      <c r="B768" s="815"/>
      <c r="C768" s="831"/>
      <c r="D768" s="927"/>
      <c r="E768" s="928"/>
      <c r="F768" s="928"/>
      <c r="G768" s="874"/>
    </row>
    <row r="769" spans="1:7" ht="13">
      <c r="A769" s="822"/>
      <c r="B769" s="815"/>
      <c r="C769" s="831"/>
      <c r="D769" s="927"/>
      <c r="E769" s="928"/>
      <c r="F769" s="928"/>
      <c r="G769" s="874"/>
    </row>
    <row r="770" spans="1:7" ht="13">
      <c r="A770" s="822"/>
      <c r="C770" s="831"/>
      <c r="D770" s="1039" t="s">
        <v>1580</v>
      </c>
      <c r="E770" s="1039"/>
      <c r="F770" s="1039"/>
      <c r="G770" s="874"/>
    </row>
    <row r="771" spans="1:7" ht="13">
      <c r="A771" s="822"/>
      <c r="B771" s="823" t="s">
        <v>329</v>
      </c>
      <c r="C771" s="831"/>
      <c r="D771" s="1057" t="s">
        <v>1576</v>
      </c>
      <c r="E771" s="1057"/>
      <c r="F771" s="1057"/>
      <c r="G771" s="815"/>
    </row>
    <row r="772" spans="1:7" ht="13">
      <c r="A772" s="822"/>
      <c r="B772" s="815"/>
      <c r="C772" s="831"/>
      <c r="D772" s="1057" t="s">
        <v>1577</v>
      </c>
      <c r="E772" s="1057"/>
      <c r="F772" s="1057"/>
      <c r="G772" s="815"/>
    </row>
    <row r="773" spans="1:7" ht="13">
      <c r="A773" s="822"/>
      <c r="C773" s="831"/>
      <c r="D773" s="935"/>
      <c r="E773" s="928"/>
      <c r="F773" s="928"/>
      <c r="G773" s="874"/>
    </row>
    <row r="774" spans="1:7" ht="13">
      <c r="A774" s="822"/>
      <c r="B774" s="823" t="s">
        <v>329</v>
      </c>
      <c r="C774" s="831"/>
      <c r="D774" s="927" t="s">
        <v>1572</v>
      </c>
      <c r="E774" s="927"/>
      <c r="F774" s="927"/>
      <c r="G774" s="874"/>
    </row>
    <row r="775" spans="1:7" ht="13">
      <c r="A775" s="822"/>
      <c r="B775" s="815"/>
      <c r="C775" s="831"/>
      <c r="D775" s="921" t="s">
        <v>1573</v>
      </c>
      <c r="E775" s="927"/>
      <c r="F775" s="927"/>
      <c r="G775" s="874"/>
    </row>
    <row r="776" spans="1:7" ht="13">
      <c r="A776" s="822"/>
      <c r="B776" s="815"/>
      <c r="C776" s="831"/>
      <c r="D776" s="921" t="s">
        <v>1574</v>
      </c>
      <c r="E776" s="922" t="s">
        <v>1575</v>
      </c>
      <c r="F776" s="922"/>
      <c r="G776" s="874"/>
    </row>
    <row r="777" spans="1:7" ht="13">
      <c r="A777" s="822"/>
      <c r="B777" s="815"/>
      <c r="C777" s="831"/>
      <c r="D777" s="927" t="s">
        <v>1578</v>
      </c>
      <c r="E777" s="815"/>
      <c r="F777" s="927"/>
      <c r="G777" s="874"/>
    </row>
    <row r="778" spans="1:7" ht="13">
      <c r="A778" s="822"/>
      <c r="B778" s="815"/>
      <c r="C778" s="831"/>
      <c r="D778" s="927"/>
      <c r="E778" s="815"/>
      <c r="F778" s="927"/>
      <c r="G778" s="874"/>
    </row>
    <row r="779" spans="1:7" ht="13">
      <c r="A779" s="822"/>
      <c r="B779" s="815"/>
      <c r="C779" s="831"/>
      <c r="D779" s="927"/>
      <c r="E779" s="928"/>
      <c r="F779" s="928"/>
      <c r="G779" s="874"/>
    </row>
    <row r="780" spans="1:7" ht="13">
      <c r="A780" s="986" t="s">
        <v>484</v>
      </c>
      <c r="B780" s="986"/>
      <c r="C780" s="986"/>
      <c r="D780" s="986"/>
      <c r="E780" s="986"/>
      <c r="F780" s="986"/>
      <c r="G780" s="986"/>
    </row>
    <row r="781" spans="1:7" ht="13">
      <c r="A781" s="818"/>
      <c r="B781" s="818"/>
      <c r="C781" s="854"/>
      <c r="D781" s="874"/>
      <c r="E781" s="874"/>
      <c r="F781" s="874"/>
      <c r="G781" s="874"/>
    </row>
    <row r="782" spans="1:7">
      <c r="A782" s="825"/>
      <c r="B782" s="1068" t="s">
        <v>1102</v>
      </c>
      <c r="C782" s="1068"/>
      <c r="D782" s="1068"/>
      <c r="E782" s="1068"/>
      <c r="F782" s="1068"/>
      <c r="G782" s="874"/>
    </row>
    <row r="783" spans="1:7" ht="13">
      <c r="A783" s="841"/>
      <c r="B783" s="841"/>
      <c r="G783" s="874"/>
    </row>
    <row r="784" spans="1:7" ht="13">
      <c r="A784" s="986" t="s">
        <v>485</v>
      </c>
      <c r="B784" s="986"/>
      <c r="C784" s="986"/>
      <c r="D784" s="986"/>
      <c r="E784" s="986"/>
      <c r="F784" s="986"/>
      <c r="G784" s="986"/>
    </row>
    <row r="785" spans="1:7" ht="13">
      <c r="A785" s="818"/>
      <c r="B785" s="818"/>
      <c r="C785" s="818"/>
      <c r="D785" s="847"/>
      <c r="G785" s="874"/>
    </row>
    <row r="786" spans="1:7">
      <c r="A786" s="825"/>
      <c r="B786" s="1081" t="s">
        <v>483</v>
      </c>
      <c r="C786" s="1081"/>
      <c r="D786" s="1081"/>
      <c r="E786" s="1081"/>
      <c r="F786" s="1081"/>
      <c r="G786" s="874"/>
    </row>
    <row r="787" spans="1:7" ht="13">
      <c r="A787" s="822"/>
      <c r="B787" s="822"/>
      <c r="D787" s="825"/>
      <c r="E787" s="825"/>
      <c r="F787" s="874"/>
      <c r="G787" s="874"/>
    </row>
    <row r="788" spans="1:7" ht="13">
      <c r="A788" s="986" t="s">
        <v>486</v>
      </c>
      <c r="B788" s="986"/>
      <c r="C788" s="986"/>
      <c r="D788" s="986"/>
      <c r="E788" s="986"/>
      <c r="F788" s="986"/>
      <c r="G788" s="986"/>
    </row>
    <row r="789" spans="1:7" ht="13">
      <c r="C789" s="820"/>
      <c r="D789" s="848"/>
      <c r="E789" s="825"/>
      <c r="F789" s="874"/>
      <c r="G789" s="874"/>
    </row>
    <row r="790" spans="1:7">
      <c r="A790" s="825"/>
      <c r="B790" s="1081" t="s">
        <v>483</v>
      </c>
      <c r="C790" s="1081"/>
      <c r="D790" s="1081"/>
      <c r="E790" s="1081"/>
      <c r="F790" s="1081"/>
      <c r="G790" s="874"/>
    </row>
    <row r="791" spans="1:7">
      <c r="A791" s="825"/>
      <c r="B791" s="825"/>
      <c r="C791" s="854"/>
      <c r="D791" s="874"/>
      <c r="E791" s="874"/>
      <c r="F791" s="874"/>
      <c r="G791" s="874"/>
    </row>
    <row r="792" spans="1:7" ht="13">
      <c r="A792" s="986" t="s">
        <v>487</v>
      </c>
      <c r="B792" s="986"/>
      <c r="C792" s="986"/>
      <c r="D792" s="986"/>
      <c r="E792" s="986"/>
      <c r="F792" s="986"/>
      <c r="G792" s="986"/>
    </row>
    <row r="793" spans="1:7">
      <c r="A793" s="825"/>
      <c r="B793" s="825"/>
    </row>
    <row r="794" spans="1:7">
      <c r="A794" s="825"/>
      <c r="B794" s="1081" t="s">
        <v>483</v>
      </c>
      <c r="C794" s="1081"/>
      <c r="D794" s="1081"/>
      <c r="E794" s="1081"/>
      <c r="F794" s="1081"/>
    </row>
    <row r="795" spans="1:7" ht="13">
      <c r="A795" s="854"/>
      <c r="B795" s="854"/>
      <c r="C795" s="854"/>
      <c r="D795" s="817"/>
      <c r="F795" s="874"/>
    </row>
    <row r="796" spans="1:7" ht="13">
      <c r="A796" s="986" t="s">
        <v>488</v>
      </c>
      <c r="B796" s="986"/>
      <c r="C796" s="986"/>
      <c r="D796" s="986"/>
      <c r="E796" s="986"/>
      <c r="F796" s="986"/>
      <c r="G796" s="986"/>
    </row>
    <row r="797" spans="1:7">
      <c r="A797" s="825"/>
      <c r="B797" s="825"/>
    </row>
    <row r="798" spans="1:7">
      <c r="A798" s="825"/>
      <c r="B798" s="1081" t="s">
        <v>483</v>
      </c>
      <c r="C798" s="1081"/>
      <c r="D798" s="1081"/>
      <c r="E798" s="1081"/>
      <c r="F798" s="1081"/>
    </row>
    <row r="799" spans="1:7" ht="13">
      <c r="A799" s="854"/>
      <c r="B799" s="854"/>
      <c r="C799" s="854"/>
      <c r="D799" s="817"/>
      <c r="F799" s="874"/>
    </row>
    <row r="800" spans="1:7" ht="13">
      <c r="A800" s="986" t="s">
        <v>489</v>
      </c>
      <c r="B800" s="986"/>
      <c r="C800" s="986"/>
      <c r="D800" s="986"/>
      <c r="E800" s="986"/>
      <c r="F800" s="986"/>
      <c r="G800" s="986"/>
    </row>
    <row r="801" spans="1:7">
      <c r="A801" s="825"/>
      <c r="B801" s="825"/>
    </row>
    <row r="802" spans="1:7">
      <c r="A802" s="825"/>
      <c r="B802" s="1081" t="s">
        <v>483</v>
      </c>
      <c r="C802" s="1081"/>
      <c r="D802" s="1081"/>
      <c r="E802" s="1081"/>
      <c r="F802" s="1081"/>
    </row>
    <row r="803" spans="1:7" ht="13">
      <c r="A803" s="843"/>
      <c r="B803" s="843"/>
      <c r="C803" s="843"/>
      <c r="D803" s="884"/>
      <c r="E803" s="844"/>
      <c r="F803" s="844"/>
      <c r="G803" s="844"/>
    </row>
    <row r="804" spans="1:7" ht="13">
      <c r="A804" s="986" t="s">
        <v>200</v>
      </c>
      <c r="B804" s="986"/>
      <c r="C804" s="986"/>
      <c r="D804" s="986"/>
      <c r="E804" s="986"/>
      <c r="F804" s="986"/>
      <c r="G804" s="986"/>
    </row>
    <row r="805" spans="1:7">
      <c r="A805" s="825"/>
      <c r="B805" s="825"/>
    </row>
    <row r="806" spans="1:7">
      <c r="A806" s="825"/>
      <c r="B806" s="1081" t="s">
        <v>483</v>
      </c>
      <c r="C806" s="1081"/>
      <c r="D806" s="1081"/>
      <c r="E806" s="1081"/>
      <c r="F806" s="1081"/>
    </row>
    <row r="807" spans="1:7" ht="13">
      <c r="A807" s="825"/>
      <c r="B807" s="825"/>
      <c r="D807" s="817"/>
    </row>
    <row r="808" spans="1:7" ht="13">
      <c r="A808" s="986" t="s">
        <v>967</v>
      </c>
      <c r="B808" s="986"/>
      <c r="C808" s="986"/>
      <c r="D808" s="986"/>
      <c r="E808" s="986"/>
      <c r="F808" s="986"/>
      <c r="G808" s="986"/>
    </row>
    <row r="809" spans="1:7">
      <c r="A809" s="825"/>
      <c r="B809" s="825"/>
    </row>
    <row r="810" spans="1:7">
      <c r="A810" s="825"/>
      <c r="B810" s="1081" t="s">
        <v>483</v>
      </c>
      <c r="C810" s="1081"/>
      <c r="D810" s="1081"/>
      <c r="E810" s="1081"/>
      <c r="F810" s="1081"/>
      <c r="G810" s="815"/>
    </row>
    <row r="811" spans="1:7" ht="13">
      <c r="A811" s="818"/>
      <c r="B811" s="818"/>
      <c r="C811" s="818"/>
      <c r="E811" s="815"/>
      <c r="F811" s="815"/>
      <c r="G811" s="815"/>
    </row>
    <row r="812" spans="1:7" ht="13">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ht="13">
      <c r="G1747" s="1003"/>
      <c r="H1747" s="1003"/>
      <c r="I1747" s="1003"/>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xr:uid="{00000000-0002-0000-0300-000000000000}">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xr:uid="{00000000-0002-0000-0300-000001000000}">
      <formula1>$I$3:$I$5</formula1>
    </dataValidation>
  </dataValidations>
  <hyperlinks>
    <hyperlink ref="D407" r:id="rId1" xr:uid="{00000000-0004-0000-0300-000000000000}"/>
    <hyperlink ref="D659" r:id="rId2" xr:uid="{00000000-0004-0000-0300-000001000000}"/>
    <hyperlink ref="D149" r:id="rId3" xr:uid="{00000000-0004-0000-0300-000002000000}"/>
    <hyperlink ref="D407:F407" r:id="rId4" display="https://www.treasurer.ca.gov/ctcac/forms/transfer-event-questionnaire.pdf" xr:uid="{00000000-0004-0000-0300-000003000000}"/>
    <hyperlink ref="D372" r:id="rId5" xr:uid="{00000000-0004-0000-0300-000004000000}"/>
    <hyperlink ref="D659:F659" r:id="rId6" display="https://www.treasurer.ca.gov/ctcac/guidance.asp" xr:uid="{00000000-0004-0000-0300-000005000000}"/>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D1065"/>
  <sheetViews>
    <sheetView showGridLines="0" showZeros="0" topLeftCell="A103" zoomScaleNormal="100" zoomScaleSheetLayoutView="100" workbookViewId="0">
      <selection activeCell="A20" sqref="A20:AL20"/>
    </sheetView>
  </sheetViews>
  <sheetFormatPr defaultColWidth="0" defaultRowHeight="0" customHeight="1" zeroHeight="1"/>
  <cols>
    <col min="1" max="36" width="2.453125" style="12" customWidth="1"/>
    <col min="37" max="37" width="2.81640625" style="12" customWidth="1"/>
    <col min="38" max="38" width="2.453125" style="12" customWidth="1"/>
    <col min="39" max="39" width="2.453125" style="12" hidden="1" customWidth="1"/>
    <col min="40" max="40" width="8.453125" style="12" hidden="1" customWidth="1"/>
    <col min="41" max="41" width="2.453125" style="12" hidden="1" customWidth="1"/>
    <col min="42" max="42" width="3.26953125" style="12" hidden="1" customWidth="1"/>
    <col min="43" max="44" width="2.453125" style="12" hidden="1" customWidth="1"/>
    <col min="45" max="45" width="5.453125" style="12" hidden="1" customWidth="1"/>
    <col min="46" max="46" width="5.7265625" style="12" hidden="1" customWidth="1"/>
    <col min="47" max="47" width="7.7265625" style="12" hidden="1" customWidth="1"/>
    <col min="48" max="53" width="6.7265625" style="12" hidden="1" customWidth="1"/>
    <col min="54" max="54" width="15" style="12" hidden="1" customWidth="1"/>
    <col min="55" max="59" width="12.7265625" style="12" hidden="1" customWidth="1"/>
    <col min="60" max="60" width="11.453125" style="12" hidden="1" customWidth="1"/>
    <col min="61" max="61" width="17.81640625" style="12" hidden="1" customWidth="1"/>
    <col min="62" max="62" width="12.453125" style="12" hidden="1" customWidth="1"/>
    <col min="63" max="63" width="11.453125" style="12" hidden="1" customWidth="1"/>
    <col min="64" max="65" width="11.7265625" style="12" hidden="1" customWidth="1"/>
    <col min="66" max="66" width="12.81640625" style="12" hidden="1" customWidth="1"/>
    <col min="67" max="82" width="2.7265625" style="12" hidden="1" customWidth="1"/>
    <col min="83" max="83" width="12.81640625" style="12" hidden="1" customWidth="1"/>
    <col min="84" max="16384" width="0" style="12" hidden="1"/>
  </cols>
  <sheetData>
    <row r="1" spans="1:38" ht="12.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5">
      <c r="A4" s="25"/>
      <c r="B4" s="25"/>
      <c r="C4" s="25"/>
      <c r="D4" s="25"/>
      <c r="E4" s="25"/>
      <c r="F4" s="25"/>
      <c r="G4" s="25"/>
      <c r="H4" s="25"/>
      <c r="I4" s="25"/>
      <c r="J4" s="25"/>
      <c r="K4" s="25"/>
      <c r="L4" s="25"/>
      <c r="M4" s="25"/>
      <c r="N4" s="25"/>
      <c r="O4" s="25"/>
      <c r="P4" s="25"/>
      <c r="Q4" s="25"/>
      <c r="R4" s="25"/>
      <c r="S4" s="25"/>
      <c r="T4" s="25"/>
      <c r="U4" s="25"/>
      <c r="V4" s="25"/>
      <c r="W4" s="25"/>
      <c r="X4" s="25"/>
    </row>
    <row r="5" spans="1:38" ht="12.5">
      <c r="A5" s="25"/>
      <c r="B5" s="25"/>
      <c r="C5" s="25"/>
      <c r="D5" s="25"/>
      <c r="E5" s="25"/>
      <c r="F5" s="25"/>
      <c r="G5" s="3"/>
      <c r="H5" s="25"/>
      <c r="I5" s="25"/>
      <c r="J5" s="25"/>
      <c r="K5" s="25"/>
      <c r="L5" s="25"/>
      <c r="M5" s="25"/>
      <c r="N5" s="25"/>
      <c r="O5" s="25"/>
      <c r="P5" s="25"/>
      <c r="Q5" s="25"/>
      <c r="R5" s="25"/>
      <c r="S5" s="25"/>
      <c r="T5" s="25"/>
      <c r="U5" s="25"/>
      <c r="V5" s="25"/>
      <c r="W5" s="25"/>
      <c r="X5" s="25"/>
    </row>
    <row r="6" spans="1:38" ht="12.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5"/>
    <row r="8" spans="1:38" ht="17.5">
      <c r="A8" s="1092" t="s">
        <v>107</v>
      </c>
      <c r="B8" s="1092"/>
      <c r="C8" s="1092"/>
      <c r="D8" s="1092"/>
      <c r="E8" s="1092"/>
      <c r="F8" s="1092"/>
      <c r="G8" s="1092"/>
      <c r="H8" s="1092"/>
      <c r="I8" s="1092"/>
      <c r="J8" s="1092"/>
      <c r="K8" s="1092"/>
      <c r="L8" s="1092"/>
      <c r="M8" s="1092"/>
      <c r="N8" s="1092"/>
      <c r="O8" s="1092"/>
      <c r="P8" s="1092"/>
      <c r="Q8" s="1092"/>
      <c r="R8" s="1092"/>
      <c r="S8" s="1092"/>
      <c r="T8" s="1092"/>
      <c r="U8" s="1092"/>
      <c r="V8" s="1092"/>
      <c r="W8" s="1092"/>
      <c r="X8" s="1092"/>
      <c r="Y8" s="1092"/>
      <c r="Z8" s="1092"/>
      <c r="AA8" s="1092"/>
      <c r="AB8" s="1092"/>
      <c r="AC8" s="1092"/>
      <c r="AD8" s="1092"/>
      <c r="AE8" s="1092"/>
      <c r="AF8" s="1092"/>
      <c r="AG8" s="1092"/>
      <c r="AH8" s="1092"/>
      <c r="AI8" s="1092"/>
      <c r="AJ8" s="1092"/>
      <c r="AK8" s="1092"/>
      <c r="AL8" s="1092"/>
    </row>
    <row r="9" spans="1:38" ht="15" customHeight="1">
      <c r="A9" s="1510" t="s">
        <v>1569</v>
      </c>
      <c r="B9" s="1510"/>
      <c r="C9" s="1510"/>
      <c r="D9" s="1510"/>
      <c r="E9" s="1510"/>
      <c r="F9" s="1510"/>
      <c r="G9" s="1510"/>
      <c r="H9" s="1510"/>
      <c r="I9" s="1510"/>
      <c r="J9" s="1510"/>
      <c r="K9" s="1510"/>
      <c r="L9" s="1510"/>
      <c r="M9" s="1510"/>
      <c r="N9" s="1510"/>
      <c r="O9" s="1510"/>
      <c r="P9" s="1510"/>
      <c r="Q9" s="1510"/>
      <c r="R9" s="1510"/>
      <c r="S9" s="1510"/>
      <c r="T9" s="1510"/>
      <c r="U9" s="1510"/>
      <c r="V9" s="1510"/>
      <c r="W9" s="1510"/>
      <c r="X9" s="1510"/>
      <c r="Y9" s="1510"/>
      <c r="Z9" s="1510"/>
      <c r="AA9" s="1510"/>
      <c r="AB9" s="1510"/>
      <c r="AC9" s="1510"/>
      <c r="AD9" s="1510"/>
      <c r="AE9" s="1510"/>
      <c r="AF9" s="1510"/>
      <c r="AG9" s="1510"/>
      <c r="AH9" s="1510"/>
      <c r="AI9" s="1510"/>
      <c r="AJ9" s="1510"/>
      <c r="AK9" s="1510"/>
      <c r="AL9" s="1510"/>
    </row>
    <row r="10" spans="1:38" ht="15" customHeight="1">
      <c r="A10" s="1091" t="s">
        <v>1570</v>
      </c>
      <c r="B10" s="1091"/>
      <c r="C10" s="1091"/>
      <c r="D10" s="1091"/>
      <c r="E10" s="1091"/>
      <c r="F10" s="1091"/>
      <c r="G10" s="1091"/>
      <c r="H10" s="1091"/>
      <c r="I10" s="1091"/>
      <c r="J10" s="1091"/>
      <c r="K10" s="1091"/>
      <c r="L10" s="1091"/>
      <c r="M10" s="1091"/>
      <c r="N10" s="1091"/>
      <c r="O10" s="1091"/>
      <c r="P10" s="1091"/>
      <c r="Q10" s="1091"/>
      <c r="R10" s="1091"/>
      <c r="S10" s="1091"/>
      <c r="T10" s="1091"/>
      <c r="U10" s="1091"/>
      <c r="V10" s="1091"/>
      <c r="W10" s="1091"/>
      <c r="X10" s="1091"/>
      <c r="Y10" s="1091"/>
      <c r="Z10" s="1091"/>
      <c r="AA10" s="1091"/>
      <c r="AB10" s="1091"/>
      <c r="AC10" s="1091"/>
      <c r="AD10" s="1091"/>
      <c r="AE10" s="1091"/>
      <c r="AF10" s="1091"/>
      <c r="AG10" s="1091"/>
      <c r="AH10" s="1091"/>
      <c r="AI10" s="1091"/>
      <c r="AJ10" s="1091"/>
      <c r="AK10" s="1091"/>
      <c r="AL10" s="1091"/>
    </row>
    <row r="11" spans="1:38" ht="15" customHeight="1">
      <c r="A11" s="1091" t="s">
        <v>1568</v>
      </c>
      <c r="B11" s="1091"/>
      <c r="C11" s="1091"/>
      <c r="D11" s="1091"/>
      <c r="E11" s="1091"/>
      <c r="F11" s="1091"/>
      <c r="G11" s="1091"/>
      <c r="H11" s="1091"/>
      <c r="I11" s="1091"/>
      <c r="J11" s="1091"/>
      <c r="K11" s="1091"/>
      <c r="L11" s="1091"/>
      <c r="M11" s="1091"/>
      <c r="N11" s="1091"/>
      <c r="O11" s="1091"/>
      <c r="P11" s="1091"/>
      <c r="Q11" s="1091"/>
      <c r="R11" s="1091"/>
      <c r="S11" s="1091"/>
      <c r="T11" s="1091"/>
      <c r="U11" s="1091"/>
      <c r="V11" s="1091"/>
      <c r="W11" s="1091"/>
      <c r="X11" s="1091"/>
      <c r="Y11" s="1091"/>
      <c r="Z11" s="1091"/>
      <c r="AA11" s="1091"/>
      <c r="AB11" s="1091"/>
      <c r="AC11" s="1091"/>
      <c r="AD11" s="1091"/>
      <c r="AE11" s="1091"/>
      <c r="AF11" s="1091"/>
      <c r="AG11" s="1091"/>
      <c r="AH11" s="1091"/>
      <c r="AI11" s="1091"/>
      <c r="AJ11" s="1091"/>
      <c r="AK11" s="1091"/>
      <c r="AL11" s="1091"/>
    </row>
    <row r="12" spans="1:38" ht="12.5">
      <c r="A12" s="1532" t="s">
        <v>1643</v>
      </c>
      <c r="B12" s="1533"/>
      <c r="C12" s="1533"/>
      <c r="D12" s="1533"/>
      <c r="E12" s="1533"/>
      <c r="F12" s="1533"/>
      <c r="G12" s="1533"/>
      <c r="H12" s="1533"/>
      <c r="I12" s="1533"/>
      <c r="J12" s="1533"/>
      <c r="K12" s="1533"/>
      <c r="L12" s="1533"/>
      <c r="M12" s="1533"/>
      <c r="N12" s="1533"/>
      <c r="O12" s="1533"/>
      <c r="P12" s="1533"/>
      <c r="Q12" s="1533"/>
      <c r="R12" s="1533"/>
      <c r="S12" s="1533"/>
      <c r="T12" s="1533"/>
      <c r="U12" s="1533"/>
      <c r="V12" s="1533"/>
      <c r="W12" s="1533"/>
      <c r="X12" s="1533"/>
      <c r="Y12" s="1533"/>
      <c r="Z12" s="1533"/>
      <c r="AA12" s="1533"/>
      <c r="AB12" s="1533"/>
      <c r="AC12" s="1533"/>
      <c r="AD12" s="1533"/>
      <c r="AE12" s="1533"/>
      <c r="AF12" s="1533"/>
      <c r="AG12" s="1533"/>
      <c r="AH12" s="1533"/>
      <c r="AI12" s="1533"/>
      <c r="AJ12" s="1533"/>
      <c r="AK12" s="1533"/>
      <c r="AL12" s="1533"/>
    </row>
    <row r="13" spans="1:38" ht="12.5">
      <c r="A13" s="962" t="s">
        <v>1428</v>
      </c>
      <c r="B13" s="962"/>
      <c r="C13" s="962"/>
      <c r="D13" s="962"/>
      <c r="E13" s="962"/>
      <c r="F13" s="962"/>
      <c r="G13" s="962"/>
      <c r="H13" s="962"/>
      <c r="I13" s="962"/>
      <c r="J13" s="962"/>
      <c r="K13" s="962"/>
      <c r="L13" s="962"/>
      <c r="M13" s="962"/>
      <c r="N13" s="962"/>
      <c r="O13" s="962"/>
      <c r="P13" s="962"/>
      <c r="Q13" s="962"/>
      <c r="R13" s="962"/>
      <c r="S13" s="962"/>
      <c r="T13" s="962"/>
      <c r="U13" s="962"/>
      <c r="V13" s="962"/>
      <c r="W13" s="962"/>
      <c r="X13" s="962"/>
      <c r="Y13" s="962"/>
      <c r="Z13" s="962"/>
      <c r="AA13" s="962"/>
      <c r="AB13" s="962"/>
      <c r="AC13" s="962"/>
      <c r="AD13" s="962"/>
      <c r="AE13" s="962"/>
      <c r="AF13" s="962"/>
      <c r="AG13" s="962"/>
      <c r="AH13" s="962"/>
      <c r="AI13" s="962"/>
      <c r="AJ13" s="962"/>
      <c r="AK13" s="962"/>
      <c r="AL13" s="962"/>
    </row>
    <row r="14" spans="1:38" ht="12.75" customHeight="1" thickBot="1">
      <c r="A14" s="963"/>
      <c r="B14" s="963"/>
      <c r="C14" s="963"/>
      <c r="D14" s="963"/>
      <c r="E14" s="963"/>
      <c r="F14" s="963"/>
      <c r="G14" s="963"/>
      <c r="H14" s="963"/>
      <c r="I14" s="963"/>
      <c r="J14" s="963"/>
      <c r="K14" s="963"/>
      <c r="L14" s="963"/>
      <c r="M14" s="963"/>
      <c r="N14" s="963"/>
      <c r="O14" s="963"/>
      <c r="P14" s="963"/>
      <c r="Q14" s="963"/>
      <c r="R14" s="963"/>
      <c r="S14" s="963"/>
      <c r="T14" s="963"/>
      <c r="U14" s="963"/>
      <c r="V14" s="963"/>
      <c r="W14" s="963"/>
      <c r="X14" s="963"/>
      <c r="Y14" s="963"/>
      <c r="Z14" s="963"/>
      <c r="AA14" s="963"/>
      <c r="AB14" s="963"/>
      <c r="AC14" s="963"/>
      <c r="AD14" s="963"/>
      <c r="AE14" s="963"/>
      <c r="AF14" s="963"/>
      <c r="AG14" s="963"/>
      <c r="AH14" s="963"/>
      <c r="AI14" s="963"/>
      <c r="AJ14" s="963"/>
      <c r="AK14" s="963"/>
      <c r="AL14" s="963"/>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1414</v>
      </c>
      <c r="C16" s="7"/>
      <c r="D16" s="7"/>
      <c r="E16" s="7"/>
      <c r="F16" s="7"/>
      <c r="G16" s="7"/>
      <c r="H16" s="1271" t="s">
        <v>1768</v>
      </c>
      <c r="I16" s="1272"/>
      <c r="J16" s="1272"/>
      <c r="K16" s="1272"/>
      <c r="L16" s="1272"/>
      <c r="M16" s="1272"/>
      <c r="N16" s="1272"/>
      <c r="O16" s="1272"/>
      <c r="P16" s="1272"/>
      <c r="Q16" s="1272"/>
      <c r="R16" s="1272"/>
      <c r="S16" s="1272"/>
      <c r="T16" s="1272"/>
      <c r="U16" s="1272"/>
      <c r="V16" s="1272"/>
      <c r="W16" s="1272"/>
      <c r="X16" s="1272"/>
      <c r="Y16" s="1272"/>
      <c r="Z16" s="1272"/>
      <c r="AA16" s="1272"/>
      <c r="AB16" s="1272"/>
      <c r="AC16" s="1272"/>
      <c r="AD16" s="1272"/>
      <c r="AE16" s="1272"/>
      <c r="AF16" s="1272"/>
      <c r="AG16" s="1272"/>
      <c r="AH16" s="1272"/>
      <c r="AI16" s="1272"/>
      <c r="AJ16" s="1272"/>
    </row>
    <row r="17" spans="1:39" ht="12.75" customHeight="1"/>
    <row r="18" spans="1:39" ht="12.75" customHeight="1">
      <c r="A18" s="137" t="s">
        <v>108</v>
      </c>
      <c r="C18" s="7"/>
      <c r="D18" s="7"/>
      <c r="E18" s="7"/>
      <c r="F18" s="7"/>
      <c r="G18" s="7"/>
      <c r="H18" s="1099" t="s">
        <v>1645</v>
      </c>
      <c r="I18" s="1233"/>
      <c r="J18" s="1233"/>
      <c r="K18" s="1233"/>
      <c r="L18" s="1233"/>
      <c r="M18" s="1233"/>
      <c r="N18" s="1233"/>
      <c r="O18" s="1233"/>
      <c r="P18" s="1233"/>
      <c r="Q18" s="1233"/>
      <c r="R18" s="1233"/>
      <c r="S18" s="1233"/>
      <c r="T18" s="1233"/>
      <c r="U18" s="1233"/>
      <c r="V18" s="1233"/>
      <c r="W18" s="1233"/>
      <c r="X18" s="1233"/>
      <c r="Y18" s="1233"/>
      <c r="Z18" s="1233"/>
      <c r="AA18" s="1233"/>
      <c r="AB18" s="1233"/>
      <c r="AC18" s="1233"/>
      <c r="AD18" s="1233"/>
      <c r="AE18" s="1233"/>
      <c r="AF18" s="1233"/>
      <c r="AG18" s="1233"/>
      <c r="AH18" s="1233"/>
      <c r="AI18" s="1233"/>
      <c r="AJ18" s="1233"/>
    </row>
    <row r="19" spans="1:39" ht="12.75" customHeight="1"/>
    <row r="20" spans="1:39" ht="14.25" customHeight="1">
      <c r="A20" s="1512" t="s">
        <v>965</v>
      </c>
      <c r="B20" s="1512"/>
      <c r="C20" s="1512"/>
      <c r="D20" s="1512"/>
      <c r="E20" s="1512"/>
      <c r="F20" s="1512"/>
      <c r="G20" s="1512"/>
      <c r="H20" s="1512"/>
      <c r="I20" s="1512"/>
      <c r="J20" s="1512"/>
      <c r="K20" s="1512"/>
      <c r="L20" s="1512"/>
      <c r="M20" s="1512"/>
      <c r="N20" s="1512"/>
      <c r="O20" s="1512"/>
      <c r="P20" s="1512"/>
      <c r="Q20" s="1512"/>
      <c r="R20" s="1512"/>
      <c r="S20" s="1512"/>
      <c r="T20" s="1512"/>
      <c r="U20" s="1512"/>
      <c r="V20" s="1512"/>
      <c r="W20" s="1512"/>
      <c r="X20" s="1512"/>
      <c r="Y20" s="1512"/>
      <c r="Z20" s="1512"/>
      <c r="AA20" s="1512"/>
      <c r="AB20" s="1512"/>
      <c r="AC20" s="1512"/>
      <c r="AD20" s="1512"/>
      <c r="AE20" s="1512"/>
      <c r="AF20" s="1512"/>
      <c r="AG20" s="1512"/>
      <c r="AH20" s="1512"/>
      <c r="AI20" s="1512"/>
      <c r="AJ20" s="1512"/>
      <c r="AK20" s="1512"/>
      <c r="AL20" s="1512"/>
    </row>
    <row r="21" spans="1:39" ht="12.75" customHeight="1">
      <c r="A21" s="1535" t="s">
        <v>1154</v>
      </c>
      <c r="B21" s="1535"/>
      <c r="C21" s="1535"/>
      <c r="D21" s="1535"/>
      <c r="E21" s="1535"/>
      <c r="F21" s="1535"/>
      <c r="G21" s="1535"/>
      <c r="H21" s="1535"/>
      <c r="I21" s="1535"/>
      <c r="J21" s="1535"/>
      <c r="K21" s="1535"/>
      <c r="L21" s="1535"/>
      <c r="M21" s="1535"/>
      <c r="N21" s="1535"/>
      <c r="O21" s="1535"/>
      <c r="P21" s="1535"/>
      <c r="Q21" s="1535"/>
      <c r="R21" s="1535"/>
      <c r="S21" s="1535"/>
      <c r="T21" s="1535"/>
      <c r="U21" s="1535"/>
      <c r="V21" s="1535"/>
      <c r="W21" s="1535"/>
      <c r="X21" s="1535"/>
      <c r="Y21" s="1535"/>
      <c r="Z21" s="1535"/>
      <c r="AA21" s="1535"/>
      <c r="AB21" s="1535"/>
      <c r="AC21" s="1535"/>
      <c r="AD21" s="1535"/>
      <c r="AE21" s="1535"/>
      <c r="AF21" s="1535"/>
      <c r="AG21" s="1535"/>
      <c r="AH21" s="1535"/>
      <c r="AI21" s="1535"/>
      <c r="AJ21" s="1535"/>
      <c r="AK21" s="1535"/>
      <c r="AL21" s="1535"/>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1417</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1104</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34">
        <f>'Basis &amp; Credits'!AB56</f>
        <v>2732675</v>
      </c>
      <c r="N26" s="1534"/>
      <c r="O26" s="1534"/>
      <c r="P26" s="1534"/>
      <c r="Q26" s="1534"/>
      <c r="R26" s="7" t="s">
        <v>837</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20">
        <f>'Basis &amp; Credits'!AB77</f>
        <v>0</v>
      </c>
      <c r="N27" s="1120"/>
      <c r="O27" s="1120"/>
      <c r="P27" s="1120"/>
      <c r="Q27" s="1120"/>
      <c r="R27" s="58" t="s">
        <v>1557</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821</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1589</v>
      </c>
      <c r="C33" s="941"/>
      <c r="D33" s="941"/>
      <c r="E33" s="941"/>
      <c r="F33" s="941"/>
      <c r="G33" s="941"/>
      <c r="H33" s="941"/>
      <c r="I33" s="941"/>
      <c r="J33" s="941"/>
      <c r="K33" s="941"/>
      <c r="L33" s="941"/>
      <c r="M33" s="941"/>
      <c r="N33" s="941"/>
      <c r="O33" s="1102" t="s">
        <v>722</v>
      </c>
      <c r="P33" s="1102"/>
      <c r="Q33" s="941" t="s">
        <v>1590</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1592</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1591</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1593</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1594</v>
      </c>
      <c r="AM37" s="31"/>
    </row>
    <row r="38" spans="1:39" ht="12.75" customHeight="1">
      <c r="A38" s="58" t="s">
        <v>1595</v>
      </c>
      <c r="AM38" s="31"/>
    </row>
    <row r="39" spans="1:39" ht="12.75" customHeight="1">
      <c r="AM39" s="31"/>
    </row>
    <row r="40" spans="1:39" ht="12.75" customHeight="1">
      <c r="A40" s="941" t="s">
        <v>1629</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1630</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1631</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1632</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1633</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1634</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1635</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1636</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1637</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1638</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1639</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1640</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1022</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897</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5">
      <c r="A58" s="141" t="s">
        <v>1107</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5">
      <c r="A59" s="180" t="s">
        <v>1108</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1109</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5">
      <c r="A61" s="180" t="s">
        <v>1110</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5">
      <c r="A62" s="141" t="s">
        <v>1111</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1112</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5">
      <c r="A65" s="180" t="s">
        <v>1061</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5">
      <c r="A66" s="180" t="s">
        <v>1023</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502</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5">
      <c r="A71" s="180" t="s">
        <v>618</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5">
      <c r="A72" s="145" t="s">
        <v>490</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5">
      <c r="A73" s="181" t="s">
        <v>823</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824</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5"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5" customHeight="1">
      <c r="A76" s="180" t="s">
        <v>825</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826</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5">
      <c r="A79" s="141" t="s">
        <v>763</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764</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5">
      <c r="A82" s="180" t="s">
        <v>1158</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5">
      <c r="A83" s="141" t="s">
        <v>1114</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1113</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5">
      <c r="A86" s="180" t="s">
        <v>1106</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5">
      <c r="A87" s="141" t="s">
        <v>1105</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827</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5">
      <c r="A90" s="141" t="s">
        <v>828</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829</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5">
      <c r="A93" s="214" t="s">
        <v>1117</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5">
      <c r="A94" s="178" t="s">
        <v>1116</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5">
      <c r="A95" s="141" t="s">
        <v>1115</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5">
      <c r="A97" s="180" t="s">
        <v>830</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5">
      <c r="A98" s="180" t="s">
        <v>985</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5">
      <c r="A100" s="917" t="s">
        <v>1518</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5">
      <c r="A101" s="39" t="s">
        <v>1519</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5">
      <c r="A102" s="705" t="s">
        <v>1520</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5">
      <c r="A103" s="918" t="s">
        <v>1521</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5">
      <c r="A104" s="1" t="s">
        <v>1522</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5">
      <c r="A105" s="918" t="s">
        <v>1523</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5">
      <c r="A106" s="918" t="s">
        <v>1524</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5">
      <c r="A107" s="918" t="s">
        <v>1525</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5">
      <c r="A108" s="918" t="s">
        <v>1526</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5">
      <c r="A110" s="919" t="s">
        <v>1167</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5">
      <c r="A111" s="469" t="s">
        <v>1168</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5">
      <c r="A112" s="468" t="s">
        <v>1170</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5">
      <c r="A113" s="468" t="s">
        <v>1169</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5">
      <c r="A115" s="180" t="s">
        <v>831</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5">
      <c r="A116" s="141" t="s">
        <v>832</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5">
      <c r="A117" s="141" t="s">
        <v>833</v>
      </c>
      <c r="B117" s="35"/>
      <c r="C117" s="35"/>
    </row>
    <row r="118" spans="1:38" ht="12.5"/>
    <row r="119" spans="1:38" ht="12.75" customHeight="1">
      <c r="A119" s="141" t="s">
        <v>834</v>
      </c>
      <c r="B119" s="58"/>
      <c r="D119" s="39"/>
      <c r="E119" s="247"/>
      <c r="F119" s="247"/>
      <c r="J119" s="247"/>
      <c r="K119" s="39"/>
      <c r="P119" s="247"/>
      <c r="Q119" s="247"/>
      <c r="R119" s="247"/>
      <c r="S119" s="58"/>
      <c r="T119" s="58"/>
      <c r="U119" s="58"/>
      <c r="V119" s="58"/>
      <c r="W119" s="58"/>
      <c r="AL119" s="58"/>
    </row>
    <row r="120" spans="1:38" ht="12.5">
      <c r="A120" s="141" t="s">
        <v>835</v>
      </c>
      <c r="B120" s="58"/>
      <c r="P120" s="58"/>
      <c r="Q120" s="58"/>
      <c r="R120" s="58"/>
      <c r="S120" s="58"/>
      <c r="T120" s="58"/>
      <c r="U120" s="58"/>
      <c r="V120" s="58"/>
      <c r="W120" s="58"/>
      <c r="AL120" s="58"/>
    </row>
    <row r="121" spans="1:38" ht="12.5">
      <c r="A121" s="58"/>
      <c r="B121" s="58"/>
      <c r="P121" s="58"/>
      <c r="Q121" s="58"/>
      <c r="R121" s="58"/>
      <c r="S121" s="58"/>
      <c r="T121" s="58"/>
      <c r="U121" s="58"/>
      <c r="V121" s="58"/>
      <c r="W121" s="58"/>
      <c r="AL121" s="58"/>
    </row>
    <row r="122" spans="1:38" ht="12.5">
      <c r="A122" s="58"/>
      <c r="B122" s="58"/>
      <c r="C122" s="247" t="s">
        <v>194</v>
      </c>
      <c r="G122" s="1514"/>
      <c r="H122" s="1514"/>
      <c r="I122" s="247" t="s">
        <v>195</v>
      </c>
      <c r="L122" s="1514"/>
      <c r="M122" s="1514"/>
      <c r="N122" s="1514"/>
      <c r="O122" s="954" t="s">
        <v>1558</v>
      </c>
      <c r="S122" s="58"/>
      <c r="T122" s="58"/>
      <c r="U122" s="58"/>
      <c r="V122" s="58"/>
      <c r="W122" s="58"/>
      <c r="AL122" s="58"/>
    </row>
    <row r="123" spans="1:38" s="39" customFormat="1" ht="12.5">
      <c r="A123" s="247"/>
      <c r="B123" s="247"/>
      <c r="M123" s="333"/>
      <c r="Q123" s="247"/>
      <c r="R123" s="247"/>
      <c r="S123" s="247"/>
      <c r="T123" s="247"/>
      <c r="U123" s="247"/>
      <c r="V123" s="247"/>
      <c r="W123" s="247"/>
      <c r="AL123" s="247"/>
    </row>
    <row r="124" spans="1:38" ht="12.5">
      <c r="A124" s="58"/>
      <c r="B124" s="58"/>
      <c r="C124" s="1531"/>
      <c r="D124" s="1531"/>
      <c r="E124" s="1531"/>
      <c r="F124" s="1531"/>
      <c r="G124" s="1531"/>
      <c r="H124" s="1531"/>
      <c r="I124" s="1531"/>
      <c r="J124" s="1531"/>
      <c r="K124" s="1531"/>
      <c r="L124" s="333" t="s">
        <v>677</v>
      </c>
      <c r="S124" s="58"/>
      <c r="T124" s="58"/>
      <c r="U124" s="58"/>
      <c r="V124" s="58"/>
      <c r="W124" s="58"/>
      <c r="X124" s="58"/>
      <c r="Y124" s="58"/>
      <c r="AA124" s="58"/>
      <c r="AB124" s="58"/>
      <c r="AC124" s="58"/>
      <c r="AD124" s="58"/>
      <c r="AE124" s="58"/>
      <c r="AF124" s="58"/>
      <c r="AG124" s="58"/>
      <c r="AH124" s="58"/>
      <c r="AI124" s="58"/>
      <c r="AJ124" s="58"/>
      <c r="AK124" s="58"/>
      <c r="AL124" s="58"/>
    </row>
    <row r="125" spans="1:38" ht="12.5">
      <c r="A125" s="58"/>
      <c r="B125" s="58"/>
      <c r="S125" s="58"/>
      <c r="T125" s="58"/>
      <c r="U125" s="58"/>
      <c r="V125" s="58"/>
      <c r="W125" s="58"/>
      <c r="AL125" s="58"/>
    </row>
    <row r="126" spans="1:38" ht="12.5">
      <c r="X126" s="247" t="s">
        <v>678</v>
      </c>
      <c r="Y126" s="1514"/>
      <c r="Z126" s="1514"/>
      <c r="AA126" s="1514"/>
      <c r="AB126" s="1514"/>
      <c r="AC126" s="1514"/>
      <c r="AD126" s="1514"/>
      <c r="AE126" s="1514"/>
      <c r="AF126" s="1514"/>
      <c r="AG126" s="1514"/>
      <c r="AH126" s="1514"/>
      <c r="AI126" s="1514"/>
      <c r="AJ126" s="1514"/>
      <c r="AK126" s="1514"/>
    </row>
    <row r="127" spans="1:38" ht="12.5">
      <c r="A127" s="183"/>
      <c r="B127" s="183"/>
      <c r="R127" s="183"/>
      <c r="S127" s="183"/>
      <c r="T127" s="183"/>
      <c r="U127" s="183"/>
      <c r="V127" s="183"/>
      <c r="W127" s="183"/>
      <c r="X127" s="58"/>
      <c r="Y127" s="58"/>
      <c r="Z127" s="58" t="s">
        <v>679</v>
      </c>
      <c r="AA127" s="58"/>
      <c r="AB127" s="58"/>
      <c r="AC127" s="58"/>
      <c r="AD127" s="58"/>
      <c r="AE127" s="58"/>
      <c r="AF127" s="58"/>
      <c r="AG127" s="58"/>
      <c r="AH127" s="58"/>
      <c r="AI127" s="58"/>
      <c r="AJ127" s="58"/>
      <c r="AK127" s="58"/>
      <c r="AL127" s="183"/>
    </row>
    <row r="128" spans="1:38" ht="12.5">
      <c r="A128" s="721"/>
      <c r="B128" s="25"/>
      <c r="R128" s="25"/>
      <c r="S128" s="25"/>
      <c r="T128" s="25"/>
      <c r="U128" s="25"/>
      <c r="V128" s="25"/>
      <c r="W128" s="25"/>
      <c r="X128" s="58"/>
      <c r="AL128" s="721"/>
    </row>
    <row r="129" spans="1:38" ht="12.5">
      <c r="A129" s="721"/>
      <c r="B129" s="153"/>
      <c r="R129" s="274"/>
      <c r="S129" s="274"/>
      <c r="T129" s="274"/>
      <c r="U129" s="274"/>
      <c r="V129" s="274"/>
      <c r="W129" s="274"/>
      <c r="X129" s="58"/>
      <c r="Y129" s="1519" t="s">
        <v>1646</v>
      </c>
      <c r="Z129" s="1519"/>
      <c r="AA129" s="1519"/>
      <c r="AB129" s="1519"/>
      <c r="AC129" s="1519"/>
      <c r="AD129" s="1519"/>
      <c r="AE129" s="1519"/>
      <c r="AF129" s="1519"/>
      <c r="AG129" s="1519"/>
      <c r="AH129" s="1519"/>
      <c r="AI129" s="1519"/>
      <c r="AJ129" s="1519"/>
      <c r="AK129" s="1519"/>
      <c r="AL129" s="721"/>
    </row>
    <row r="130" spans="1:38" ht="12.5">
      <c r="A130" s="182"/>
      <c r="B130" s="150"/>
      <c r="C130" s="274"/>
      <c r="R130" s="274"/>
      <c r="S130" s="274"/>
      <c r="T130" s="274"/>
      <c r="U130" s="274"/>
      <c r="V130" s="274"/>
      <c r="W130" s="274"/>
      <c r="X130" s="58"/>
      <c r="Y130" s="58"/>
      <c r="Z130" s="58" t="s">
        <v>680</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519" t="s">
        <v>1647</v>
      </c>
      <c r="Z132" s="1519"/>
      <c r="AA132" s="1519"/>
      <c r="AB132" s="1519"/>
      <c r="AC132" s="1519"/>
      <c r="AD132" s="1519"/>
      <c r="AE132" s="1519"/>
      <c r="AF132" s="1519"/>
      <c r="AG132" s="1519"/>
      <c r="AH132" s="1519"/>
      <c r="AI132" s="1519"/>
      <c r="AJ132" s="1519"/>
      <c r="AK132" s="1519"/>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681</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527"/>
      <c r="G150" s="1527"/>
      <c r="H150" s="1527"/>
      <c r="I150" s="1527"/>
      <c r="J150" s="1527"/>
      <c r="K150" s="1527"/>
      <c r="L150" s="1527"/>
      <c r="M150" s="1527"/>
      <c r="N150" s="1527"/>
      <c r="O150" s="1527"/>
      <c r="P150" s="1527"/>
      <c r="Q150" s="1527"/>
      <c r="R150" s="1527"/>
      <c r="S150" s="1527"/>
      <c r="T150" s="1527"/>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5">
      <c r="D153" s="32" t="s">
        <v>695</v>
      </c>
      <c r="F153" s="32"/>
      <c r="G153" s="32"/>
      <c r="H153" s="32"/>
      <c r="I153" s="32"/>
      <c r="J153" s="32"/>
      <c r="K153" s="32"/>
      <c r="L153" s="32"/>
      <c r="M153" s="32"/>
      <c r="N153" s="32"/>
      <c r="O153" s="1099" t="s">
        <v>1792</v>
      </c>
      <c r="P153" s="1233"/>
      <c r="Q153" s="1233"/>
      <c r="R153" s="1233"/>
      <c r="S153" s="1233"/>
      <c r="T153" s="1233"/>
      <c r="U153" s="1233"/>
      <c r="V153" s="1233"/>
      <c r="W153" s="1233"/>
      <c r="X153" s="1233"/>
      <c r="Y153" s="1233"/>
      <c r="Z153" s="1233"/>
      <c r="AA153" s="1233"/>
      <c r="AB153" s="1233"/>
      <c r="AC153" s="1233"/>
      <c r="AD153" s="1233"/>
      <c r="AE153" s="1233"/>
      <c r="AF153" s="1233"/>
      <c r="AG153" s="1233"/>
      <c r="AH153" s="1233"/>
    </row>
    <row r="154" spans="1:59" ht="12.75" customHeight="1">
      <c r="D154" s="483" t="s">
        <v>476</v>
      </c>
      <c r="F154" s="32"/>
      <c r="G154" s="32"/>
      <c r="H154" s="32"/>
      <c r="I154" s="32"/>
      <c r="J154" s="32"/>
      <c r="K154" s="32"/>
      <c r="L154" s="32"/>
      <c r="M154" s="32"/>
      <c r="N154" s="32"/>
      <c r="O154" s="1241" t="s">
        <v>1793</v>
      </c>
      <c r="P154" s="1105"/>
      <c r="Q154" s="1105"/>
      <c r="R154" s="1105"/>
      <c r="S154" s="1105"/>
      <c r="T154" s="1105"/>
      <c r="U154" s="1105"/>
      <c r="V154" s="1105"/>
      <c r="W154" s="1105"/>
      <c r="X154" s="1105"/>
      <c r="Y154" s="1105"/>
      <c r="Z154" s="1105"/>
      <c r="AA154" s="1105"/>
      <c r="AB154" s="1105"/>
      <c r="AC154" s="1105"/>
      <c r="AD154" s="1105"/>
      <c r="AE154" s="1105"/>
      <c r="AF154" s="1105"/>
      <c r="AG154" s="1105"/>
      <c r="AH154" s="1105"/>
      <c r="AM154" s="25"/>
    </row>
    <row r="155" spans="1:59" ht="12.5">
      <c r="D155" s="13" t="s">
        <v>477</v>
      </c>
      <c r="F155" s="13"/>
      <c r="G155" s="13"/>
      <c r="H155" s="13"/>
      <c r="I155" s="13"/>
      <c r="J155" s="13"/>
      <c r="K155" s="13"/>
      <c r="L155" s="13"/>
      <c r="M155" s="13"/>
      <c r="N155" s="13"/>
      <c r="O155" s="1522" t="s">
        <v>1794</v>
      </c>
      <c r="P155" s="1523"/>
      <c r="Q155" s="1523"/>
      <c r="R155" s="1523"/>
      <c r="S155" s="1523"/>
      <c r="T155" s="1523"/>
      <c r="U155" s="1523"/>
      <c r="V155" s="1523"/>
      <c r="W155" s="1523"/>
      <c r="X155" s="1523"/>
      <c r="Y155" s="1523"/>
      <c r="Z155" s="1523"/>
      <c r="AA155" s="1523"/>
      <c r="AB155" s="1523"/>
      <c r="AC155" s="1523"/>
      <c r="AD155" s="1523"/>
      <c r="AE155" s="1523"/>
      <c r="AF155" s="1523"/>
      <c r="AG155" s="1523"/>
      <c r="AH155" s="1523"/>
      <c r="AM155" s="25"/>
    </row>
    <row r="156" spans="1:59" ht="12.5">
      <c r="D156" s="32" t="s">
        <v>335</v>
      </c>
      <c r="F156" s="32"/>
      <c r="G156" s="32"/>
      <c r="H156" s="32"/>
      <c r="I156" s="32"/>
      <c r="J156" s="32"/>
      <c r="K156" s="32"/>
      <c r="L156" s="32"/>
      <c r="M156" s="32"/>
      <c r="N156" s="32"/>
      <c r="O156" s="1099" t="s">
        <v>1795</v>
      </c>
      <c r="P156" s="1101"/>
      <c r="Q156" s="1101"/>
      <c r="R156" s="1101"/>
      <c r="S156" s="1101"/>
      <c r="T156" s="1101"/>
      <c r="U156" s="1101"/>
      <c r="V156" s="1101"/>
      <c r="W156" s="1101"/>
      <c r="X156" s="1101"/>
      <c r="Y156" s="1101"/>
      <c r="Z156" s="1101"/>
      <c r="AA156" s="1101"/>
      <c r="AB156" s="1101"/>
      <c r="AC156" s="1101"/>
      <c r="AD156" s="1101"/>
      <c r="AE156" s="1101"/>
      <c r="AF156" s="1101"/>
      <c r="AG156" s="1101"/>
      <c r="AH156" s="1101"/>
      <c r="BG156" s="12" t="s">
        <v>329</v>
      </c>
    </row>
    <row r="157" spans="1:59" ht="13">
      <c r="D157" s="32" t="s">
        <v>336</v>
      </c>
      <c r="F157" s="32"/>
      <c r="G157" s="32"/>
      <c r="H157" s="32"/>
      <c r="I157" s="32"/>
      <c r="J157" s="32"/>
      <c r="K157" s="32"/>
      <c r="L157" s="32"/>
      <c r="M157" s="32"/>
      <c r="N157" s="32"/>
      <c r="O157" s="1099" t="s">
        <v>790</v>
      </c>
      <c r="P157" s="1233"/>
      <c r="Q157" s="1233"/>
      <c r="R157" s="1233"/>
      <c r="S157" s="1233"/>
      <c r="T157" s="1233"/>
      <c r="U157" s="1233"/>
      <c r="V157" s="1233"/>
      <c r="W157" s="1233"/>
      <c r="X157" s="1233"/>
      <c r="Y157" s="14"/>
      <c r="Z157" s="14"/>
      <c r="AA157" s="14"/>
      <c r="AB157" s="14"/>
      <c r="AC157" s="14"/>
      <c r="AD157" s="14"/>
      <c r="AE157" s="14"/>
      <c r="AF157" s="14"/>
      <c r="BA157" s="36" t="s">
        <v>686</v>
      </c>
      <c r="BG157" s="12" t="s">
        <v>522</v>
      </c>
    </row>
    <row r="158" spans="1:59" ht="13">
      <c r="D158" s="32" t="s">
        <v>337</v>
      </c>
      <c r="F158" s="32"/>
      <c r="G158" s="32"/>
      <c r="H158" s="32"/>
      <c r="I158" s="32"/>
      <c r="J158" s="32"/>
      <c r="K158" s="32"/>
      <c r="L158" s="32"/>
      <c r="M158" s="32"/>
      <c r="N158" s="32"/>
      <c r="O158" s="1330">
        <v>92101</v>
      </c>
      <c r="P158" s="1330"/>
      <c r="Q158" s="1330"/>
      <c r="R158" s="1330"/>
      <c r="S158" s="15"/>
      <c r="T158" s="15"/>
      <c r="U158" s="15"/>
      <c r="V158" s="15"/>
      <c r="W158" s="15"/>
      <c r="X158" s="15"/>
      <c r="Y158" s="15"/>
      <c r="Z158" s="15"/>
      <c r="AA158" s="15"/>
      <c r="AB158" s="15"/>
      <c r="AC158" s="15"/>
      <c r="AD158" s="15"/>
      <c r="AE158" s="15"/>
      <c r="AF158" s="15"/>
      <c r="BA158" s="36" t="s">
        <v>687</v>
      </c>
      <c r="BG158" s="12" t="s">
        <v>523</v>
      </c>
    </row>
    <row r="159" spans="1:59" ht="13">
      <c r="D159" s="32" t="s">
        <v>338</v>
      </c>
      <c r="F159" s="32"/>
      <c r="G159" s="32"/>
      <c r="H159" s="32"/>
      <c r="I159" s="32"/>
      <c r="J159" s="32"/>
      <c r="K159" s="32"/>
      <c r="L159" s="32"/>
      <c r="M159" s="32"/>
      <c r="N159" s="32"/>
      <c r="O159" s="1124" t="s">
        <v>1796</v>
      </c>
      <c r="P159" s="1329"/>
      <c r="Q159" s="1329"/>
      <c r="R159" s="1329"/>
      <c r="S159" s="1329"/>
      <c r="T159" s="1329"/>
      <c r="V159" s="149" t="s">
        <v>287</v>
      </c>
      <c r="W159" s="1331"/>
      <c r="X159" s="1331"/>
      <c r="Y159" s="16"/>
      <c r="Z159" s="16"/>
      <c r="AA159" s="16"/>
      <c r="AB159" s="16"/>
      <c r="AC159" s="16"/>
      <c r="AD159" s="16"/>
      <c r="AE159" s="16"/>
      <c r="AF159" s="16"/>
      <c r="BA159" s="36" t="s">
        <v>363</v>
      </c>
      <c r="BG159" s="12" t="s">
        <v>524</v>
      </c>
    </row>
    <row r="160" spans="1:59" ht="13">
      <c r="D160" s="32" t="s">
        <v>339</v>
      </c>
      <c r="F160" s="32"/>
      <c r="G160" s="32"/>
      <c r="H160" s="32"/>
      <c r="I160" s="32"/>
      <c r="J160" s="32"/>
      <c r="K160" s="32"/>
      <c r="L160" s="32"/>
      <c r="M160" s="32"/>
      <c r="N160" s="32"/>
      <c r="O160" s="1124" t="s">
        <v>1797</v>
      </c>
      <c r="P160" s="1329"/>
      <c r="Q160" s="1329"/>
      <c r="R160" s="1329"/>
      <c r="S160" s="1329"/>
      <c r="T160" s="1329"/>
      <c r="U160" s="16"/>
      <c r="V160" s="16"/>
      <c r="W160" s="16"/>
      <c r="X160" s="16"/>
      <c r="Y160" s="16"/>
      <c r="Z160" s="16"/>
      <c r="AA160" s="16"/>
      <c r="AB160" s="16"/>
      <c r="AC160" s="16"/>
      <c r="AD160" s="16"/>
      <c r="AE160" s="16"/>
      <c r="AF160" s="16"/>
      <c r="BA160" s="36" t="s">
        <v>713</v>
      </c>
      <c r="BG160" s="12" t="s">
        <v>525</v>
      </c>
    </row>
    <row r="161" spans="1:59" ht="13">
      <c r="D161" s="32" t="s">
        <v>340</v>
      </c>
      <c r="F161" s="32"/>
      <c r="G161" s="32"/>
      <c r="H161" s="32"/>
      <c r="I161" s="32"/>
      <c r="J161" s="32"/>
      <c r="K161" s="32"/>
      <c r="L161" s="32"/>
      <c r="M161" s="32"/>
      <c r="N161" s="32"/>
      <c r="O161" s="1517" t="s">
        <v>1798</v>
      </c>
      <c r="P161" s="1517"/>
      <c r="Q161" s="1517"/>
      <c r="R161" s="1517"/>
      <c r="S161" s="1517"/>
      <c r="T161" s="1517"/>
      <c r="U161" s="1517"/>
      <c r="V161" s="1517"/>
      <c r="W161" s="1517"/>
      <c r="X161" s="1517"/>
      <c r="Y161" s="1517"/>
      <c r="Z161" s="1517"/>
      <c r="AA161" s="1517"/>
      <c r="AB161" s="1517"/>
      <c r="AC161" s="1517"/>
      <c r="AD161" s="1517"/>
      <c r="AE161" s="1517"/>
      <c r="AF161" s="1517"/>
      <c r="AG161" s="1517"/>
      <c r="AH161" s="1517"/>
      <c r="AW161" s="12" t="s">
        <v>722</v>
      </c>
      <c r="BA161" s="36" t="s">
        <v>714</v>
      </c>
      <c r="BG161" s="12" t="s">
        <v>526</v>
      </c>
    </row>
    <row r="162" spans="1:59" ht="13">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591</v>
      </c>
      <c r="BA162" s="36" t="s">
        <v>715</v>
      </c>
      <c r="BG162" s="12" t="s">
        <v>527</v>
      </c>
    </row>
    <row r="163" spans="1:59" ht="13">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716</v>
      </c>
      <c r="BG163" s="12" t="s">
        <v>528</v>
      </c>
    </row>
    <row r="164" spans="1:59" ht="13">
      <c r="C164" s="144"/>
      <c r="D164" s="1518" t="s">
        <v>1510</v>
      </c>
      <c r="E164" s="1518"/>
      <c r="F164" s="1518"/>
      <c r="G164" s="1518"/>
      <c r="H164" s="1518"/>
      <c r="I164" s="1518"/>
      <c r="J164" s="1518"/>
      <c r="K164" s="1518"/>
      <c r="L164" s="1518"/>
      <c r="M164" s="1518"/>
      <c r="N164" s="1518"/>
      <c r="O164" s="1518"/>
      <c r="P164" s="1518"/>
      <c r="Q164" s="1518"/>
      <c r="R164" s="1518"/>
      <c r="S164" s="1518"/>
      <c r="T164" s="1518"/>
      <c r="U164" s="1518"/>
      <c r="V164" s="1518"/>
      <c r="W164" s="1518"/>
      <c r="X164" s="1518"/>
      <c r="Y164" s="1518"/>
      <c r="Z164" s="1518"/>
      <c r="AA164" s="1518"/>
      <c r="AB164" s="1518"/>
      <c r="AC164" s="1518"/>
      <c r="AD164" s="1518"/>
      <c r="AE164" s="1518"/>
      <c r="AF164" s="1518"/>
      <c r="AG164" s="1518"/>
      <c r="AH164" s="1518"/>
      <c r="AI164" s="39"/>
      <c r="AJ164" s="39"/>
      <c r="AK164" s="39"/>
      <c r="AL164" s="39"/>
      <c r="BA164" s="36" t="s">
        <v>717</v>
      </c>
      <c r="BG164" s="12" t="s">
        <v>529</v>
      </c>
    </row>
    <row r="165" spans="1:59" ht="13">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718</v>
      </c>
      <c r="BG165" s="12" t="s">
        <v>530</v>
      </c>
    </row>
    <row r="166" spans="1:59" ht="13">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720</v>
      </c>
      <c r="BG166" s="12" t="s">
        <v>531</v>
      </c>
    </row>
    <row r="167" spans="1:59" ht="13">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723</v>
      </c>
      <c r="BG167" s="12" t="s">
        <v>532</v>
      </c>
    </row>
    <row r="168" spans="1:59" ht="13">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724</v>
      </c>
      <c r="BG168" s="12" t="s">
        <v>533</v>
      </c>
    </row>
    <row r="169" spans="1:59" ht="13">
      <c r="A169" s="1277" t="s">
        <v>585</v>
      </c>
      <c r="B169" s="1277"/>
      <c r="C169" s="1277"/>
      <c r="D169" s="1277"/>
      <c r="E169" s="1277"/>
      <c r="F169" s="1277"/>
      <c r="G169" s="1277"/>
      <c r="H169" s="1277"/>
      <c r="I169" s="1277"/>
      <c r="J169" s="1277"/>
      <c r="K169" s="1277"/>
      <c r="L169" s="1277"/>
      <c r="M169" s="1277"/>
      <c r="N169" s="1277"/>
      <c r="O169" s="1277"/>
      <c r="P169" s="1277"/>
      <c r="Q169" s="1277"/>
      <c r="R169" s="1277"/>
      <c r="S169" s="1277"/>
      <c r="T169" s="1277"/>
      <c r="U169" s="1277"/>
      <c r="V169" s="1277"/>
      <c r="W169" s="1277"/>
      <c r="X169" s="1277"/>
      <c r="Y169" s="1277"/>
      <c r="Z169" s="1277"/>
      <c r="AA169" s="1277"/>
      <c r="AB169" s="1277"/>
      <c r="AC169" s="1277"/>
      <c r="AD169" s="1277"/>
      <c r="AE169" s="1277"/>
      <c r="AF169" s="1277"/>
      <c r="AG169" s="1277"/>
      <c r="AH169" s="1277"/>
      <c r="AI169" s="1277"/>
      <c r="AJ169" s="1277"/>
      <c r="AK169" s="1277"/>
      <c r="AL169" s="1277"/>
      <c r="BA169" s="36" t="s">
        <v>726</v>
      </c>
      <c r="BG169" s="12" t="s">
        <v>534</v>
      </c>
    </row>
    <row r="170" spans="1:59" ht="13.5" thickBot="1">
      <c r="A170" s="1278"/>
      <c r="B170" s="1278"/>
      <c r="C170" s="1278"/>
      <c r="D170" s="1278"/>
      <c r="E170" s="1278"/>
      <c r="F170" s="1278"/>
      <c r="G170" s="1278"/>
      <c r="H170" s="1278"/>
      <c r="I170" s="1278"/>
      <c r="J170" s="1278"/>
      <c r="K170" s="1278"/>
      <c r="L170" s="1278"/>
      <c r="M170" s="1278"/>
      <c r="N170" s="1278"/>
      <c r="O170" s="1278"/>
      <c r="P170" s="1278"/>
      <c r="Q170" s="1278"/>
      <c r="R170" s="1278"/>
      <c r="S170" s="1278"/>
      <c r="T170" s="1278"/>
      <c r="U170" s="1278"/>
      <c r="V170" s="1278"/>
      <c r="W170" s="1278"/>
      <c r="X170" s="1278"/>
      <c r="Y170" s="1278"/>
      <c r="Z170" s="1278"/>
      <c r="AA170" s="1278"/>
      <c r="AB170" s="1278"/>
      <c r="AC170" s="1278"/>
      <c r="AD170" s="1278"/>
      <c r="AE170" s="1278"/>
      <c r="AF170" s="1278"/>
      <c r="AG170" s="1278"/>
      <c r="AH170" s="1278"/>
      <c r="AI170" s="1278"/>
      <c r="AJ170" s="1278"/>
      <c r="AK170" s="1278"/>
      <c r="AL170" s="1278"/>
      <c r="BA170" s="36" t="s">
        <v>727</v>
      </c>
      <c r="BG170" s="12" t="s">
        <v>535</v>
      </c>
    </row>
    <row r="171" spans="1:59" ht="12.75" customHeight="1" thickTop="1">
      <c r="A171" s="25"/>
      <c r="B171" s="25"/>
      <c r="C171" s="25"/>
      <c r="D171" s="25"/>
      <c r="E171" s="25"/>
      <c r="F171" s="25"/>
      <c r="G171" s="3"/>
      <c r="H171" s="25"/>
      <c r="AK171" s="3"/>
      <c r="AL171" s="3"/>
      <c r="BA171" s="36" t="s">
        <v>226</v>
      </c>
      <c r="BG171" s="12" t="s">
        <v>536</v>
      </c>
    </row>
    <row r="172" spans="1:59" ht="13">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537</v>
      </c>
    </row>
    <row r="173" spans="1:59" ht="13">
      <c r="A173" s="25"/>
      <c r="C173" s="38"/>
      <c r="D173" s="39" t="s">
        <v>343</v>
      </c>
      <c r="J173" s="1516" t="s">
        <v>403</v>
      </c>
      <c r="K173" s="1516"/>
      <c r="L173" s="1516"/>
      <c r="M173" s="1516"/>
      <c r="N173" s="1516"/>
      <c r="O173" s="1516"/>
      <c r="P173" s="1516"/>
      <c r="Q173" s="1516"/>
      <c r="R173" s="1516"/>
      <c r="S173" s="1516"/>
      <c r="U173" s="40"/>
      <c r="X173" s="40"/>
      <c r="AF173" s="25"/>
      <c r="AH173" s="25"/>
      <c r="AJ173" s="3"/>
      <c r="AK173" s="3"/>
      <c r="AL173" s="3"/>
      <c r="BA173" s="36" t="s">
        <v>229</v>
      </c>
      <c r="BG173" s="12" t="s">
        <v>538</v>
      </c>
    </row>
    <row r="174" spans="1:59" ht="13">
      <c r="A174" s="25"/>
      <c r="C174" s="38"/>
      <c r="D174" s="58" t="s">
        <v>1458</v>
      </c>
      <c r="E174" s="25"/>
      <c r="F174" s="25"/>
      <c r="G174" s="25"/>
      <c r="H174" s="25"/>
      <c r="I174" s="25"/>
      <c r="J174" s="1101" t="s">
        <v>1648</v>
      </c>
      <c r="K174" s="1101"/>
      <c r="L174" s="1101"/>
      <c r="M174" s="1101"/>
      <c r="N174" s="1101"/>
      <c r="O174" s="1101"/>
      <c r="P174" s="1101"/>
      <c r="Q174" s="1101"/>
      <c r="R174" s="1101"/>
      <c r="S174" s="1101"/>
      <c r="T174" s="1101"/>
      <c r="U174" s="1101"/>
      <c r="V174" s="1101"/>
      <c r="W174" s="1101"/>
      <c r="X174" s="1101"/>
      <c r="Y174" s="1101"/>
      <c r="Z174" s="1101"/>
      <c r="AA174" s="3"/>
      <c r="AH174" s="25"/>
      <c r="AJ174" s="3"/>
      <c r="AK174" s="3"/>
      <c r="AL174" s="3"/>
      <c r="BA174" s="36" t="s">
        <v>231</v>
      </c>
      <c r="BG174" s="12" t="s">
        <v>539</v>
      </c>
    </row>
    <row r="175" spans="1:59" ht="13">
      <c r="A175" s="25"/>
      <c r="C175" s="13"/>
      <c r="D175" s="58" t="s">
        <v>344</v>
      </c>
      <c r="F175" s="743"/>
      <c r="G175" s="743"/>
      <c r="H175" s="743"/>
      <c r="I175" s="743"/>
      <c r="J175" s="743"/>
      <c r="K175" s="743"/>
      <c r="L175" s="743"/>
      <c r="M175" s="743"/>
      <c r="N175" s="743"/>
      <c r="O175" s="42"/>
      <c r="Q175" s="25"/>
      <c r="R175" s="25"/>
      <c r="T175" s="743"/>
      <c r="U175" s="1102" t="s">
        <v>722</v>
      </c>
      <c r="V175" s="1102"/>
      <c r="Z175" s="25"/>
      <c r="AC175" s="25"/>
      <c r="AD175" s="25"/>
      <c r="AE175" s="25"/>
      <c r="AF175" s="25"/>
      <c r="AH175" s="25"/>
      <c r="AJ175" s="3"/>
      <c r="AK175" s="3"/>
      <c r="AL175" s="3"/>
      <c r="BA175" s="36" t="s">
        <v>232</v>
      </c>
      <c r="BG175" s="12" t="s">
        <v>540</v>
      </c>
    </row>
    <row r="176" spans="1:59" ht="13">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513"/>
      <c r="V176" s="1513"/>
      <c r="W176" s="4" t="s">
        <v>328</v>
      </c>
      <c r="X176" s="1521"/>
      <c r="Y176" s="1521"/>
      <c r="AC176" s="25"/>
      <c r="AD176" s="25"/>
      <c r="AE176" s="25"/>
      <c r="AF176" s="25"/>
      <c r="AH176" s="25"/>
      <c r="AJ176" s="3"/>
      <c r="AK176" s="3"/>
      <c r="AL176" s="3"/>
      <c r="BA176" s="36" t="s">
        <v>234</v>
      </c>
      <c r="BG176" s="12" t="s">
        <v>541</v>
      </c>
    </row>
    <row r="177" spans="1:59" s="743" customFormat="1" ht="13">
      <c r="A177" s="25"/>
      <c r="B177" s="12"/>
      <c r="C177" s="43"/>
      <c r="D177" s="25" t="s">
        <v>265</v>
      </c>
      <c r="E177" s="12"/>
      <c r="F177" s="12"/>
      <c r="G177" s="12"/>
      <c r="H177" s="12"/>
      <c r="I177" s="12"/>
      <c r="J177" s="12"/>
      <c r="K177" s="12"/>
      <c r="L177" s="12"/>
      <c r="M177" s="25"/>
      <c r="N177" s="12"/>
      <c r="O177" s="12"/>
      <c r="P177" s="12"/>
      <c r="Q177" s="12"/>
      <c r="R177" s="1102"/>
      <c r="S177" s="1102"/>
      <c r="T177" s="3"/>
      <c r="V177" s="12"/>
      <c r="W177" s="3"/>
      <c r="X177" s="3"/>
      <c r="Y177" s="3"/>
      <c r="AD177" s="25"/>
      <c r="AF177" s="25"/>
      <c r="AH177" s="25"/>
      <c r="AJ177" s="705"/>
      <c r="AK177" s="705"/>
      <c r="AL177" s="705"/>
      <c r="BA177" s="36" t="s">
        <v>235</v>
      </c>
      <c r="BG177" s="743" t="s">
        <v>542</v>
      </c>
    </row>
    <row r="178" spans="1:59" s="743" customFormat="1" ht="13">
      <c r="A178" s="25"/>
      <c r="B178" s="12"/>
      <c r="C178" s="43"/>
      <c r="D178" s="58" t="s">
        <v>1459</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100"/>
      <c r="AG178" s="1100"/>
      <c r="AH178" s="4" t="s">
        <v>328</v>
      </c>
      <c r="AI178" s="1121"/>
      <c r="AJ178" s="1121"/>
      <c r="AK178" s="1121"/>
      <c r="AL178" s="705"/>
      <c r="BA178" s="36" t="s">
        <v>236</v>
      </c>
      <c r="BG178" s="743" t="s">
        <v>58</v>
      </c>
    </row>
    <row r="179" spans="1:59" s="743" customFormat="1" ht="13">
      <c r="A179" s="25"/>
      <c r="B179" s="12"/>
      <c r="C179" s="43"/>
      <c r="AL179" s="705"/>
      <c r="BA179" s="36" t="s">
        <v>237</v>
      </c>
      <c r="BG179" s="743" t="s">
        <v>59</v>
      </c>
    </row>
    <row r="180" spans="1:59" s="743" customFormat="1" ht="13">
      <c r="A180" s="25"/>
      <c r="B180" s="12"/>
      <c r="C180" s="43"/>
      <c r="D180" s="705" t="s">
        <v>478</v>
      </c>
      <c r="E180" s="25"/>
      <c r="X180" s="1102" t="s">
        <v>722</v>
      </c>
      <c r="Y180" s="1102"/>
      <c r="Z180" s="911"/>
      <c r="AK180" s="705"/>
      <c r="AL180" s="705"/>
      <c r="BA180" s="36" t="s">
        <v>239</v>
      </c>
      <c r="BG180" s="743" t="s">
        <v>60</v>
      </c>
    </row>
    <row r="181" spans="1:59" s="743" customFormat="1" ht="13" customHeight="1">
      <c r="A181" s="25"/>
      <c r="B181" s="12"/>
      <c r="C181" s="44"/>
      <c r="E181" s="7" t="s">
        <v>1085</v>
      </c>
      <c r="Z181" s="25"/>
      <c r="AA181" s="25"/>
      <c r="AJ181" s="705"/>
      <c r="AK181" s="705"/>
      <c r="AL181" s="705"/>
      <c r="BA181" s="36" t="s">
        <v>240</v>
      </c>
      <c r="BG181" s="743" t="s">
        <v>61</v>
      </c>
    </row>
    <row r="182" spans="1:59" ht="13">
      <c r="A182" s="25"/>
      <c r="C182" s="44"/>
      <c r="D182" s="7"/>
      <c r="AD182" s="743"/>
      <c r="AE182" s="25"/>
      <c r="AF182" s="25"/>
      <c r="AG182" s="743"/>
      <c r="AJ182" s="3"/>
      <c r="AK182" s="3"/>
      <c r="AL182" s="3"/>
      <c r="BA182" s="36" t="s">
        <v>241</v>
      </c>
      <c r="BG182" s="12" t="s">
        <v>65</v>
      </c>
    </row>
    <row r="183" spans="1:59" ht="13">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3">
      <c r="A184" s="3"/>
      <c r="C184" s="25"/>
      <c r="D184" s="25"/>
      <c r="E184" s="25"/>
      <c r="F184" s="25"/>
      <c r="G184" s="25"/>
      <c r="H184" s="25"/>
      <c r="I184" s="25"/>
      <c r="J184" s="25"/>
      <c r="S184" s="25"/>
      <c r="T184" s="25"/>
      <c r="Z184" s="25"/>
      <c r="AA184" s="25"/>
      <c r="AD184" s="25"/>
      <c r="AE184" s="25"/>
      <c r="AF184" s="25"/>
      <c r="AH184" s="25"/>
      <c r="AJ184" s="3"/>
      <c r="AK184" s="3"/>
      <c r="AL184" s="3"/>
      <c r="AM184" s="25" t="s">
        <v>637</v>
      </c>
      <c r="BA184" s="36" t="s">
        <v>245</v>
      </c>
      <c r="BG184" s="12" t="s">
        <v>67</v>
      </c>
    </row>
    <row r="185" spans="1:59" ht="13">
      <c r="A185" s="37" t="s">
        <v>626</v>
      </c>
      <c r="C185" s="37" t="s">
        <v>627</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638</v>
      </c>
      <c r="BA185" s="36" t="s">
        <v>246</v>
      </c>
      <c r="BG185" s="12" t="s">
        <v>68</v>
      </c>
    </row>
    <row r="186" spans="1:59" ht="13">
      <c r="A186" s="25"/>
      <c r="C186" s="45"/>
      <c r="D186" s="25" t="s">
        <v>628</v>
      </c>
      <c r="E186" s="25"/>
      <c r="F186" s="25"/>
      <c r="G186" s="25"/>
      <c r="H186" s="25"/>
      <c r="I186" s="1103" t="str">
        <f>H18</f>
        <v>Cathedral Plaza</v>
      </c>
      <c r="J186" s="1103"/>
      <c r="K186" s="1103"/>
      <c r="L186" s="1103"/>
      <c r="M186" s="1103"/>
      <c r="N186" s="1103"/>
      <c r="O186" s="1103"/>
      <c r="P186" s="1103"/>
      <c r="Q186" s="1103"/>
      <c r="R186" s="1103"/>
      <c r="S186" s="1103"/>
      <c r="T186" s="1103"/>
      <c r="U186" s="1103"/>
      <c r="V186" s="1103"/>
      <c r="W186" s="1103"/>
      <c r="X186" s="1103"/>
      <c r="Y186" s="1103"/>
      <c r="Z186" s="1103"/>
      <c r="AA186" s="1103"/>
      <c r="AB186" s="1103"/>
      <c r="AC186" s="1103"/>
      <c r="AD186" s="1103"/>
      <c r="AE186" s="1103"/>
      <c r="AF186" s="25"/>
      <c r="AH186" s="25"/>
      <c r="AJ186" s="3"/>
      <c r="AK186" s="3"/>
      <c r="AL186" s="3"/>
      <c r="BA186" s="36" t="s">
        <v>247</v>
      </c>
      <c r="BG186" s="12" t="s">
        <v>69</v>
      </c>
    </row>
    <row r="187" spans="1:59" ht="13">
      <c r="A187" s="25"/>
      <c r="C187" s="45"/>
      <c r="D187" s="25" t="s">
        <v>629</v>
      </c>
      <c r="E187" s="25"/>
      <c r="F187" s="25"/>
      <c r="G187" s="25"/>
      <c r="H187" s="25"/>
      <c r="I187" s="1123" t="s">
        <v>1649</v>
      </c>
      <c r="J187" s="1123"/>
      <c r="K187" s="1123"/>
      <c r="L187" s="1123"/>
      <c r="M187" s="1123"/>
      <c r="N187" s="1123"/>
      <c r="O187" s="1123"/>
      <c r="P187" s="1123"/>
      <c r="Q187" s="1123"/>
      <c r="R187" s="1123"/>
      <c r="S187" s="1123"/>
      <c r="T187" s="1123"/>
      <c r="U187" s="1123"/>
      <c r="V187" s="1123"/>
      <c r="W187" s="1123"/>
      <c r="X187" s="1123"/>
      <c r="Y187" s="1123"/>
      <c r="Z187" s="1123"/>
      <c r="AA187" s="1123"/>
      <c r="AB187" s="1123"/>
      <c r="AC187" s="1123"/>
      <c r="AD187" s="1123"/>
      <c r="AE187" s="1123"/>
      <c r="AF187" s="25"/>
      <c r="AH187" s="25"/>
      <c r="AJ187" s="3"/>
      <c r="AK187" s="3"/>
      <c r="AL187" s="3"/>
      <c r="BA187" s="36" t="s">
        <v>248</v>
      </c>
      <c r="BG187" s="12" t="s">
        <v>70</v>
      </c>
    </row>
    <row r="188" spans="1:59" ht="13">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3">
      <c r="A189" s="25"/>
      <c r="C189" s="45"/>
      <c r="D189" s="25"/>
      <c r="E189" s="1334" t="s">
        <v>641</v>
      </c>
      <c r="F189" s="1334"/>
      <c r="G189" s="1334"/>
      <c r="H189" s="1334"/>
      <c r="I189" s="1334"/>
      <c r="J189" s="1334"/>
      <c r="K189" s="1334"/>
      <c r="L189" s="1334"/>
      <c r="M189" s="1334"/>
      <c r="N189" s="1334"/>
      <c r="O189" s="1334"/>
      <c r="P189" s="1334"/>
      <c r="Q189" s="1334"/>
      <c r="R189" s="1334"/>
      <c r="S189" s="1334"/>
      <c r="T189" s="1334"/>
      <c r="U189" s="1334"/>
      <c r="V189" s="1334"/>
      <c r="W189" s="1334"/>
      <c r="X189" s="1334"/>
      <c r="Y189" s="1334"/>
      <c r="Z189" s="1334"/>
      <c r="AA189" s="1334"/>
      <c r="AB189" s="1334"/>
      <c r="AC189" s="1334"/>
      <c r="AD189" s="1334"/>
      <c r="AE189" s="1334"/>
      <c r="AF189" s="25"/>
      <c r="AH189" s="25"/>
      <c r="AJ189" s="3"/>
      <c r="AK189" s="3"/>
      <c r="AL189" s="3"/>
      <c r="AP189" s="12" t="s">
        <v>329</v>
      </c>
      <c r="BA189" s="36" t="s">
        <v>251</v>
      </c>
      <c r="BG189" s="12" t="s">
        <v>72</v>
      </c>
    </row>
    <row r="190" spans="1:59" ht="13">
      <c r="A190" s="25"/>
      <c r="C190" s="45"/>
      <c r="D190" s="25"/>
      <c r="E190" s="1335"/>
      <c r="F190" s="1335"/>
      <c r="G190" s="1335"/>
      <c r="H190" s="1335"/>
      <c r="I190" s="1335"/>
      <c r="J190" s="1335"/>
      <c r="K190" s="1335"/>
      <c r="L190" s="1335"/>
      <c r="M190" s="1335"/>
      <c r="N190" s="1335"/>
      <c r="O190" s="1335"/>
      <c r="P190" s="1335"/>
      <c r="Q190" s="1335"/>
      <c r="R190" s="1335"/>
      <c r="S190" s="1335"/>
      <c r="T190" s="1335"/>
      <c r="U190" s="1335"/>
      <c r="V190" s="1335"/>
      <c r="W190" s="1335"/>
      <c r="X190" s="1335"/>
      <c r="Y190" s="1335"/>
      <c r="Z190" s="1335"/>
      <c r="AA190" s="1335"/>
      <c r="AB190" s="1335"/>
      <c r="AC190" s="1335"/>
      <c r="AD190" s="1335"/>
      <c r="AE190" s="1335"/>
      <c r="AF190" s="25"/>
      <c r="AH190" s="25"/>
      <c r="AJ190" s="3"/>
      <c r="AK190" s="3"/>
      <c r="AL190" s="3"/>
      <c r="AP190" s="12" t="s">
        <v>1193</v>
      </c>
      <c r="BA190" s="36" t="s">
        <v>685</v>
      </c>
      <c r="BG190" s="12" t="s">
        <v>73</v>
      </c>
    </row>
    <row r="191" spans="1:59" ht="13">
      <c r="A191" s="25"/>
      <c r="C191" s="45"/>
      <c r="D191" s="25" t="s">
        <v>630</v>
      </c>
      <c r="E191" s="25"/>
      <c r="I191" s="1101" t="s">
        <v>1650</v>
      </c>
      <c r="J191" s="1101"/>
      <c r="K191" s="1101"/>
      <c r="L191" s="1101"/>
      <c r="M191" s="1101"/>
      <c r="N191" s="1101"/>
      <c r="O191" s="1101"/>
      <c r="P191" s="1101"/>
      <c r="Q191" s="25" t="s">
        <v>632</v>
      </c>
      <c r="T191" s="1101" t="s">
        <v>790</v>
      </c>
      <c r="U191" s="1101"/>
      <c r="V191" s="1101"/>
      <c r="W191" s="1101"/>
      <c r="X191" s="1101"/>
      <c r="Y191" s="1101"/>
      <c r="Z191" s="1101"/>
      <c r="AA191" s="1101"/>
      <c r="AB191" s="1101"/>
      <c r="AC191" s="1101"/>
      <c r="AD191" s="1101"/>
      <c r="AE191" s="1101"/>
      <c r="AH191" s="25"/>
      <c r="AJ191" s="3"/>
      <c r="AK191" s="3"/>
      <c r="AL191" s="3"/>
      <c r="AP191" s="12" t="s">
        <v>1194</v>
      </c>
      <c r="BA191" s="36" t="s">
        <v>742</v>
      </c>
      <c r="BG191" s="12" t="s">
        <v>788</v>
      </c>
    </row>
    <row r="192" spans="1:59" ht="13">
      <c r="A192" s="25"/>
      <c r="C192" s="46"/>
      <c r="D192" s="25" t="s">
        <v>633</v>
      </c>
      <c r="E192" s="25"/>
      <c r="F192" s="25"/>
      <c r="G192" s="25"/>
      <c r="I192" s="1123">
        <v>92010</v>
      </c>
      <c r="J192" s="1123"/>
      <c r="K192" s="1123"/>
      <c r="L192" s="1123"/>
      <c r="M192" s="1123"/>
      <c r="N192" s="1123"/>
      <c r="O192" s="25" t="s">
        <v>635</v>
      </c>
      <c r="P192" s="25"/>
      <c r="Q192" s="25"/>
      <c r="R192" s="25"/>
      <c r="S192" s="25"/>
      <c r="T192" s="1515">
        <v>6073005600</v>
      </c>
      <c r="U192" s="1515"/>
      <c r="V192" s="1515"/>
      <c r="W192" s="1515"/>
      <c r="X192" s="1515"/>
      <c r="Y192" s="1515"/>
      <c r="Z192" s="1515"/>
      <c r="AA192" s="1515"/>
      <c r="AB192" s="1515"/>
      <c r="AC192" s="1515"/>
      <c r="AD192" s="1515"/>
      <c r="AE192" s="1515"/>
      <c r="AF192" s="25"/>
      <c r="AH192" s="25"/>
      <c r="AJ192" s="3"/>
      <c r="AK192" s="3"/>
      <c r="AL192" s="3"/>
      <c r="AP192" s="12" t="s">
        <v>1195</v>
      </c>
      <c r="BA192" s="36" t="s">
        <v>743</v>
      </c>
      <c r="BG192" s="12" t="s">
        <v>789</v>
      </c>
    </row>
    <row r="193" spans="1:66" ht="13">
      <c r="A193" s="25"/>
      <c r="C193" s="46"/>
      <c r="D193" s="25" t="s">
        <v>508</v>
      </c>
      <c r="E193" s="25"/>
      <c r="F193" s="25"/>
      <c r="G193" s="25"/>
      <c r="H193" s="25"/>
      <c r="I193" s="25"/>
      <c r="J193" s="25"/>
      <c r="K193" s="25"/>
      <c r="L193" s="25"/>
      <c r="M193" s="25"/>
      <c r="N193" s="1334" t="s">
        <v>1651</v>
      </c>
      <c r="O193" s="1334"/>
      <c r="P193" s="1334"/>
      <c r="Q193" s="1334"/>
      <c r="R193" s="1334"/>
      <c r="S193" s="1334"/>
      <c r="T193" s="1334"/>
      <c r="U193" s="1334"/>
      <c r="V193" s="1334"/>
      <c r="W193" s="1334"/>
      <c r="X193" s="1334"/>
      <c r="Y193" s="1334"/>
      <c r="Z193" s="1334"/>
      <c r="AA193" s="1334"/>
      <c r="AB193" s="1334"/>
      <c r="AC193" s="1334"/>
      <c r="AD193" s="1334"/>
      <c r="AE193" s="1334"/>
      <c r="AF193" s="25"/>
      <c r="AH193" s="25"/>
      <c r="AJ193" s="3"/>
      <c r="AK193" s="3"/>
      <c r="AL193" s="3"/>
      <c r="AP193" s="12" t="s">
        <v>1196</v>
      </c>
      <c r="BA193" s="36" t="s">
        <v>744</v>
      </c>
      <c r="BG193" s="12" t="s">
        <v>790</v>
      </c>
    </row>
    <row r="194" spans="1:66" ht="13">
      <c r="A194" s="25"/>
      <c r="C194" s="46"/>
      <c r="D194" s="25"/>
      <c r="E194" s="25"/>
      <c r="F194" s="25"/>
      <c r="G194" s="25"/>
      <c r="H194" s="25"/>
      <c r="I194" s="25"/>
      <c r="J194" s="25"/>
      <c r="K194" s="25"/>
      <c r="L194" s="25"/>
      <c r="M194" s="174"/>
      <c r="N194" s="1335"/>
      <c r="O194" s="1335"/>
      <c r="P194" s="1335"/>
      <c r="Q194" s="1335"/>
      <c r="R194" s="1335"/>
      <c r="S194" s="1335"/>
      <c r="T194" s="1335"/>
      <c r="U194" s="1335"/>
      <c r="V194" s="1335"/>
      <c r="W194" s="1335"/>
      <c r="X194" s="1335"/>
      <c r="Y194" s="1335"/>
      <c r="Z194" s="1335"/>
      <c r="AA194" s="1335"/>
      <c r="AB194" s="1335"/>
      <c r="AC194" s="1335"/>
      <c r="AD194" s="1335"/>
      <c r="AE194" s="1335"/>
      <c r="AF194" s="25"/>
      <c r="AH194" s="25"/>
      <c r="AJ194" s="3"/>
      <c r="AK194" s="3"/>
      <c r="AL194" s="3"/>
      <c r="AP194" s="12" t="s">
        <v>1197</v>
      </c>
      <c r="BA194" s="36" t="s">
        <v>745</v>
      </c>
      <c r="BG194" s="12" t="s">
        <v>791</v>
      </c>
    </row>
    <row r="195" spans="1:66" ht="13">
      <c r="A195" s="25"/>
      <c r="C195" s="46"/>
      <c r="D195" s="25" t="s">
        <v>354</v>
      </c>
      <c r="E195" s="25"/>
      <c r="F195" s="25"/>
      <c r="G195" s="25"/>
      <c r="H195" s="25"/>
      <c r="I195" s="25"/>
      <c r="J195" s="25"/>
      <c r="K195" s="25"/>
      <c r="L195" s="25"/>
      <c r="M195" s="25"/>
      <c r="N195" s="25"/>
      <c r="O195" s="25"/>
      <c r="P195" s="25"/>
      <c r="Q195" s="25"/>
      <c r="R195" s="25"/>
      <c r="T195" s="1102" t="s">
        <v>591</v>
      </c>
      <c r="U195" s="1102"/>
      <c r="W195" s="25" t="s">
        <v>738</v>
      </c>
      <c r="X195" s="25"/>
      <c r="Y195" s="25"/>
      <c r="Z195" s="25"/>
      <c r="AA195" s="25"/>
      <c r="AB195" s="25"/>
      <c r="AC195" s="25"/>
      <c r="AD195" s="25"/>
      <c r="AE195" s="25"/>
      <c r="AF195" s="25"/>
      <c r="AG195" s="25"/>
      <c r="AH195" s="1102">
        <v>52</v>
      </c>
      <c r="AI195" s="1102"/>
      <c r="AJ195" s="3"/>
      <c r="AK195" s="3"/>
      <c r="AL195" s="3"/>
      <c r="BA195" s="36" t="s">
        <v>257</v>
      </c>
      <c r="BG195" s="12" t="s">
        <v>792</v>
      </c>
    </row>
    <row r="196" spans="1:66" ht="12.75" customHeight="1">
      <c r="A196" s="25"/>
      <c r="C196" s="46"/>
      <c r="D196" s="25" t="s">
        <v>418</v>
      </c>
      <c r="E196" s="25"/>
      <c r="F196" s="25"/>
      <c r="G196" s="25"/>
      <c r="H196" s="25"/>
      <c r="I196" s="25"/>
      <c r="J196" s="25"/>
      <c r="K196" s="25"/>
      <c r="L196" s="25"/>
      <c r="M196" s="25"/>
      <c r="N196" s="25"/>
      <c r="O196" s="25"/>
      <c r="P196" s="25"/>
      <c r="Q196" s="25"/>
      <c r="R196" s="25"/>
      <c r="T196" s="1239" t="s">
        <v>722</v>
      </c>
      <c r="U196" s="1239"/>
      <c r="W196" s="25" t="s">
        <v>739</v>
      </c>
      <c r="X196" s="25"/>
      <c r="Y196" s="25"/>
      <c r="Z196" s="25"/>
      <c r="AA196" s="25"/>
      <c r="AB196" s="25"/>
      <c r="AC196" s="25"/>
      <c r="AD196" s="25"/>
      <c r="AE196" s="25"/>
      <c r="AF196" s="25"/>
      <c r="AG196" s="25"/>
      <c r="AH196" s="1102">
        <v>78</v>
      </c>
      <c r="AI196" s="1102"/>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239" t="s">
        <v>722</v>
      </c>
      <c r="U197" s="1239"/>
      <c r="V197" s="12"/>
      <c r="W197" s="25" t="s">
        <v>740</v>
      </c>
      <c r="X197" s="25"/>
      <c r="Y197" s="25"/>
      <c r="Z197" s="25"/>
      <c r="AA197" s="25"/>
      <c r="AB197" s="25"/>
      <c r="AC197" s="25"/>
      <c r="AD197" s="25"/>
      <c r="AE197" s="25"/>
      <c r="AF197" s="25"/>
      <c r="AG197" s="25"/>
      <c r="AH197" s="1102">
        <v>39</v>
      </c>
      <c r="AI197" s="1102"/>
      <c r="AJ197" s="3"/>
      <c r="AK197" s="3"/>
      <c r="AL197" s="3"/>
      <c r="AM197" s="52"/>
      <c r="AN197" s="52"/>
      <c r="AO197" s="21"/>
      <c r="AP197" s="711" t="s">
        <v>969</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1467</v>
      </c>
      <c r="E198" s="25"/>
      <c r="F198" s="25"/>
      <c r="G198" s="25"/>
      <c r="H198" s="25"/>
      <c r="I198" s="25"/>
      <c r="J198" s="25"/>
      <c r="K198" s="25"/>
      <c r="L198" s="25"/>
      <c r="M198" s="25"/>
      <c r="N198" s="25"/>
      <c r="O198" s="25"/>
      <c r="P198" s="25"/>
      <c r="Q198" s="25"/>
      <c r="R198" s="25"/>
      <c r="S198" s="12"/>
      <c r="T198" s="12"/>
      <c r="U198" s="12"/>
      <c r="V198" s="12"/>
      <c r="W198" s="25"/>
      <c r="X198" s="25"/>
      <c r="Y198" s="1239" t="s">
        <v>722</v>
      </c>
      <c r="Z198" s="1239"/>
      <c r="AA198" s="25"/>
      <c r="AB198" s="25"/>
      <c r="AC198" s="25"/>
      <c r="AD198" s="25"/>
      <c r="AE198" s="25"/>
      <c r="AF198" s="25"/>
      <c r="AG198" s="25"/>
      <c r="AJ198" s="3"/>
      <c r="AK198" s="3"/>
      <c r="AL198" s="3"/>
      <c r="AM198" s="52"/>
      <c r="AN198" s="52"/>
      <c r="AO198" s="21"/>
      <c r="AP198" s="710" t="s">
        <v>968</v>
      </c>
      <c r="AQ198" s="707"/>
      <c r="AR198" s="21"/>
      <c r="AS198" s="21"/>
      <c r="BA198" s="36" t="s">
        <v>756</v>
      </c>
      <c r="BB198" s="12"/>
      <c r="BC198" s="12"/>
      <c r="BD198" s="12"/>
      <c r="BE198" s="12"/>
      <c r="BF198" s="12"/>
      <c r="BG198" s="12" t="s">
        <v>205</v>
      </c>
      <c r="BH198" s="12"/>
    </row>
    <row r="199" spans="1:66" s="51" customFormat="1" ht="13">
      <c r="A199" s="25"/>
      <c r="B199" s="12"/>
      <c r="C199" s="46"/>
      <c r="D199" s="3" t="s">
        <v>737</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1220</v>
      </c>
      <c r="AQ199" s="707"/>
      <c r="AR199" s="21"/>
      <c r="AS199" s="21"/>
      <c r="BA199" s="36" t="s">
        <v>757</v>
      </c>
      <c r="BB199" s="53"/>
      <c r="BC199" s="54"/>
      <c r="BD199" s="54"/>
      <c r="BE199" s="54"/>
      <c r="BF199" s="54"/>
      <c r="BG199" s="54" t="s">
        <v>206</v>
      </c>
      <c r="BH199" s="12"/>
      <c r="BI199" s="56"/>
      <c r="BJ199" s="56"/>
      <c r="BK199" s="56"/>
      <c r="BL199" s="56"/>
      <c r="BM199" s="56"/>
      <c r="BN199" s="56"/>
    </row>
    <row r="200" spans="1:66" ht="12.75" customHeight="1">
      <c r="A200" s="25"/>
      <c r="C200" s="46"/>
      <c r="D200" s="343" t="s">
        <v>1025</v>
      </c>
      <c r="E200" s="25"/>
      <c r="F200" s="25"/>
      <c r="G200" s="25"/>
      <c r="H200" s="25"/>
      <c r="I200" s="25"/>
      <c r="J200" s="25"/>
      <c r="K200" s="25"/>
      <c r="L200" s="25"/>
      <c r="M200" s="25"/>
      <c r="N200" s="25"/>
      <c r="O200" s="25"/>
      <c r="P200" s="25"/>
      <c r="Q200" s="25"/>
      <c r="R200" s="25"/>
      <c r="S200" s="39"/>
      <c r="T200" s="243"/>
      <c r="U200" s="243"/>
      <c r="V200" s="39"/>
      <c r="W200" s="343" t="s">
        <v>1024</v>
      </c>
      <c r="X200" s="25"/>
      <c r="Y200" s="25"/>
      <c r="Z200" s="25"/>
      <c r="AA200" s="25"/>
      <c r="AB200" s="25"/>
      <c r="AC200" s="25"/>
      <c r="AD200" s="25"/>
      <c r="AE200" s="25"/>
      <c r="AF200" s="25"/>
      <c r="AG200" s="3"/>
      <c r="AH200" s="243"/>
      <c r="AI200" s="243"/>
      <c r="AJ200" s="3"/>
      <c r="AK200" s="3"/>
      <c r="AL200" s="3"/>
      <c r="AP200" s="708" t="s">
        <v>661</v>
      </c>
      <c r="AQ200" s="707"/>
      <c r="BA200" s="36" t="s">
        <v>758</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1221</v>
      </c>
      <c r="AQ201" s="704"/>
      <c r="BA201" s="36" t="s">
        <v>759</v>
      </c>
      <c r="BB201" s="51"/>
      <c r="BC201" s="54"/>
      <c r="BD201" s="54"/>
      <c r="BE201" s="54"/>
      <c r="BF201" s="55"/>
      <c r="BG201" s="55" t="s">
        <v>208</v>
      </c>
    </row>
    <row r="202" spans="1:66" ht="12.75" customHeight="1">
      <c r="A202" s="37" t="s">
        <v>636</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1222</v>
      </c>
      <c r="AQ202" s="704"/>
      <c r="BA202" s="36" t="s">
        <v>760</v>
      </c>
      <c r="BG202" s="55" t="s">
        <v>209</v>
      </c>
      <c r="BH202" s="51"/>
    </row>
    <row r="203" spans="1:66" ht="12.75" customHeight="1">
      <c r="A203" s="25"/>
      <c r="C203" s="25"/>
      <c r="D203" s="1103" t="s">
        <v>417</v>
      </c>
      <c r="E203" s="1103"/>
      <c r="F203" s="1103"/>
      <c r="G203" s="1103"/>
      <c r="H203" s="1103"/>
      <c r="I203" s="1103"/>
      <c r="J203" s="1103"/>
      <c r="K203" s="1103"/>
      <c r="L203" s="1103"/>
      <c r="M203" s="1103"/>
      <c r="P203" s="1511">
        <f>M26</f>
        <v>2732675</v>
      </c>
      <c r="Q203" s="1332"/>
      <c r="R203" s="1332"/>
      <c r="S203" s="1332"/>
      <c r="T203" s="1332"/>
      <c r="U203" s="1332"/>
      <c r="V203" s="25"/>
      <c r="W203" s="25"/>
      <c r="X203" s="25"/>
      <c r="Y203" s="25"/>
      <c r="Z203" s="25"/>
      <c r="AA203" s="25"/>
      <c r="AB203" s="25"/>
      <c r="AC203" s="25"/>
      <c r="AD203" s="25"/>
      <c r="AE203" s="25"/>
      <c r="AF203" s="25"/>
      <c r="AG203" s="25"/>
      <c r="AH203" s="25"/>
      <c r="AI203" s="25"/>
      <c r="AJ203" s="3"/>
      <c r="AK203" s="3"/>
      <c r="AL203" s="3"/>
      <c r="AP203" s="708" t="s">
        <v>660</v>
      </c>
      <c r="AQ203" s="704"/>
      <c r="BA203" s="36" t="s">
        <v>761</v>
      </c>
      <c r="BG203" s="55" t="s">
        <v>210</v>
      </c>
      <c r="BH203" s="51"/>
    </row>
    <row r="204" spans="1:66" ht="13">
      <c r="A204" s="25"/>
      <c r="C204" s="45"/>
      <c r="D204" s="1333" t="s">
        <v>1532</v>
      </c>
      <c r="E204" s="1103"/>
      <c r="F204" s="1103"/>
      <c r="G204" s="1103"/>
      <c r="H204" s="1103"/>
      <c r="I204" s="1103"/>
      <c r="J204" s="1103"/>
      <c r="K204" s="1103"/>
      <c r="L204" s="1103"/>
      <c r="M204" s="1103"/>
      <c r="P204" s="1332">
        <f>M27</f>
        <v>0</v>
      </c>
      <c r="Q204" s="1332"/>
      <c r="R204" s="1332"/>
      <c r="S204" s="1332"/>
      <c r="T204" s="1332"/>
      <c r="U204" s="1332"/>
      <c r="V204" s="47"/>
      <c r="W204" s="25" t="s">
        <v>1533</v>
      </c>
      <c r="X204" s="25"/>
      <c r="Y204" s="25"/>
      <c r="Z204" s="25"/>
      <c r="AA204" s="25"/>
      <c r="AB204" s="25"/>
      <c r="AC204" s="25"/>
      <c r="AD204" s="25"/>
      <c r="AE204" s="25"/>
      <c r="AF204" s="1102" t="s">
        <v>722</v>
      </c>
      <c r="AG204" s="1102"/>
      <c r="AH204" s="25"/>
      <c r="AI204" s="25"/>
      <c r="AJ204" s="3"/>
      <c r="AK204" s="3"/>
      <c r="AL204" s="3"/>
      <c r="AP204" s="708" t="s">
        <v>1177</v>
      </c>
      <c r="AQ204" s="704"/>
      <c r="BA204" s="36" t="s">
        <v>762</v>
      </c>
      <c r="BG204" s="55" t="s">
        <v>211</v>
      </c>
      <c r="BH204" s="56"/>
    </row>
    <row r="205" spans="1:66" ht="13">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1223</v>
      </c>
      <c r="AQ205" s="704"/>
      <c r="BA205" s="36" t="s">
        <v>116</v>
      </c>
      <c r="BG205" s="55" t="s">
        <v>187</v>
      </c>
    </row>
    <row r="206" spans="1:66" ht="13">
      <c r="A206" s="49" t="s">
        <v>639</v>
      </c>
      <c r="C206" s="49" t="s">
        <v>597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1477</v>
      </c>
      <c r="AQ206" s="704"/>
      <c r="BA206" s="36" t="s">
        <v>117</v>
      </c>
      <c r="BG206" s="55" t="s">
        <v>212</v>
      </c>
    </row>
    <row r="207" spans="1:66" ht="13">
      <c r="A207" s="25"/>
      <c r="C207" s="45"/>
      <c r="D207" s="1233" t="s">
        <v>1652</v>
      </c>
      <c r="E207" s="1233"/>
      <c r="F207" s="1233"/>
      <c r="G207" s="1233"/>
      <c r="H207" s="1233"/>
      <c r="I207" s="1233"/>
      <c r="J207" s="1233"/>
      <c r="K207" s="1233"/>
      <c r="L207" s="1233"/>
      <c r="M207" s="1233"/>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1224</v>
      </c>
      <c r="AQ207" s="704"/>
      <c r="BA207" s="36" t="s">
        <v>50</v>
      </c>
      <c r="BG207" s="55" t="s">
        <v>213</v>
      </c>
    </row>
    <row r="208" spans="1:66" ht="13">
      <c r="T208" s="25"/>
      <c r="U208" s="25"/>
      <c r="V208" s="25"/>
      <c r="W208" s="25"/>
      <c r="X208" s="25"/>
      <c r="Y208" s="25"/>
      <c r="Z208" s="25"/>
      <c r="AA208" s="25"/>
      <c r="AB208" s="25"/>
      <c r="AC208" s="25"/>
      <c r="AD208" s="25"/>
      <c r="AE208" s="25"/>
      <c r="AF208" s="25"/>
      <c r="AH208" s="25"/>
      <c r="AJ208" s="3"/>
      <c r="AK208" s="3"/>
      <c r="AL208" s="3"/>
      <c r="AP208" s="708" t="s">
        <v>712</v>
      </c>
      <c r="AQ208" s="704"/>
      <c r="BA208" s="36" t="s">
        <v>51</v>
      </c>
      <c r="BG208" s="55" t="s">
        <v>214</v>
      </c>
    </row>
    <row r="209" spans="1:59" ht="13">
      <c r="A209" s="50" t="s">
        <v>640</v>
      </c>
      <c r="C209" s="50" t="s">
        <v>420</v>
      </c>
      <c r="AA209" s="25"/>
      <c r="AB209" s="25"/>
      <c r="AC209" s="25"/>
      <c r="AD209" s="25"/>
      <c r="AE209" s="25"/>
      <c r="AF209" s="25"/>
      <c r="AJ209" s="3"/>
      <c r="AK209" s="3"/>
      <c r="AL209" s="3"/>
      <c r="BA209" s="36" t="s">
        <v>52</v>
      </c>
      <c r="BG209" s="55" t="s">
        <v>215</v>
      </c>
    </row>
    <row r="210" spans="1:59" ht="13">
      <c r="C210" s="45"/>
      <c r="D210" s="1233" t="s">
        <v>1195</v>
      </c>
      <c r="E210" s="1233"/>
      <c r="F210" s="1233"/>
      <c r="G210" s="1233"/>
      <c r="H210" s="1233"/>
      <c r="I210" s="1233"/>
      <c r="J210" s="1233"/>
      <c r="K210" s="1233"/>
      <c r="L210" s="1233"/>
      <c r="M210" s="1233"/>
      <c r="N210" s="12" t="s">
        <v>1517</v>
      </c>
      <c r="O210" s="743"/>
      <c r="P210" s="743"/>
      <c r="Q210" s="743"/>
      <c r="R210" s="743"/>
      <c r="S210" s="743"/>
      <c r="T210" s="743"/>
      <c r="U210" s="743"/>
      <c r="V210" s="743"/>
      <c r="W210" s="743"/>
      <c r="X210" s="743"/>
      <c r="Y210" s="743"/>
      <c r="Z210" s="743"/>
      <c r="AH210" s="1102"/>
      <c r="AI210" s="1102"/>
      <c r="AJ210" s="3"/>
      <c r="AK210" s="3"/>
      <c r="AL210" s="3"/>
      <c r="AP210" s="496" t="s">
        <v>329</v>
      </c>
      <c r="BA210" s="36" t="s">
        <v>53</v>
      </c>
      <c r="BG210" s="55" t="s">
        <v>216</v>
      </c>
    </row>
    <row r="211" spans="1:59" ht="13">
      <c r="D211" s="35" t="s">
        <v>1008</v>
      </c>
      <c r="AG211" s="3"/>
      <c r="AJ211" s="3"/>
      <c r="AK211" s="3"/>
      <c r="AL211" s="3"/>
      <c r="AP211" s="12" t="s">
        <v>572</v>
      </c>
      <c r="BA211" s="36" t="s">
        <v>136</v>
      </c>
      <c r="BG211" s="55" t="s">
        <v>137</v>
      </c>
    </row>
    <row r="212" spans="1:59" ht="13">
      <c r="D212" s="67"/>
      <c r="AG212" s="3"/>
      <c r="AJ212" s="3"/>
      <c r="AK212" s="3"/>
      <c r="AL212" s="3"/>
      <c r="AP212" s="12" t="s">
        <v>576</v>
      </c>
      <c r="BA212" s="36" t="s">
        <v>54</v>
      </c>
      <c r="BG212" s="55" t="s">
        <v>217</v>
      </c>
    </row>
    <row r="213" spans="1:59" s="39" customFormat="1" ht="12.75" customHeight="1">
      <c r="A213" s="525" t="s">
        <v>642</v>
      </c>
      <c r="C213" s="525" t="s">
        <v>1489</v>
      </c>
      <c r="D213" s="901"/>
      <c r="AG213" s="705"/>
      <c r="AJ213" s="705"/>
      <c r="AK213" s="705"/>
      <c r="AL213" s="705"/>
      <c r="AM213" s="247"/>
      <c r="AN213" s="247"/>
      <c r="AP213" s="39" t="s">
        <v>573</v>
      </c>
      <c r="BA213" s="36" t="s">
        <v>55</v>
      </c>
      <c r="BG213" s="55" t="s">
        <v>218</v>
      </c>
    </row>
    <row r="214" spans="1:59" ht="13">
      <c r="A214" s="50"/>
      <c r="C214" s="50"/>
      <c r="D214" s="7" t="s">
        <v>1124</v>
      </c>
      <c r="AG214" s="3"/>
      <c r="AJ214" s="3"/>
      <c r="AK214" s="3"/>
      <c r="AL214" s="3"/>
      <c r="AN214" s="58"/>
      <c r="AP214" s="12" t="s">
        <v>614</v>
      </c>
      <c r="BA214" s="36" t="s">
        <v>349</v>
      </c>
      <c r="BG214" s="55" t="s">
        <v>219</v>
      </c>
    </row>
    <row r="215" spans="1:59" ht="13">
      <c r="A215" s="50"/>
      <c r="C215" s="50"/>
      <c r="D215" s="1233" t="s">
        <v>661</v>
      </c>
      <c r="E215" s="1233"/>
      <c r="F215" s="1233"/>
      <c r="G215" s="1233"/>
      <c r="H215" s="1233"/>
      <c r="I215" s="1233"/>
      <c r="J215" s="1233"/>
      <c r="K215" s="1233"/>
      <c r="L215" s="1233"/>
      <c r="M215" s="1233"/>
      <c r="N215" s="1233"/>
      <c r="O215" s="1233"/>
      <c r="P215" s="1233"/>
      <c r="Q215" s="1233"/>
      <c r="R215" s="1233"/>
      <c r="S215" s="1233"/>
      <c r="T215" s="1233"/>
      <c r="U215" s="1233"/>
      <c r="V215" s="1233"/>
      <c r="W215" s="1233"/>
      <c r="X215" s="1233"/>
      <c r="Y215" s="1233"/>
      <c r="Z215" s="1233"/>
      <c r="AG215" s="3"/>
      <c r="AJ215" s="3"/>
      <c r="AK215" s="3"/>
      <c r="AL215" s="3"/>
      <c r="AN215" s="58"/>
      <c r="AP215" s="12" t="s">
        <v>574</v>
      </c>
    </row>
    <row r="216" spans="1:59" ht="13">
      <c r="A216" s="50"/>
      <c r="B216" s="51"/>
      <c r="C216" s="50"/>
      <c r="AG216" s="3"/>
      <c r="AJ216" s="3"/>
      <c r="AK216" s="3"/>
      <c r="AL216" s="3"/>
      <c r="AM216" s="58"/>
      <c r="AN216" s="58"/>
      <c r="AP216" s="12" t="s">
        <v>575</v>
      </c>
      <c r="BC216" s="61"/>
    </row>
    <row r="217" spans="1:59" ht="12.5">
      <c r="A217" s="1277" t="s">
        <v>586</v>
      </c>
      <c r="B217" s="1277"/>
      <c r="C217" s="1277"/>
      <c r="D217" s="1277"/>
      <c r="E217" s="1277"/>
      <c r="F217" s="1277"/>
      <c r="G217" s="1277"/>
      <c r="H217" s="1277"/>
      <c r="I217" s="1277"/>
      <c r="J217" s="1277"/>
      <c r="K217" s="1277"/>
      <c r="L217" s="1277"/>
      <c r="M217" s="1277"/>
      <c r="N217" s="1277"/>
      <c r="O217" s="1277"/>
      <c r="P217" s="1277"/>
      <c r="Q217" s="1277"/>
      <c r="R217" s="1277"/>
      <c r="S217" s="1277"/>
      <c r="T217" s="1277"/>
      <c r="U217" s="1277"/>
      <c r="V217" s="1277"/>
      <c r="W217" s="1277"/>
      <c r="X217" s="1277"/>
      <c r="Y217" s="1277"/>
      <c r="Z217" s="1277"/>
      <c r="AA217" s="1277"/>
      <c r="AB217" s="1277"/>
      <c r="AC217" s="1277"/>
      <c r="AD217" s="1277"/>
      <c r="AE217" s="1277"/>
      <c r="AF217" s="1277"/>
      <c r="AG217" s="1277"/>
      <c r="AH217" s="1277"/>
      <c r="AI217" s="1277"/>
      <c r="AJ217" s="1277"/>
      <c r="AK217" s="1277"/>
      <c r="AL217" s="1277"/>
      <c r="AN217" s="58"/>
      <c r="AO217" s="58"/>
      <c r="AP217" s="12" t="s">
        <v>409</v>
      </c>
      <c r="BD217" s="61"/>
    </row>
    <row r="218" spans="1:59" ht="13" thickBot="1">
      <c r="A218" s="1278"/>
      <c r="B218" s="1278"/>
      <c r="C218" s="1278"/>
      <c r="D218" s="1278"/>
      <c r="E218" s="1278"/>
      <c r="F218" s="1278"/>
      <c r="G218" s="1278"/>
      <c r="H218" s="1278"/>
      <c r="I218" s="1278"/>
      <c r="J218" s="1278"/>
      <c r="K218" s="1278"/>
      <c r="L218" s="1278"/>
      <c r="M218" s="1278"/>
      <c r="N218" s="1278"/>
      <c r="O218" s="1278"/>
      <c r="P218" s="1278"/>
      <c r="Q218" s="1278"/>
      <c r="R218" s="1278"/>
      <c r="S218" s="1278"/>
      <c r="T218" s="1278"/>
      <c r="U218" s="1278"/>
      <c r="V218" s="1278"/>
      <c r="W218" s="1278"/>
      <c r="X218" s="1278"/>
      <c r="Y218" s="1278"/>
      <c r="Z218" s="1278"/>
      <c r="AA218" s="1278"/>
      <c r="AB218" s="1278"/>
      <c r="AC218" s="1278"/>
      <c r="AD218" s="1278"/>
      <c r="AE218" s="1278"/>
      <c r="AF218" s="1278"/>
      <c r="AG218" s="1278"/>
      <c r="AH218" s="1278"/>
      <c r="AI218" s="1278"/>
      <c r="AJ218" s="1278"/>
      <c r="AK218" s="1278"/>
      <c r="AL218" s="1278"/>
      <c r="AM218" s="7"/>
      <c r="AN218" s="58"/>
      <c r="AO218" s="58"/>
      <c r="AP218" s="12" t="s">
        <v>319</v>
      </c>
      <c r="BD218" s="61"/>
    </row>
    <row r="219" spans="1:59" ht="13" thickTop="1">
      <c r="A219" s="25"/>
      <c r="B219" s="25"/>
      <c r="C219" s="25"/>
      <c r="D219" s="25"/>
      <c r="E219" s="25"/>
      <c r="F219" s="25"/>
      <c r="G219" s="3"/>
      <c r="H219" s="25"/>
      <c r="BB219" s="61"/>
    </row>
    <row r="220" spans="1:59" ht="13">
      <c r="A220" s="50" t="s">
        <v>341</v>
      </c>
      <c r="B220" s="50"/>
      <c r="C220" s="50" t="s">
        <v>1415</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584</v>
      </c>
      <c r="AT220" s="406">
        <f>IF(AND(AND($M$244="for profit",$M$252="for profit",$M$260="nonprofit")),2,0)</f>
        <v>0</v>
      </c>
      <c r="BB220" s="61"/>
    </row>
    <row r="221" spans="1:59" ht="12.75" customHeight="1">
      <c r="B221" s="30"/>
      <c r="D221" s="7" t="s">
        <v>657</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02" t="s">
        <v>641</v>
      </c>
      <c r="AJ221" s="1102"/>
      <c r="AL221" s="58"/>
      <c r="AN221" s="58"/>
      <c r="AO221" s="399" t="s">
        <v>584</v>
      </c>
      <c r="AT221" s="406">
        <f>IF(AND(AND($M$244="for profit",$M$252="nonprofit",$M$260="for profit")),2,0)</f>
        <v>0</v>
      </c>
      <c r="BD221" s="61"/>
    </row>
    <row r="222" spans="1:59" ht="12.5">
      <c r="B222" s="30"/>
      <c r="D222" s="7" t="s">
        <v>602</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02" t="s">
        <v>641</v>
      </c>
      <c r="AJ222" s="1102"/>
      <c r="AL222" s="58"/>
      <c r="AM222" s="7"/>
      <c r="AN222" s="58"/>
      <c r="AO222" s="400" t="s">
        <v>584</v>
      </c>
      <c r="AT222" s="406">
        <f>IF(AND(AND($M$244="nonprofit",$M$252="for profit",$M$260="for profit")),2,0)</f>
        <v>0</v>
      </c>
      <c r="BD222" s="61"/>
    </row>
    <row r="223" spans="1:59" ht="12.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02" t="s">
        <v>591</v>
      </c>
      <c r="AJ223" s="1102"/>
      <c r="AL223" s="58"/>
      <c r="AN223" s="58"/>
      <c r="AO223" s="400" t="s">
        <v>584</v>
      </c>
      <c r="AT223" s="406">
        <f>IF(AND(AND($M$244="for profit",$M$252="nonprofit",$M$260="(select one)")),2,0)</f>
        <v>0</v>
      </c>
      <c r="BB223" s="61"/>
    </row>
    <row r="224" spans="1:59" ht="12.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02" t="s">
        <v>641</v>
      </c>
      <c r="AJ224" s="1102"/>
      <c r="AL224" s="58"/>
      <c r="AN224" s="58"/>
      <c r="AO224" s="400" t="s">
        <v>584</v>
      </c>
      <c r="AT224" s="405">
        <f>IF(AND(AND($M$244="nonprofit",$M$252="for profit",$M$260="(select one)")),2,0)</f>
        <v>0</v>
      </c>
      <c r="BB224" s="61"/>
    </row>
    <row r="225" spans="1:59" ht="12.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3">
      <c r="A226" s="50" t="s">
        <v>626</v>
      </c>
      <c r="B226" s="30"/>
      <c r="C226" s="50" t="s">
        <v>1416</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584</v>
      </c>
      <c r="AT226" s="406">
        <f>IF(AND(AND($M$244="nonprofit",$M$252="nonprofit",$M$260="for profit")),2,0)</f>
        <v>0</v>
      </c>
      <c r="BD226" s="61"/>
    </row>
    <row r="227" spans="1:59" ht="13">
      <c r="D227" s="57" t="s">
        <v>516</v>
      </c>
      <c r="E227" s="57"/>
      <c r="F227" s="57"/>
      <c r="G227" s="57"/>
      <c r="H227" s="57"/>
      <c r="I227" s="57"/>
      <c r="J227" s="57"/>
      <c r="K227" s="7"/>
      <c r="M227" s="1524" t="str">
        <f>H16</f>
        <v>Mercy Housing California 88, L.P.</v>
      </c>
      <c r="N227" s="1524"/>
      <c r="O227" s="1524"/>
      <c r="P227" s="1524"/>
      <c r="Q227" s="1524"/>
      <c r="R227" s="1524"/>
      <c r="S227" s="1524"/>
      <c r="T227" s="1524"/>
      <c r="U227" s="1524"/>
      <c r="V227" s="1524"/>
      <c r="W227" s="1524"/>
      <c r="X227" s="1524"/>
      <c r="Y227" s="1524"/>
      <c r="Z227" s="1524"/>
      <c r="AA227" s="1524"/>
      <c r="AB227" s="1524"/>
      <c r="AC227" s="1524"/>
      <c r="AD227" s="1524"/>
      <c r="AE227" s="1524"/>
      <c r="AF227" s="1524"/>
      <c r="AG227" s="1524"/>
      <c r="AH227" s="1524"/>
      <c r="AI227" s="1524"/>
      <c r="AJ227" s="1524"/>
      <c r="AK227" s="1524"/>
      <c r="AO227" s="344" t="s">
        <v>584</v>
      </c>
      <c r="AT227" s="406">
        <f>IF(AND(AND($M$244="nonprofit",$M$252="for profit",$M$260="nonprofit")),2,0)</f>
        <v>0</v>
      </c>
    </row>
    <row r="228" spans="1:59" ht="13">
      <c r="D228" s="57" t="s">
        <v>92</v>
      </c>
      <c r="E228" s="57"/>
      <c r="F228" s="57"/>
      <c r="G228" s="57"/>
      <c r="H228" s="57"/>
      <c r="I228" s="57"/>
      <c r="J228" s="57"/>
      <c r="K228" s="7"/>
      <c r="M228" s="1099" t="s">
        <v>1655</v>
      </c>
      <c r="N228" s="1233"/>
      <c r="O228" s="1233"/>
      <c r="P228" s="1233"/>
      <c r="Q228" s="1233"/>
      <c r="R228" s="1233"/>
      <c r="S228" s="1233"/>
      <c r="T228" s="1233"/>
      <c r="U228" s="1233"/>
      <c r="V228" s="1233"/>
      <c r="W228" s="1233"/>
      <c r="X228" s="1233"/>
      <c r="Y228" s="1233"/>
      <c r="Z228" s="1233"/>
      <c r="AA228" s="1233"/>
      <c r="AB228" s="1233"/>
      <c r="AC228" s="1233"/>
      <c r="AD228" s="1233"/>
      <c r="AE228" s="1233"/>
      <c r="AM228" s="7"/>
      <c r="AO228" s="344" t="s">
        <v>584</v>
      </c>
      <c r="AT228" s="405">
        <f>IF(AND(AND($M$244="for profit",$M$252="nonprofit",$M$260="nonprofit")),2,0)</f>
        <v>0</v>
      </c>
      <c r="BB228" s="61"/>
    </row>
    <row r="229" spans="1:59" ht="13">
      <c r="D229" s="57" t="s">
        <v>630</v>
      </c>
      <c r="E229" s="57"/>
      <c r="M229" s="1099" t="s">
        <v>540</v>
      </c>
      <c r="N229" s="1233"/>
      <c r="O229" s="1233"/>
      <c r="P229" s="1233"/>
      <c r="Q229" s="1233"/>
      <c r="R229" s="1233"/>
      <c r="S229" s="1233"/>
      <c r="T229" s="1233"/>
      <c r="V229" s="59" t="s">
        <v>93</v>
      </c>
      <c r="W229" s="1241" t="s">
        <v>1656</v>
      </c>
      <c r="X229" s="1105"/>
      <c r="Y229" s="57" t="s">
        <v>633</v>
      </c>
      <c r="AC229" s="1233">
        <v>90015</v>
      </c>
      <c r="AD229" s="1233"/>
      <c r="AE229" s="1233"/>
      <c r="AO229" s="402"/>
      <c r="AT229" s="403"/>
    </row>
    <row r="230" spans="1:59" ht="12.5">
      <c r="D230" s="60" t="s">
        <v>94</v>
      </c>
      <c r="E230" s="7"/>
      <c r="F230" s="7"/>
      <c r="G230" s="7"/>
      <c r="H230" s="7"/>
      <c r="I230" s="7"/>
      <c r="J230" s="7"/>
      <c r="K230" s="29"/>
      <c r="M230" s="1099" t="s">
        <v>1646</v>
      </c>
      <c r="N230" s="1233"/>
      <c r="O230" s="1233"/>
      <c r="P230" s="1233"/>
      <c r="Q230" s="1233"/>
      <c r="R230" s="1233"/>
      <c r="S230" s="1233"/>
      <c r="T230" s="1233"/>
      <c r="U230" s="1233"/>
      <c r="V230" s="1233"/>
      <c r="W230" s="1233"/>
      <c r="X230" s="1233"/>
      <c r="Y230" s="1233"/>
      <c r="Z230" s="1233"/>
      <c r="AA230" s="1233"/>
      <c r="AB230" s="1233"/>
      <c r="AC230" s="1233"/>
      <c r="AD230" s="1233"/>
      <c r="AE230" s="1233"/>
      <c r="AI230" s="7"/>
      <c r="AJ230" s="7"/>
      <c r="AK230" s="7"/>
      <c r="AL230" s="7"/>
      <c r="AM230" s="7"/>
      <c r="AO230" s="400" t="s">
        <v>583</v>
      </c>
      <c r="AT230" s="406">
        <f>IF(AND(AND($M$244="nonprofit",$M$252="nonprofit",$M$260="(select one)")),1,0)</f>
        <v>0</v>
      </c>
    </row>
    <row r="231" spans="1:59" ht="12.5">
      <c r="D231" s="60" t="s">
        <v>95</v>
      </c>
      <c r="E231" s="7"/>
      <c r="F231" s="7"/>
      <c r="M231" s="1104" t="s">
        <v>1657</v>
      </c>
      <c r="N231" s="1116"/>
      <c r="O231" s="1116"/>
      <c r="P231" s="1116"/>
      <c r="Q231" s="1116"/>
      <c r="R231" s="1116"/>
      <c r="S231" s="7" t="s">
        <v>220</v>
      </c>
      <c r="T231" s="7"/>
      <c r="U231" s="1105"/>
      <c r="V231" s="1105"/>
      <c r="W231" s="1105"/>
      <c r="X231" s="7" t="s">
        <v>96</v>
      </c>
      <c r="Z231" s="1116"/>
      <c r="AA231" s="1116"/>
      <c r="AB231" s="1116"/>
      <c r="AC231" s="1116"/>
      <c r="AD231" s="1116"/>
      <c r="AE231" s="1116"/>
      <c r="AO231" s="400" t="s">
        <v>583</v>
      </c>
      <c r="AT231" s="406">
        <f>IF(AND(AND($M$244="nonprofit",$M$252="nonprofit",$M$260="nonprofit")),1,0)</f>
        <v>0</v>
      </c>
    </row>
    <row r="232" spans="1:59" ht="12.5">
      <c r="D232" s="60" t="s">
        <v>97</v>
      </c>
      <c r="E232" s="7"/>
      <c r="F232" s="7"/>
      <c r="M232" s="1517" t="s">
        <v>1773</v>
      </c>
      <c r="N232" s="1517"/>
      <c r="O232" s="1517"/>
      <c r="P232" s="1517"/>
      <c r="Q232" s="1517"/>
      <c r="R232" s="1517"/>
      <c r="S232" s="1517"/>
      <c r="T232" s="1517"/>
      <c r="U232" s="1517"/>
      <c r="V232" s="1517"/>
      <c r="W232" s="1517"/>
      <c r="X232" s="1517"/>
      <c r="Y232" s="1517"/>
      <c r="Z232" s="1517"/>
      <c r="AA232" s="1517"/>
      <c r="AB232" s="1517"/>
      <c r="AC232" s="1517"/>
      <c r="AD232" s="1517"/>
      <c r="AE232" s="1517"/>
      <c r="AF232" s="7"/>
      <c r="AG232" s="7"/>
      <c r="AH232" s="7"/>
      <c r="AI232" s="7"/>
      <c r="AJ232" s="7"/>
      <c r="AK232" s="7"/>
      <c r="AL232" s="7"/>
      <c r="AO232" s="400" t="s">
        <v>583</v>
      </c>
      <c r="AT232" s="406">
        <f>IF(AND(AND($M$244="nonprofit",$M$252="(select one)",$M$260="(select one)")),1,0)</f>
        <v>1</v>
      </c>
      <c r="BA232" s="61"/>
    </row>
    <row r="233" spans="1:59" ht="13">
      <c r="A233" s="50" t="s">
        <v>636</v>
      </c>
      <c r="C233" s="37" t="s">
        <v>571</v>
      </c>
      <c r="M233" s="1123" t="s">
        <v>574</v>
      </c>
      <c r="N233" s="1123"/>
      <c r="O233" s="1123"/>
      <c r="P233" s="1123"/>
      <c r="Q233" s="1123"/>
      <c r="R233" s="1123"/>
      <c r="S233" s="1123"/>
      <c r="T233" s="1123"/>
      <c r="U233" s="404" t="s">
        <v>1004</v>
      </c>
      <c r="V233" s="335"/>
      <c r="W233" s="335"/>
      <c r="X233" s="335"/>
      <c r="Y233" s="335"/>
      <c r="Z233" s="335"/>
      <c r="AA233" s="1279" t="s">
        <v>1660</v>
      </c>
      <c r="AB233" s="1280"/>
      <c r="AC233" s="1280"/>
      <c r="AD233" s="1280"/>
      <c r="AE233" s="1280"/>
      <c r="AF233" s="1280"/>
      <c r="AG233" s="1280"/>
      <c r="AH233" s="1280"/>
      <c r="AI233" s="1280"/>
      <c r="AJ233" s="1280"/>
      <c r="AK233" s="1280"/>
      <c r="AL233" s="58"/>
      <c r="AO233" s="400" t="s">
        <v>971</v>
      </c>
      <c r="AT233" s="406">
        <f>IF(AND(AND($M$244="for profit",$M$252="for profit",$M$260="(select one)")),3,0)</f>
        <v>0</v>
      </c>
    </row>
    <row r="234" spans="1:59" ht="12.5">
      <c r="D234" s="12" t="s">
        <v>577</v>
      </c>
      <c r="M234" s="1101"/>
      <c r="N234" s="1101"/>
      <c r="O234" s="1101"/>
      <c r="P234" s="1101"/>
      <c r="Q234" s="1101"/>
      <c r="R234" s="1101"/>
      <c r="S234" s="1101"/>
      <c r="T234" s="1101"/>
      <c r="U234" s="1101"/>
      <c r="V234" s="1101"/>
      <c r="W234" s="1101"/>
      <c r="X234" s="1101"/>
      <c r="Y234" s="1101"/>
      <c r="Z234" s="1101"/>
      <c r="AA234" s="1101"/>
      <c r="AB234" s="1101"/>
      <c r="AC234" s="1101"/>
      <c r="AD234" s="1101"/>
      <c r="AE234" s="1101"/>
      <c r="AF234" s="7"/>
      <c r="AG234" s="7"/>
      <c r="AH234" s="7"/>
      <c r="AI234" s="7"/>
      <c r="AJ234" s="7"/>
      <c r="AK234" s="58"/>
      <c r="AL234" s="58"/>
      <c r="AO234" s="400" t="s">
        <v>971</v>
      </c>
      <c r="AT234" s="406">
        <f>IF(AND(AND($M$244="for profit",$M$252="for profit",$M$260="for profit")),3,0)</f>
        <v>0</v>
      </c>
    </row>
    <row r="235" spans="1:59" ht="12.5">
      <c r="D235" s="60"/>
      <c r="K235" s="3"/>
      <c r="AO235" s="400" t="s">
        <v>971</v>
      </c>
      <c r="AT235" s="406">
        <f>IF(AND(AND($M$244="for profit",$M$252="(select one)",$M$260="(select one)")),3,0)</f>
        <v>0</v>
      </c>
    </row>
    <row r="236" spans="1:59" ht="13">
      <c r="A236" s="50" t="s">
        <v>639</v>
      </c>
      <c r="C236" s="50" t="s">
        <v>1423</v>
      </c>
      <c r="D236" s="60"/>
      <c r="K236" s="3"/>
      <c r="L236" s="14"/>
      <c r="M236" s="14"/>
      <c r="N236" s="14"/>
      <c r="AZ236" s="25"/>
      <c r="BA236" s="3"/>
      <c r="BB236" s="407"/>
      <c r="BC236" s="397"/>
      <c r="BD236" s="397"/>
      <c r="BE236" s="397"/>
      <c r="BF236" s="397"/>
      <c r="BG236" s="25"/>
    </row>
    <row r="237" spans="1:59" ht="12.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1</v>
      </c>
      <c r="AZ237" s="25"/>
      <c r="BA237" s="3"/>
      <c r="BB237" s="3"/>
    </row>
    <row r="238" spans="1:59" ht="13">
      <c r="A238" s="29"/>
      <c r="B238" s="7"/>
      <c r="C238" s="139" t="s">
        <v>519</v>
      </c>
      <c r="D238" s="57" t="s">
        <v>578</v>
      </c>
      <c r="E238" s="57"/>
      <c r="F238" s="57"/>
      <c r="G238" s="57"/>
      <c r="H238" s="57"/>
      <c r="I238" s="57"/>
      <c r="J238" s="57"/>
      <c r="K238" s="57"/>
      <c r="L238" s="7"/>
      <c r="M238" s="1271" t="s">
        <v>1653</v>
      </c>
      <c r="N238" s="1272"/>
      <c r="O238" s="1272"/>
      <c r="P238" s="1272"/>
      <c r="Q238" s="1272"/>
      <c r="R238" s="1272"/>
      <c r="S238" s="1272"/>
      <c r="T238" s="1272"/>
      <c r="U238" s="1272"/>
      <c r="V238" s="1272"/>
      <c r="W238" s="1272"/>
      <c r="X238" s="1272"/>
      <c r="Y238" s="1272"/>
      <c r="Z238" s="1272"/>
      <c r="AA238" s="1272"/>
      <c r="AB238" s="1272"/>
      <c r="AC238" s="1272"/>
      <c r="AD238" s="1272"/>
      <c r="AE238" s="1272"/>
      <c r="AF238" s="1271" t="s">
        <v>1654</v>
      </c>
      <c r="AG238" s="1272"/>
      <c r="AH238" s="1272"/>
      <c r="AI238" s="1272"/>
      <c r="AJ238" s="1272"/>
      <c r="AK238" s="1272"/>
      <c r="AT238" s="12">
        <v>1</v>
      </c>
      <c r="AU238" s="12" t="s">
        <v>580</v>
      </c>
      <c r="AZ238" s="25"/>
      <c r="BA238" s="3"/>
      <c r="BB238" s="3"/>
    </row>
    <row r="239" spans="1:59" ht="12.5">
      <c r="A239" s="29"/>
      <c r="B239" s="7"/>
      <c r="C239" s="7"/>
      <c r="D239" s="57" t="s">
        <v>92</v>
      </c>
      <c r="E239" s="57"/>
      <c r="F239" s="57"/>
      <c r="G239" s="57"/>
      <c r="H239" s="57"/>
      <c r="I239" s="57"/>
      <c r="J239" s="57"/>
      <c r="K239" s="57"/>
      <c r="L239" s="7"/>
      <c r="M239" s="1099" t="s">
        <v>1655</v>
      </c>
      <c r="N239" s="1233"/>
      <c r="O239" s="1233"/>
      <c r="P239" s="1233"/>
      <c r="Q239" s="1233"/>
      <c r="R239" s="1233"/>
      <c r="S239" s="1233"/>
      <c r="T239" s="1233"/>
      <c r="U239" s="1233"/>
      <c r="V239" s="1233"/>
      <c r="W239" s="1233"/>
      <c r="X239" s="1233"/>
      <c r="Y239" s="1233"/>
      <c r="Z239" s="1233"/>
      <c r="AA239" s="1233"/>
      <c r="AB239" s="1233"/>
      <c r="AC239" s="1233"/>
      <c r="AD239" s="1233"/>
      <c r="AE239" s="1233"/>
      <c r="AF239" s="58" t="s">
        <v>1419</v>
      </c>
      <c r="AG239" s="743"/>
      <c r="AH239" s="743"/>
      <c r="AI239" s="743"/>
      <c r="AJ239" s="743"/>
      <c r="AK239" s="743"/>
      <c r="AL239" s="7"/>
      <c r="AT239" s="12">
        <v>2</v>
      </c>
      <c r="AU239" s="12" t="s">
        <v>614</v>
      </c>
      <c r="BA239" s="3"/>
      <c r="BB239" s="398" t="str">
        <f>VLOOKUP(AT237,AT238:AU240,2,FALSE)</f>
        <v>Nonprofit</v>
      </c>
    </row>
    <row r="240" spans="1:59" ht="12.5">
      <c r="A240" s="29"/>
      <c r="B240" s="7"/>
      <c r="C240" s="7"/>
      <c r="D240" s="57" t="s">
        <v>630</v>
      </c>
      <c r="E240" s="57"/>
      <c r="M240" s="1099" t="s">
        <v>540</v>
      </c>
      <c r="N240" s="1233"/>
      <c r="O240" s="1233"/>
      <c r="P240" s="1233"/>
      <c r="Q240" s="1233"/>
      <c r="R240" s="1233"/>
      <c r="S240" s="1233"/>
      <c r="T240" s="1233"/>
      <c r="V240" s="59" t="s">
        <v>93</v>
      </c>
      <c r="W240" s="1241" t="s">
        <v>1656</v>
      </c>
      <c r="X240" s="1105"/>
      <c r="Y240" s="57" t="s">
        <v>633</v>
      </c>
      <c r="AC240" s="1233">
        <v>90015</v>
      </c>
      <c r="AD240" s="1233"/>
      <c r="AE240" s="1233"/>
      <c r="AF240" s="58" t="s">
        <v>1420</v>
      </c>
      <c r="AG240" s="743"/>
      <c r="AH240" s="743"/>
      <c r="AI240" s="743"/>
      <c r="AJ240" s="743"/>
      <c r="AK240" s="743"/>
      <c r="AN240" s="12" t="s">
        <v>329</v>
      </c>
      <c r="AT240" s="12">
        <v>3</v>
      </c>
      <c r="AU240" s="12" t="s">
        <v>582</v>
      </c>
      <c r="BA240" s="407"/>
      <c r="BB240" s="39"/>
    </row>
    <row r="241" spans="1:53" ht="12.5">
      <c r="A241" s="29"/>
      <c r="B241" s="7"/>
      <c r="C241" s="7"/>
      <c r="D241" s="60" t="s">
        <v>94</v>
      </c>
      <c r="E241" s="7"/>
      <c r="F241" s="7"/>
      <c r="G241" s="7"/>
      <c r="H241" s="7"/>
      <c r="I241" s="7"/>
      <c r="J241" s="7"/>
      <c r="K241" s="7"/>
      <c r="L241" s="29"/>
      <c r="M241" s="1099" t="s">
        <v>1646</v>
      </c>
      <c r="N241" s="1233"/>
      <c r="O241" s="1233"/>
      <c r="P241" s="1233"/>
      <c r="Q241" s="1233"/>
      <c r="R241" s="1233"/>
      <c r="S241" s="1233"/>
      <c r="T241" s="1233"/>
      <c r="U241" s="1233"/>
      <c r="V241" s="1233"/>
      <c r="W241" s="1233"/>
      <c r="X241" s="1233"/>
      <c r="Y241" s="1233"/>
      <c r="Z241" s="1233"/>
      <c r="AA241" s="1233"/>
      <c r="AB241" s="1233"/>
      <c r="AC241" s="1233"/>
      <c r="AD241" s="1233"/>
      <c r="AE241" s="1233"/>
      <c r="AH241" s="1605">
        <v>0.01</v>
      </c>
      <c r="AI241" s="1605"/>
      <c r="AJ241" s="1605"/>
      <c r="AK241" s="1605"/>
      <c r="AL241" s="7"/>
      <c r="AN241" s="7" t="s">
        <v>296</v>
      </c>
      <c r="BA241" s="61"/>
    </row>
    <row r="242" spans="1:53" ht="12.5">
      <c r="A242" s="29"/>
      <c r="B242" s="7"/>
      <c r="C242" s="7"/>
      <c r="D242" s="60" t="s">
        <v>95</v>
      </c>
      <c r="E242" s="7"/>
      <c r="F242" s="7"/>
      <c r="M242" s="1104" t="s">
        <v>1657</v>
      </c>
      <c r="N242" s="1116"/>
      <c r="O242" s="1116"/>
      <c r="P242" s="1116"/>
      <c r="Q242" s="1116"/>
      <c r="R242" s="1116"/>
      <c r="S242" s="7" t="s">
        <v>220</v>
      </c>
      <c r="T242" s="7"/>
      <c r="U242" s="1105"/>
      <c r="V242" s="1105"/>
      <c r="W242" s="1105"/>
      <c r="X242" s="7" t="s">
        <v>96</v>
      </c>
      <c r="Z242" s="1116"/>
      <c r="AA242" s="1116"/>
      <c r="AB242" s="1116"/>
      <c r="AC242" s="1116"/>
      <c r="AD242" s="1116"/>
      <c r="AE242" s="1116"/>
      <c r="AN242" s="7" t="s">
        <v>186</v>
      </c>
      <c r="BA242" s="61"/>
    </row>
    <row r="243" spans="1:53" ht="12.5">
      <c r="A243" s="29"/>
      <c r="B243" s="7"/>
      <c r="C243" s="7"/>
      <c r="D243" s="60" t="s">
        <v>97</v>
      </c>
      <c r="E243" s="7"/>
      <c r="F243" s="7"/>
      <c r="M243" s="1517" t="s">
        <v>1658</v>
      </c>
      <c r="N243" s="1517"/>
      <c r="O243" s="1517"/>
      <c r="P243" s="1517"/>
      <c r="Q243" s="1517"/>
      <c r="R243" s="1517"/>
      <c r="S243" s="1517"/>
      <c r="T243" s="1517"/>
      <c r="U243" s="1517"/>
      <c r="V243" s="1517"/>
      <c r="W243" s="1517"/>
      <c r="X243" s="1517"/>
      <c r="Y243" s="1517"/>
      <c r="Z243" s="1517"/>
      <c r="AA243" s="1517"/>
      <c r="AB243" s="1517"/>
      <c r="AC243" s="1517"/>
      <c r="AD243" s="1517"/>
      <c r="AE243" s="1517"/>
      <c r="AG243" s="7"/>
      <c r="AH243" s="7"/>
      <c r="AI243" s="7"/>
      <c r="AJ243" s="7"/>
      <c r="AK243" s="7"/>
      <c r="AL243" s="7"/>
      <c r="BA243" s="61"/>
    </row>
    <row r="244" spans="1:53" ht="13">
      <c r="A244" s="23"/>
      <c r="B244" s="7"/>
      <c r="C244" s="139"/>
      <c r="D244" s="60" t="s">
        <v>581</v>
      </c>
      <c r="E244" s="7"/>
      <c r="F244" s="7"/>
      <c r="G244" s="7"/>
      <c r="H244" s="7"/>
      <c r="I244" s="7"/>
      <c r="J244" s="7"/>
      <c r="K244" s="7"/>
      <c r="L244" s="7"/>
      <c r="M244" s="1123" t="s">
        <v>580</v>
      </c>
      <c r="N244" s="1123"/>
      <c r="O244" s="1123"/>
      <c r="P244" s="1123"/>
      <c r="Q244" s="1123"/>
      <c r="R244" s="1123"/>
      <c r="S244" s="1123"/>
      <c r="T244" s="1123"/>
      <c r="U244" s="404" t="s">
        <v>1004</v>
      </c>
      <c r="V244" s="335"/>
      <c r="W244" s="335"/>
      <c r="X244" s="335"/>
      <c r="Y244" s="335"/>
      <c r="Z244" s="335"/>
      <c r="AA244" s="1279" t="s">
        <v>1660</v>
      </c>
      <c r="AB244" s="1280"/>
      <c r="AC244" s="1280"/>
      <c r="AD244" s="1280"/>
      <c r="AE244" s="1280"/>
      <c r="AF244" s="1280"/>
      <c r="AG244" s="1280"/>
      <c r="AH244" s="1280"/>
      <c r="AI244" s="1280"/>
      <c r="AJ244" s="1280"/>
      <c r="AK244" s="1280"/>
      <c r="BA244" s="61"/>
    </row>
    <row r="245" spans="1:53" ht="12.5">
      <c r="A245" s="29"/>
      <c r="B245" s="7"/>
      <c r="C245" s="7"/>
      <c r="D245" s="7"/>
      <c r="E245" s="7"/>
      <c r="F245" s="7"/>
      <c r="G245" s="7"/>
      <c r="H245" s="7"/>
      <c r="I245" s="7"/>
      <c r="J245" s="7"/>
      <c r="K245" s="7"/>
      <c r="L245" s="7"/>
      <c r="AG245" s="7"/>
      <c r="AH245" s="7"/>
      <c r="AI245" s="7"/>
      <c r="AJ245" s="57"/>
      <c r="BA245" s="61"/>
    </row>
    <row r="246" spans="1:53" ht="13">
      <c r="A246" s="102"/>
      <c r="B246" s="7"/>
      <c r="C246" s="139" t="s">
        <v>105</v>
      </c>
      <c r="D246" s="57" t="s">
        <v>1064</v>
      </c>
      <c r="E246" s="57"/>
      <c r="F246" s="57"/>
      <c r="G246" s="57"/>
      <c r="H246" s="57"/>
      <c r="I246" s="57"/>
      <c r="J246" s="57"/>
      <c r="K246" s="57"/>
      <c r="L246" s="7"/>
      <c r="M246" s="1272"/>
      <c r="N246" s="1272"/>
      <c r="O246" s="1272"/>
      <c r="P246" s="1272"/>
      <c r="Q246" s="1272"/>
      <c r="R246" s="1272"/>
      <c r="S246" s="1272"/>
      <c r="T246" s="1272"/>
      <c r="U246" s="1272"/>
      <c r="V246" s="1272"/>
      <c r="W246" s="1272"/>
      <c r="X246" s="1272"/>
      <c r="Y246" s="1272"/>
      <c r="Z246" s="1272"/>
      <c r="AA246" s="1272"/>
      <c r="AB246" s="1272"/>
      <c r="AC246" s="1272"/>
      <c r="AD246" s="1272"/>
      <c r="AE246" s="1272"/>
      <c r="AF246" s="1272" t="s">
        <v>329</v>
      </c>
      <c r="AG246" s="1272"/>
      <c r="AH246" s="1272"/>
      <c r="AI246" s="1272"/>
      <c r="AJ246" s="1272"/>
      <c r="AK246" s="1272"/>
      <c r="BA246" s="61"/>
    </row>
    <row r="247" spans="1:53" ht="12.5">
      <c r="A247" s="29"/>
      <c r="B247" s="7"/>
      <c r="C247" s="7"/>
      <c r="D247" s="57" t="s">
        <v>92</v>
      </c>
      <c r="E247" s="57"/>
      <c r="F247" s="57"/>
      <c r="G247" s="57"/>
      <c r="H247" s="57"/>
      <c r="I247" s="57"/>
      <c r="J247" s="57"/>
      <c r="K247" s="57"/>
      <c r="L247" s="7"/>
      <c r="M247" s="1233"/>
      <c r="N247" s="1233"/>
      <c r="O247" s="1233"/>
      <c r="P247" s="1233"/>
      <c r="Q247" s="1233"/>
      <c r="R247" s="1233"/>
      <c r="S247" s="1233"/>
      <c r="T247" s="1233"/>
      <c r="U247" s="1233"/>
      <c r="V247" s="1233"/>
      <c r="W247" s="1233"/>
      <c r="X247" s="1233"/>
      <c r="Y247" s="1233"/>
      <c r="Z247" s="1233"/>
      <c r="AA247" s="1233"/>
      <c r="AB247" s="1233"/>
      <c r="AC247" s="1233"/>
      <c r="AD247" s="1233"/>
      <c r="AE247" s="1233"/>
      <c r="AF247" s="58" t="s">
        <v>1419</v>
      </c>
      <c r="AG247" s="743"/>
      <c r="AH247" s="743"/>
      <c r="AI247" s="743"/>
      <c r="AJ247" s="743"/>
      <c r="AK247" s="743"/>
      <c r="AL247" s="7"/>
      <c r="BA247" s="61"/>
    </row>
    <row r="248" spans="1:53" ht="12.5">
      <c r="A248" s="29"/>
      <c r="B248" s="7"/>
      <c r="C248" s="7"/>
      <c r="D248" s="57" t="s">
        <v>630</v>
      </c>
      <c r="E248" s="57"/>
      <c r="M248" s="1233"/>
      <c r="N248" s="1233"/>
      <c r="O248" s="1233"/>
      <c r="P248" s="1233"/>
      <c r="Q248" s="1233"/>
      <c r="R248" s="1233"/>
      <c r="S248" s="1233"/>
      <c r="T248" s="1233"/>
      <c r="V248" s="59" t="s">
        <v>93</v>
      </c>
      <c r="W248" s="1105"/>
      <c r="X248" s="1105"/>
      <c r="Y248" s="57" t="s">
        <v>633</v>
      </c>
      <c r="AC248" s="1233"/>
      <c r="AD248" s="1233"/>
      <c r="AE248" s="1233"/>
      <c r="AF248" s="58" t="s">
        <v>1420</v>
      </c>
      <c r="AG248" s="743"/>
      <c r="AH248" s="743"/>
      <c r="AI248" s="743"/>
      <c r="AJ248" s="743"/>
      <c r="AK248" s="743"/>
    </row>
    <row r="249" spans="1:53" ht="12.5">
      <c r="A249" s="29"/>
      <c r="B249" s="7"/>
      <c r="C249" s="7"/>
      <c r="D249" s="60" t="s">
        <v>94</v>
      </c>
      <c r="E249" s="7"/>
      <c r="F249" s="7"/>
      <c r="G249" s="7"/>
      <c r="H249" s="7"/>
      <c r="I249" s="7"/>
      <c r="J249" s="7"/>
      <c r="K249" s="7"/>
      <c r="L249" s="29"/>
      <c r="M249" s="1233"/>
      <c r="N249" s="1233"/>
      <c r="O249" s="1233"/>
      <c r="P249" s="1233"/>
      <c r="Q249" s="1233"/>
      <c r="R249" s="1233"/>
      <c r="S249" s="1233"/>
      <c r="T249" s="1233"/>
      <c r="U249" s="1233"/>
      <c r="V249" s="1233"/>
      <c r="W249" s="1233"/>
      <c r="X249" s="1233"/>
      <c r="Y249" s="1233"/>
      <c r="Z249" s="1233"/>
      <c r="AA249" s="1233"/>
      <c r="AB249" s="1233"/>
      <c r="AC249" s="1233"/>
      <c r="AD249" s="1233"/>
      <c r="AE249" s="1233"/>
      <c r="AF249" s="743"/>
      <c r="AG249" s="743"/>
      <c r="AH249" s="1605"/>
      <c r="AI249" s="1605"/>
      <c r="AJ249" s="1605"/>
      <c r="AK249" s="1605"/>
      <c r="AL249" s="7"/>
      <c r="BA249" s="61"/>
    </row>
    <row r="250" spans="1:53" ht="12.5">
      <c r="A250" s="29"/>
      <c r="B250" s="7"/>
      <c r="C250" s="7"/>
      <c r="D250" s="60" t="s">
        <v>95</v>
      </c>
      <c r="E250" s="7"/>
      <c r="F250" s="7"/>
      <c r="M250" s="1116"/>
      <c r="N250" s="1116"/>
      <c r="O250" s="1116"/>
      <c r="P250" s="1116"/>
      <c r="Q250" s="1116"/>
      <c r="R250" s="1116"/>
      <c r="S250" s="7" t="s">
        <v>220</v>
      </c>
      <c r="T250" s="7"/>
      <c r="U250" s="1105"/>
      <c r="V250" s="1105"/>
      <c r="W250" s="1105"/>
      <c r="X250" s="7" t="s">
        <v>96</v>
      </c>
      <c r="Z250" s="1116"/>
      <c r="AA250" s="1116"/>
      <c r="AB250" s="1116"/>
      <c r="AC250" s="1116"/>
      <c r="AD250" s="1116"/>
      <c r="AE250" s="1116"/>
      <c r="BA250" s="61"/>
    </row>
    <row r="251" spans="1:53" ht="12.75" customHeight="1">
      <c r="A251" s="29"/>
      <c r="B251" s="7"/>
      <c r="C251" s="7"/>
      <c r="D251" s="60" t="s">
        <v>97</v>
      </c>
      <c r="E251" s="7"/>
      <c r="F251" s="7"/>
      <c r="M251" s="1517"/>
      <c r="N251" s="1517"/>
      <c r="O251" s="1517"/>
      <c r="P251" s="1517"/>
      <c r="Q251" s="1517"/>
      <c r="R251" s="1517"/>
      <c r="S251" s="1517"/>
      <c r="T251" s="1517"/>
      <c r="U251" s="1517"/>
      <c r="V251" s="1517"/>
      <c r="W251" s="1517"/>
      <c r="X251" s="1517"/>
      <c r="Y251" s="1517"/>
      <c r="Z251" s="1517"/>
      <c r="AA251" s="1517"/>
      <c r="AB251" s="1517"/>
      <c r="AC251" s="1517"/>
      <c r="AD251" s="1517"/>
      <c r="AE251" s="1517"/>
      <c r="AG251" s="7"/>
      <c r="AH251" s="7"/>
      <c r="AI251" s="7"/>
      <c r="AJ251" s="7"/>
      <c r="AK251" s="7"/>
      <c r="AL251" s="7"/>
      <c r="BA251" s="61"/>
    </row>
    <row r="252" spans="1:53" ht="12.75" customHeight="1">
      <c r="A252" s="23"/>
      <c r="B252" s="7"/>
      <c r="C252" s="139"/>
      <c r="D252" s="60" t="s">
        <v>581</v>
      </c>
      <c r="E252" s="7"/>
      <c r="F252" s="7"/>
      <c r="G252" s="7"/>
      <c r="H252" s="7"/>
      <c r="I252" s="7"/>
      <c r="J252" s="7"/>
      <c r="K252" s="7"/>
      <c r="L252" s="7"/>
      <c r="M252" s="1123" t="s">
        <v>329</v>
      </c>
      <c r="N252" s="1123"/>
      <c r="O252" s="1123"/>
      <c r="P252" s="1123"/>
      <c r="Q252" s="1123"/>
      <c r="R252" s="1123"/>
      <c r="S252" s="1123"/>
      <c r="T252" s="1123"/>
      <c r="U252" s="404" t="s">
        <v>1004</v>
      </c>
      <c r="V252" s="335"/>
      <c r="W252" s="335"/>
      <c r="X252" s="335"/>
      <c r="Y252" s="335"/>
      <c r="Z252" s="335"/>
      <c r="AA252" s="1280"/>
      <c r="AB252" s="1280"/>
      <c r="AC252" s="1280"/>
      <c r="AD252" s="1280"/>
      <c r="AE252" s="1280"/>
      <c r="AF252" s="1280"/>
      <c r="AG252" s="1280"/>
      <c r="AH252" s="1280"/>
      <c r="AI252" s="1280"/>
      <c r="AJ252" s="1280"/>
      <c r="AK252" s="1280"/>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970</v>
      </c>
      <c r="D254" s="57" t="s">
        <v>578</v>
      </c>
      <c r="E254" s="57"/>
      <c r="F254" s="57"/>
      <c r="G254" s="57"/>
      <c r="H254" s="57"/>
      <c r="I254" s="57"/>
      <c r="J254" s="57"/>
      <c r="K254" s="57"/>
      <c r="L254" s="7"/>
      <c r="M254" s="1272"/>
      <c r="N254" s="1272"/>
      <c r="O254" s="1272"/>
      <c r="P254" s="1272"/>
      <c r="Q254" s="1272"/>
      <c r="R254" s="1272"/>
      <c r="S254" s="1272"/>
      <c r="T254" s="1272"/>
      <c r="U254" s="1272"/>
      <c r="V254" s="1272"/>
      <c r="W254" s="1272"/>
      <c r="X254" s="1272"/>
      <c r="Y254" s="1272"/>
      <c r="Z254" s="1272"/>
      <c r="AA254" s="1272"/>
      <c r="AB254" s="1272"/>
      <c r="AC254" s="1272"/>
      <c r="AD254" s="1272"/>
      <c r="AE254" s="1272"/>
      <c r="AF254" s="1272" t="s">
        <v>329</v>
      </c>
      <c r="AG254" s="1272"/>
      <c r="AH254" s="1272"/>
      <c r="AI254" s="1272"/>
      <c r="AJ254" s="1272"/>
      <c r="AK254" s="1272"/>
      <c r="AL254" s="58"/>
      <c r="BA254" s="61"/>
    </row>
    <row r="255" spans="1:53" ht="13">
      <c r="A255" s="23"/>
      <c r="B255" s="7"/>
      <c r="C255" s="7"/>
      <c r="D255" s="57" t="s">
        <v>92</v>
      </c>
      <c r="E255" s="57"/>
      <c r="F255" s="57"/>
      <c r="G255" s="57"/>
      <c r="H255" s="57"/>
      <c r="I255" s="57"/>
      <c r="J255" s="57"/>
      <c r="K255" s="57"/>
      <c r="L255" s="7"/>
      <c r="M255" s="1233"/>
      <c r="N255" s="1233"/>
      <c r="O255" s="1233"/>
      <c r="P255" s="1233"/>
      <c r="Q255" s="1233"/>
      <c r="R255" s="1233"/>
      <c r="S255" s="1233"/>
      <c r="T255" s="1233"/>
      <c r="U255" s="1233"/>
      <c r="V255" s="1233"/>
      <c r="W255" s="1233"/>
      <c r="X255" s="1233"/>
      <c r="Y255" s="1233"/>
      <c r="Z255" s="1233"/>
      <c r="AA255" s="1233"/>
      <c r="AB255" s="1233"/>
      <c r="AC255" s="1233"/>
      <c r="AD255" s="1233"/>
      <c r="AE255" s="1233"/>
      <c r="AF255" s="58" t="s">
        <v>1419</v>
      </c>
      <c r="AG255" s="743"/>
      <c r="AH255" s="743"/>
      <c r="AI255" s="743"/>
      <c r="AJ255" s="743"/>
      <c r="AK255" s="743"/>
      <c r="AL255" s="58"/>
      <c r="BA255" s="61"/>
    </row>
    <row r="256" spans="1:53" ht="13">
      <c r="A256" s="23"/>
      <c r="B256" s="7"/>
      <c r="C256" s="7"/>
      <c r="D256" s="57" t="s">
        <v>630</v>
      </c>
      <c r="E256" s="57"/>
      <c r="M256" s="1233"/>
      <c r="N256" s="1233"/>
      <c r="O256" s="1233"/>
      <c r="P256" s="1233"/>
      <c r="Q256" s="1233"/>
      <c r="R256" s="1233"/>
      <c r="S256" s="1233"/>
      <c r="T256" s="1233"/>
      <c r="V256" s="59" t="s">
        <v>93</v>
      </c>
      <c r="W256" s="1105"/>
      <c r="X256" s="1105"/>
      <c r="Y256" s="57" t="s">
        <v>633</v>
      </c>
      <c r="AC256" s="1233"/>
      <c r="AD256" s="1233"/>
      <c r="AE256" s="1233"/>
      <c r="AF256" s="58" t="s">
        <v>1420</v>
      </c>
      <c r="AG256" s="743"/>
      <c r="AH256" s="743"/>
      <c r="AI256" s="743"/>
      <c r="AJ256" s="743"/>
      <c r="AK256" s="743"/>
      <c r="AL256" s="58"/>
      <c r="BA256" s="61"/>
    </row>
    <row r="257" spans="1:53" ht="13">
      <c r="A257" s="23"/>
      <c r="B257" s="7"/>
      <c r="C257" s="7"/>
      <c r="D257" s="60" t="s">
        <v>94</v>
      </c>
      <c r="E257" s="7"/>
      <c r="F257" s="7"/>
      <c r="G257" s="7"/>
      <c r="H257" s="7"/>
      <c r="I257" s="7"/>
      <c r="J257" s="7"/>
      <c r="K257" s="7"/>
      <c r="L257" s="29"/>
      <c r="M257" s="1233"/>
      <c r="N257" s="1233"/>
      <c r="O257" s="1233"/>
      <c r="P257" s="1233"/>
      <c r="Q257" s="1233"/>
      <c r="R257" s="1233"/>
      <c r="S257" s="1233"/>
      <c r="T257" s="1233"/>
      <c r="U257" s="1233"/>
      <c r="V257" s="1233"/>
      <c r="W257" s="1233"/>
      <c r="X257" s="1233"/>
      <c r="Y257" s="1233"/>
      <c r="Z257" s="1233"/>
      <c r="AA257" s="1233"/>
      <c r="AB257" s="1233"/>
      <c r="AC257" s="1233"/>
      <c r="AD257" s="1233"/>
      <c r="AE257" s="1233"/>
      <c r="AF257" s="743"/>
      <c r="AG257" s="743"/>
      <c r="AH257" s="1605"/>
      <c r="AI257" s="1605"/>
      <c r="AJ257" s="1605"/>
      <c r="AK257" s="1605"/>
      <c r="AL257" s="58"/>
      <c r="BA257" s="61"/>
    </row>
    <row r="258" spans="1:53" ht="13">
      <c r="A258" s="23"/>
      <c r="B258" s="7"/>
      <c r="C258" s="7"/>
      <c r="D258" s="60" t="s">
        <v>95</v>
      </c>
      <c r="E258" s="7"/>
      <c r="F258" s="7"/>
      <c r="M258" s="1116"/>
      <c r="N258" s="1116"/>
      <c r="O258" s="1116"/>
      <c r="P258" s="1116"/>
      <c r="Q258" s="1116"/>
      <c r="R258" s="1116"/>
      <c r="S258" s="7" t="s">
        <v>220</v>
      </c>
      <c r="T258" s="7"/>
      <c r="U258" s="1105"/>
      <c r="V258" s="1105"/>
      <c r="W258" s="1105"/>
      <c r="X258" s="7" t="s">
        <v>96</v>
      </c>
      <c r="Z258" s="1116"/>
      <c r="AA258" s="1116"/>
      <c r="AB258" s="1116"/>
      <c r="AC258" s="1116"/>
      <c r="AD258" s="1116"/>
      <c r="AE258" s="1116"/>
      <c r="AL258" s="58"/>
      <c r="BA258" s="61"/>
    </row>
    <row r="259" spans="1:53" ht="13">
      <c r="A259" s="23"/>
      <c r="B259" s="7"/>
      <c r="C259" s="7"/>
      <c r="D259" s="60" t="s">
        <v>97</v>
      </c>
      <c r="E259" s="7"/>
      <c r="F259" s="7"/>
      <c r="M259" s="1517"/>
      <c r="N259" s="1517"/>
      <c r="O259" s="1517"/>
      <c r="P259" s="1517"/>
      <c r="Q259" s="1517"/>
      <c r="R259" s="1517"/>
      <c r="S259" s="1517"/>
      <c r="T259" s="1517"/>
      <c r="U259" s="1517"/>
      <c r="V259" s="1517"/>
      <c r="W259" s="1517"/>
      <c r="X259" s="1517"/>
      <c r="Y259" s="1517"/>
      <c r="Z259" s="1517"/>
      <c r="AA259" s="1525"/>
      <c r="AB259" s="1525"/>
      <c r="AC259" s="1525"/>
      <c r="AD259" s="1525"/>
      <c r="AE259" s="1525"/>
      <c r="AG259" s="7"/>
      <c r="AH259" s="7"/>
      <c r="AI259" s="7"/>
      <c r="AJ259" s="7"/>
      <c r="AK259" s="7"/>
      <c r="AL259" s="58"/>
      <c r="BA259" s="61"/>
    </row>
    <row r="260" spans="1:53" ht="13">
      <c r="A260" s="23"/>
      <c r="B260" s="7"/>
      <c r="C260" s="139"/>
      <c r="D260" s="60" t="s">
        <v>581</v>
      </c>
      <c r="E260" s="7"/>
      <c r="F260" s="7"/>
      <c r="G260" s="7"/>
      <c r="H260" s="7"/>
      <c r="I260" s="7"/>
      <c r="J260" s="7"/>
      <c r="K260" s="7"/>
      <c r="L260" s="7"/>
      <c r="M260" s="1123" t="s">
        <v>329</v>
      </c>
      <c r="N260" s="1123"/>
      <c r="O260" s="1123"/>
      <c r="P260" s="1123"/>
      <c r="Q260" s="1123"/>
      <c r="R260" s="1123"/>
      <c r="S260" s="1123"/>
      <c r="T260" s="1123"/>
      <c r="U260" s="404" t="s">
        <v>1004</v>
      </c>
      <c r="V260" s="335"/>
      <c r="W260" s="335"/>
      <c r="X260" s="335"/>
      <c r="Y260" s="335"/>
      <c r="Z260" s="335"/>
      <c r="AA260" s="1526"/>
      <c r="AB260" s="1526"/>
      <c r="AC260" s="1526"/>
      <c r="AD260" s="1526"/>
      <c r="AE260" s="1526"/>
      <c r="AF260" s="1526"/>
      <c r="AG260" s="1526"/>
      <c r="AH260" s="1526"/>
      <c r="AI260" s="1526"/>
      <c r="AJ260" s="1526"/>
      <c r="AK260" s="1526"/>
      <c r="AL260" s="58"/>
      <c r="BA260" s="61"/>
    </row>
    <row r="261" spans="1:53" ht="12.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3">
      <c r="A262" s="137" t="s">
        <v>640</v>
      </c>
      <c r="B262" s="7"/>
      <c r="C262" s="50" t="s">
        <v>314</v>
      </c>
      <c r="D262" s="7"/>
      <c r="E262" s="7"/>
      <c r="F262" s="7"/>
      <c r="G262" s="7"/>
      <c r="H262" s="7"/>
      <c r="I262" s="7"/>
      <c r="J262" s="7"/>
      <c r="K262" s="7"/>
      <c r="L262" s="7"/>
      <c r="M262" s="150"/>
      <c r="N262" s="150"/>
      <c r="O262" s="150"/>
      <c r="P262" s="150"/>
      <c r="Q262" s="150"/>
      <c r="T262" s="1520" t="str">
        <f>BB239</f>
        <v>Nonprofit</v>
      </c>
      <c r="U262" s="1520"/>
      <c r="V262" s="1520"/>
      <c r="W262" s="1520"/>
      <c r="X262" s="1520"/>
      <c r="Z262" s="497" t="s">
        <v>1063</v>
      </c>
      <c r="AA262" s="498"/>
      <c r="AB262" s="498"/>
      <c r="AC262" s="498"/>
      <c r="AD262" s="165"/>
      <c r="AE262" s="165"/>
      <c r="AF262" s="165"/>
      <c r="AG262" s="165"/>
      <c r="AH262" s="165"/>
      <c r="AI262" s="165"/>
      <c r="AJ262" s="165"/>
      <c r="AK262" s="499"/>
      <c r="AL262" s="94"/>
      <c r="BA262" s="61"/>
    </row>
    <row r="263" spans="1:53" ht="13">
      <c r="A263" s="50"/>
      <c r="B263" s="7"/>
      <c r="C263" s="50"/>
      <c r="I263" s="7"/>
      <c r="J263" s="7"/>
      <c r="K263" s="7"/>
      <c r="L263" s="7"/>
      <c r="M263" s="150"/>
      <c r="N263" s="150"/>
      <c r="O263" s="150"/>
      <c r="P263" s="150"/>
      <c r="Q263" s="150"/>
      <c r="T263" s="7"/>
      <c r="U263" s="7"/>
      <c r="V263" s="7"/>
      <c r="W263" s="62"/>
      <c r="Z263" s="500" t="s">
        <v>889</v>
      </c>
      <c r="AA263" s="25"/>
      <c r="AB263" s="25"/>
      <c r="AC263" s="25"/>
      <c r="AD263" s="25"/>
      <c r="AE263" s="25"/>
      <c r="AF263" s="57"/>
      <c r="AG263" s="57"/>
      <c r="AH263" s="57"/>
      <c r="AI263" s="57"/>
      <c r="AJ263" s="57"/>
      <c r="AK263" s="25"/>
      <c r="AL263" s="101"/>
      <c r="BA263" s="61"/>
    </row>
    <row r="264" spans="1:53" ht="13">
      <c r="A264" s="50" t="s">
        <v>642</v>
      </c>
      <c r="B264" s="7"/>
      <c r="C264" s="50" t="s">
        <v>185</v>
      </c>
      <c r="D264" s="7"/>
      <c r="E264" s="7"/>
      <c r="F264" s="7"/>
      <c r="G264" s="7"/>
      <c r="H264" s="7"/>
      <c r="I264" s="7"/>
      <c r="J264" s="7"/>
      <c r="K264" s="7"/>
      <c r="L264" s="7"/>
      <c r="M264" s="7"/>
      <c r="N264" s="7"/>
      <c r="O264" s="7"/>
      <c r="P264" s="7"/>
      <c r="Q264" s="7"/>
      <c r="R264" s="7"/>
      <c r="S264" s="7"/>
      <c r="T264" s="7"/>
      <c r="U264" s="7"/>
      <c r="V264" s="7"/>
      <c r="W264" s="7"/>
      <c r="Z264" s="501" t="s">
        <v>1062</v>
      </c>
      <c r="AA264" s="80"/>
      <c r="AB264" s="80"/>
      <c r="AC264" s="80"/>
      <c r="AD264" s="80"/>
      <c r="AE264" s="80"/>
      <c r="AF264" s="163"/>
      <c r="AG264" s="163"/>
      <c r="AH264" s="163"/>
      <c r="AI264" s="163"/>
      <c r="AJ264" s="163"/>
      <c r="AK264" s="80"/>
      <c r="AL264" s="81"/>
      <c r="BA264" s="61"/>
    </row>
    <row r="265" spans="1:53" ht="12.5">
      <c r="A265" s="57"/>
      <c r="B265" s="63">
        <v>0</v>
      </c>
      <c r="D265" s="1233" t="s">
        <v>296</v>
      </c>
      <c r="E265" s="1233"/>
      <c r="F265" s="1233"/>
      <c r="G265" s="1233"/>
      <c r="H265" s="1233"/>
      <c r="J265" s="12" t="s">
        <v>295</v>
      </c>
      <c r="X265" s="1444"/>
      <c r="Y265" s="1444"/>
      <c r="Z265" s="1444"/>
      <c r="AA265" s="1444"/>
      <c r="AB265" s="1444"/>
      <c r="AC265" s="1444"/>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3">
      <c r="A268" s="50" t="s">
        <v>513</v>
      </c>
      <c r="B268" s="50"/>
      <c r="C268" s="50" t="s">
        <v>672</v>
      </c>
      <c r="D268" s="7"/>
      <c r="E268" s="7"/>
      <c r="F268" s="7"/>
      <c r="G268" s="7"/>
      <c r="H268" s="7"/>
      <c r="I268" s="7"/>
      <c r="J268" s="7"/>
      <c r="K268" s="7"/>
      <c r="L268" s="7"/>
      <c r="M268" s="7"/>
      <c r="N268" s="7"/>
      <c r="O268" s="7"/>
      <c r="P268" s="7"/>
      <c r="Q268" s="7"/>
      <c r="R268" s="7"/>
      <c r="S268" s="7"/>
      <c r="T268" s="7"/>
      <c r="BA268" s="61"/>
    </row>
    <row r="269" spans="1:53" ht="12.5">
      <c r="D269" s="57" t="s">
        <v>315</v>
      </c>
      <c r="E269" s="57"/>
      <c r="F269" s="57"/>
      <c r="G269" s="57"/>
      <c r="H269" s="57"/>
      <c r="I269" s="57"/>
      <c r="J269" s="57"/>
      <c r="K269" s="7"/>
      <c r="L269" s="1271" t="s">
        <v>1659</v>
      </c>
      <c r="M269" s="1272"/>
      <c r="N269" s="1272"/>
      <c r="O269" s="1272"/>
      <c r="P269" s="1272"/>
      <c r="Q269" s="1272"/>
      <c r="R269" s="1272"/>
      <c r="S269" s="1272"/>
      <c r="T269" s="1272"/>
      <c r="U269" s="1272"/>
      <c r="V269" s="1272"/>
      <c r="W269" s="1272"/>
      <c r="X269" s="1272"/>
      <c r="Y269" s="1272"/>
      <c r="Z269" s="1272"/>
      <c r="AA269" s="1272"/>
      <c r="AB269" s="1272"/>
      <c r="AC269" s="1272"/>
      <c r="AD269" s="1272"/>
      <c r="AE269" s="1272"/>
      <c r="AF269" s="1272"/>
      <c r="AG269" s="1272"/>
      <c r="AH269" s="1272"/>
      <c r="AI269" s="1272"/>
      <c r="AJ269" s="1272"/>
      <c r="AK269" s="58"/>
      <c r="AL269" s="58"/>
      <c r="BA269" s="61"/>
    </row>
    <row r="270" spans="1:53" ht="12.75" customHeight="1">
      <c r="D270" s="57" t="s">
        <v>92</v>
      </c>
      <c r="E270" s="57"/>
      <c r="F270" s="57"/>
      <c r="G270" s="57"/>
      <c r="H270" s="57"/>
      <c r="I270" s="57"/>
      <c r="J270" s="57"/>
      <c r="K270" s="7"/>
      <c r="L270" s="1099" t="s">
        <v>1661</v>
      </c>
      <c r="M270" s="1233"/>
      <c r="N270" s="1233"/>
      <c r="O270" s="1233"/>
      <c r="P270" s="1233"/>
      <c r="Q270" s="1233"/>
      <c r="R270" s="1233"/>
      <c r="S270" s="1233"/>
      <c r="T270" s="1233"/>
      <c r="U270" s="1233"/>
      <c r="V270" s="1233"/>
      <c r="W270" s="1233"/>
      <c r="X270" s="1233"/>
      <c r="Y270" s="1233"/>
      <c r="Z270" s="1233"/>
      <c r="AA270" s="1233"/>
      <c r="AB270" s="1233"/>
      <c r="AC270" s="1233"/>
      <c r="AD270" s="1233"/>
      <c r="AK270" s="58"/>
      <c r="AL270" s="58"/>
      <c r="BA270" s="61"/>
    </row>
    <row r="271" spans="1:53" ht="12.5">
      <c r="D271" s="57" t="s">
        <v>630</v>
      </c>
      <c r="E271" s="57"/>
      <c r="L271" s="1099" t="s">
        <v>540</v>
      </c>
      <c r="M271" s="1233"/>
      <c r="N271" s="1233"/>
      <c r="O271" s="1233"/>
      <c r="P271" s="1233"/>
      <c r="Q271" s="1233"/>
      <c r="R271" s="1233"/>
      <c r="S271" s="1233"/>
      <c r="U271" s="59" t="s">
        <v>93</v>
      </c>
      <c r="V271" s="1241" t="s">
        <v>1656</v>
      </c>
      <c r="W271" s="1105"/>
      <c r="X271" s="57" t="s">
        <v>633</v>
      </c>
      <c r="AB271" s="1233">
        <v>90015</v>
      </c>
      <c r="AC271" s="1233"/>
      <c r="AD271" s="1233"/>
      <c r="AK271" s="58"/>
      <c r="AL271" s="58"/>
      <c r="BA271" s="61"/>
    </row>
    <row r="272" spans="1:53" ht="12.5">
      <c r="D272" s="60" t="s">
        <v>94</v>
      </c>
      <c r="E272" s="7"/>
      <c r="F272" s="7"/>
      <c r="G272" s="7"/>
      <c r="H272" s="7"/>
      <c r="I272" s="7"/>
      <c r="J272" s="7"/>
      <c r="K272" s="29"/>
      <c r="L272" s="1099" t="s">
        <v>1662</v>
      </c>
      <c r="M272" s="1233"/>
      <c r="N272" s="1233"/>
      <c r="O272" s="1233"/>
      <c r="P272" s="1233"/>
      <c r="Q272" s="1233"/>
      <c r="R272" s="1233"/>
      <c r="S272" s="1233"/>
      <c r="T272" s="1233"/>
      <c r="U272" s="1233"/>
      <c r="V272" s="1233"/>
      <c r="W272" s="1233"/>
      <c r="X272" s="1233"/>
      <c r="Y272" s="1233"/>
      <c r="Z272" s="1233"/>
      <c r="AA272" s="1233"/>
      <c r="AB272" s="1233"/>
      <c r="AC272" s="1233"/>
      <c r="AD272" s="1233"/>
      <c r="AI272" s="7"/>
      <c r="AJ272" s="7"/>
      <c r="AK272" s="58"/>
      <c r="AL272" s="58"/>
      <c r="BA272" s="61"/>
    </row>
    <row r="273" spans="1:53" ht="12.5">
      <c r="D273" s="60" t="s">
        <v>95</v>
      </c>
      <c r="E273" s="7"/>
      <c r="F273" s="7"/>
      <c r="L273" s="1104" t="s">
        <v>1663</v>
      </c>
      <c r="M273" s="1116"/>
      <c r="N273" s="1116"/>
      <c r="O273" s="1116"/>
      <c r="P273" s="1116"/>
      <c r="Q273" s="1116"/>
      <c r="R273" s="7" t="s">
        <v>220</v>
      </c>
      <c r="S273" s="7"/>
      <c r="T273" s="1105"/>
      <c r="U273" s="1105"/>
      <c r="V273" s="1105"/>
      <c r="W273" s="7" t="s">
        <v>96</v>
      </c>
      <c r="Y273" s="1116"/>
      <c r="Z273" s="1116"/>
      <c r="AA273" s="1116"/>
      <c r="AB273" s="1116"/>
      <c r="AC273" s="1116"/>
      <c r="AD273" s="1116"/>
      <c r="BA273" s="61"/>
    </row>
    <row r="274" spans="1:53" ht="12.5">
      <c r="D274" s="60" t="s">
        <v>97</v>
      </c>
      <c r="E274" s="7"/>
      <c r="F274" s="7"/>
      <c r="L274" s="1517" t="s">
        <v>1664</v>
      </c>
      <c r="M274" s="1517"/>
      <c r="N274" s="1517"/>
      <c r="O274" s="1517"/>
      <c r="P274" s="1517"/>
      <c r="Q274" s="1517"/>
      <c r="R274" s="1517"/>
      <c r="S274" s="1517"/>
      <c r="T274" s="1517"/>
      <c r="U274" s="1517"/>
      <c r="V274" s="1517"/>
      <c r="W274" s="1517"/>
      <c r="X274" s="1517"/>
      <c r="Y274" s="1517"/>
      <c r="Z274" s="1517"/>
      <c r="AA274" s="1517"/>
      <c r="AB274" s="1517"/>
      <c r="AC274" s="1517"/>
      <c r="AD274" s="1517"/>
      <c r="AF274" s="7"/>
      <c r="AG274" s="7"/>
      <c r="AH274" s="7"/>
      <c r="AI274" s="7"/>
      <c r="AJ274" s="7"/>
      <c r="BA274" s="61"/>
    </row>
    <row r="275" spans="1:53" ht="12.5">
      <c r="D275" s="58" t="s">
        <v>673</v>
      </c>
      <c r="E275" s="58"/>
      <c r="F275" s="58"/>
      <c r="G275" s="58"/>
      <c r="H275" s="58"/>
      <c r="I275" s="58"/>
      <c r="L275" s="1241" t="s">
        <v>1665</v>
      </c>
      <c r="M275" s="1241"/>
      <c r="N275" s="1241"/>
      <c r="O275" s="1241"/>
      <c r="P275" s="1241"/>
      <c r="Q275" s="1241"/>
      <c r="R275" s="1241"/>
      <c r="S275" s="1241"/>
      <c r="T275" s="1241"/>
      <c r="U275" s="1241"/>
      <c r="V275" s="1241"/>
      <c r="W275" s="1241"/>
      <c r="X275" s="1241"/>
      <c r="Y275" s="1241"/>
      <c r="Z275" s="1241"/>
      <c r="AA275" s="1241"/>
      <c r="AB275" s="1241"/>
      <c r="AC275" s="1241"/>
      <c r="AD275" s="1241"/>
      <c r="AK275" s="58"/>
      <c r="AL275" s="58"/>
      <c r="BA275" s="61"/>
    </row>
    <row r="276" spans="1:53" ht="12.5">
      <c r="L276" s="35" t="s">
        <v>674</v>
      </c>
      <c r="BA276" s="61"/>
    </row>
    <row r="277" spans="1:53" ht="12.5">
      <c r="A277" s="1277" t="s">
        <v>587</v>
      </c>
      <c r="B277" s="1277"/>
      <c r="C277" s="1277"/>
      <c r="D277" s="1277"/>
      <c r="E277" s="1277"/>
      <c r="F277" s="1277"/>
      <c r="G277" s="1277"/>
      <c r="H277" s="1277"/>
      <c r="I277" s="1277"/>
      <c r="J277" s="1277"/>
      <c r="K277" s="1277"/>
      <c r="L277" s="1277"/>
      <c r="M277" s="1277"/>
      <c r="N277" s="1277"/>
      <c r="O277" s="1277"/>
      <c r="P277" s="1277"/>
      <c r="Q277" s="1277"/>
      <c r="R277" s="1277"/>
      <c r="S277" s="1277"/>
      <c r="T277" s="1277"/>
      <c r="U277" s="1277"/>
      <c r="V277" s="1277"/>
      <c r="W277" s="1277"/>
      <c r="X277" s="1277"/>
      <c r="Y277" s="1277"/>
      <c r="Z277" s="1277"/>
      <c r="AA277" s="1277"/>
      <c r="AB277" s="1277"/>
      <c r="AC277" s="1277"/>
      <c r="AD277" s="1277"/>
      <c r="AE277" s="1277"/>
      <c r="AF277" s="1277"/>
      <c r="AG277" s="1277"/>
      <c r="AH277" s="1277"/>
      <c r="AI277" s="1277"/>
      <c r="AJ277" s="1277"/>
      <c r="AK277" s="1277"/>
      <c r="AL277" s="1277"/>
      <c r="BA277" s="61"/>
    </row>
    <row r="278" spans="1:53" ht="13" thickBot="1">
      <c r="A278" s="1278"/>
      <c r="B278" s="1278"/>
      <c r="C278" s="1278"/>
      <c r="D278" s="1278"/>
      <c r="E278" s="1278"/>
      <c r="F278" s="1278"/>
      <c r="G278" s="1278"/>
      <c r="H278" s="1278"/>
      <c r="I278" s="1278"/>
      <c r="J278" s="1278"/>
      <c r="K278" s="1278"/>
      <c r="L278" s="1278"/>
      <c r="M278" s="1278"/>
      <c r="N278" s="1278"/>
      <c r="O278" s="1278"/>
      <c r="P278" s="1278"/>
      <c r="Q278" s="1278"/>
      <c r="R278" s="1278"/>
      <c r="S278" s="1278"/>
      <c r="T278" s="1278"/>
      <c r="U278" s="1278"/>
      <c r="V278" s="1278"/>
      <c r="W278" s="1278"/>
      <c r="X278" s="1278"/>
      <c r="Y278" s="1278"/>
      <c r="Z278" s="1278"/>
      <c r="AA278" s="1278"/>
      <c r="AB278" s="1278"/>
      <c r="AC278" s="1278"/>
      <c r="AD278" s="1278"/>
      <c r="AE278" s="1278"/>
      <c r="AF278" s="1278"/>
      <c r="AG278" s="1278"/>
      <c r="AH278" s="1278"/>
      <c r="AI278" s="1278"/>
      <c r="AJ278" s="1278"/>
      <c r="AK278" s="1278"/>
      <c r="AL278" s="1278"/>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3">
      <c r="A280" s="50" t="s">
        <v>341</v>
      </c>
      <c r="C280" s="50" t="s">
        <v>675</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5">
      <c r="B282" s="58" t="s">
        <v>676</v>
      </c>
      <c r="C282" s="58"/>
      <c r="D282" s="58"/>
      <c r="E282" s="58"/>
      <c r="F282" s="58"/>
      <c r="H282" s="1101" t="s">
        <v>1659</v>
      </c>
      <c r="I282" s="1101"/>
      <c r="J282" s="1101"/>
      <c r="K282" s="1101"/>
      <c r="L282" s="1101"/>
      <c r="M282" s="1101"/>
      <c r="N282" s="1101"/>
      <c r="O282" s="1101"/>
      <c r="P282" s="1101"/>
      <c r="Q282" s="1101"/>
      <c r="R282" s="1101"/>
      <c r="T282" s="58" t="s">
        <v>615</v>
      </c>
      <c r="V282" s="58"/>
      <c r="W282" s="58"/>
      <c r="X282" s="58"/>
      <c r="Y282" s="58"/>
      <c r="AA282" s="1101" t="s">
        <v>1667</v>
      </c>
      <c r="AB282" s="1101"/>
      <c r="AC282" s="1101"/>
      <c r="AD282" s="1101"/>
      <c r="AE282" s="1101"/>
      <c r="AF282" s="1101"/>
      <c r="AG282" s="1101"/>
      <c r="AH282" s="1101"/>
      <c r="AI282" s="1101"/>
      <c r="AJ282" s="1101"/>
      <c r="AK282" s="1101"/>
      <c r="BA282" s="61"/>
    </row>
    <row r="283" spans="1:53" ht="12.75" customHeight="1">
      <c r="B283" s="58" t="s">
        <v>517</v>
      </c>
      <c r="C283" s="58"/>
      <c r="D283" s="58"/>
      <c r="E283" s="58"/>
      <c r="F283" s="58"/>
      <c r="H283" s="1123" t="s">
        <v>1661</v>
      </c>
      <c r="I283" s="1123"/>
      <c r="J283" s="1123"/>
      <c r="K283" s="1123"/>
      <c r="L283" s="1123"/>
      <c r="M283" s="1123"/>
      <c r="N283" s="1123"/>
      <c r="O283" s="1123"/>
      <c r="P283" s="1123"/>
      <c r="Q283" s="1123"/>
      <c r="R283" s="1123"/>
      <c r="T283" s="58" t="s">
        <v>517</v>
      </c>
      <c r="V283" s="58"/>
      <c r="W283" s="58"/>
      <c r="X283" s="58"/>
      <c r="Y283" s="58"/>
      <c r="AA283" s="1123" t="s">
        <v>1668</v>
      </c>
      <c r="AB283" s="1123"/>
      <c r="AC283" s="1123"/>
      <c r="AD283" s="1123"/>
      <c r="AE283" s="1123"/>
      <c r="AF283" s="1123"/>
      <c r="AG283" s="1123"/>
      <c r="AH283" s="1123"/>
      <c r="AI283" s="1123"/>
      <c r="AJ283" s="1123"/>
      <c r="AK283" s="1123"/>
      <c r="BA283" s="61"/>
    </row>
    <row r="284" spans="1:53" ht="12.75" customHeight="1">
      <c r="B284" s="58" t="s">
        <v>518</v>
      </c>
      <c r="C284" s="58"/>
      <c r="D284" s="58"/>
      <c r="E284" s="58"/>
      <c r="F284" s="58"/>
      <c r="H284" s="1123" t="s">
        <v>1666</v>
      </c>
      <c r="I284" s="1123"/>
      <c r="J284" s="1123"/>
      <c r="K284" s="1123"/>
      <c r="L284" s="1123"/>
      <c r="M284" s="1123"/>
      <c r="N284" s="1123"/>
      <c r="O284" s="1123"/>
      <c r="P284" s="1123"/>
      <c r="Q284" s="1123"/>
      <c r="R284" s="1123"/>
      <c r="T284" s="58" t="s">
        <v>81</v>
      </c>
      <c r="V284" s="58"/>
      <c r="W284" s="58"/>
      <c r="X284" s="58"/>
      <c r="Y284" s="58"/>
      <c r="AA284" s="1123" t="s">
        <v>1669</v>
      </c>
      <c r="AB284" s="1123"/>
      <c r="AC284" s="1123"/>
      <c r="AD284" s="1123"/>
      <c r="AE284" s="1123"/>
      <c r="AF284" s="1123"/>
      <c r="AG284" s="1123"/>
      <c r="AH284" s="1123"/>
      <c r="AI284" s="1123"/>
      <c r="AJ284" s="1123"/>
      <c r="AK284" s="1123"/>
      <c r="BA284" s="61"/>
    </row>
    <row r="285" spans="1:53" ht="12.75" customHeight="1">
      <c r="B285" s="58" t="s">
        <v>94</v>
      </c>
      <c r="C285" s="58"/>
      <c r="D285" s="58"/>
      <c r="E285" s="58"/>
      <c r="F285" s="58"/>
      <c r="H285" s="1241" t="s">
        <v>1646</v>
      </c>
      <c r="I285" s="1123"/>
      <c r="J285" s="1123"/>
      <c r="K285" s="1123"/>
      <c r="L285" s="1123"/>
      <c r="M285" s="1123"/>
      <c r="N285" s="1123"/>
      <c r="O285" s="1123"/>
      <c r="P285" s="1123"/>
      <c r="Q285" s="1123"/>
      <c r="R285" s="1123"/>
      <c r="T285" s="58" t="s">
        <v>94</v>
      </c>
      <c r="V285" s="58"/>
      <c r="W285" s="58"/>
      <c r="X285" s="58"/>
      <c r="Y285" s="58"/>
      <c r="AA285" s="1123" t="s">
        <v>1670</v>
      </c>
      <c r="AB285" s="1123"/>
      <c r="AC285" s="1123"/>
      <c r="AD285" s="1123"/>
      <c r="AE285" s="1123"/>
      <c r="AF285" s="1123"/>
      <c r="AG285" s="1123"/>
      <c r="AH285" s="1123"/>
      <c r="AI285" s="1123"/>
      <c r="AJ285" s="1123"/>
      <c r="AK285" s="1123"/>
      <c r="BA285" s="61"/>
    </row>
    <row r="286" spans="1:53" ht="12.75" customHeight="1">
      <c r="B286" s="58" t="s">
        <v>95</v>
      </c>
      <c r="C286" s="58"/>
      <c r="D286" s="58"/>
      <c r="E286" s="58"/>
      <c r="F286" s="58"/>
      <c r="G286" s="58"/>
      <c r="H286" s="1124" t="s">
        <v>1657</v>
      </c>
      <c r="I286" s="1124"/>
      <c r="J286" s="1124"/>
      <c r="K286" s="1124"/>
      <c r="L286" s="1124"/>
      <c r="M286" s="1124"/>
      <c r="N286" s="7" t="s">
        <v>220</v>
      </c>
      <c r="O286" s="7"/>
      <c r="P286" s="1233"/>
      <c r="Q286" s="1233"/>
      <c r="R286" s="1233"/>
      <c r="S286" s="58"/>
      <c r="T286" s="58" t="s">
        <v>95</v>
      </c>
      <c r="V286" s="58"/>
      <c r="W286" s="58"/>
      <c r="X286" s="58"/>
      <c r="Y286" s="58"/>
      <c r="AA286" s="1124" t="s">
        <v>1671</v>
      </c>
      <c r="AB286" s="1124"/>
      <c r="AC286" s="1124"/>
      <c r="AD286" s="1124"/>
      <c r="AE286" s="1124"/>
      <c r="AF286" s="1124"/>
      <c r="AG286" s="7" t="s">
        <v>220</v>
      </c>
      <c r="AH286" s="7"/>
      <c r="AI286" s="1233"/>
      <c r="AJ286" s="1233"/>
      <c r="AK286" s="1233"/>
      <c r="BA286" s="61"/>
    </row>
    <row r="287" spans="1:53" ht="12.5">
      <c r="B287" s="58" t="s">
        <v>96</v>
      </c>
      <c r="C287" s="58"/>
      <c r="D287" s="58"/>
      <c r="E287" s="58"/>
      <c r="F287" s="58"/>
      <c r="G287" s="58"/>
      <c r="H287" s="1116"/>
      <c r="I287" s="1116"/>
      <c r="J287" s="1116"/>
      <c r="K287" s="1116"/>
      <c r="L287" s="1116"/>
      <c r="M287" s="1116"/>
      <c r="N287" s="60"/>
      <c r="O287" s="60"/>
      <c r="P287" s="62"/>
      <c r="Q287" s="62"/>
      <c r="R287" s="62"/>
      <c r="S287" s="58"/>
      <c r="T287" s="58" t="s">
        <v>96</v>
      </c>
      <c r="V287" s="58"/>
      <c r="W287" s="58"/>
      <c r="X287" s="58"/>
      <c r="Y287" s="58"/>
      <c r="AA287" s="1116"/>
      <c r="AB287" s="1116"/>
      <c r="AC287" s="1116"/>
      <c r="AD287" s="1116"/>
      <c r="AE287" s="1116"/>
      <c r="AF287" s="1116"/>
      <c r="AG287" s="60"/>
      <c r="AH287" s="60"/>
      <c r="AI287" s="62"/>
      <c r="AJ287" s="62"/>
      <c r="AK287" s="62"/>
      <c r="BA287" s="61"/>
    </row>
    <row r="288" spans="1:53" ht="12.5">
      <c r="B288" s="58" t="s">
        <v>82</v>
      </c>
      <c r="C288" s="58"/>
      <c r="D288" s="58"/>
      <c r="E288" s="58"/>
      <c r="F288" s="58"/>
      <c r="G288" s="58"/>
      <c r="H288" s="1241" t="s">
        <v>1773</v>
      </c>
      <c r="I288" s="1123"/>
      <c r="J288" s="1123"/>
      <c r="K288" s="1123"/>
      <c r="L288" s="1123"/>
      <c r="M288" s="1123"/>
      <c r="N288" s="1101"/>
      <c r="O288" s="1101"/>
      <c r="P288" s="1101"/>
      <c r="Q288" s="1101"/>
      <c r="R288" s="1101"/>
      <c r="S288" s="58"/>
      <c r="T288" s="58" t="s">
        <v>82</v>
      </c>
      <c r="V288" s="58"/>
      <c r="W288" s="58"/>
      <c r="X288" s="58"/>
      <c r="Y288" s="58"/>
      <c r="AA288" s="1123" t="s">
        <v>1672</v>
      </c>
      <c r="AB288" s="1123"/>
      <c r="AC288" s="1123"/>
      <c r="AD288" s="1123"/>
      <c r="AE288" s="1123"/>
      <c r="AF288" s="1123"/>
      <c r="AG288" s="1101"/>
      <c r="AH288" s="1101"/>
      <c r="AI288" s="1101"/>
      <c r="AJ288" s="1101"/>
      <c r="AK288" s="1101"/>
      <c r="BA288" s="61"/>
    </row>
    <row r="289" spans="2:53" ht="12.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5">
      <c r="B290" s="58" t="s">
        <v>345</v>
      </c>
      <c r="C290" s="58"/>
      <c r="D290" s="58"/>
      <c r="E290" s="58"/>
      <c r="F290" s="58"/>
      <c r="H290" s="1101" t="s">
        <v>1673</v>
      </c>
      <c r="I290" s="1101"/>
      <c r="J290" s="1101"/>
      <c r="K290" s="1101"/>
      <c r="L290" s="1101"/>
      <c r="M290" s="1101"/>
      <c r="N290" s="1101"/>
      <c r="O290" s="1101"/>
      <c r="P290" s="1101"/>
      <c r="Q290" s="1101"/>
      <c r="R290" s="1101"/>
      <c r="T290" s="58" t="s">
        <v>388</v>
      </c>
      <c r="V290" s="58"/>
      <c r="W290" s="58"/>
      <c r="X290" s="58"/>
      <c r="Y290" s="58"/>
      <c r="AA290" s="1101" t="s">
        <v>1677</v>
      </c>
      <c r="AB290" s="1101"/>
      <c r="AC290" s="1101"/>
      <c r="AD290" s="1101"/>
      <c r="AE290" s="1101"/>
      <c r="AF290" s="1101"/>
      <c r="AG290" s="1101"/>
      <c r="AH290" s="1101"/>
      <c r="AI290" s="1101"/>
      <c r="AJ290" s="1101"/>
      <c r="AK290" s="1101"/>
      <c r="BA290" s="61"/>
    </row>
    <row r="291" spans="2:53" ht="12.5">
      <c r="B291" s="58" t="s">
        <v>517</v>
      </c>
      <c r="C291" s="58"/>
      <c r="D291" s="58"/>
      <c r="E291" s="58"/>
      <c r="F291" s="58"/>
      <c r="H291" s="1123" t="s">
        <v>1674</v>
      </c>
      <c r="I291" s="1123"/>
      <c r="J291" s="1123"/>
      <c r="K291" s="1123"/>
      <c r="L291" s="1123"/>
      <c r="M291" s="1123"/>
      <c r="N291" s="1123"/>
      <c r="O291" s="1123"/>
      <c r="P291" s="1123"/>
      <c r="Q291" s="1123"/>
      <c r="R291" s="1123"/>
      <c r="T291" s="58" t="s">
        <v>517</v>
      </c>
      <c r="V291" s="58"/>
      <c r="W291" s="58"/>
      <c r="X291" s="58"/>
      <c r="Y291" s="58"/>
      <c r="AA291" s="1123" t="s">
        <v>1678</v>
      </c>
      <c r="AB291" s="1123"/>
      <c r="AC291" s="1123"/>
      <c r="AD291" s="1123"/>
      <c r="AE291" s="1123"/>
      <c r="AF291" s="1123"/>
      <c r="AG291" s="1123"/>
      <c r="AH291" s="1123"/>
      <c r="AI291" s="1123"/>
      <c r="AJ291" s="1123"/>
      <c r="AK291" s="1123"/>
      <c r="BA291" s="61"/>
    </row>
    <row r="292" spans="2:53" ht="12.5">
      <c r="B292" s="58" t="s">
        <v>518</v>
      </c>
      <c r="C292" s="58"/>
      <c r="D292" s="58"/>
      <c r="E292" s="58"/>
      <c r="F292" s="58"/>
      <c r="H292" s="1123" t="s">
        <v>1675</v>
      </c>
      <c r="I292" s="1123"/>
      <c r="J292" s="1123"/>
      <c r="K292" s="1123"/>
      <c r="L292" s="1123"/>
      <c r="M292" s="1123"/>
      <c r="N292" s="1123"/>
      <c r="O292" s="1123"/>
      <c r="P292" s="1123"/>
      <c r="Q292" s="1123"/>
      <c r="R292" s="1123"/>
      <c r="T292" s="58" t="s">
        <v>81</v>
      </c>
      <c r="V292" s="58"/>
      <c r="W292" s="58"/>
      <c r="X292" s="58"/>
      <c r="Y292" s="58"/>
      <c r="AA292" s="1123" t="s">
        <v>1679</v>
      </c>
      <c r="AB292" s="1123"/>
      <c r="AC292" s="1123"/>
      <c r="AD292" s="1123"/>
      <c r="AE292" s="1123"/>
      <c r="AF292" s="1123"/>
      <c r="AG292" s="1123"/>
      <c r="AH292" s="1123"/>
      <c r="AI292" s="1123"/>
      <c r="AJ292" s="1123"/>
      <c r="AK292" s="1123"/>
      <c r="BA292" s="61"/>
    </row>
    <row r="293" spans="2:53" ht="12.75" customHeight="1">
      <c r="B293" s="58" t="s">
        <v>94</v>
      </c>
      <c r="C293" s="58"/>
      <c r="D293" s="58"/>
      <c r="E293" s="58"/>
      <c r="F293" s="58"/>
      <c r="H293" s="1123" t="s">
        <v>1676</v>
      </c>
      <c r="I293" s="1123"/>
      <c r="J293" s="1123"/>
      <c r="K293" s="1123"/>
      <c r="L293" s="1123"/>
      <c r="M293" s="1123"/>
      <c r="N293" s="1123"/>
      <c r="O293" s="1123"/>
      <c r="P293" s="1123"/>
      <c r="Q293" s="1123"/>
      <c r="R293" s="1123"/>
      <c r="T293" s="58" t="s">
        <v>94</v>
      </c>
      <c r="V293" s="58"/>
      <c r="W293" s="58"/>
      <c r="X293" s="58"/>
      <c r="Y293" s="58"/>
      <c r="AA293" s="1123" t="s">
        <v>1680</v>
      </c>
      <c r="AB293" s="1123"/>
      <c r="AC293" s="1123"/>
      <c r="AD293" s="1123"/>
      <c r="AE293" s="1123"/>
      <c r="AF293" s="1123"/>
      <c r="AG293" s="1123"/>
      <c r="AH293" s="1123"/>
      <c r="AI293" s="1123"/>
      <c r="AJ293" s="1123"/>
      <c r="AK293" s="1123"/>
      <c r="BA293" s="61"/>
    </row>
    <row r="294" spans="2:53" ht="12.75" customHeight="1">
      <c r="B294" s="58" t="s">
        <v>95</v>
      </c>
      <c r="C294" s="58"/>
      <c r="D294" s="58"/>
      <c r="E294" s="58"/>
      <c r="F294" s="58"/>
      <c r="G294" s="58"/>
      <c r="H294" s="1124" t="s">
        <v>1681</v>
      </c>
      <c r="I294" s="1124"/>
      <c r="J294" s="1124"/>
      <c r="K294" s="1124"/>
      <c r="L294" s="1124"/>
      <c r="M294" s="1124"/>
      <c r="N294" s="7" t="s">
        <v>220</v>
      </c>
      <c r="O294" s="7"/>
      <c r="P294" s="1233">
        <v>6</v>
      </c>
      <c r="Q294" s="1233"/>
      <c r="R294" s="1233"/>
      <c r="S294" s="58"/>
      <c r="T294" s="58" t="s">
        <v>95</v>
      </c>
      <c r="V294" s="58"/>
      <c r="W294" s="58"/>
      <c r="X294" s="58"/>
      <c r="Y294" s="58"/>
      <c r="AA294" s="1124" t="s">
        <v>1682</v>
      </c>
      <c r="AB294" s="1124"/>
      <c r="AC294" s="1124"/>
      <c r="AD294" s="1124"/>
      <c r="AE294" s="1124"/>
      <c r="AF294" s="1124"/>
      <c r="AG294" s="7" t="s">
        <v>220</v>
      </c>
      <c r="AH294" s="7"/>
      <c r="AI294" s="1233">
        <v>225</v>
      </c>
      <c r="AJ294" s="1233"/>
      <c r="AK294" s="1233"/>
      <c r="BA294" s="61"/>
    </row>
    <row r="295" spans="2:53" ht="12.75" customHeight="1">
      <c r="B295" s="58" t="s">
        <v>96</v>
      </c>
      <c r="C295" s="58"/>
      <c r="D295" s="58"/>
      <c r="E295" s="58"/>
      <c r="F295" s="58"/>
      <c r="G295" s="58"/>
      <c r="H295" s="1116"/>
      <c r="I295" s="1116"/>
      <c r="J295" s="1116"/>
      <c r="K295" s="1116"/>
      <c r="L295" s="1116"/>
      <c r="M295" s="1116"/>
      <c r="N295" s="60"/>
      <c r="O295" s="60"/>
      <c r="P295" s="62"/>
      <c r="Q295" s="62"/>
      <c r="R295" s="62"/>
      <c r="S295" s="58"/>
      <c r="T295" s="58" t="s">
        <v>96</v>
      </c>
      <c r="V295" s="58"/>
      <c r="W295" s="58"/>
      <c r="X295" s="58"/>
      <c r="Y295" s="58"/>
      <c r="AA295" s="1116"/>
      <c r="AB295" s="1116"/>
      <c r="AC295" s="1116"/>
      <c r="AD295" s="1116"/>
      <c r="AE295" s="1116"/>
      <c r="AF295" s="1116"/>
      <c r="AG295" s="60"/>
      <c r="AH295" s="60"/>
      <c r="AI295" s="62"/>
      <c r="AJ295" s="62"/>
      <c r="AK295" s="62"/>
      <c r="BA295" s="61"/>
    </row>
    <row r="296" spans="2:53" ht="12.75" customHeight="1">
      <c r="B296" s="58" t="s">
        <v>82</v>
      </c>
      <c r="C296" s="58"/>
      <c r="D296" s="58"/>
      <c r="E296" s="58"/>
      <c r="F296" s="58"/>
      <c r="G296" s="58"/>
      <c r="H296" s="1123" t="s">
        <v>1683</v>
      </c>
      <c r="I296" s="1123"/>
      <c r="J296" s="1123"/>
      <c r="K296" s="1123"/>
      <c r="L296" s="1123"/>
      <c r="M296" s="1123"/>
      <c r="N296" s="1101"/>
      <c r="O296" s="1101"/>
      <c r="P296" s="1101"/>
      <c r="Q296" s="1101"/>
      <c r="R296" s="1101"/>
      <c r="S296" s="58"/>
      <c r="T296" s="58" t="s">
        <v>82</v>
      </c>
      <c r="V296" s="58"/>
      <c r="W296" s="58"/>
      <c r="X296" s="58"/>
      <c r="Y296" s="58"/>
      <c r="AA296" s="1123" t="s">
        <v>1684</v>
      </c>
      <c r="AB296" s="1123"/>
      <c r="AC296" s="1123"/>
      <c r="AD296" s="1123"/>
      <c r="AE296" s="1123"/>
      <c r="AF296" s="1123"/>
      <c r="AG296" s="1101"/>
      <c r="AH296" s="1101"/>
      <c r="AI296" s="1101"/>
      <c r="AJ296" s="1101"/>
      <c r="AK296" s="1101"/>
      <c r="BA296" s="61"/>
    </row>
    <row r="297" spans="2:53" ht="12.5">
      <c r="BA297" s="61"/>
    </row>
    <row r="298" spans="2:53" ht="12.5">
      <c r="B298" s="58" t="s">
        <v>83</v>
      </c>
      <c r="C298" s="58"/>
      <c r="D298" s="58"/>
      <c r="E298" s="58"/>
      <c r="F298" s="58"/>
      <c r="H298" s="1101" t="s">
        <v>1673</v>
      </c>
      <c r="I298" s="1101"/>
      <c r="J298" s="1101"/>
      <c r="K298" s="1101"/>
      <c r="L298" s="1101"/>
      <c r="M298" s="1101"/>
      <c r="N298" s="1101"/>
      <c r="O298" s="1101"/>
      <c r="P298" s="1101"/>
      <c r="Q298" s="1101"/>
      <c r="R298" s="1101"/>
      <c r="T298" s="7" t="s">
        <v>972</v>
      </c>
      <c r="V298" s="58"/>
      <c r="W298" s="58"/>
      <c r="X298" s="58"/>
      <c r="Y298" s="58"/>
      <c r="AA298" s="1101" t="s">
        <v>1685</v>
      </c>
      <c r="AB298" s="1101"/>
      <c r="AC298" s="1101"/>
      <c r="AD298" s="1101"/>
      <c r="AE298" s="1101"/>
      <c r="AF298" s="1101"/>
      <c r="AG298" s="1101"/>
      <c r="AH298" s="1101"/>
      <c r="AI298" s="1101"/>
      <c r="AJ298" s="1101"/>
      <c r="AK298" s="1101"/>
      <c r="BA298" s="61"/>
    </row>
    <row r="299" spans="2:53" ht="12.5">
      <c r="B299" s="58" t="s">
        <v>517</v>
      </c>
      <c r="C299" s="58"/>
      <c r="D299" s="58"/>
      <c r="E299" s="58"/>
      <c r="F299" s="58"/>
      <c r="H299" s="1123" t="s">
        <v>1674</v>
      </c>
      <c r="I299" s="1123"/>
      <c r="J299" s="1123"/>
      <c r="K299" s="1123"/>
      <c r="L299" s="1123"/>
      <c r="M299" s="1123"/>
      <c r="N299" s="1123"/>
      <c r="O299" s="1123"/>
      <c r="P299" s="1123"/>
      <c r="Q299" s="1123"/>
      <c r="R299" s="1123"/>
      <c r="T299" s="58" t="s">
        <v>517</v>
      </c>
      <c r="V299" s="58"/>
      <c r="W299" s="58"/>
      <c r="X299" s="58"/>
      <c r="Y299" s="58"/>
      <c r="AA299" s="1123" t="s">
        <v>1686</v>
      </c>
      <c r="AB299" s="1123"/>
      <c r="AC299" s="1123"/>
      <c r="AD299" s="1123"/>
      <c r="AE299" s="1123"/>
      <c r="AF299" s="1123"/>
      <c r="AG299" s="1123"/>
      <c r="AH299" s="1123"/>
      <c r="AI299" s="1123"/>
      <c r="AJ299" s="1123"/>
      <c r="AK299" s="1123"/>
      <c r="BA299" s="61"/>
    </row>
    <row r="300" spans="2:53" ht="12.5">
      <c r="B300" s="58" t="s">
        <v>518</v>
      </c>
      <c r="C300" s="58"/>
      <c r="D300" s="58"/>
      <c r="E300" s="58"/>
      <c r="F300" s="58"/>
      <c r="H300" s="1123" t="s">
        <v>1675</v>
      </c>
      <c r="I300" s="1123"/>
      <c r="J300" s="1123"/>
      <c r="K300" s="1123"/>
      <c r="L300" s="1123"/>
      <c r="M300" s="1123"/>
      <c r="N300" s="1123"/>
      <c r="O300" s="1123"/>
      <c r="P300" s="1123"/>
      <c r="Q300" s="1123"/>
      <c r="R300" s="1123"/>
      <c r="T300" s="58" t="s">
        <v>81</v>
      </c>
      <c r="V300" s="58"/>
      <c r="W300" s="58"/>
      <c r="X300" s="58"/>
      <c r="Y300" s="58"/>
      <c r="AA300" s="1123" t="s">
        <v>1687</v>
      </c>
      <c r="AB300" s="1123"/>
      <c r="AC300" s="1123"/>
      <c r="AD300" s="1123"/>
      <c r="AE300" s="1123"/>
      <c r="AF300" s="1123"/>
      <c r="AG300" s="1123"/>
      <c r="AH300" s="1123"/>
      <c r="AI300" s="1123"/>
      <c r="AJ300" s="1123"/>
      <c r="AK300" s="1123"/>
      <c r="BA300" s="61"/>
    </row>
    <row r="301" spans="2:53" ht="12.5">
      <c r="B301" s="58" t="s">
        <v>94</v>
      </c>
      <c r="C301" s="58"/>
      <c r="D301" s="58"/>
      <c r="E301" s="58"/>
      <c r="F301" s="58"/>
      <c r="H301" s="1123" t="s">
        <v>1676</v>
      </c>
      <c r="I301" s="1123"/>
      <c r="J301" s="1123"/>
      <c r="K301" s="1123"/>
      <c r="L301" s="1123"/>
      <c r="M301" s="1123"/>
      <c r="N301" s="1123"/>
      <c r="O301" s="1123"/>
      <c r="P301" s="1123"/>
      <c r="Q301" s="1123"/>
      <c r="R301" s="1123"/>
      <c r="T301" s="58" t="s">
        <v>94</v>
      </c>
      <c r="V301" s="58"/>
      <c r="W301" s="58"/>
      <c r="X301" s="58"/>
      <c r="Y301" s="58"/>
      <c r="AA301" s="1123" t="s">
        <v>1688</v>
      </c>
      <c r="AB301" s="1123"/>
      <c r="AC301" s="1123"/>
      <c r="AD301" s="1123"/>
      <c r="AE301" s="1123"/>
      <c r="AF301" s="1123"/>
      <c r="AG301" s="1123"/>
      <c r="AH301" s="1123"/>
      <c r="AI301" s="1123"/>
      <c r="AJ301" s="1123"/>
      <c r="AK301" s="1123"/>
      <c r="BA301" s="61"/>
    </row>
    <row r="302" spans="2:53" ht="12.5">
      <c r="B302" s="58" t="s">
        <v>95</v>
      </c>
      <c r="C302" s="58"/>
      <c r="D302" s="58"/>
      <c r="E302" s="58"/>
      <c r="F302" s="58"/>
      <c r="G302" s="58"/>
      <c r="H302" s="1124" t="s">
        <v>1681</v>
      </c>
      <c r="I302" s="1124"/>
      <c r="J302" s="1124"/>
      <c r="K302" s="1124"/>
      <c r="L302" s="1124"/>
      <c r="M302" s="1124"/>
      <c r="N302" s="7" t="s">
        <v>220</v>
      </c>
      <c r="O302" s="7"/>
      <c r="P302" s="1233">
        <v>6</v>
      </c>
      <c r="Q302" s="1233"/>
      <c r="R302" s="1233"/>
      <c r="S302" s="58"/>
      <c r="T302" s="58" t="s">
        <v>95</v>
      </c>
      <c r="V302" s="58"/>
      <c r="W302" s="58"/>
      <c r="X302" s="58"/>
      <c r="Y302" s="58"/>
      <c r="AA302" s="1124" t="s">
        <v>1689</v>
      </c>
      <c r="AB302" s="1124"/>
      <c r="AC302" s="1124"/>
      <c r="AD302" s="1124"/>
      <c r="AE302" s="1124"/>
      <c r="AF302" s="1124"/>
      <c r="AG302" s="7" t="s">
        <v>220</v>
      </c>
      <c r="AH302" s="7"/>
      <c r="AI302" s="1233"/>
      <c r="AJ302" s="1233"/>
      <c r="AK302" s="1233"/>
      <c r="BA302" s="61"/>
    </row>
    <row r="303" spans="2:53" ht="12.5">
      <c r="B303" s="58" t="s">
        <v>96</v>
      </c>
      <c r="C303" s="58"/>
      <c r="D303" s="58"/>
      <c r="E303" s="58"/>
      <c r="F303" s="58"/>
      <c r="G303" s="58"/>
      <c r="H303" s="1116"/>
      <c r="I303" s="1116"/>
      <c r="J303" s="1116"/>
      <c r="K303" s="1116"/>
      <c r="L303" s="1116"/>
      <c r="M303" s="1116"/>
      <c r="N303" s="60"/>
      <c r="O303" s="60"/>
      <c r="P303" s="62"/>
      <c r="Q303" s="62"/>
      <c r="R303" s="62"/>
      <c r="S303" s="58"/>
      <c r="T303" s="58" t="s">
        <v>96</v>
      </c>
      <c r="V303" s="58"/>
      <c r="W303" s="58"/>
      <c r="X303" s="58"/>
      <c r="Y303" s="58"/>
      <c r="AA303" s="1116"/>
      <c r="AB303" s="1116"/>
      <c r="AC303" s="1116"/>
      <c r="AD303" s="1116"/>
      <c r="AE303" s="1116"/>
      <c r="AF303" s="1116"/>
      <c r="AG303" s="60"/>
      <c r="AH303" s="60"/>
      <c r="AI303" s="62"/>
      <c r="AJ303" s="62"/>
      <c r="AK303" s="62"/>
      <c r="BA303" s="61"/>
    </row>
    <row r="304" spans="2:53" ht="12.5">
      <c r="B304" s="58" t="s">
        <v>82</v>
      </c>
      <c r="C304" s="58"/>
      <c r="D304" s="58"/>
      <c r="E304" s="58"/>
      <c r="F304" s="58"/>
      <c r="G304" s="58"/>
      <c r="H304" s="1123" t="s">
        <v>1683</v>
      </c>
      <c r="I304" s="1123"/>
      <c r="J304" s="1123"/>
      <c r="K304" s="1123"/>
      <c r="L304" s="1123"/>
      <c r="M304" s="1123"/>
      <c r="N304" s="1101"/>
      <c r="O304" s="1101"/>
      <c r="P304" s="1101"/>
      <c r="Q304" s="1101"/>
      <c r="R304" s="1101"/>
      <c r="S304" s="58"/>
      <c r="T304" s="58" t="s">
        <v>82</v>
      </c>
      <c r="V304" s="58"/>
      <c r="W304" s="58"/>
      <c r="X304" s="58"/>
      <c r="Y304" s="58"/>
      <c r="AA304" s="1123" t="s">
        <v>1690</v>
      </c>
      <c r="AB304" s="1123"/>
      <c r="AC304" s="1123"/>
      <c r="AD304" s="1123"/>
      <c r="AE304" s="1123"/>
      <c r="AF304" s="1123"/>
      <c r="AG304" s="1101"/>
      <c r="AH304" s="1101"/>
      <c r="AI304" s="1101"/>
      <c r="AJ304" s="1101"/>
      <c r="AK304" s="1101"/>
      <c r="BA304" s="61"/>
    </row>
    <row r="305" spans="1:53" ht="12.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1005</v>
      </c>
      <c r="C306" s="58"/>
      <c r="D306" s="58"/>
      <c r="E306" s="58"/>
      <c r="F306" s="58"/>
      <c r="H306" s="1101" t="s">
        <v>1691</v>
      </c>
      <c r="I306" s="1101"/>
      <c r="J306" s="1101"/>
      <c r="K306" s="1101"/>
      <c r="L306" s="1101"/>
      <c r="M306" s="1101"/>
      <c r="N306" s="1101"/>
      <c r="O306" s="1101"/>
      <c r="P306" s="1101"/>
      <c r="Q306" s="1101"/>
      <c r="R306" s="1101"/>
      <c r="S306" s="58"/>
      <c r="T306" s="58" t="s">
        <v>389</v>
      </c>
      <c r="V306" s="58"/>
      <c r="W306" s="58"/>
      <c r="X306" s="58"/>
      <c r="Y306" s="58"/>
      <c r="AA306" s="1101" t="s">
        <v>1698</v>
      </c>
      <c r="AB306" s="1101"/>
      <c r="AC306" s="1101"/>
      <c r="AD306" s="1101"/>
      <c r="AE306" s="1101"/>
      <c r="AF306" s="1101"/>
      <c r="AG306" s="1101"/>
      <c r="AH306" s="1101"/>
      <c r="AI306" s="1101"/>
      <c r="AJ306" s="1101"/>
      <c r="AK306" s="1101"/>
      <c r="BA306" s="61"/>
    </row>
    <row r="307" spans="1:53" ht="12.5">
      <c r="B307" s="58" t="s">
        <v>517</v>
      </c>
      <c r="C307" s="58"/>
      <c r="D307" s="58"/>
      <c r="E307" s="58"/>
      <c r="F307" s="58"/>
      <c r="H307" s="1123" t="s">
        <v>1692</v>
      </c>
      <c r="I307" s="1123"/>
      <c r="J307" s="1123"/>
      <c r="K307" s="1123"/>
      <c r="L307" s="1123"/>
      <c r="M307" s="1123"/>
      <c r="N307" s="1123"/>
      <c r="O307" s="1123"/>
      <c r="P307" s="1123"/>
      <c r="Q307" s="1123"/>
      <c r="R307" s="1123"/>
      <c r="S307" s="58"/>
      <c r="T307" s="58" t="s">
        <v>517</v>
      </c>
      <c r="V307" s="58"/>
      <c r="W307" s="58"/>
      <c r="X307" s="58"/>
      <c r="Y307" s="58"/>
      <c r="AA307" s="1123"/>
      <c r="AB307" s="1123"/>
      <c r="AC307" s="1123"/>
      <c r="AD307" s="1123"/>
      <c r="AE307" s="1123"/>
      <c r="AF307" s="1123"/>
      <c r="AG307" s="1123"/>
      <c r="AH307" s="1123"/>
      <c r="AI307" s="1123"/>
      <c r="AJ307" s="1123"/>
      <c r="AK307" s="1123"/>
      <c r="BA307" s="61"/>
    </row>
    <row r="308" spans="1:53" ht="12.5">
      <c r="B308" s="58" t="s">
        <v>518</v>
      </c>
      <c r="C308" s="58"/>
      <c r="D308" s="58"/>
      <c r="E308" s="58"/>
      <c r="F308" s="58"/>
      <c r="H308" s="1123" t="s">
        <v>1693</v>
      </c>
      <c r="I308" s="1123"/>
      <c r="J308" s="1123"/>
      <c r="K308" s="1123"/>
      <c r="L308" s="1123"/>
      <c r="M308" s="1123"/>
      <c r="N308" s="1123"/>
      <c r="O308" s="1123"/>
      <c r="P308" s="1123"/>
      <c r="Q308" s="1123"/>
      <c r="R308" s="1123"/>
      <c r="S308" s="58"/>
      <c r="T308" s="58" t="s">
        <v>81</v>
      </c>
      <c r="V308" s="58"/>
      <c r="W308" s="58"/>
      <c r="X308" s="58"/>
      <c r="Y308" s="58"/>
      <c r="AA308" s="1123"/>
      <c r="AB308" s="1123"/>
      <c r="AC308" s="1123"/>
      <c r="AD308" s="1123"/>
      <c r="AE308" s="1123"/>
      <c r="AF308" s="1123"/>
      <c r="AG308" s="1123"/>
      <c r="AH308" s="1123"/>
      <c r="AI308" s="1123"/>
      <c r="AJ308" s="1123"/>
      <c r="AK308" s="1123"/>
      <c r="BA308" s="61"/>
    </row>
    <row r="309" spans="1:53" ht="12.5">
      <c r="B309" s="58" t="s">
        <v>94</v>
      </c>
      <c r="C309" s="58"/>
      <c r="D309" s="58"/>
      <c r="E309" s="58"/>
      <c r="F309" s="58"/>
      <c r="H309" s="1123" t="s">
        <v>1694</v>
      </c>
      <c r="I309" s="1123"/>
      <c r="J309" s="1123"/>
      <c r="K309" s="1123"/>
      <c r="L309" s="1123"/>
      <c r="M309" s="1123"/>
      <c r="N309" s="1123"/>
      <c r="O309" s="1123"/>
      <c r="P309" s="1123"/>
      <c r="Q309" s="1123"/>
      <c r="R309" s="1123"/>
      <c r="S309" s="58"/>
      <c r="T309" s="58" t="s">
        <v>94</v>
      </c>
      <c r="V309" s="58"/>
      <c r="W309" s="58"/>
      <c r="X309" s="58"/>
      <c r="Y309" s="58"/>
      <c r="AA309" s="1123"/>
      <c r="AB309" s="1123"/>
      <c r="AC309" s="1123"/>
      <c r="AD309" s="1123"/>
      <c r="AE309" s="1123"/>
      <c r="AF309" s="1123"/>
      <c r="AG309" s="1123"/>
      <c r="AH309" s="1123"/>
      <c r="AI309" s="1123"/>
      <c r="AJ309" s="1123"/>
      <c r="AK309" s="1123"/>
      <c r="BA309" s="61"/>
    </row>
    <row r="310" spans="1:53" ht="12.5">
      <c r="B310" s="58" t="s">
        <v>95</v>
      </c>
      <c r="C310" s="58"/>
      <c r="D310" s="58"/>
      <c r="E310" s="58"/>
      <c r="F310" s="58"/>
      <c r="G310" s="58"/>
      <c r="H310" s="1124" t="s">
        <v>1695</v>
      </c>
      <c r="I310" s="1124"/>
      <c r="J310" s="1124"/>
      <c r="K310" s="1124"/>
      <c r="L310" s="1124"/>
      <c r="M310" s="1124"/>
      <c r="N310" s="7" t="s">
        <v>220</v>
      </c>
      <c r="O310" s="7"/>
      <c r="P310" s="1233"/>
      <c r="Q310" s="1233"/>
      <c r="R310" s="1233"/>
      <c r="S310" s="58"/>
      <c r="T310" s="58" t="s">
        <v>95</v>
      </c>
      <c r="V310" s="58"/>
      <c r="W310" s="58"/>
      <c r="X310" s="58"/>
      <c r="Y310" s="58"/>
      <c r="AA310" s="1234"/>
      <c r="AB310" s="1234"/>
      <c r="AC310" s="1234"/>
      <c r="AD310" s="1234"/>
      <c r="AE310" s="1234"/>
      <c r="AF310" s="1234"/>
      <c r="AG310" s="7" t="s">
        <v>220</v>
      </c>
      <c r="AH310" s="7"/>
      <c r="AI310" s="1233"/>
      <c r="AJ310" s="1233"/>
      <c r="AK310" s="1233"/>
      <c r="BA310" s="61"/>
    </row>
    <row r="311" spans="1:53" ht="12.5">
      <c r="B311" s="58" t="s">
        <v>96</v>
      </c>
      <c r="C311" s="58"/>
      <c r="D311" s="58"/>
      <c r="E311" s="58"/>
      <c r="F311" s="58"/>
      <c r="G311" s="58"/>
      <c r="H311" s="1104" t="s">
        <v>1696</v>
      </c>
      <c r="I311" s="1104"/>
      <c r="J311" s="1104"/>
      <c r="K311" s="1104"/>
      <c r="L311" s="1104"/>
      <c r="M311" s="1104"/>
      <c r="N311" s="60"/>
      <c r="O311" s="60"/>
      <c r="P311" s="62"/>
      <c r="Q311" s="62"/>
      <c r="R311" s="62"/>
      <c r="S311" s="58"/>
      <c r="T311" s="58" t="s">
        <v>96</v>
      </c>
      <c r="V311" s="58"/>
      <c r="W311" s="58"/>
      <c r="X311" s="58"/>
      <c r="Y311" s="58"/>
      <c r="AA311" s="1116"/>
      <c r="AB311" s="1116"/>
      <c r="AC311" s="1116"/>
      <c r="AD311" s="1116"/>
      <c r="AE311" s="1116"/>
      <c r="AF311" s="1116"/>
      <c r="AG311" s="60"/>
      <c r="AH311" s="60"/>
      <c r="AI311" s="62"/>
      <c r="AJ311" s="62"/>
      <c r="AK311" s="62"/>
      <c r="BA311" s="61"/>
    </row>
    <row r="312" spans="1:53" ht="12.5">
      <c r="B312" s="58" t="s">
        <v>82</v>
      </c>
      <c r="C312" s="58"/>
      <c r="D312" s="58"/>
      <c r="E312" s="58"/>
      <c r="F312" s="58"/>
      <c r="G312" s="58"/>
      <c r="H312" s="1123" t="s">
        <v>1697</v>
      </c>
      <c r="I312" s="1123"/>
      <c r="J312" s="1123"/>
      <c r="K312" s="1123"/>
      <c r="L312" s="1123"/>
      <c r="M312" s="1123"/>
      <c r="N312" s="1101"/>
      <c r="O312" s="1101"/>
      <c r="P312" s="1101"/>
      <c r="Q312" s="1101"/>
      <c r="R312" s="1101"/>
      <c r="S312" s="58"/>
      <c r="T312" s="58" t="s">
        <v>82</v>
      </c>
      <c r="V312" s="58"/>
      <c r="W312" s="58"/>
      <c r="X312" s="58"/>
      <c r="Y312" s="58"/>
      <c r="AA312" s="1123"/>
      <c r="AB312" s="1123"/>
      <c r="AC312" s="1123"/>
      <c r="AD312" s="1123"/>
      <c r="AE312" s="1123"/>
      <c r="AF312" s="1123"/>
      <c r="AG312" s="1101"/>
      <c r="AH312" s="1101"/>
      <c r="AI312" s="1101"/>
      <c r="AJ312" s="1101"/>
      <c r="AK312" s="1101"/>
      <c r="BA312" s="61"/>
    </row>
    <row r="313" spans="1:53" ht="12.5">
      <c r="BA313" s="61"/>
    </row>
    <row r="314" spans="1:53" ht="12.5">
      <c r="B314" s="7" t="s">
        <v>1006</v>
      </c>
      <c r="C314" s="58"/>
      <c r="D314" s="58"/>
      <c r="E314" s="58"/>
      <c r="F314" s="58"/>
      <c r="H314" s="1101" t="s">
        <v>1699</v>
      </c>
      <c r="I314" s="1101"/>
      <c r="J314" s="1101"/>
      <c r="K314" s="1101"/>
      <c r="L314" s="1101"/>
      <c r="M314" s="1101"/>
      <c r="N314" s="1101"/>
      <c r="O314" s="1101"/>
      <c r="P314" s="1101"/>
      <c r="Q314" s="1101"/>
      <c r="R314" s="1101"/>
      <c r="T314" s="58" t="s">
        <v>390</v>
      </c>
      <c r="V314" s="58"/>
      <c r="W314" s="58"/>
      <c r="X314" s="58"/>
      <c r="Y314" s="58"/>
      <c r="AA314" s="1101" t="s">
        <v>1703</v>
      </c>
      <c r="AB314" s="1101"/>
      <c r="AC314" s="1101"/>
      <c r="AD314" s="1101"/>
      <c r="AE314" s="1101"/>
      <c r="AF314" s="1101"/>
      <c r="AG314" s="1101"/>
      <c r="AH314" s="1101"/>
      <c r="AI314" s="1101"/>
      <c r="AJ314" s="1101"/>
      <c r="AK314" s="1101"/>
      <c r="BA314" s="61"/>
    </row>
    <row r="315" spans="1:53" ht="12.75" customHeight="1">
      <c r="B315" s="58" t="s">
        <v>517</v>
      </c>
      <c r="C315" s="58"/>
      <c r="D315" s="58"/>
      <c r="E315" s="58"/>
      <c r="F315" s="58"/>
      <c r="H315" s="1123" t="s">
        <v>1700</v>
      </c>
      <c r="I315" s="1123"/>
      <c r="J315" s="1123"/>
      <c r="K315" s="1123"/>
      <c r="L315" s="1123"/>
      <c r="M315" s="1123"/>
      <c r="N315" s="1123"/>
      <c r="O315" s="1123"/>
      <c r="P315" s="1123"/>
      <c r="Q315" s="1123"/>
      <c r="R315" s="1123"/>
      <c r="T315" s="58" t="s">
        <v>517</v>
      </c>
      <c r="V315" s="58"/>
      <c r="W315" s="58"/>
      <c r="X315" s="58"/>
      <c r="Y315" s="58"/>
      <c r="AA315" s="1123" t="s">
        <v>1704</v>
      </c>
      <c r="AB315" s="1123"/>
      <c r="AC315" s="1123"/>
      <c r="AD315" s="1123"/>
      <c r="AE315" s="1123"/>
      <c r="AF315" s="1123"/>
      <c r="AG315" s="1123"/>
      <c r="AH315" s="1123"/>
      <c r="AI315" s="1123"/>
      <c r="AJ315" s="1123"/>
      <c r="AK315" s="1123"/>
      <c r="BA315" s="61"/>
    </row>
    <row r="316" spans="1:53" ht="12.5">
      <c r="B316" s="58" t="s">
        <v>518</v>
      </c>
      <c r="C316" s="58"/>
      <c r="D316" s="58"/>
      <c r="E316" s="58"/>
      <c r="F316" s="58"/>
      <c r="H316" s="1123" t="s">
        <v>1701</v>
      </c>
      <c r="I316" s="1123"/>
      <c r="J316" s="1123"/>
      <c r="K316" s="1123"/>
      <c r="L316" s="1123"/>
      <c r="M316" s="1123"/>
      <c r="N316" s="1123"/>
      <c r="O316" s="1123"/>
      <c r="P316" s="1123"/>
      <c r="Q316" s="1123"/>
      <c r="R316" s="1123"/>
      <c r="T316" s="58" t="s">
        <v>81</v>
      </c>
      <c r="V316" s="58"/>
      <c r="W316" s="58"/>
      <c r="X316" s="58"/>
      <c r="Y316" s="58"/>
      <c r="AA316" s="1123" t="s">
        <v>1705</v>
      </c>
      <c r="AB316" s="1123"/>
      <c r="AC316" s="1123"/>
      <c r="AD316" s="1123"/>
      <c r="AE316" s="1123"/>
      <c r="AF316" s="1123"/>
      <c r="AG316" s="1123"/>
      <c r="AH316" s="1123"/>
      <c r="AI316" s="1123"/>
      <c r="AJ316" s="1123"/>
      <c r="AK316" s="1123"/>
      <c r="BA316" s="61"/>
    </row>
    <row r="317" spans="1:53" ht="12.75" customHeight="1">
      <c r="A317" s="39"/>
      <c r="B317" s="58" t="s">
        <v>94</v>
      </c>
      <c r="C317" s="58"/>
      <c r="D317" s="58"/>
      <c r="E317" s="58"/>
      <c r="F317" s="58"/>
      <c r="H317" s="1123" t="s">
        <v>1702</v>
      </c>
      <c r="I317" s="1123"/>
      <c r="J317" s="1123"/>
      <c r="K317" s="1123"/>
      <c r="L317" s="1123"/>
      <c r="M317" s="1123"/>
      <c r="N317" s="1123"/>
      <c r="O317" s="1123"/>
      <c r="P317" s="1123"/>
      <c r="Q317" s="1123"/>
      <c r="R317" s="1123"/>
      <c r="T317" s="58" t="s">
        <v>94</v>
      </c>
      <c r="V317" s="58"/>
      <c r="W317" s="58"/>
      <c r="X317" s="58"/>
      <c r="Y317" s="58"/>
      <c r="AA317" s="1123" t="s">
        <v>1706</v>
      </c>
      <c r="AB317" s="1123"/>
      <c r="AC317" s="1123"/>
      <c r="AD317" s="1123"/>
      <c r="AE317" s="1123"/>
      <c r="AF317" s="1123"/>
      <c r="AG317" s="1123"/>
      <c r="AH317" s="1123"/>
      <c r="AI317" s="1123"/>
      <c r="AJ317" s="1123"/>
      <c r="AK317" s="1123"/>
      <c r="AL317" s="39"/>
    </row>
    <row r="318" spans="1:53" ht="12.5">
      <c r="A318" s="39"/>
      <c r="B318" s="58" t="s">
        <v>95</v>
      </c>
      <c r="C318" s="58"/>
      <c r="D318" s="58"/>
      <c r="E318" s="58"/>
      <c r="F318" s="58"/>
      <c r="G318" s="58"/>
      <c r="H318" s="1124" t="s">
        <v>1780</v>
      </c>
      <c r="I318" s="1124"/>
      <c r="J318" s="1124"/>
      <c r="K318" s="1124"/>
      <c r="L318" s="1124"/>
      <c r="M318" s="1124"/>
      <c r="N318" s="7" t="s">
        <v>220</v>
      </c>
      <c r="O318" s="7"/>
      <c r="P318" s="1233"/>
      <c r="Q318" s="1233"/>
      <c r="R318" s="1233"/>
      <c r="S318" s="58"/>
      <c r="T318" s="58" t="s">
        <v>95</v>
      </c>
      <c r="V318" s="58"/>
      <c r="W318" s="58"/>
      <c r="X318" s="58"/>
      <c r="Y318" s="58"/>
      <c r="AA318" s="1124" t="s">
        <v>1720</v>
      </c>
      <c r="AB318" s="1124"/>
      <c r="AC318" s="1124"/>
      <c r="AD318" s="1124"/>
      <c r="AE318" s="1124"/>
      <c r="AF318" s="1124"/>
      <c r="AG318" s="7" t="s">
        <v>220</v>
      </c>
      <c r="AH318" s="7"/>
      <c r="AI318" s="1233"/>
      <c r="AJ318" s="1233"/>
      <c r="AK318" s="1233"/>
      <c r="AL318" s="39"/>
    </row>
    <row r="319" spans="1:53" ht="12.5">
      <c r="A319" s="39"/>
      <c r="B319" s="58" t="s">
        <v>96</v>
      </c>
      <c r="C319" s="58"/>
      <c r="D319" s="58"/>
      <c r="E319" s="58"/>
      <c r="F319" s="58"/>
      <c r="G319" s="58"/>
      <c r="H319" s="1116"/>
      <c r="I319" s="1116"/>
      <c r="J319" s="1116"/>
      <c r="K319" s="1116"/>
      <c r="L319" s="1116"/>
      <c r="M319" s="1116"/>
      <c r="N319" s="60"/>
      <c r="O319" s="60"/>
      <c r="P319" s="62"/>
      <c r="Q319" s="62"/>
      <c r="R319" s="62"/>
      <c r="S319" s="58"/>
      <c r="T319" s="58" t="s">
        <v>96</v>
      </c>
      <c r="V319" s="58"/>
      <c r="W319" s="58"/>
      <c r="X319" s="58"/>
      <c r="Y319" s="58"/>
      <c r="AA319" s="1116"/>
      <c r="AB319" s="1116"/>
      <c r="AC319" s="1116"/>
      <c r="AD319" s="1116"/>
      <c r="AE319" s="1116"/>
      <c r="AF319" s="1116"/>
      <c r="AG319" s="60"/>
      <c r="AH319" s="60"/>
      <c r="AI319" s="62"/>
      <c r="AJ319" s="62"/>
      <c r="AK319" s="62"/>
      <c r="AL319" s="39"/>
    </row>
    <row r="320" spans="1:53" ht="12.5">
      <c r="A320" s="39"/>
      <c r="B320" s="58" t="s">
        <v>82</v>
      </c>
      <c r="C320" s="58"/>
      <c r="D320" s="58"/>
      <c r="E320" s="58"/>
      <c r="F320" s="58"/>
      <c r="G320" s="58"/>
      <c r="H320" s="1123" t="s">
        <v>1721</v>
      </c>
      <c r="I320" s="1123"/>
      <c r="J320" s="1123"/>
      <c r="K320" s="1123"/>
      <c r="L320" s="1123"/>
      <c r="M320" s="1123"/>
      <c r="N320" s="1101"/>
      <c r="O320" s="1101"/>
      <c r="P320" s="1101"/>
      <c r="Q320" s="1101"/>
      <c r="R320" s="1101"/>
      <c r="S320" s="58"/>
      <c r="T320" s="58" t="s">
        <v>82</v>
      </c>
      <c r="V320" s="58"/>
      <c r="W320" s="58"/>
      <c r="X320" s="58"/>
      <c r="Y320" s="58"/>
      <c r="AA320" s="1123" t="s">
        <v>1722</v>
      </c>
      <c r="AB320" s="1123"/>
      <c r="AC320" s="1123"/>
      <c r="AD320" s="1123"/>
      <c r="AE320" s="1123"/>
      <c r="AF320" s="1123"/>
      <c r="AG320" s="1101"/>
      <c r="AH320" s="1101"/>
      <c r="AI320" s="1101"/>
      <c r="AJ320" s="1101"/>
      <c r="AK320" s="1101"/>
      <c r="AL320" s="39"/>
    </row>
    <row r="321" spans="1:53" ht="12.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5">
      <c r="A322" s="39"/>
      <c r="B322" s="58" t="s">
        <v>391</v>
      </c>
      <c r="C322" s="58"/>
      <c r="D322" s="58"/>
      <c r="E322" s="58"/>
      <c r="F322" s="58"/>
      <c r="H322" s="1101" t="s">
        <v>1707</v>
      </c>
      <c r="I322" s="1101"/>
      <c r="J322" s="1101"/>
      <c r="K322" s="1101"/>
      <c r="L322" s="1101"/>
      <c r="M322" s="1101"/>
      <c r="N322" s="1101"/>
      <c r="O322" s="1101"/>
      <c r="P322" s="1101"/>
      <c r="Q322" s="1101"/>
      <c r="R322" s="1101"/>
      <c r="T322" s="58" t="s">
        <v>392</v>
      </c>
      <c r="V322" s="58"/>
      <c r="W322" s="58"/>
      <c r="X322" s="58"/>
      <c r="Y322" s="58"/>
      <c r="AA322" s="1101" t="s">
        <v>1710</v>
      </c>
      <c r="AB322" s="1101"/>
      <c r="AC322" s="1101"/>
      <c r="AD322" s="1101"/>
      <c r="AE322" s="1101"/>
      <c r="AF322" s="1101"/>
      <c r="AG322" s="1101"/>
      <c r="AH322" s="1101"/>
      <c r="AI322" s="1101"/>
      <c r="AJ322" s="1101"/>
      <c r="AK322" s="1101"/>
      <c r="AL322" s="39"/>
    </row>
    <row r="323" spans="1:53" ht="12.5">
      <c r="A323" s="39"/>
      <c r="B323" s="58" t="s">
        <v>517</v>
      </c>
      <c r="C323" s="58"/>
      <c r="D323" s="58"/>
      <c r="E323" s="58"/>
      <c r="F323" s="58"/>
      <c r="H323" s="1123" t="s">
        <v>1708</v>
      </c>
      <c r="I323" s="1123"/>
      <c r="J323" s="1123"/>
      <c r="K323" s="1123"/>
      <c r="L323" s="1123"/>
      <c r="M323" s="1123"/>
      <c r="N323" s="1123"/>
      <c r="O323" s="1123"/>
      <c r="P323" s="1123"/>
      <c r="Q323" s="1123"/>
      <c r="R323" s="1123"/>
      <c r="T323" s="58" t="s">
        <v>517</v>
      </c>
      <c r="V323" s="58"/>
      <c r="W323" s="58"/>
      <c r="X323" s="58"/>
      <c r="Y323" s="58"/>
      <c r="AA323" s="1123" t="s">
        <v>1711</v>
      </c>
      <c r="AB323" s="1123"/>
      <c r="AC323" s="1123"/>
      <c r="AD323" s="1123"/>
      <c r="AE323" s="1123"/>
      <c r="AF323" s="1123"/>
      <c r="AG323" s="1123"/>
      <c r="AH323" s="1123"/>
      <c r="AI323" s="1123"/>
      <c r="AJ323" s="1123"/>
      <c r="AK323" s="1123"/>
      <c r="AL323" s="39"/>
    </row>
    <row r="324" spans="1:53" ht="12.75" customHeight="1">
      <c r="A324" s="39"/>
      <c r="B324" s="58" t="s">
        <v>518</v>
      </c>
      <c r="C324" s="58"/>
      <c r="D324" s="58"/>
      <c r="E324" s="58"/>
      <c r="F324" s="58"/>
      <c r="H324" s="1123" t="s">
        <v>1709</v>
      </c>
      <c r="I324" s="1123"/>
      <c r="J324" s="1123"/>
      <c r="K324" s="1123"/>
      <c r="L324" s="1123"/>
      <c r="M324" s="1123"/>
      <c r="N324" s="1123"/>
      <c r="O324" s="1123"/>
      <c r="P324" s="1123"/>
      <c r="Q324" s="1123"/>
      <c r="R324" s="1123"/>
      <c r="T324" s="58" t="s">
        <v>81</v>
      </c>
      <c r="V324" s="58"/>
      <c r="W324" s="58"/>
      <c r="X324" s="58"/>
      <c r="Y324" s="58"/>
      <c r="AA324" s="1123" t="s">
        <v>1712</v>
      </c>
      <c r="AB324" s="1123"/>
      <c r="AC324" s="1123"/>
      <c r="AD324" s="1123"/>
      <c r="AE324" s="1123"/>
      <c r="AF324" s="1123"/>
      <c r="AG324" s="1123"/>
      <c r="AH324" s="1123"/>
      <c r="AI324" s="1123"/>
      <c r="AJ324" s="1123"/>
      <c r="AK324" s="1123"/>
      <c r="AL324" s="39"/>
    </row>
    <row r="325" spans="1:53" ht="12.5">
      <c r="A325" s="39"/>
      <c r="B325" s="58" t="s">
        <v>94</v>
      </c>
      <c r="C325" s="58"/>
      <c r="D325" s="58"/>
      <c r="E325" s="58"/>
      <c r="F325" s="58"/>
      <c r="H325" s="1123" t="s">
        <v>1707</v>
      </c>
      <c r="I325" s="1123"/>
      <c r="J325" s="1123"/>
      <c r="K325" s="1123"/>
      <c r="L325" s="1123"/>
      <c r="M325" s="1123"/>
      <c r="N325" s="1123"/>
      <c r="O325" s="1123"/>
      <c r="P325" s="1123"/>
      <c r="Q325" s="1123"/>
      <c r="R325" s="1123"/>
      <c r="T325" s="58" t="s">
        <v>94</v>
      </c>
      <c r="V325" s="58"/>
      <c r="W325" s="58"/>
      <c r="X325" s="58"/>
      <c r="Y325" s="58"/>
      <c r="AA325" s="1123" t="s">
        <v>1713</v>
      </c>
      <c r="AB325" s="1123"/>
      <c r="AC325" s="1123"/>
      <c r="AD325" s="1123"/>
      <c r="AE325" s="1123"/>
      <c r="AF325" s="1123"/>
      <c r="AG325" s="1123"/>
      <c r="AH325" s="1123"/>
      <c r="AI325" s="1123"/>
      <c r="AJ325" s="1123"/>
      <c r="AK325" s="1123"/>
      <c r="AL325" s="39"/>
    </row>
    <row r="326" spans="1:53" ht="12.5">
      <c r="A326" s="39"/>
      <c r="B326" s="58" t="s">
        <v>95</v>
      </c>
      <c r="C326" s="58"/>
      <c r="D326" s="58"/>
      <c r="E326" s="58"/>
      <c r="F326" s="58"/>
      <c r="G326" s="58"/>
      <c r="H326" s="1124" t="s">
        <v>1723</v>
      </c>
      <c r="I326" s="1124"/>
      <c r="J326" s="1124"/>
      <c r="K326" s="1124"/>
      <c r="L326" s="1124"/>
      <c r="M326" s="1124"/>
      <c r="N326" s="7" t="s">
        <v>220</v>
      </c>
      <c r="O326" s="7"/>
      <c r="P326" s="1233"/>
      <c r="Q326" s="1233"/>
      <c r="R326" s="1233"/>
      <c r="S326" s="58"/>
      <c r="T326" s="58" t="s">
        <v>95</v>
      </c>
      <c r="V326" s="58"/>
      <c r="W326" s="58"/>
      <c r="X326" s="58"/>
      <c r="Y326" s="58"/>
      <c r="AA326" s="1124" t="s">
        <v>1724</v>
      </c>
      <c r="AB326" s="1124"/>
      <c r="AC326" s="1124"/>
      <c r="AD326" s="1124"/>
      <c r="AE326" s="1124"/>
      <c r="AF326" s="1124"/>
      <c r="AG326" s="7" t="s">
        <v>220</v>
      </c>
      <c r="AH326" s="7"/>
      <c r="AI326" s="1233"/>
      <c r="AJ326" s="1233"/>
      <c r="AK326" s="1233"/>
      <c r="AL326" s="39"/>
    </row>
    <row r="327" spans="1:53" ht="12.75" customHeight="1">
      <c r="A327" s="39"/>
      <c r="B327" s="58" t="s">
        <v>96</v>
      </c>
      <c r="C327" s="58"/>
      <c r="D327" s="58"/>
      <c r="E327" s="58"/>
      <c r="F327" s="58"/>
      <c r="G327" s="58"/>
      <c r="H327" s="1116"/>
      <c r="I327" s="1116"/>
      <c r="J327" s="1116"/>
      <c r="K327" s="1116"/>
      <c r="L327" s="1116"/>
      <c r="M327" s="1116"/>
      <c r="N327" s="60"/>
      <c r="O327" s="60"/>
      <c r="P327" s="62"/>
      <c r="Q327" s="62"/>
      <c r="R327" s="62"/>
      <c r="S327" s="58"/>
      <c r="T327" s="58" t="s">
        <v>96</v>
      </c>
      <c r="V327" s="58"/>
      <c r="W327" s="58"/>
      <c r="X327" s="58"/>
      <c r="Y327" s="58"/>
      <c r="AA327" s="1104" t="s">
        <v>1725</v>
      </c>
      <c r="AB327" s="1104"/>
      <c r="AC327" s="1104"/>
      <c r="AD327" s="1104"/>
      <c r="AE327" s="1104"/>
      <c r="AF327" s="1104"/>
      <c r="AG327" s="60"/>
      <c r="AH327" s="60"/>
      <c r="AI327" s="62"/>
      <c r="AJ327" s="62"/>
      <c r="AK327" s="62"/>
      <c r="AL327" s="39"/>
    </row>
    <row r="328" spans="1:53" ht="12.75" customHeight="1">
      <c r="A328" s="39"/>
      <c r="B328" s="58" t="s">
        <v>82</v>
      </c>
      <c r="C328" s="58"/>
      <c r="D328" s="58"/>
      <c r="E328" s="58"/>
      <c r="F328" s="58"/>
      <c r="G328" s="58"/>
      <c r="H328" s="1123" t="s">
        <v>1726</v>
      </c>
      <c r="I328" s="1123"/>
      <c r="J328" s="1123"/>
      <c r="K328" s="1123"/>
      <c r="L328" s="1123"/>
      <c r="M328" s="1123"/>
      <c r="N328" s="1101"/>
      <c r="O328" s="1101"/>
      <c r="P328" s="1101"/>
      <c r="Q328" s="1101"/>
      <c r="R328" s="1101"/>
      <c r="S328" s="58"/>
      <c r="T328" s="58" t="s">
        <v>82</v>
      </c>
      <c r="V328" s="58"/>
      <c r="W328" s="58"/>
      <c r="X328" s="58"/>
      <c r="Y328" s="58"/>
      <c r="AA328" s="1123" t="s">
        <v>1727</v>
      </c>
      <c r="AB328" s="1123"/>
      <c r="AC328" s="1123"/>
      <c r="AD328" s="1123"/>
      <c r="AE328" s="1123"/>
      <c r="AF328" s="1123"/>
      <c r="AG328" s="1101"/>
      <c r="AH328" s="1101"/>
      <c r="AI328" s="1101"/>
      <c r="AJ328" s="1101"/>
      <c r="AK328" s="1101"/>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101" t="s">
        <v>1714</v>
      </c>
      <c r="I330" s="1101"/>
      <c r="J330" s="1101"/>
      <c r="K330" s="1101"/>
      <c r="L330" s="1101"/>
      <c r="M330" s="1101"/>
      <c r="N330" s="1101"/>
      <c r="O330" s="1101"/>
      <c r="P330" s="1101"/>
      <c r="Q330" s="1101"/>
      <c r="R330" s="1101"/>
      <c r="T330" s="422" t="s">
        <v>981</v>
      </c>
      <c r="V330" s="58"/>
      <c r="W330" s="58"/>
      <c r="X330" s="58"/>
      <c r="Y330" s="58"/>
      <c r="AA330" s="1101" t="s">
        <v>1716</v>
      </c>
      <c r="AB330" s="1101"/>
      <c r="AC330" s="1101"/>
      <c r="AD330" s="1101"/>
      <c r="AE330" s="1101"/>
      <c r="AF330" s="1101"/>
      <c r="AG330" s="1101"/>
      <c r="AH330" s="1101"/>
      <c r="AI330" s="1101"/>
      <c r="AJ330" s="1101"/>
      <c r="AK330" s="1101"/>
      <c r="AL330" s="39"/>
    </row>
    <row r="331" spans="1:53" ht="12.75" customHeight="1">
      <c r="B331" s="58" t="s">
        <v>517</v>
      </c>
      <c r="C331" s="248"/>
      <c r="D331" s="248"/>
      <c r="E331" s="248"/>
      <c r="F331" s="248"/>
      <c r="G331" s="3"/>
      <c r="H331" s="1123" t="s">
        <v>1732</v>
      </c>
      <c r="I331" s="1123"/>
      <c r="J331" s="1123"/>
      <c r="K331" s="1123"/>
      <c r="L331" s="1123"/>
      <c r="M331" s="1123"/>
      <c r="N331" s="1123"/>
      <c r="O331" s="1123"/>
      <c r="P331" s="1123"/>
      <c r="Q331" s="1123"/>
      <c r="R331" s="1123"/>
      <c r="T331" s="58" t="s">
        <v>517</v>
      </c>
      <c r="V331" s="58"/>
      <c r="W331" s="58"/>
      <c r="X331" s="58"/>
      <c r="Y331" s="58"/>
      <c r="AA331" s="1123" t="s">
        <v>1717</v>
      </c>
      <c r="AB331" s="1123"/>
      <c r="AC331" s="1123"/>
      <c r="AD331" s="1123"/>
      <c r="AE331" s="1123"/>
      <c r="AF331" s="1123"/>
      <c r="AG331" s="1123"/>
      <c r="AH331" s="1123"/>
      <c r="AI331" s="1123"/>
      <c r="AJ331" s="1123"/>
      <c r="AK331" s="1123"/>
      <c r="AL331" s="39"/>
    </row>
    <row r="332" spans="1:53" ht="12.75" customHeight="1">
      <c r="B332" s="58" t="s">
        <v>81</v>
      </c>
      <c r="C332" s="248"/>
      <c r="D332" s="248"/>
      <c r="E332" s="248"/>
      <c r="F332" s="248"/>
      <c r="G332" s="3"/>
      <c r="H332" s="1123" t="s">
        <v>1715</v>
      </c>
      <c r="I332" s="1123"/>
      <c r="J332" s="1123"/>
      <c r="K332" s="1123"/>
      <c r="L332" s="1123"/>
      <c r="M332" s="1123"/>
      <c r="N332" s="1123"/>
      <c r="O332" s="1123"/>
      <c r="P332" s="1123"/>
      <c r="Q332" s="1123"/>
      <c r="R332" s="1123"/>
      <c r="T332" s="58" t="s">
        <v>81</v>
      </c>
      <c r="V332" s="58"/>
      <c r="W332" s="58"/>
      <c r="X332" s="58"/>
      <c r="Y332" s="58"/>
      <c r="AA332" s="1123" t="s">
        <v>1718</v>
      </c>
      <c r="AB332" s="1123"/>
      <c r="AC332" s="1123"/>
      <c r="AD332" s="1123"/>
      <c r="AE332" s="1123"/>
      <c r="AF332" s="1123"/>
      <c r="AG332" s="1123"/>
      <c r="AH332" s="1123"/>
      <c r="AI332" s="1123"/>
      <c r="AJ332" s="1123"/>
      <c r="AK332" s="1123"/>
      <c r="AL332" s="39"/>
    </row>
    <row r="333" spans="1:53" ht="12.5">
      <c r="A333" s="39"/>
      <c r="B333" s="58" t="s">
        <v>94</v>
      </c>
      <c r="C333" s="248"/>
      <c r="D333" s="248"/>
      <c r="E333" s="248"/>
      <c r="F333" s="248"/>
      <c r="G333" s="248"/>
      <c r="H333" s="1123" t="s">
        <v>1729</v>
      </c>
      <c r="I333" s="1123"/>
      <c r="J333" s="1123"/>
      <c r="K333" s="1123"/>
      <c r="L333" s="1123"/>
      <c r="M333" s="1123"/>
      <c r="N333" s="1123"/>
      <c r="O333" s="1123"/>
      <c r="P333" s="1123"/>
      <c r="Q333" s="1123"/>
      <c r="R333" s="1123"/>
      <c r="T333" s="58" t="s">
        <v>94</v>
      </c>
      <c r="V333" s="58"/>
      <c r="W333" s="58"/>
      <c r="X333" s="58"/>
      <c r="Y333" s="58"/>
      <c r="AA333" s="1123" t="s">
        <v>1719</v>
      </c>
      <c r="AB333" s="1123"/>
      <c r="AC333" s="1123"/>
      <c r="AD333" s="1123"/>
      <c r="AE333" s="1123"/>
      <c r="AF333" s="1123"/>
      <c r="AG333" s="1123"/>
      <c r="AH333" s="1123"/>
      <c r="AI333" s="1123"/>
      <c r="AJ333" s="1123"/>
      <c r="AK333" s="1123"/>
      <c r="AL333" s="39"/>
    </row>
    <row r="334" spans="1:53" ht="12.5">
      <c r="A334" s="39"/>
      <c r="B334" s="58" t="s">
        <v>95</v>
      </c>
      <c r="C334" s="248"/>
      <c r="D334" s="248"/>
      <c r="E334" s="248"/>
      <c r="F334" s="248"/>
      <c r="G334" s="248"/>
      <c r="H334" s="1124" t="s">
        <v>1731</v>
      </c>
      <c r="I334" s="1234"/>
      <c r="J334" s="1234"/>
      <c r="K334" s="1234"/>
      <c r="L334" s="1234"/>
      <c r="M334" s="1234"/>
      <c r="N334" s="7" t="s">
        <v>220</v>
      </c>
      <c r="O334" s="7"/>
      <c r="P334" s="1233"/>
      <c r="Q334" s="1233"/>
      <c r="R334" s="1233"/>
      <c r="S334" s="58"/>
      <c r="T334" s="58" t="s">
        <v>95</v>
      </c>
      <c r="V334" s="58"/>
      <c r="W334" s="58"/>
      <c r="X334" s="58"/>
      <c r="Y334" s="58"/>
      <c r="AA334" s="1124" t="s">
        <v>1733</v>
      </c>
      <c r="AB334" s="1124"/>
      <c r="AC334" s="1124"/>
      <c r="AD334" s="1124"/>
      <c r="AE334" s="1124"/>
      <c r="AF334" s="1124"/>
      <c r="AG334" s="7" t="s">
        <v>220</v>
      </c>
      <c r="AH334" s="7"/>
      <c r="AI334" s="1233"/>
      <c r="AJ334" s="1233"/>
      <c r="AK334" s="1233"/>
      <c r="AL334" s="39"/>
    </row>
    <row r="335" spans="1:53" ht="12.75" customHeight="1">
      <c r="A335" s="39"/>
      <c r="B335" s="58" t="s">
        <v>96</v>
      </c>
      <c r="C335" s="248"/>
      <c r="D335" s="248"/>
      <c r="E335" s="248"/>
      <c r="F335" s="248"/>
      <c r="G335" s="248"/>
      <c r="H335" s="1104" t="s">
        <v>1728</v>
      </c>
      <c r="I335" s="1116"/>
      <c r="J335" s="1116"/>
      <c r="K335" s="1116"/>
      <c r="L335" s="1116"/>
      <c r="M335" s="1116"/>
      <c r="N335" s="60"/>
      <c r="O335" s="60"/>
      <c r="P335" s="62"/>
      <c r="Q335" s="62"/>
      <c r="R335" s="62"/>
      <c r="S335" s="58"/>
      <c r="T335" s="58" t="s">
        <v>96</v>
      </c>
      <c r="V335" s="58"/>
      <c r="W335" s="58"/>
      <c r="X335" s="58"/>
      <c r="Y335" s="58"/>
      <c r="AA335" s="1104" t="s">
        <v>1734</v>
      </c>
      <c r="AB335" s="1104"/>
      <c r="AC335" s="1104"/>
      <c r="AD335" s="1104"/>
      <c r="AE335" s="1104"/>
      <c r="AF335" s="1104"/>
      <c r="AG335" s="60"/>
      <c r="AH335" s="60"/>
      <c r="AI335" s="62"/>
      <c r="AJ335" s="62"/>
      <c r="AK335" s="62"/>
      <c r="AL335" s="39"/>
    </row>
    <row r="336" spans="1:53" ht="12.5">
      <c r="A336" s="39"/>
      <c r="B336" s="58" t="s">
        <v>82</v>
      </c>
      <c r="C336" s="245"/>
      <c r="D336" s="245"/>
      <c r="E336" s="245"/>
      <c r="F336" s="245"/>
      <c r="G336" s="245"/>
      <c r="H336" s="1123" t="s">
        <v>1730</v>
      </c>
      <c r="I336" s="1123"/>
      <c r="J336" s="1123"/>
      <c r="K336" s="1123"/>
      <c r="L336" s="1123"/>
      <c r="M336" s="1123"/>
      <c r="N336" s="1101"/>
      <c r="O336" s="1101"/>
      <c r="P336" s="1101"/>
      <c r="Q336" s="1101"/>
      <c r="R336" s="1101"/>
      <c r="S336" s="58"/>
      <c r="T336" s="58" t="s">
        <v>82</v>
      </c>
      <c r="V336" s="58"/>
      <c r="W336" s="58"/>
      <c r="X336" s="58"/>
      <c r="Y336" s="58"/>
      <c r="AA336" s="1123" t="s">
        <v>1735</v>
      </c>
      <c r="AB336" s="1123"/>
      <c r="AC336" s="1123"/>
      <c r="AD336" s="1123"/>
      <c r="AE336" s="1123"/>
      <c r="AF336" s="1123"/>
      <c r="AG336" s="1101"/>
      <c r="AH336" s="1101"/>
      <c r="AI336" s="1101"/>
      <c r="AJ336" s="1101"/>
      <c r="AK336" s="1101"/>
      <c r="AL336" s="39"/>
      <c r="BA336" s="12" t="s">
        <v>641</v>
      </c>
    </row>
    <row r="337" spans="1:53" ht="12.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722</v>
      </c>
    </row>
    <row r="338" spans="1:53" ht="12.5">
      <c r="A338" s="3"/>
      <c r="B338" s="248"/>
      <c r="C338" s="423"/>
      <c r="D338" s="423"/>
      <c r="E338" s="423"/>
      <c r="F338" s="423"/>
      <c r="G338" s="88"/>
      <c r="H338" s="88"/>
      <c r="I338" s="422" t="s">
        <v>982</v>
      </c>
      <c r="P338" s="1101"/>
      <c r="Q338" s="1101"/>
      <c r="R338" s="1101"/>
      <c r="S338" s="1101"/>
      <c r="T338" s="1101"/>
      <c r="U338" s="1101"/>
      <c r="V338" s="1101"/>
      <c r="W338" s="1101"/>
      <c r="X338" s="1101"/>
      <c r="Y338" s="1101"/>
      <c r="Z338" s="1101"/>
      <c r="AA338" s="1101"/>
      <c r="AB338" s="1101"/>
      <c r="AC338" s="1101"/>
      <c r="AD338" s="1101"/>
      <c r="AE338" s="1101"/>
      <c r="AF338" s="88"/>
      <c r="AG338" s="88"/>
      <c r="AH338" s="88"/>
      <c r="AI338" s="88"/>
      <c r="AJ338" s="88"/>
      <c r="AK338" s="88"/>
      <c r="AL338" s="39"/>
      <c r="BA338" s="12" t="s">
        <v>591</v>
      </c>
    </row>
    <row r="339" spans="1:53" ht="12.5">
      <c r="A339" s="3"/>
      <c r="B339" s="60"/>
      <c r="C339" s="60"/>
      <c r="D339" s="60"/>
      <c r="E339" s="60"/>
      <c r="F339" s="60"/>
      <c r="G339" s="3"/>
      <c r="H339" s="88"/>
      <c r="I339" s="7" t="s">
        <v>517</v>
      </c>
      <c r="P339" s="1123"/>
      <c r="Q339" s="1123"/>
      <c r="R339" s="1123"/>
      <c r="S339" s="1123"/>
      <c r="T339" s="1123"/>
      <c r="U339" s="1123"/>
      <c r="V339" s="1123"/>
      <c r="W339" s="1123"/>
      <c r="X339" s="1123"/>
      <c r="Y339" s="1123"/>
      <c r="Z339" s="1123"/>
      <c r="AA339" s="1123"/>
      <c r="AB339" s="1123"/>
      <c r="AC339" s="1123"/>
      <c r="AD339" s="1123"/>
      <c r="AE339" s="1123"/>
      <c r="AF339" s="88"/>
      <c r="AG339" s="88"/>
      <c r="AH339" s="88"/>
      <c r="AI339" s="88"/>
      <c r="AJ339" s="88"/>
      <c r="AK339" s="88"/>
      <c r="AL339" s="39"/>
    </row>
    <row r="340" spans="1:53" ht="12.5">
      <c r="A340" s="3"/>
      <c r="B340" s="60"/>
      <c r="C340" s="60"/>
      <c r="D340" s="60"/>
      <c r="E340" s="60"/>
      <c r="F340" s="60"/>
      <c r="G340" s="3"/>
      <c r="H340" s="88"/>
      <c r="I340" s="7" t="s">
        <v>81</v>
      </c>
      <c r="P340" s="1123"/>
      <c r="Q340" s="1123"/>
      <c r="R340" s="1123"/>
      <c r="S340" s="1123"/>
      <c r="T340" s="1123"/>
      <c r="U340" s="1123"/>
      <c r="V340" s="1123"/>
      <c r="W340" s="1123"/>
      <c r="X340" s="1123"/>
      <c r="Y340" s="1123"/>
      <c r="Z340" s="1123"/>
      <c r="AA340" s="1123"/>
      <c r="AB340" s="1123"/>
      <c r="AC340" s="1123"/>
      <c r="AD340" s="1123"/>
      <c r="AE340" s="1123"/>
      <c r="AF340" s="88"/>
      <c r="AG340" s="88"/>
      <c r="AH340" s="88"/>
      <c r="AI340" s="88"/>
      <c r="AJ340" s="88"/>
      <c r="AK340" s="88"/>
      <c r="AL340" s="39"/>
    </row>
    <row r="341" spans="1:53" ht="12.75" customHeight="1">
      <c r="A341" s="3"/>
      <c r="B341" s="60"/>
      <c r="C341" s="60"/>
      <c r="D341" s="60"/>
      <c r="E341" s="60"/>
      <c r="F341" s="60"/>
      <c r="G341" s="60"/>
      <c r="H341" s="88"/>
      <c r="I341" s="7" t="s">
        <v>94</v>
      </c>
      <c r="P341" s="1123"/>
      <c r="Q341" s="1123"/>
      <c r="R341" s="1123"/>
      <c r="S341" s="1123"/>
      <c r="T341" s="1123"/>
      <c r="U341" s="1123"/>
      <c r="V341" s="1123"/>
      <c r="W341" s="1123"/>
      <c r="X341" s="1123"/>
      <c r="Y341" s="1123"/>
      <c r="Z341" s="1123"/>
      <c r="AA341" s="1123"/>
      <c r="AB341" s="1123"/>
      <c r="AC341" s="1123"/>
      <c r="AD341" s="1123"/>
      <c r="AE341" s="1123"/>
      <c r="AF341" s="88"/>
      <c r="AG341" s="88"/>
      <c r="AH341" s="88"/>
      <c r="AI341" s="88"/>
      <c r="AJ341" s="88"/>
      <c r="AK341" s="88"/>
      <c r="AL341" s="39"/>
    </row>
    <row r="342" spans="1:53" ht="12.5">
      <c r="A342" s="3"/>
      <c r="B342" s="60"/>
      <c r="C342" s="60"/>
      <c r="D342" s="60"/>
      <c r="E342" s="60"/>
      <c r="F342" s="60"/>
      <c r="G342" s="60"/>
      <c r="H342" s="482"/>
      <c r="I342" s="7" t="s">
        <v>95</v>
      </c>
      <c r="P342" s="1116"/>
      <c r="Q342" s="1116"/>
      <c r="R342" s="1116"/>
      <c r="S342" s="1116"/>
      <c r="T342" s="1116"/>
      <c r="U342" s="1116"/>
      <c r="V342" s="1116"/>
      <c r="W342" s="1116"/>
      <c r="X342" s="1116"/>
      <c r="Y342" s="1116"/>
      <c r="Z342" s="1116"/>
      <c r="AA342" s="7" t="s">
        <v>220</v>
      </c>
      <c r="AB342" s="7"/>
      <c r="AC342" s="1105"/>
      <c r="AD342" s="1105"/>
      <c r="AE342" s="1105"/>
      <c r="AF342" s="482"/>
      <c r="AG342" s="60"/>
      <c r="AH342" s="60"/>
      <c r="AI342" s="423"/>
      <c r="AJ342" s="423"/>
      <c r="AK342" s="423"/>
      <c r="AL342" s="39"/>
    </row>
    <row r="343" spans="1:53" ht="12.75" customHeight="1">
      <c r="A343" s="3"/>
      <c r="B343" s="60"/>
      <c r="C343" s="60"/>
      <c r="D343" s="60"/>
      <c r="E343" s="60"/>
      <c r="F343" s="60"/>
      <c r="G343" s="60"/>
      <c r="H343" s="482"/>
      <c r="I343" s="7" t="s">
        <v>96</v>
      </c>
      <c r="P343" s="1116"/>
      <c r="Q343" s="1116"/>
      <c r="R343" s="1116"/>
      <c r="S343" s="1116"/>
      <c r="T343" s="1116"/>
      <c r="U343" s="1116"/>
      <c r="V343" s="1116"/>
      <c r="W343" s="1116"/>
      <c r="X343" s="1116"/>
      <c r="Y343" s="1116"/>
      <c r="Z343" s="1116"/>
      <c r="AF343" s="482"/>
      <c r="AG343" s="60"/>
      <c r="AH343" s="60"/>
      <c r="AI343" s="62"/>
      <c r="AJ343" s="62"/>
      <c r="AK343" s="62"/>
      <c r="AL343" s="39"/>
    </row>
    <row r="344" spans="1:53" ht="12.5">
      <c r="A344" s="3"/>
      <c r="B344" s="60"/>
      <c r="C344" s="423"/>
      <c r="D344" s="423"/>
      <c r="E344" s="423"/>
      <c r="F344" s="423"/>
      <c r="G344" s="423"/>
      <c r="H344" s="88"/>
      <c r="I344" s="7" t="s">
        <v>82</v>
      </c>
      <c r="P344" s="1101"/>
      <c r="Q344" s="1101"/>
      <c r="R344" s="1101"/>
      <c r="S344" s="1101"/>
      <c r="T344" s="1101"/>
      <c r="U344" s="1101"/>
      <c r="V344" s="1101"/>
      <c r="W344" s="1101"/>
      <c r="X344" s="1101"/>
      <c r="Y344" s="1101"/>
      <c r="Z344" s="1101"/>
      <c r="AA344" s="1101"/>
      <c r="AB344" s="1101"/>
      <c r="AC344" s="1101"/>
      <c r="AD344" s="1101"/>
      <c r="AE344" s="1101"/>
      <c r="AF344" s="88"/>
      <c r="AG344" s="88"/>
      <c r="AH344" s="88"/>
      <c r="AI344" s="88"/>
      <c r="AJ344" s="88"/>
      <c r="AK344" s="88"/>
      <c r="AL344" s="39"/>
    </row>
    <row r="345" spans="1:53" ht="12.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5">
      <c r="A346" s="1277" t="s">
        <v>588</v>
      </c>
      <c r="B346" s="1277"/>
      <c r="C346" s="1277"/>
      <c r="D346" s="1277"/>
      <c r="E346" s="1277"/>
      <c r="F346" s="1277"/>
      <c r="G346" s="1277"/>
      <c r="H346" s="1277"/>
      <c r="I346" s="1277"/>
      <c r="J346" s="1277"/>
      <c r="K346" s="1277"/>
      <c r="L346" s="1277"/>
      <c r="M346" s="1277"/>
      <c r="N346" s="1277"/>
      <c r="O346" s="1277"/>
      <c r="P346" s="1277"/>
      <c r="Q346" s="1277"/>
      <c r="R346" s="1277"/>
      <c r="S346" s="1277"/>
      <c r="T346" s="1277"/>
      <c r="U346" s="1277"/>
      <c r="V346" s="1277"/>
      <c r="W346" s="1277"/>
      <c r="X346" s="1277"/>
      <c r="Y346" s="1277"/>
      <c r="Z346" s="1277"/>
      <c r="AA346" s="1277"/>
      <c r="AB346" s="1277"/>
      <c r="AC346" s="1277"/>
      <c r="AD346" s="1277"/>
      <c r="AE346" s="1277"/>
      <c r="AF346" s="1277"/>
      <c r="AG346" s="1277"/>
      <c r="AH346" s="1277"/>
      <c r="AI346" s="1277"/>
      <c r="AJ346" s="1277"/>
      <c r="AK346" s="1277"/>
      <c r="AL346" s="1277"/>
    </row>
    <row r="347" spans="1:53" ht="12.75" customHeight="1" thickBot="1">
      <c r="A347" s="1278"/>
      <c r="B347" s="1278"/>
      <c r="C347" s="1278"/>
      <c r="D347" s="1278"/>
      <c r="E347" s="1278"/>
      <c r="F347" s="1278"/>
      <c r="G347" s="1278"/>
      <c r="H347" s="1278"/>
      <c r="I347" s="1278"/>
      <c r="J347" s="1278"/>
      <c r="K347" s="1278"/>
      <c r="L347" s="1278"/>
      <c r="M347" s="1278"/>
      <c r="N347" s="1278"/>
      <c r="O347" s="1278"/>
      <c r="P347" s="1278"/>
      <c r="Q347" s="1278"/>
      <c r="R347" s="1278"/>
      <c r="S347" s="1278"/>
      <c r="T347" s="1278"/>
      <c r="U347" s="1278"/>
      <c r="V347" s="1278"/>
      <c r="W347" s="1278"/>
      <c r="X347" s="1278"/>
      <c r="Y347" s="1278"/>
      <c r="Z347" s="1278"/>
      <c r="AA347" s="1278"/>
      <c r="AB347" s="1278"/>
      <c r="AC347" s="1278"/>
      <c r="AD347" s="1278"/>
      <c r="AE347" s="1278"/>
      <c r="AF347" s="1278"/>
      <c r="AG347" s="1278"/>
      <c r="AH347" s="1278"/>
      <c r="AI347" s="1278"/>
      <c r="AJ347" s="1278"/>
      <c r="AK347" s="1278"/>
      <c r="AL347" s="1278"/>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863</v>
      </c>
      <c r="K349" s="25"/>
      <c r="L349" s="25"/>
    </row>
    <row r="350" spans="1:53" ht="12.75" customHeight="1">
      <c r="D350" s="12" t="s">
        <v>393</v>
      </c>
      <c r="M350" s="1102" t="s">
        <v>641</v>
      </c>
      <c r="N350" s="1102"/>
      <c r="P350" s="12" t="s">
        <v>598</v>
      </c>
      <c r="AJ350" s="1102" t="s">
        <v>641</v>
      </c>
      <c r="AK350" s="1102"/>
    </row>
    <row r="351" spans="1:53" ht="12.75" customHeight="1">
      <c r="D351" s="7" t="s">
        <v>955</v>
      </c>
      <c r="R351" s="12" t="s">
        <v>599</v>
      </c>
      <c r="AJ351" s="1102" t="s">
        <v>641</v>
      </c>
      <c r="AK351" s="1102"/>
    </row>
    <row r="352" spans="1:53" ht="12.75" customHeight="1">
      <c r="D352" s="12" t="s">
        <v>765</v>
      </c>
      <c r="M352" s="1102" t="s">
        <v>641</v>
      </c>
      <c r="N352" s="1102"/>
      <c r="P352" s="7" t="s">
        <v>952</v>
      </c>
      <c r="AJ352" s="1102" t="s">
        <v>641</v>
      </c>
      <c r="AK352" s="1102"/>
    </row>
    <row r="353" spans="1:34" ht="12.75" customHeight="1">
      <c r="D353" s="12" t="s">
        <v>766</v>
      </c>
      <c r="M353" s="1102" t="s">
        <v>591</v>
      </c>
      <c r="N353" s="1102"/>
      <c r="Q353" s="7" t="s">
        <v>954</v>
      </c>
    </row>
    <row r="354" spans="1:34" ht="12.75" customHeight="1">
      <c r="Q354" s="7" t="s">
        <v>953</v>
      </c>
    </row>
    <row r="355" spans="1:34" ht="12.75" customHeight="1">
      <c r="Q355" s="7"/>
    </row>
    <row r="356" spans="1:34" ht="12.75" customHeight="1">
      <c r="A356" s="50" t="s">
        <v>626</v>
      </c>
      <c r="B356" s="50"/>
      <c r="C356" s="50" t="s">
        <v>600</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02" t="s">
        <v>591</v>
      </c>
      <c r="O358" s="1102"/>
      <c r="P358" s="69"/>
      <c r="Q358" s="69"/>
      <c r="R358" s="69"/>
      <c r="S358" s="69"/>
      <c r="T358" s="69"/>
      <c r="U358" s="69"/>
      <c r="V358" s="69"/>
      <c r="W358" s="69"/>
      <c r="X358" s="69"/>
      <c r="Y358" s="70"/>
      <c r="Z358" s="70"/>
      <c r="AC358" s="69"/>
      <c r="AD358" s="69"/>
      <c r="AE358" s="69"/>
    </row>
    <row r="359" spans="1:34" ht="12.75" customHeight="1">
      <c r="E359" s="12" t="s">
        <v>395</v>
      </c>
      <c r="Y359" s="1102" t="s">
        <v>641</v>
      </c>
      <c r="Z359" s="1102"/>
    </row>
    <row r="360" spans="1:34" ht="12.75" customHeight="1">
      <c r="D360" s="7" t="s">
        <v>1092</v>
      </c>
      <c r="Q360" s="1101" t="s">
        <v>641</v>
      </c>
      <c r="R360" s="1101"/>
      <c r="S360" s="1101"/>
      <c r="T360" s="1101"/>
      <c r="U360" s="1101"/>
      <c r="V360" s="1101"/>
      <c r="W360" s="1101"/>
      <c r="X360" s="1101"/>
      <c r="Y360" s="1101"/>
      <c r="Z360" s="1101"/>
      <c r="AA360" s="1101"/>
      <c r="AB360" s="1101"/>
      <c r="AC360" s="1101"/>
      <c r="AD360" s="1101"/>
      <c r="AE360" s="1101"/>
      <c r="AF360" s="1101"/>
      <c r="AG360" s="1101"/>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02" t="s">
        <v>591</v>
      </c>
      <c r="K362" s="1102"/>
      <c r="L362" s="69"/>
      <c r="M362" s="69"/>
      <c r="N362" s="69"/>
      <c r="O362" s="69"/>
      <c r="P362" s="69"/>
      <c r="Q362" s="69"/>
      <c r="R362" s="69"/>
      <c r="S362" s="69"/>
      <c r="T362" s="69"/>
      <c r="U362" s="69"/>
      <c r="V362" s="69"/>
      <c r="W362" s="69"/>
      <c r="X362" s="69"/>
      <c r="Y362" s="69"/>
      <c r="Z362" s="69"/>
      <c r="AC362" s="69"/>
      <c r="AD362" s="69"/>
      <c r="AE362" s="69"/>
    </row>
    <row r="363" spans="1:34" ht="12.75" customHeight="1">
      <c r="E363" s="1229" t="s">
        <v>767</v>
      </c>
      <c r="F363" s="1229"/>
      <c r="G363" s="1229"/>
      <c r="H363" s="1229"/>
      <c r="I363" s="1229"/>
      <c r="J363" s="1229"/>
      <c r="K363" s="1229"/>
      <c r="L363" s="1229"/>
      <c r="M363" s="1229"/>
      <c r="N363" s="1229"/>
      <c r="O363" s="1229"/>
      <c r="P363" s="1229"/>
      <c r="Q363" s="1229"/>
      <c r="R363" s="1229"/>
      <c r="S363" s="1229"/>
      <c r="T363" s="1229"/>
      <c r="U363" s="1229"/>
      <c r="V363" s="1229"/>
      <c r="W363" s="1229"/>
      <c r="X363" s="1229"/>
      <c r="Y363" s="1229"/>
      <c r="Z363" s="1229"/>
      <c r="AA363" s="1229"/>
      <c r="AB363" s="1229"/>
      <c r="AC363" s="1229"/>
      <c r="AD363" s="1229"/>
      <c r="AE363" s="1229"/>
      <c r="AF363" s="1229"/>
      <c r="AG363" s="1229"/>
      <c r="AH363" s="1229"/>
    </row>
    <row r="364" spans="1:34" ht="12.75" customHeight="1">
      <c r="E364" s="1229"/>
      <c r="F364" s="1229"/>
      <c r="G364" s="1229"/>
      <c r="H364" s="1229"/>
      <c r="I364" s="1229"/>
      <c r="J364" s="1229"/>
      <c r="K364" s="1229"/>
      <c r="L364" s="1229"/>
      <c r="M364" s="1229"/>
      <c r="N364" s="1229"/>
      <c r="O364" s="1229"/>
      <c r="P364" s="1229"/>
      <c r="Q364" s="1229"/>
      <c r="R364" s="1229"/>
      <c r="S364" s="1229"/>
      <c r="T364" s="1229"/>
      <c r="U364" s="1229"/>
      <c r="V364" s="1229"/>
      <c r="W364" s="1229"/>
      <c r="X364" s="1229"/>
      <c r="Y364" s="1229"/>
      <c r="Z364" s="1229"/>
      <c r="AA364" s="1229"/>
      <c r="AB364" s="1229"/>
      <c r="AC364" s="1229"/>
      <c r="AD364" s="1229"/>
      <c r="AE364" s="1229"/>
      <c r="AF364" s="1229"/>
      <c r="AG364" s="1229"/>
      <c r="AH364" s="1229"/>
    </row>
    <row r="365" spans="1:34" ht="12.75" customHeight="1">
      <c r="E365" s="7" t="s">
        <v>492</v>
      </c>
      <c r="F365" s="7"/>
      <c r="G365" s="7"/>
      <c r="H365" s="7"/>
      <c r="I365" s="7"/>
      <c r="J365" s="7"/>
      <c r="K365" s="7"/>
      <c r="L365" s="7"/>
      <c r="N365" s="1438">
        <v>45</v>
      </c>
      <c r="O365" s="1438"/>
      <c r="P365" s="1438"/>
      <c r="Q365" s="1438"/>
      <c r="R365" s="7"/>
      <c r="U365" s="7" t="s">
        <v>493</v>
      </c>
      <c r="V365" s="7"/>
      <c r="W365" s="7"/>
      <c r="X365" s="7"/>
      <c r="Y365" s="7"/>
      <c r="Z365" s="7"/>
      <c r="AA365" s="7"/>
      <c r="AB365" s="7"/>
      <c r="AC365" s="1438">
        <v>1</v>
      </c>
      <c r="AD365" s="1438"/>
      <c r="AE365" s="1438"/>
      <c r="AF365" s="1438"/>
    </row>
    <row r="366" spans="1:34" ht="12.75" customHeight="1">
      <c r="E366" s="7" t="s">
        <v>494</v>
      </c>
      <c r="F366" s="7"/>
      <c r="G366" s="7"/>
      <c r="H366" s="7"/>
      <c r="I366" s="7"/>
      <c r="J366" s="7"/>
      <c r="K366" s="7"/>
      <c r="L366" s="7"/>
      <c r="N366" s="1438">
        <v>1</v>
      </c>
      <c r="O366" s="1438"/>
      <c r="P366" s="1438"/>
      <c r="Q366" s="1438"/>
      <c r="R366" s="7"/>
      <c r="U366" s="7" t="s">
        <v>0</v>
      </c>
      <c r="V366" s="7"/>
      <c r="W366" s="7"/>
      <c r="X366" s="7"/>
      <c r="Y366" s="7"/>
      <c r="Z366" s="7"/>
      <c r="AA366" s="7"/>
      <c r="AB366" s="7"/>
      <c r="AC366" s="1438">
        <v>223</v>
      </c>
      <c r="AD366" s="1438"/>
      <c r="AE366" s="1438"/>
      <c r="AF366" s="1438"/>
    </row>
    <row r="367" spans="1:34" ht="12.75" customHeight="1">
      <c r="E367" s="7" t="s">
        <v>1</v>
      </c>
      <c r="F367" s="7"/>
      <c r="G367" s="7"/>
      <c r="H367" s="7"/>
      <c r="I367" s="7"/>
      <c r="J367" s="7"/>
      <c r="K367" s="7"/>
      <c r="L367" s="7"/>
      <c r="N367" s="1438">
        <v>16</v>
      </c>
      <c r="O367" s="1438"/>
      <c r="P367" s="1438"/>
      <c r="Q367" s="1438"/>
      <c r="R367" s="7"/>
      <c r="V367" s="7"/>
      <c r="W367" s="7"/>
      <c r="X367" s="7"/>
      <c r="Y367" s="7"/>
      <c r="Z367" s="7"/>
      <c r="AA367" s="7"/>
      <c r="AB367" s="7"/>
    </row>
    <row r="368" spans="1:34" ht="12.75" customHeight="1">
      <c r="E368" s="7" t="s">
        <v>2</v>
      </c>
      <c r="F368" s="7"/>
      <c r="G368" s="7"/>
      <c r="H368" s="7"/>
      <c r="I368" s="7"/>
      <c r="J368" s="7"/>
      <c r="K368" s="7"/>
      <c r="L368" s="7"/>
      <c r="N368" s="1597" t="s">
        <v>1736</v>
      </c>
      <c r="O368" s="1598"/>
      <c r="P368" s="1598"/>
      <c r="Q368" s="1598"/>
      <c r="R368" s="1598"/>
      <c r="S368" s="1598"/>
      <c r="T368" s="1598"/>
      <c r="U368" s="1598"/>
      <c r="V368" s="1598"/>
      <c r="W368" s="1598"/>
      <c r="X368" s="1598"/>
      <c r="Y368" s="1598"/>
      <c r="Z368" s="1598"/>
      <c r="AA368" s="1598"/>
      <c r="AB368" s="1598"/>
      <c r="AC368" s="1598"/>
      <c r="AD368" s="1598"/>
      <c r="AE368" s="1598"/>
      <c r="AF368" s="1598"/>
    </row>
    <row r="369" spans="1:38" ht="12.75" customHeight="1">
      <c r="E369" s="7"/>
      <c r="F369" s="7"/>
      <c r="G369" s="7"/>
      <c r="H369" s="7"/>
      <c r="I369" s="7"/>
      <c r="J369" s="7"/>
      <c r="K369" s="7"/>
      <c r="L369" s="7"/>
      <c r="N369" s="1599"/>
      <c r="O369" s="1599"/>
      <c r="P369" s="1599"/>
      <c r="Q369" s="1599"/>
      <c r="R369" s="1599"/>
      <c r="S369" s="1599"/>
      <c r="T369" s="1599"/>
      <c r="U369" s="1599"/>
      <c r="V369" s="1599"/>
      <c r="W369" s="1599"/>
      <c r="X369" s="1599"/>
      <c r="Y369" s="1599"/>
      <c r="Z369" s="1599"/>
      <c r="AA369" s="1599"/>
      <c r="AB369" s="1599"/>
      <c r="AC369" s="1599"/>
      <c r="AD369" s="1599"/>
      <c r="AE369" s="1599"/>
      <c r="AF369" s="1599"/>
    </row>
    <row r="370" spans="1:38" ht="12.75" customHeight="1">
      <c r="E370" s="7"/>
      <c r="F370" s="7"/>
      <c r="G370" s="7"/>
      <c r="H370" s="7"/>
      <c r="I370" s="7"/>
      <c r="J370" s="7"/>
      <c r="K370" s="7"/>
      <c r="L370" s="7"/>
    </row>
    <row r="371" spans="1:38" ht="12.75" customHeight="1">
      <c r="D371" s="50" t="s">
        <v>1084</v>
      </c>
      <c r="E371" s="50"/>
      <c r="F371" s="7"/>
      <c r="G371" s="7"/>
      <c r="H371" s="7"/>
      <c r="I371" s="7"/>
      <c r="J371" s="7"/>
      <c r="K371" s="7"/>
      <c r="L371" s="7"/>
    </row>
    <row r="372" spans="1:38" ht="12.75" customHeight="1">
      <c r="E372" s="7" t="s">
        <v>1086</v>
      </c>
      <c r="F372" s="7"/>
      <c r="G372" s="7"/>
      <c r="H372" s="7"/>
      <c r="I372" s="7"/>
      <c r="J372" s="7"/>
      <c r="K372" s="7"/>
      <c r="L372" s="7"/>
      <c r="N372" s="25" t="s">
        <v>326</v>
      </c>
      <c r="P372" s="25"/>
      <c r="Q372" s="25" t="s">
        <v>327</v>
      </c>
      <c r="S372" s="1125"/>
      <c r="T372" s="1125"/>
      <c r="U372" s="4" t="s">
        <v>328</v>
      </c>
      <c r="V372" s="1125"/>
      <c r="W372" s="1125"/>
      <c r="Y372" s="25" t="s">
        <v>326</v>
      </c>
      <c r="AA372" s="25"/>
      <c r="AB372" s="25" t="s">
        <v>327</v>
      </c>
      <c r="AD372" s="1125"/>
      <c r="AE372" s="1125"/>
      <c r="AF372" s="4" t="s">
        <v>328</v>
      </c>
      <c r="AG372" s="1125"/>
      <c r="AH372" s="1125"/>
    </row>
    <row r="373" spans="1:38" ht="12.75" customHeight="1">
      <c r="E373" s="7" t="s">
        <v>1127</v>
      </c>
      <c r="F373" s="7"/>
      <c r="G373" s="7"/>
      <c r="H373" s="7"/>
      <c r="I373" s="7"/>
      <c r="J373" s="7"/>
      <c r="K373" s="7"/>
      <c r="L373" s="7"/>
      <c r="N373" s="1125"/>
      <c r="O373" s="1125"/>
      <c r="P373" s="1125"/>
    </row>
    <row r="374" spans="1:38" ht="12.75" customHeight="1">
      <c r="E374" s="399" t="s">
        <v>1129</v>
      </c>
      <c r="F374" s="7"/>
      <c r="G374" s="7"/>
      <c r="H374" s="7"/>
      <c r="I374" s="7"/>
      <c r="J374" s="7"/>
      <c r="K374" s="7"/>
      <c r="L374" s="7"/>
      <c r="AG374" s="1121" t="s">
        <v>641</v>
      </c>
      <c r="AH374" s="1121"/>
    </row>
    <row r="375" spans="1:38" ht="12.75" customHeight="1">
      <c r="E375" s="7"/>
      <c r="F375" s="7"/>
      <c r="G375" s="7" t="s">
        <v>1150</v>
      </c>
      <c r="H375" s="7"/>
      <c r="I375" s="7"/>
      <c r="J375" s="7"/>
      <c r="K375" s="7"/>
      <c r="L375" s="7"/>
      <c r="AG375" s="1121" t="s">
        <v>641</v>
      </c>
      <c r="AH375" s="1121"/>
    </row>
    <row r="376" spans="1:38" ht="12.75" customHeight="1">
      <c r="E376" s="7"/>
      <c r="F376" s="7"/>
      <c r="G376" s="530" t="s">
        <v>1130</v>
      </c>
      <c r="H376" s="7"/>
      <c r="I376" s="7"/>
      <c r="J376" s="7"/>
      <c r="K376" s="7"/>
      <c r="L376" s="7"/>
      <c r="V376" s="1102" t="s">
        <v>641</v>
      </c>
      <c r="W376" s="1102"/>
      <c r="Y376" s="35" t="s">
        <v>1094</v>
      </c>
    </row>
    <row r="377" spans="1:38" ht="12.75" customHeight="1">
      <c r="E377" s="7" t="s">
        <v>1095</v>
      </c>
      <c r="F377" s="7"/>
      <c r="G377" s="7"/>
      <c r="H377" s="7"/>
      <c r="I377" s="7"/>
      <c r="J377" s="7"/>
      <c r="K377" s="7"/>
      <c r="L377" s="7"/>
      <c r="V377" s="1102" t="s">
        <v>641</v>
      </c>
      <c r="W377" s="1102"/>
      <c r="Y377" s="7" t="s">
        <v>1096</v>
      </c>
    </row>
    <row r="378" spans="1:38" ht="12.75" customHeight="1"/>
    <row r="379" spans="1:38" ht="12.75" customHeight="1">
      <c r="A379" s="50" t="s">
        <v>84</v>
      </c>
      <c r="B379" s="50"/>
    </row>
    <row r="380" spans="1:38" ht="12.75" customHeight="1">
      <c r="D380" s="12" t="s">
        <v>463</v>
      </c>
      <c r="J380" s="1101" t="s">
        <v>1737</v>
      </c>
      <c r="K380" s="1101"/>
      <c r="L380" s="1101"/>
      <c r="M380" s="1101"/>
      <c r="N380" s="1101"/>
      <c r="O380" s="1101"/>
      <c r="P380" s="1101"/>
      <c r="Q380" s="1101"/>
      <c r="R380" s="1101"/>
      <c r="S380" s="1101"/>
      <c r="T380" s="1101"/>
      <c r="U380" s="1101"/>
      <c r="V380" s="14" t="s">
        <v>90</v>
      </c>
      <c r="W380" s="14"/>
      <c r="X380" s="14"/>
      <c r="Y380" s="14"/>
      <c r="Z380" s="14"/>
      <c r="AA380" s="14"/>
      <c r="AB380" s="14"/>
      <c r="AC380" s="1101" t="s">
        <v>1738</v>
      </c>
      <c r="AD380" s="1101"/>
      <c r="AE380" s="1101"/>
      <c r="AF380" s="1101"/>
      <c r="AG380" s="1101"/>
      <c r="AH380" s="1101"/>
      <c r="AI380" s="1101"/>
      <c r="AJ380" s="1101"/>
    </row>
    <row r="381" spans="1:38" ht="12.75" customHeight="1">
      <c r="A381" s="743"/>
      <c r="B381" s="743"/>
      <c r="C381" s="743"/>
      <c r="D381" s="58" t="s">
        <v>1422</v>
      </c>
      <c r="E381" s="743"/>
      <c r="F381" s="743"/>
      <c r="G381" s="743"/>
      <c r="H381" s="743"/>
      <c r="I381" s="743"/>
      <c r="J381" s="1123" t="s">
        <v>1738</v>
      </c>
      <c r="K381" s="1123"/>
      <c r="L381" s="1123"/>
      <c r="M381" s="1123"/>
      <c r="N381" s="1123"/>
      <c r="O381" s="1123"/>
      <c r="P381" s="1123"/>
      <c r="Q381" s="1123"/>
      <c r="R381" s="1123"/>
      <c r="S381" s="1123"/>
      <c r="T381" s="1123"/>
      <c r="U381" s="1123"/>
      <c r="V381" s="58" t="s">
        <v>1422</v>
      </c>
      <c r="W381" s="14"/>
      <c r="X381" s="14"/>
      <c r="Y381" s="14"/>
      <c r="Z381" s="14"/>
      <c r="AA381" s="14"/>
      <c r="AB381" s="14"/>
      <c r="AC381" s="1101"/>
      <c r="AD381" s="1101"/>
      <c r="AE381" s="1101"/>
      <c r="AF381" s="1101"/>
      <c r="AG381" s="1101"/>
      <c r="AH381" s="1101"/>
      <c r="AI381" s="1101"/>
      <c r="AJ381" s="1101"/>
      <c r="AK381" s="743"/>
      <c r="AL381" s="743"/>
    </row>
    <row r="382" spans="1:38" ht="12.75" customHeight="1">
      <c r="A382" s="743"/>
      <c r="B382" s="743"/>
      <c r="C382" s="743"/>
      <c r="D382" s="58" t="s">
        <v>477</v>
      </c>
      <c r="E382" s="743"/>
      <c r="F382" s="743"/>
      <c r="G382" s="743"/>
      <c r="H382" s="743"/>
      <c r="I382" s="743"/>
      <c r="J382" s="1123" t="s">
        <v>1739</v>
      </c>
      <c r="K382" s="1123"/>
      <c r="L382" s="1123"/>
      <c r="M382" s="1123"/>
      <c r="N382" s="1123"/>
      <c r="O382" s="1123"/>
      <c r="P382" s="1123"/>
      <c r="Q382" s="1123"/>
      <c r="R382" s="1123"/>
      <c r="S382" s="1123"/>
      <c r="T382" s="1123"/>
      <c r="U382" s="1123"/>
      <c r="V382" s="58" t="s">
        <v>477</v>
      </c>
      <c r="W382" s="14"/>
      <c r="X382" s="14"/>
      <c r="Y382" s="14"/>
      <c r="Z382" s="14"/>
      <c r="AA382" s="14"/>
      <c r="AB382" s="14"/>
      <c r="AC382" s="1101"/>
      <c r="AD382" s="1101"/>
      <c r="AE382" s="1101"/>
      <c r="AF382" s="1101"/>
      <c r="AG382" s="1101"/>
      <c r="AH382" s="1101"/>
      <c r="AI382" s="1101"/>
      <c r="AJ382" s="1101"/>
      <c r="AK382" s="743"/>
      <c r="AL382" s="743"/>
    </row>
    <row r="383" spans="1:38" ht="12.75" customHeight="1">
      <c r="A383" s="743"/>
      <c r="B383" s="743"/>
      <c r="C383" s="743"/>
      <c r="D383" s="496" t="s">
        <v>1418</v>
      </c>
      <c r="E383" s="743"/>
      <c r="F383" s="743"/>
      <c r="G383" s="743"/>
      <c r="H383" s="743"/>
      <c r="I383" s="88"/>
      <c r="J383" s="1209" t="s">
        <v>1740</v>
      </c>
      <c r="K383" s="1239"/>
      <c r="L383" s="1239"/>
      <c r="M383" s="1239"/>
      <c r="N383" s="1239"/>
      <c r="O383" s="1239"/>
      <c r="P383" s="1239"/>
      <c r="Q383" s="1239"/>
      <c r="R383" s="1239"/>
      <c r="S383" s="1239"/>
      <c r="T383" s="1239"/>
      <c r="U383" s="1239"/>
      <c r="V383" s="1101"/>
      <c r="W383" s="1101"/>
      <c r="X383" s="1101"/>
      <c r="Y383" s="1101"/>
      <c r="Z383" s="1101"/>
      <c r="AA383" s="1101"/>
      <c r="AB383" s="1101"/>
      <c r="AC383" s="1101"/>
      <c r="AD383" s="1101"/>
      <c r="AE383" s="1101"/>
      <c r="AF383" s="1101"/>
      <c r="AG383" s="1101"/>
      <c r="AH383" s="1101"/>
      <c r="AI383" s="1101"/>
      <c r="AJ383" s="1101"/>
      <c r="AK383" s="743"/>
      <c r="AL383" s="743"/>
    </row>
    <row r="384" spans="1:38" ht="12.75" customHeight="1">
      <c r="D384" s="12" t="s">
        <v>4</v>
      </c>
      <c r="Q384" s="1567">
        <v>43768</v>
      </c>
      <c r="R384" s="1567"/>
      <c r="S384" s="1567"/>
      <c r="T384" s="1567"/>
      <c r="U384" s="1567"/>
      <c r="V384" s="12" t="s">
        <v>331</v>
      </c>
      <c r="AI384" s="1102" t="s">
        <v>722</v>
      </c>
      <c r="AJ384" s="1102"/>
    </row>
    <row r="385" spans="1:38" ht="12.75" customHeight="1">
      <c r="D385" s="12" t="s">
        <v>5</v>
      </c>
      <c r="Q385" s="1227">
        <v>43908</v>
      </c>
      <c r="R385" s="1228"/>
      <c r="S385" s="1228"/>
      <c r="T385" s="1228"/>
      <c r="U385" s="1228"/>
      <c r="W385" s="33" t="s">
        <v>80</v>
      </c>
      <c r="AG385" s="1593" t="s">
        <v>722</v>
      </c>
      <c r="AH385" s="1565"/>
      <c r="AI385" s="1565"/>
      <c r="AJ385" s="1565"/>
    </row>
    <row r="386" spans="1:38" ht="12.75" customHeight="1">
      <c r="D386" s="12" t="s">
        <v>462</v>
      </c>
      <c r="Q386" s="1219">
        <v>43276000</v>
      </c>
      <c r="R386" s="1219"/>
      <c r="S386" s="1219"/>
      <c r="T386" s="1219"/>
      <c r="U386" s="1219"/>
      <c r="V386" s="58" t="s">
        <v>1421</v>
      </c>
      <c r="AG386" s="1566">
        <v>44166</v>
      </c>
      <c r="AH386" s="1566"/>
      <c r="AI386" s="1566"/>
      <c r="AJ386" s="1566"/>
    </row>
    <row r="387" spans="1:38" ht="12.75" customHeight="1">
      <c r="D387" s="12" t="s">
        <v>95</v>
      </c>
      <c r="I387" s="1124" t="s">
        <v>1741</v>
      </c>
      <c r="J387" s="1124"/>
      <c r="K387" s="1124"/>
      <c r="L387" s="1124"/>
      <c r="M387" s="1124"/>
      <c r="N387" s="1124"/>
      <c r="Q387" s="57" t="s">
        <v>220</v>
      </c>
      <c r="S387" s="1594"/>
      <c r="T387" s="1594"/>
      <c r="U387" s="1594"/>
      <c r="V387" s="12" t="s">
        <v>79</v>
      </c>
      <c r="AI387" s="1102" t="s">
        <v>722</v>
      </c>
      <c r="AJ387" s="1102"/>
    </row>
    <row r="388" spans="1:38" ht="12.5">
      <c r="D388" s="12" t="s">
        <v>332</v>
      </c>
      <c r="Q388" s="1196"/>
      <c r="R388" s="1196"/>
      <c r="S388" s="1196"/>
      <c r="T388" s="1196"/>
      <c r="U388" s="1196"/>
      <c r="V388" s="12" t="s">
        <v>333</v>
      </c>
      <c r="AG388" s="1565"/>
      <c r="AH388" s="1565"/>
      <c r="AI388" s="1565"/>
      <c r="AJ388" s="1565"/>
    </row>
    <row r="389" spans="1:38" ht="12.5">
      <c r="D389" s="12" t="s">
        <v>334</v>
      </c>
      <c r="Q389" s="1564"/>
      <c r="R389" s="1564"/>
      <c r="S389" s="1564"/>
      <c r="T389" s="1564"/>
      <c r="U389" s="1564"/>
      <c r="V389" s="743" t="s">
        <v>1398</v>
      </c>
      <c r="AG389" s="1565"/>
      <c r="AH389" s="1565"/>
      <c r="AI389" s="1565"/>
      <c r="AJ389" s="1565"/>
    </row>
    <row r="390" spans="1:38" ht="12.5">
      <c r="D390" s="743" t="s">
        <v>1397</v>
      </c>
      <c r="V390" s="743"/>
      <c r="AG390" s="1565"/>
      <c r="AH390" s="1565"/>
      <c r="AI390" s="1565"/>
      <c r="AJ390" s="1565"/>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639</v>
      </c>
      <c r="B392" s="50"/>
      <c r="C392" s="50" t="s">
        <v>118</v>
      </c>
    </row>
    <row r="393" spans="1:38" ht="13">
      <c r="B393" s="50"/>
      <c r="C393" s="50"/>
      <c r="D393" s="50" t="s">
        <v>1460</v>
      </c>
      <c r="I393" s="1099" t="s">
        <v>1742</v>
      </c>
      <c r="J393" s="1099"/>
      <c r="K393" s="1099"/>
      <c r="L393" s="1099"/>
      <c r="M393" s="1099"/>
      <c r="N393" s="1099"/>
      <c r="O393" s="1099"/>
      <c r="P393" s="1099"/>
      <c r="Q393" s="1099"/>
      <c r="R393" s="1099"/>
      <c r="S393" s="1099"/>
      <c r="T393" s="1099"/>
      <c r="U393" s="1099"/>
      <c r="V393" s="1099"/>
      <c r="W393" s="1099"/>
      <c r="X393" s="1099"/>
      <c r="Y393" s="1099"/>
      <c r="Z393" s="1099"/>
      <c r="AA393" s="1099"/>
      <c r="AB393" s="1099"/>
      <c r="AC393" s="1099"/>
      <c r="AD393" s="1099"/>
      <c r="AE393" s="1099"/>
    </row>
    <row r="394" spans="1:38" ht="12.75" customHeight="1">
      <c r="C394" s="25"/>
      <c r="D394" s="25"/>
      <c r="E394" s="12" t="s">
        <v>113</v>
      </c>
      <c r="F394" s="25"/>
      <c r="G394" s="25"/>
      <c r="H394" s="25"/>
      <c r="I394" s="25"/>
      <c r="J394" s="25"/>
      <c r="K394" s="25"/>
      <c r="L394" s="25"/>
      <c r="M394" s="25"/>
      <c r="N394" s="25"/>
      <c r="O394" s="25"/>
      <c r="P394" s="743"/>
      <c r="Q394" s="743"/>
      <c r="R394" s="1102" t="s">
        <v>591</v>
      </c>
      <c r="S394" s="1102"/>
      <c r="T394" s="12" t="s">
        <v>619</v>
      </c>
      <c r="U394" s="743"/>
      <c r="V394" s="743"/>
      <c r="W394" s="743"/>
      <c r="X394" s="743"/>
      <c r="Y394" s="743"/>
      <c r="Z394" s="743"/>
      <c r="AA394" s="743"/>
      <c r="AB394" s="743"/>
      <c r="AC394" s="743"/>
      <c r="AD394" s="1438">
        <v>16</v>
      </c>
      <c r="AE394" s="1438"/>
      <c r="AF394" s="743"/>
    </row>
    <row r="395" spans="1:38" ht="12.75" customHeight="1">
      <c r="C395" s="25"/>
      <c r="E395" s="12" t="s">
        <v>114</v>
      </c>
      <c r="F395" s="743"/>
      <c r="G395" s="743"/>
      <c r="H395" s="743"/>
      <c r="I395" s="743"/>
      <c r="J395" s="743"/>
      <c r="K395" s="743"/>
      <c r="L395" s="743"/>
      <c r="M395" s="743"/>
      <c r="N395" s="25"/>
      <c r="O395" s="25"/>
      <c r="P395" s="743"/>
      <c r="Q395" s="743"/>
      <c r="R395" s="1102" t="s">
        <v>641</v>
      </c>
      <c r="S395" s="1102"/>
      <c r="T395" s="12" t="s">
        <v>619</v>
      </c>
      <c r="U395" s="743"/>
      <c r="V395" s="743"/>
      <c r="W395" s="743"/>
      <c r="X395" s="743"/>
      <c r="Y395" s="743"/>
      <c r="Z395" s="743"/>
      <c r="AA395" s="743"/>
      <c r="AB395" s="743"/>
      <c r="AC395" s="743"/>
      <c r="AD395" s="1438">
        <v>0</v>
      </c>
      <c r="AE395" s="1438"/>
      <c r="AF395" s="743"/>
    </row>
    <row r="396" spans="1:38" ht="12.75" customHeight="1">
      <c r="C396" s="25"/>
      <c r="E396" s="12" t="s">
        <v>115</v>
      </c>
      <c r="F396" s="743"/>
      <c r="G396" s="743"/>
      <c r="H396" s="743"/>
      <c r="I396" s="743"/>
      <c r="J396" s="743"/>
      <c r="K396" s="743"/>
      <c r="L396" s="743"/>
      <c r="M396" s="743"/>
      <c r="N396" s="25"/>
      <c r="O396" s="25"/>
      <c r="P396" s="743"/>
      <c r="Q396" s="743"/>
      <c r="R396" s="743"/>
      <c r="S396" s="1102" t="s">
        <v>591</v>
      </c>
      <c r="T396" s="1102"/>
      <c r="U396" s="743"/>
      <c r="V396" s="743"/>
      <c r="W396" s="743"/>
      <c r="X396" s="743"/>
      <c r="Y396" s="743"/>
      <c r="Z396" s="743"/>
      <c r="AA396" s="743"/>
      <c r="AB396" s="743"/>
      <c r="AC396" s="743"/>
      <c r="AD396" s="743"/>
      <c r="AE396" s="743"/>
      <c r="AF396" s="743"/>
    </row>
    <row r="397" spans="1:38" ht="12.75" customHeight="1">
      <c r="E397" s="12" t="s">
        <v>177</v>
      </c>
      <c r="F397" s="743"/>
      <c r="G397" s="743"/>
      <c r="H397" s="1591" t="s">
        <v>1743</v>
      </c>
      <c r="I397" s="1591"/>
      <c r="J397" s="1591"/>
      <c r="K397" s="1591"/>
      <c r="L397" s="1591"/>
      <c r="M397" s="1591"/>
      <c r="N397" s="1591"/>
      <c r="O397" s="1591"/>
      <c r="P397" s="1591"/>
      <c r="Q397" s="1591"/>
      <c r="R397" s="1591"/>
      <c r="S397" s="1591"/>
      <c r="T397" s="1591"/>
      <c r="U397" s="1591"/>
      <c r="V397" s="1591"/>
      <c r="W397" s="1591"/>
      <c r="X397" s="1591"/>
      <c r="Y397" s="1591"/>
      <c r="Z397" s="1591"/>
      <c r="AA397" s="1591"/>
      <c r="AB397" s="1591"/>
      <c r="AC397" s="1591"/>
      <c r="AD397" s="1591"/>
      <c r="AE397" s="1591"/>
      <c r="AF397" s="743"/>
    </row>
    <row r="398" spans="1:38" ht="12.75" customHeight="1">
      <c r="E398" s="25"/>
      <c r="F398" s="743"/>
      <c r="G398" s="743"/>
      <c r="H398" s="1592"/>
      <c r="I398" s="1592"/>
      <c r="J398" s="1592"/>
      <c r="K398" s="1592"/>
      <c r="L398" s="1592"/>
      <c r="M398" s="1592"/>
      <c r="N398" s="1592"/>
      <c r="O398" s="1592"/>
      <c r="P398" s="1592"/>
      <c r="Q398" s="1592"/>
      <c r="R398" s="1592"/>
      <c r="S398" s="1592"/>
      <c r="T398" s="1592"/>
      <c r="U398" s="1592"/>
      <c r="V398" s="1592"/>
      <c r="W398" s="1592"/>
      <c r="X398" s="1592"/>
      <c r="Y398" s="1592"/>
      <c r="Z398" s="1592"/>
      <c r="AA398" s="1592"/>
      <c r="AB398" s="1592"/>
      <c r="AC398" s="1592"/>
      <c r="AD398" s="1592"/>
      <c r="AE398" s="1592"/>
      <c r="AF398" s="743"/>
    </row>
    <row r="399" spans="1:38" ht="12.75" customHeight="1"/>
    <row r="400" spans="1:38" ht="12.75" customHeight="1"/>
    <row r="401" spans="1:36" ht="12.75" customHeight="1"/>
    <row r="402" spans="1:36" ht="12.75" customHeight="1"/>
    <row r="403" spans="1:36" ht="12.75" customHeight="1"/>
    <row r="404" spans="1:36" ht="12.75" customHeight="1"/>
    <row r="405" spans="1:36" ht="13">
      <c r="A405" s="50" t="s">
        <v>640</v>
      </c>
      <c r="B405" s="50"/>
      <c r="C405" s="50"/>
      <c r="D405" s="50" t="s">
        <v>121</v>
      </c>
      <c r="AF405" s="50" t="s">
        <v>1066</v>
      </c>
    </row>
    <row r="406" spans="1:36" ht="12.75" customHeight="1">
      <c r="E406" s="1571">
        <v>23440</v>
      </c>
      <c r="F406" s="1125"/>
      <c r="G406" s="1125"/>
      <c r="H406" s="23" t="s">
        <v>122</v>
      </c>
      <c r="I406" s="1125">
        <v>1</v>
      </c>
      <c r="J406" s="1125"/>
      <c r="K406" s="1125"/>
      <c r="L406" s="12" t="s">
        <v>123</v>
      </c>
      <c r="N406" s="144" t="s">
        <v>625</v>
      </c>
      <c r="P406" s="1122">
        <v>0.56999999999999995</v>
      </c>
      <c r="Q406" s="1122"/>
      <c r="R406" s="1122"/>
      <c r="S406" s="12" t="s">
        <v>124</v>
      </c>
      <c r="W406" s="1596">
        <f>IF(E406&gt;0,(E406*I406),(P406*43560))</f>
        <v>23440</v>
      </c>
      <c r="X406" s="1596"/>
      <c r="Y406" s="1596"/>
      <c r="Z406" s="12" t="s">
        <v>125</v>
      </c>
      <c r="AF406" s="1122">
        <v>391.22807017543863</v>
      </c>
      <c r="AG406" s="1122"/>
      <c r="AH406" s="1122"/>
    </row>
    <row r="407" spans="1:36" ht="12.5">
      <c r="E407" s="12" t="s">
        <v>56</v>
      </c>
    </row>
    <row r="408" spans="1:36" ht="12.5">
      <c r="E408" s="1600" t="s">
        <v>1799</v>
      </c>
      <c r="F408" s="1601"/>
      <c r="G408" s="1601"/>
      <c r="H408" s="1601"/>
      <c r="I408" s="1601"/>
      <c r="J408" s="1601"/>
      <c r="K408" s="1601"/>
      <c r="L408" s="1601"/>
      <c r="M408" s="1601"/>
      <c r="N408" s="1601"/>
      <c r="O408" s="1601"/>
      <c r="P408" s="1601"/>
      <c r="Q408" s="1601"/>
      <c r="R408" s="1601"/>
      <c r="S408" s="1601"/>
      <c r="T408" s="1601"/>
      <c r="U408" s="1601"/>
      <c r="V408" s="1601"/>
      <c r="W408" s="1601"/>
      <c r="X408" s="1601"/>
      <c r="Y408" s="1601"/>
      <c r="Z408" s="1601"/>
      <c r="AA408" s="1601"/>
      <c r="AB408" s="1601"/>
      <c r="AC408" s="1601"/>
      <c r="AD408" s="1601"/>
      <c r="AE408" s="1601"/>
      <c r="AF408" s="1601"/>
      <c r="AG408" s="1601"/>
      <c r="AH408" s="1601"/>
      <c r="AI408" s="1601"/>
      <c r="AJ408" s="1601"/>
    </row>
    <row r="409" spans="1:36" ht="12.5"/>
    <row r="410" spans="1:36" ht="13">
      <c r="A410" s="50" t="s">
        <v>642</v>
      </c>
      <c r="B410" s="50"/>
      <c r="C410" s="50"/>
      <c r="D410" s="50" t="s">
        <v>127</v>
      </c>
    </row>
    <row r="411" spans="1:36" ht="12.5">
      <c r="E411" s="12" t="s">
        <v>128</v>
      </c>
      <c r="P411" s="1102">
        <v>1</v>
      </c>
      <c r="Q411" s="1102"/>
      <c r="S411" s="12" t="s">
        <v>203</v>
      </c>
      <c r="AE411" s="1102">
        <v>1</v>
      </c>
      <c r="AF411" s="1102"/>
    </row>
    <row r="412" spans="1:36" ht="12.5">
      <c r="E412" s="12" t="s">
        <v>204</v>
      </c>
      <c r="P412" s="1102" t="s">
        <v>641</v>
      </c>
      <c r="Q412" s="1102"/>
      <c r="S412" s="12" t="s">
        <v>138</v>
      </c>
      <c r="AE412" s="1102" t="s">
        <v>641</v>
      </c>
      <c r="AF412" s="1102"/>
    </row>
    <row r="413" spans="1:36" ht="12.75" customHeight="1">
      <c r="F413" s="67" t="s">
        <v>139</v>
      </c>
    </row>
    <row r="414" spans="1:36" ht="12.75" customHeight="1">
      <c r="F414" s="1334" t="s">
        <v>641</v>
      </c>
      <c r="G414" s="1334"/>
      <c r="H414" s="1334"/>
      <c r="I414" s="1334"/>
      <c r="J414" s="1334"/>
      <c r="K414" s="1334"/>
      <c r="L414" s="1334"/>
      <c r="M414" s="1334"/>
      <c r="N414" s="1334"/>
      <c r="O414" s="1334"/>
      <c r="P414" s="1334"/>
      <c r="Q414" s="1334"/>
      <c r="R414" s="1334"/>
      <c r="S414" s="1334"/>
      <c r="T414" s="1334"/>
      <c r="U414" s="1334"/>
      <c r="V414" s="1334"/>
      <c r="W414" s="1334"/>
      <c r="X414" s="1334"/>
      <c r="Y414" s="1334"/>
      <c r="Z414" s="1334"/>
      <c r="AA414" s="1334"/>
      <c r="AB414" s="1334"/>
      <c r="AC414" s="1334"/>
      <c r="AD414" s="1334"/>
      <c r="AE414" s="1334"/>
      <c r="AF414" s="1334"/>
      <c r="AG414" s="1334"/>
      <c r="AH414" s="1334"/>
    </row>
    <row r="415" spans="1:36" ht="12.75" customHeight="1">
      <c r="F415" s="1335"/>
      <c r="G415" s="1335"/>
      <c r="H415" s="1335"/>
      <c r="I415" s="1335"/>
      <c r="J415" s="1335"/>
      <c r="K415" s="1335"/>
      <c r="L415" s="1335"/>
      <c r="M415" s="1335"/>
      <c r="N415" s="1335"/>
      <c r="O415" s="1335"/>
      <c r="P415" s="1335"/>
      <c r="Q415" s="1335"/>
      <c r="R415" s="1335"/>
      <c r="S415" s="1335"/>
      <c r="T415" s="1335"/>
      <c r="U415" s="1335"/>
      <c r="V415" s="1335"/>
      <c r="W415" s="1335"/>
      <c r="X415" s="1335"/>
      <c r="Y415" s="1335"/>
      <c r="Z415" s="1335"/>
      <c r="AA415" s="1335"/>
      <c r="AB415" s="1335"/>
      <c r="AC415" s="1335"/>
      <c r="AD415" s="1335"/>
      <c r="AE415" s="1335"/>
      <c r="AF415" s="1335"/>
      <c r="AG415" s="1335"/>
      <c r="AH415" s="1335"/>
    </row>
    <row r="416" spans="1:36" ht="12.75" customHeight="1">
      <c r="E416" s="12" t="s">
        <v>658</v>
      </c>
      <c r="N416" s="39"/>
      <c r="O416" s="39"/>
      <c r="P416" s="243"/>
      <c r="Q416" s="1102" t="s">
        <v>591</v>
      </c>
      <c r="R416" s="1102"/>
      <c r="S416" s="39"/>
      <c r="T416" s="39"/>
      <c r="U416" s="39"/>
      <c r="V416" s="39"/>
      <c r="W416" s="39"/>
      <c r="X416" s="39"/>
      <c r="Y416" s="39"/>
      <c r="Z416" s="39"/>
      <c r="AA416" s="39"/>
      <c r="AB416" s="39"/>
      <c r="AC416" s="39"/>
      <c r="AD416" s="39"/>
      <c r="AG416" s="25"/>
    </row>
    <row r="417" spans="1:96" ht="12.75" customHeight="1">
      <c r="F417" s="12" t="s">
        <v>659</v>
      </c>
      <c r="N417" s="39"/>
      <c r="O417" s="39"/>
      <c r="P417" s="243"/>
      <c r="Q417" s="243"/>
      <c r="R417" s="39"/>
      <c r="S417" s="39"/>
      <c r="T417" s="39"/>
      <c r="U417" s="39"/>
      <c r="V417" s="39"/>
      <c r="W417" s="39"/>
      <c r="X417" s="39"/>
      <c r="Y417" s="39"/>
      <c r="Z417" s="39"/>
      <c r="AA417" s="39"/>
      <c r="AB417" s="39"/>
      <c r="AC417" s="39"/>
      <c r="AD417" s="39"/>
      <c r="AF417" s="1102" t="s">
        <v>641</v>
      </c>
      <c r="AG417" s="1606"/>
    </row>
    <row r="418" spans="1:96" ht="12.75" customHeight="1">
      <c r="S418" s="25"/>
      <c r="T418" s="25"/>
    </row>
    <row r="419" spans="1:96" ht="12.75" customHeight="1">
      <c r="A419" s="50"/>
      <c r="B419" s="50"/>
      <c r="C419" s="50"/>
      <c r="E419" s="7" t="s">
        <v>330</v>
      </c>
      <c r="Z419" s="1102" t="s">
        <v>722</v>
      </c>
      <c r="AA419" s="1102"/>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768</v>
      </c>
      <c r="G421" s="69"/>
      <c r="I421" s="69"/>
      <c r="J421" s="69"/>
      <c r="K421" s="69"/>
      <c r="L421" s="69"/>
      <c r="M421" s="69"/>
      <c r="N421" s="69"/>
      <c r="O421" s="67"/>
      <c r="P421" s="69"/>
      <c r="Q421" s="69"/>
      <c r="R421" s="69"/>
      <c r="S421" s="69"/>
      <c r="T421" s="69"/>
      <c r="U421" s="69"/>
      <c r="V421" s="69"/>
      <c r="W421" s="69"/>
      <c r="Z421" s="1102" t="s">
        <v>641</v>
      </c>
      <c r="AA421" s="1102"/>
    </row>
    <row r="422" spans="1:96" ht="12.75" customHeight="1"/>
    <row r="423" spans="1:96" ht="12.75" customHeight="1">
      <c r="A423" s="50" t="s">
        <v>513</v>
      </c>
      <c r="B423" s="50"/>
      <c r="C423" s="50"/>
      <c r="D423" s="50" t="s">
        <v>842</v>
      </c>
      <c r="AF423" s="80"/>
    </row>
    <row r="424" spans="1:96" ht="12.75" customHeight="1">
      <c r="D424" s="1169" t="s">
        <v>48</v>
      </c>
      <c r="E424" s="1170"/>
      <c r="F424" s="1170"/>
      <c r="G424" s="1170"/>
      <c r="H424" s="1170"/>
      <c r="I424" s="1170"/>
      <c r="J424" s="1170"/>
      <c r="K424" s="1170"/>
      <c r="L424" s="1170"/>
      <c r="M424" s="1170"/>
      <c r="N424" s="1170"/>
      <c r="O424" s="1170"/>
      <c r="P424" s="1170"/>
      <c r="Q424" s="1170"/>
      <c r="R424" s="1170"/>
      <c r="S424" s="1170"/>
      <c r="T424" s="1170"/>
      <c r="U424" s="1170"/>
      <c r="V424" s="1170"/>
      <c r="W424" s="1170"/>
      <c r="X424" s="1170"/>
      <c r="Y424" s="1170"/>
      <c r="Z424" s="1170"/>
      <c r="AA424" s="1170"/>
      <c r="AB424" s="1170"/>
      <c r="AC424" s="1170"/>
      <c r="AD424" s="1170"/>
      <c r="AE424" s="1170"/>
      <c r="AF424" s="1550"/>
      <c r="AG424" s="1547">
        <v>223</v>
      </c>
      <c r="AH424" s="1547"/>
      <c r="AI424" s="1547"/>
      <c r="AJ424" s="1547"/>
    </row>
    <row r="425" spans="1:96" ht="12.75" customHeight="1">
      <c r="D425" s="1528" t="s">
        <v>1490</v>
      </c>
      <c r="E425" s="1529"/>
      <c r="F425" s="1529"/>
      <c r="G425" s="1529"/>
      <c r="H425" s="1529"/>
      <c r="I425" s="1529"/>
      <c r="J425" s="1529"/>
      <c r="K425" s="1529"/>
      <c r="L425" s="1529"/>
      <c r="M425" s="1529"/>
      <c r="N425" s="1529"/>
      <c r="O425" s="1529"/>
      <c r="P425" s="1529"/>
      <c r="Q425" s="1529"/>
      <c r="R425" s="1529"/>
      <c r="S425" s="1529"/>
      <c r="T425" s="1529"/>
      <c r="U425" s="1529"/>
      <c r="V425" s="1529"/>
      <c r="W425" s="1529"/>
      <c r="X425" s="1529"/>
      <c r="Y425" s="1529"/>
      <c r="Z425" s="1529"/>
      <c r="AA425" s="1529"/>
      <c r="AB425" s="1529"/>
      <c r="AC425" s="1529"/>
      <c r="AD425" s="1529"/>
      <c r="AE425" s="1529"/>
      <c r="AF425" s="1530"/>
      <c r="AG425" s="1554">
        <v>0</v>
      </c>
      <c r="AH425" s="1180"/>
      <c r="AI425" s="1180"/>
      <c r="AJ425" s="1180"/>
    </row>
    <row r="426" spans="1:96" ht="12.75" customHeight="1">
      <c r="D426" s="1528" t="s">
        <v>1184</v>
      </c>
      <c r="E426" s="1529"/>
      <c r="F426" s="1529"/>
      <c r="G426" s="1529"/>
      <c r="H426" s="1529"/>
      <c r="I426" s="1529"/>
      <c r="J426" s="1529"/>
      <c r="K426" s="1529"/>
      <c r="L426" s="1529"/>
      <c r="M426" s="1529"/>
      <c r="N426" s="1529"/>
      <c r="O426" s="1529"/>
      <c r="P426" s="1529"/>
      <c r="Q426" s="1529"/>
      <c r="R426" s="1529"/>
      <c r="S426" s="1529"/>
      <c r="T426" s="1529"/>
      <c r="U426" s="1529"/>
      <c r="V426" s="1529"/>
      <c r="W426" s="1529"/>
      <c r="X426" s="1529"/>
      <c r="Y426" s="1529"/>
      <c r="Z426" s="1529"/>
      <c r="AA426" s="1529"/>
      <c r="AB426" s="1529"/>
      <c r="AC426" s="1529"/>
      <c r="AD426" s="1529"/>
      <c r="AE426" s="1529"/>
      <c r="AF426" s="1530"/>
      <c r="AG426" s="1547">
        <v>220</v>
      </c>
      <c r="AH426" s="1547"/>
      <c r="AI426" s="1547"/>
      <c r="AJ426" s="1547"/>
    </row>
    <row r="427" spans="1:96" ht="12.75" customHeight="1">
      <c r="D427" s="1528" t="s">
        <v>1185</v>
      </c>
      <c r="E427" s="1529"/>
      <c r="F427" s="1529"/>
      <c r="G427" s="1529"/>
      <c r="H427" s="1529"/>
      <c r="I427" s="1529"/>
      <c r="J427" s="1529"/>
      <c r="K427" s="1529"/>
      <c r="L427" s="1529"/>
      <c r="M427" s="1529"/>
      <c r="N427" s="1529"/>
      <c r="O427" s="1529"/>
      <c r="P427" s="1529"/>
      <c r="Q427" s="1529"/>
      <c r="R427" s="1529"/>
      <c r="S427" s="1529"/>
      <c r="T427" s="1529"/>
      <c r="U427" s="1529"/>
      <c r="V427" s="1529"/>
      <c r="W427" s="1529"/>
      <c r="X427" s="1529"/>
      <c r="Y427" s="1529"/>
      <c r="Z427" s="1529"/>
      <c r="AA427" s="1529"/>
      <c r="AB427" s="1529"/>
      <c r="AC427" s="1529"/>
      <c r="AD427" s="1529"/>
      <c r="AE427" s="1529"/>
      <c r="AF427" s="1530"/>
      <c r="AG427" s="1547">
        <v>220</v>
      </c>
      <c r="AH427" s="1547"/>
      <c r="AI427" s="1547"/>
      <c r="AJ427" s="1547"/>
    </row>
    <row r="428" spans="1:96" ht="12.75" customHeight="1">
      <c r="D428" s="1528" t="s">
        <v>1187</v>
      </c>
      <c r="E428" s="1529"/>
      <c r="F428" s="1529"/>
      <c r="G428" s="1529"/>
      <c r="H428" s="1529"/>
      <c r="I428" s="1529"/>
      <c r="J428" s="1529"/>
      <c r="K428" s="1529"/>
      <c r="L428" s="1529"/>
      <c r="M428" s="1529"/>
      <c r="N428" s="1529"/>
      <c r="O428" s="1529"/>
      <c r="P428" s="1529"/>
      <c r="Q428" s="1529"/>
      <c r="R428" s="1529"/>
      <c r="S428" s="1529"/>
      <c r="T428" s="1529"/>
      <c r="U428" s="1529"/>
      <c r="V428" s="1529"/>
      <c r="W428" s="1529"/>
      <c r="X428" s="1529"/>
      <c r="Y428" s="1529"/>
      <c r="Z428" s="1529"/>
      <c r="AA428" s="1529"/>
      <c r="AB428" s="1529"/>
      <c r="AC428" s="1529"/>
      <c r="AD428" s="1529"/>
      <c r="AE428" s="1529"/>
      <c r="AF428" s="1530"/>
      <c r="AG428" s="1595">
        <f>IF(ISERROR(AG427/AG426),"",AG427/AG426)</f>
        <v>1</v>
      </c>
      <c r="AH428" s="1595"/>
      <c r="AI428" s="1595"/>
      <c r="AJ428" s="1595"/>
    </row>
    <row r="429" spans="1:96" ht="12.75" customHeight="1">
      <c r="D429" s="1528" t="s">
        <v>1186</v>
      </c>
      <c r="E429" s="1529"/>
      <c r="F429" s="1529"/>
      <c r="G429" s="1529"/>
      <c r="H429" s="1529"/>
      <c r="I429" s="1529"/>
      <c r="J429" s="1529"/>
      <c r="K429" s="1529"/>
      <c r="L429" s="1529"/>
      <c r="M429" s="1529"/>
      <c r="N429" s="1529"/>
      <c r="O429" s="1529"/>
      <c r="P429" s="1529"/>
      <c r="Q429" s="1529"/>
      <c r="R429" s="1529"/>
      <c r="S429" s="1529"/>
      <c r="T429" s="1529"/>
      <c r="U429" s="1529"/>
      <c r="V429" s="1529"/>
      <c r="W429" s="1529"/>
      <c r="X429" s="1529"/>
      <c r="Y429" s="1529"/>
      <c r="Z429" s="1529"/>
      <c r="AA429" s="1529"/>
      <c r="AB429" s="1529"/>
      <c r="AC429" s="1529"/>
      <c r="AD429" s="1529"/>
      <c r="AE429" s="1529"/>
      <c r="AF429" s="1530"/>
      <c r="AG429" s="1473">
        <v>117600</v>
      </c>
      <c r="AH429" s="1473"/>
      <c r="AI429" s="1473"/>
      <c r="AJ429" s="1473"/>
    </row>
    <row r="430" spans="1:96" ht="12.75" customHeight="1">
      <c r="D430" s="1528" t="s">
        <v>1188</v>
      </c>
      <c r="E430" s="1529"/>
      <c r="F430" s="1529"/>
      <c r="G430" s="1529"/>
      <c r="H430" s="1529"/>
      <c r="I430" s="1529"/>
      <c r="J430" s="1529"/>
      <c r="K430" s="1529"/>
      <c r="L430" s="1529"/>
      <c r="M430" s="1529"/>
      <c r="N430" s="1529"/>
      <c r="O430" s="1529"/>
      <c r="P430" s="1529"/>
      <c r="Q430" s="1529"/>
      <c r="R430" s="1529"/>
      <c r="S430" s="1529"/>
      <c r="T430" s="1529"/>
      <c r="U430" s="1529"/>
      <c r="V430" s="1529"/>
      <c r="W430" s="1529"/>
      <c r="X430" s="1529"/>
      <c r="Y430" s="1529"/>
      <c r="Z430" s="1529"/>
      <c r="AA430" s="1529"/>
      <c r="AB430" s="1529"/>
      <c r="AC430" s="1529"/>
      <c r="AD430" s="1529"/>
      <c r="AE430" s="1529"/>
      <c r="AF430" s="1530"/>
      <c r="AG430" s="1473">
        <v>117600</v>
      </c>
      <c r="AH430" s="1473"/>
      <c r="AI430" s="1473"/>
      <c r="AJ430" s="1473"/>
    </row>
    <row r="431" spans="1:96" ht="12.75" customHeight="1">
      <c r="D431" s="1528" t="s">
        <v>1189</v>
      </c>
      <c r="E431" s="1529"/>
      <c r="F431" s="1529"/>
      <c r="G431" s="1529"/>
      <c r="H431" s="1529"/>
      <c r="I431" s="1529"/>
      <c r="J431" s="1529"/>
      <c r="K431" s="1529"/>
      <c r="L431" s="1529"/>
      <c r="M431" s="1529"/>
      <c r="N431" s="1529"/>
      <c r="O431" s="1529"/>
      <c r="P431" s="1529"/>
      <c r="Q431" s="1529"/>
      <c r="R431" s="1529"/>
      <c r="S431" s="1529"/>
      <c r="T431" s="1529"/>
      <c r="U431" s="1529"/>
      <c r="V431" s="1529"/>
      <c r="W431" s="1529"/>
      <c r="X431" s="1529"/>
      <c r="Y431" s="1529"/>
      <c r="Z431" s="1529"/>
      <c r="AA431" s="1529"/>
      <c r="AB431" s="1529"/>
      <c r="AC431" s="1529"/>
      <c r="AD431" s="1529"/>
      <c r="AE431" s="1529"/>
      <c r="AF431" s="1530"/>
      <c r="AG431" s="1595">
        <f>IF(ISERROR(AG430/AG429),"",AG430/AG429)</f>
        <v>1</v>
      </c>
      <c r="AH431" s="1595"/>
      <c r="AI431" s="1595"/>
      <c r="AJ431" s="1595"/>
    </row>
    <row r="432" spans="1:96" ht="12.75" customHeight="1">
      <c r="D432" s="1528" t="s">
        <v>1190</v>
      </c>
      <c r="E432" s="1529"/>
      <c r="F432" s="1529"/>
      <c r="G432" s="1529"/>
      <c r="H432" s="1529"/>
      <c r="I432" s="1529"/>
      <c r="J432" s="1529"/>
      <c r="K432" s="1529"/>
      <c r="L432" s="1529"/>
      <c r="M432" s="1529"/>
      <c r="N432" s="1529"/>
      <c r="O432" s="1529"/>
      <c r="P432" s="1529"/>
      <c r="Q432" s="1529"/>
      <c r="R432" s="1529"/>
      <c r="S432" s="1529"/>
      <c r="T432" s="1529"/>
      <c r="U432" s="1529"/>
      <c r="V432" s="1529"/>
      <c r="W432" s="1529"/>
      <c r="X432" s="1529"/>
      <c r="Y432" s="1529"/>
      <c r="Z432" s="1529"/>
      <c r="AA432" s="1529"/>
      <c r="AB432" s="1529"/>
      <c r="AC432" s="1529"/>
      <c r="AD432" s="1529"/>
      <c r="AE432" s="1529"/>
      <c r="AF432" s="1530"/>
      <c r="AG432" s="1595">
        <f>MIN(IF(AG428&gt;AG431,AG431,AG428),1)</f>
        <v>1</v>
      </c>
      <c r="AH432" s="1595"/>
      <c r="AI432" s="1595"/>
      <c r="AJ432" s="1595"/>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65" customHeight="1">
      <c r="D433" s="1528" t="s">
        <v>1461</v>
      </c>
      <c r="E433" s="1170"/>
      <c r="F433" s="1170"/>
      <c r="G433" s="1170"/>
      <c r="H433" s="1170"/>
      <c r="I433" s="1170"/>
      <c r="J433" s="1170"/>
      <c r="K433" s="1170"/>
      <c r="L433" s="1170"/>
      <c r="M433" s="1170"/>
      <c r="N433" s="1170"/>
      <c r="O433" s="1170"/>
      <c r="P433" s="1170"/>
      <c r="Q433" s="1170"/>
      <c r="R433" s="1170"/>
      <c r="S433" s="1170"/>
      <c r="T433" s="1170"/>
      <c r="U433" s="1170"/>
      <c r="V433" s="1170"/>
      <c r="W433" s="1170"/>
      <c r="X433" s="1170"/>
      <c r="Y433" s="1170"/>
      <c r="Z433" s="1170"/>
      <c r="AA433" s="1170"/>
      <c r="AB433" s="1170"/>
      <c r="AC433" s="1170"/>
      <c r="AD433" s="1170"/>
      <c r="AE433" s="1170"/>
      <c r="AF433" s="1550"/>
      <c r="AG433" s="1473">
        <v>7465</v>
      </c>
      <c r="AH433" s="1473"/>
      <c r="AI433" s="1473"/>
      <c r="AJ433" s="1473"/>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65" customHeight="1">
      <c r="D434" s="1169" t="s">
        <v>617</v>
      </c>
      <c r="E434" s="1170"/>
      <c r="F434" s="1170"/>
      <c r="G434" s="1170"/>
      <c r="H434" s="1170"/>
      <c r="I434" s="1170"/>
      <c r="J434" s="1170"/>
      <c r="K434" s="1170"/>
      <c r="L434" s="1170"/>
      <c r="M434" s="1170"/>
      <c r="N434" s="1170"/>
      <c r="O434" s="1170"/>
      <c r="P434" s="1170"/>
      <c r="Q434" s="1170"/>
      <c r="R434" s="1170"/>
      <c r="S434" s="1170"/>
      <c r="T434" s="1170"/>
      <c r="U434" s="1170"/>
      <c r="V434" s="1170"/>
      <c r="W434" s="1170"/>
      <c r="X434" s="1170"/>
      <c r="Y434" s="1170"/>
      <c r="Z434" s="1170"/>
      <c r="AA434" s="1170"/>
      <c r="AB434" s="1170"/>
      <c r="AC434" s="1170"/>
      <c r="AD434" s="1170"/>
      <c r="AE434" s="1170"/>
      <c r="AF434" s="1550"/>
      <c r="AG434" s="1473">
        <v>0</v>
      </c>
      <c r="AH434" s="1473"/>
      <c r="AI434" s="1473"/>
      <c r="AJ434" s="1473"/>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5">
      <c r="D435" s="1528" t="s">
        <v>1462</v>
      </c>
      <c r="E435" s="1170"/>
      <c r="F435" s="1170"/>
      <c r="G435" s="1170"/>
      <c r="H435" s="1170"/>
      <c r="I435" s="1170"/>
      <c r="J435" s="1170"/>
      <c r="K435" s="1170"/>
      <c r="L435" s="1170"/>
      <c r="M435" s="1170"/>
      <c r="N435" s="1170"/>
      <c r="O435" s="1170"/>
      <c r="P435" s="1170"/>
      <c r="Q435" s="1170"/>
      <c r="R435" s="1170"/>
      <c r="S435" s="1170"/>
      <c r="T435" s="1170"/>
      <c r="U435" s="1170"/>
      <c r="V435" s="1170"/>
      <c r="W435" s="1170"/>
      <c r="X435" s="1170"/>
      <c r="Y435" s="1170"/>
      <c r="Z435" s="1170"/>
      <c r="AA435" s="1170"/>
      <c r="AB435" s="1170"/>
      <c r="AC435" s="1170"/>
      <c r="AD435" s="1170"/>
      <c r="AE435" s="1170"/>
      <c r="AF435" s="1550"/>
      <c r="AG435" s="1473">
        <v>25887</v>
      </c>
      <c r="AH435" s="1473"/>
      <c r="AI435" s="1473"/>
      <c r="AJ435" s="1473"/>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5">
      <c r="D436" s="1528" t="s">
        <v>1191</v>
      </c>
      <c r="E436" s="1170"/>
      <c r="F436" s="1170"/>
      <c r="G436" s="1170"/>
      <c r="H436" s="1170"/>
      <c r="I436" s="1170"/>
      <c r="J436" s="1170"/>
      <c r="K436" s="1170"/>
      <c r="L436" s="1170"/>
      <c r="M436" s="1170"/>
      <c r="N436" s="1170"/>
      <c r="O436" s="1170"/>
      <c r="P436" s="1170"/>
      <c r="Q436" s="1170"/>
      <c r="R436" s="1170"/>
      <c r="S436" s="1170"/>
      <c r="T436" s="1170"/>
      <c r="U436" s="1170"/>
      <c r="V436" s="1170"/>
      <c r="W436" s="1170"/>
      <c r="X436" s="1170"/>
      <c r="Y436" s="1170"/>
      <c r="Z436" s="1170"/>
      <c r="AA436" s="1170"/>
      <c r="AB436" s="1170"/>
      <c r="AC436" s="1170"/>
      <c r="AD436" s="1170"/>
      <c r="AE436" s="1170"/>
      <c r="AF436" s="1550"/>
      <c r="AG436" s="1473">
        <v>9400</v>
      </c>
      <c r="AH436" s="1473"/>
      <c r="AI436" s="1473"/>
      <c r="AJ436" s="1473"/>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3">
      <c r="D437" s="1581" t="s">
        <v>1192</v>
      </c>
      <c r="E437" s="1582"/>
      <c r="F437" s="1582"/>
      <c r="G437" s="1582"/>
      <c r="H437" s="1582"/>
      <c r="I437" s="1582"/>
      <c r="J437" s="1582"/>
      <c r="K437" s="1582"/>
      <c r="L437" s="1582"/>
      <c r="M437" s="1582"/>
      <c r="N437" s="1582"/>
      <c r="O437" s="1582"/>
      <c r="P437" s="1582"/>
      <c r="Q437" s="1582"/>
      <c r="R437" s="1582"/>
      <c r="S437" s="1582"/>
      <c r="T437" s="1582"/>
      <c r="U437" s="1582"/>
      <c r="V437" s="1582"/>
      <c r="W437" s="1582"/>
      <c r="X437" s="1582"/>
      <c r="Y437" s="1582"/>
      <c r="Z437" s="1582"/>
      <c r="AA437" s="1582"/>
      <c r="AB437" s="1582"/>
      <c r="AC437" s="1582"/>
      <c r="AD437" s="1582"/>
      <c r="AE437" s="1582"/>
      <c r="AF437" s="1583"/>
      <c r="AG437" s="1548">
        <f>AG429+AG433+AG435+AG436</f>
        <v>160352</v>
      </c>
      <c r="AH437" s="1548"/>
      <c r="AI437" s="1548"/>
      <c r="AJ437" s="1548"/>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5">
      <c r="D438" s="1584" t="s">
        <v>1463</v>
      </c>
      <c r="E438" s="1584"/>
      <c r="F438" s="1584"/>
      <c r="G438" s="1584"/>
      <c r="H438" s="1584"/>
      <c r="I438" s="1584"/>
      <c r="J438" s="1584"/>
      <c r="K438" s="1584"/>
      <c r="L438" s="1584"/>
      <c r="M438" s="1584"/>
      <c r="N438" s="1584"/>
      <c r="O438" s="1584"/>
      <c r="P438" s="1584"/>
      <c r="Q438" s="1584"/>
      <c r="R438" s="1584"/>
      <c r="S438" s="1584"/>
      <c r="T438" s="1584"/>
      <c r="U438" s="1584"/>
      <c r="V438" s="1584"/>
      <c r="W438" s="1584"/>
      <c r="X438" s="1584"/>
      <c r="Y438" s="1584"/>
      <c r="Z438" s="1584"/>
      <c r="AA438" s="1584"/>
      <c r="AB438" s="1584"/>
      <c r="AC438" s="1584"/>
      <c r="AD438" s="1584"/>
      <c r="AE438" s="1584"/>
      <c r="AF438" s="1584"/>
      <c r="AG438" s="1584"/>
      <c r="AH438" s="1584"/>
      <c r="AI438" s="1584"/>
      <c r="AJ438" s="1584"/>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5">
      <c r="D439" s="1585"/>
      <c r="E439" s="1585"/>
      <c r="F439" s="1585"/>
      <c r="G439" s="1585"/>
      <c r="H439" s="1585"/>
      <c r="I439" s="1585"/>
      <c r="J439" s="1585"/>
      <c r="K439" s="1585"/>
      <c r="L439" s="1585"/>
      <c r="M439" s="1585"/>
      <c r="N439" s="1585"/>
      <c r="O439" s="1585"/>
      <c r="P439" s="1585"/>
      <c r="Q439" s="1585"/>
      <c r="R439" s="1585"/>
      <c r="S439" s="1585"/>
      <c r="T439" s="1585"/>
      <c r="U439" s="1585"/>
      <c r="V439" s="1585"/>
      <c r="W439" s="1585"/>
      <c r="X439" s="1585"/>
      <c r="Y439" s="1585"/>
      <c r="Z439" s="1585"/>
      <c r="AA439" s="1585"/>
      <c r="AB439" s="1585"/>
      <c r="AC439" s="1585"/>
      <c r="AD439" s="1585"/>
      <c r="AE439" s="1585"/>
      <c r="AF439" s="1585"/>
      <c r="AG439" s="1585"/>
      <c r="AH439" s="1585"/>
      <c r="AI439" s="1585"/>
      <c r="AJ439" s="1585"/>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3">
      <c r="D441" s="344" t="s">
        <v>898</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6">
        <f>'Sources and Uses Budget'!B105/Application!AG424</f>
        <v>365510.96412556054</v>
      </c>
      <c r="AD441" s="1126"/>
      <c r="AE441" s="1126"/>
      <c r="AF441" s="1126"/>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3">
      <c r="D442" s="344" t="s">
        <v>899</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6">
        <f>'Sources and Uses Budget'!C105/Application!AG424</f>
        <v>365510.96412556054</v>
      </c>
      <c r="AD442" s="1126"/>
      <c r="AE442" s="1126"/>
      <c r="AF442" s="1126"/>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3">
      <c r="D443" s="344" t="s">
        <v>951</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6">
        <f>('Sources and Uses Budget'!$S$107+'Sources and Uses Budget'!$T$107)/Application!AG424</f>
        <v>341763.63228699553</v>
      </c>
      <c r="AD443" s="1126"/>
      <c r="AE443" s="1126"/>
      <c r="AF443" s="1126"/>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3">
      <c r="A445" s="50" t="s">
        <v>663</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3">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3">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5">
      <c r="D448" s="300" t="s">
        <v>746</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5">
      <c r="D449" s="300" t="s">
        <v>747</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5">
      <c r="A451" s="186"/>
      <c r="B451" s="186"/>
      <c r="C451" s="186"/>
      <c r="D451" s="302" t="s">
        <v>748</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5">
      <c r="A452" s="186"/>
      <c r="B452" s="186"/>
      <c r="C452" s="186"/>
      <c r="D452" s="1474" t="s">
        <v>749</v>
      </c>
      <c r="E452" s="1475"/>
      <c r="F452" s="1475"/>
      <c r="G452" s="1475"/>
      <c r="H452" s="1475"/>
      <c r="I452" s="1475"/>
      <c r="J452" s="1475"/>
      <c r="K452" s="1475"/>
      <c r="L452" s="1475"/>
      <c r="M452" s="1475"/>
      <c r="N452" s="1475"/>
      <c r="O452" s="1475"/>
      <c r="P452" s="1475"/>
      <c r="Q452" s="1475"/>
      <c r="R452" s="1475"/>
      <c r="S452" s="1475"/>
      <c r="T452" s="1475"/>
      <c r="U452" s="1475"/>
      <c r="V452" s="1476"/>
      <c r="W452" s="1273" t="s">
        <v>641</v>
      </c>
      <c r="X452" s="1274"/>
      <c r="Y452" s="1275"/>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74" t="s">
        <v>750</v>
      </c>
      <c r="E453" s="1475"/>
      <c r="F453" s="1475"/>
      <c r="G453" s="1475"/>
      <c r="H453" s="1475"/>
      <c r="I453" s="1475"/>
      <c r="J453" s="1475"/>
      <c r="K453" s="1475"/>
      <c r="L453" s="1475"/>
      <c r="M453" s="1475"/>
      <c r="N453" s="1475"/>
      <c r="O453" s="1475"/>
      <c r="P453" s="1475"/>
      <c r="Q453" s="1475"/>
      <c r="R453" s="1475"/>
      <c r="S453" s="1475"/>
      <c r="T453" s="1475"/>
      <c r="U453" s="1475"/>
      <c r="V453" s="1476"/>
      <c r="W453" s="1273" t="s">
        <v>641</v>
      </c>
      <c r="X453" s="1274"/>
      <c r="Y453" s="1275"/>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74" t="s">
        <v>751</v>
      </c>
      <c r="E454" s="1475"/>
      <c r="F454" s="1475"/>
      <c r="G454" s="1475"/>
      <c r="H454" s="1475"/>
      <c r="I454" s="1475"/>
      <c r="J454" s="1475"/>
      <c r="K454" s="1475"/>
      <c r="L454" s="1475"/>
      <c r="M454" s="1475"/>
      <c r="N454" s="1475"/>
      <c r="O454" s="1475"/>
      <c r="P454" s="1475"/>
      <c r="Q454" s="1475"/>
      <c r="R454" s="1475"/>
      <c r="S454" s="1475"/>
      <c r="T454" s="1475"/>
      <c r="U454" s="1475"/>
      <c r="V454" s="1476"/>
      <c r="W454" s="1273" t="s">
        <v>641</v>
      </c>
      <c r="X454" s="1274"/>
      <c r="Y454" s="1275"/>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5">
      <c r="A455" s="186"/>
      <c r="B455" s="186"/>
      <c r="C455" s="186"/>
      <c r="D455" s="1474" t="s">
        <v>752</v>
      </c>
      <c r="E455" s="1475"/>
      <c r="F455" s="1475"/>
      <c r="G455" s="1475"/>
      <c r="H455" s="1475"/>
      <c r="I455" s="1475"/>
      <c r="J455" s="1475"/>
      <c r="K455" s="1475"/>
      <c r="L455" s="1475"/>
      <c r="M455" s="1475"/>
      <c r="N455" s="1475"/>
      <c r="O455" s="1475"/>
      <c r="P455" s="1475"/>
      <c r="Q455" s="1475"/>
      <c r="R455" s="1475"/>
      <c r="S455" s="1475"/>
      <c r="T455" s="1475"/>
      <c r="U455" s="1475"/>
      <c r="V455" s="1476"/>
      <c r="W455" s="1273" t="s">
        <v>641</v>
      </c>
      <c r="X455" s="1274"/>
      <c r="Y455" s="1275"/>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5">
      <c r="A456" s="186"/>
      <c r="B456" s="186"/>
      <c r="C456" s="186"/>
      <c r="D456" s="1474" t="s">
        <v>975</v>
      </c>
      <c r="E456" s="1475"/>
      <c r="F456" s="1475"/>
      <c r="G456" s="1475"/>
      <c r="H456" s="1475"/>
      <c r="I456" s="1475"/>
      <c r="J456" s="1475"/>
      <c r="K456" s="1475"/>
      <c r="L456" s="1475"/>
      <c r="M456" s="1475"/>
      <c r="N456" s="1475"/>
      <c r="O456" s="1475"/>
      <c r="P456" s="1475"/>
      <c r="Q456" s="1475"/>
      <c r="R456" s="1475"/>
      <c r="S456" s="1475"/>
      <c r="T456" s="1475"/>
      <c r="U456" s="1475"/>
      <c r="V456" s="1476"/>
      <c r="W456" s="1273" t="s">
        <v>641</v>
      </c>
      <c r="X456" s="1274"/>
      <c r="Y456" s="1275"/>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5">
      <c r="A457" s="186"/>
      <c r="B457" s="186"/>
      <c r="C457" s="186"/>
      <c r="D457" s="1474" t="s">
        <v>753</v>
      </c>
      <c r="E457" s="1475"/>
      <c r="F457" s="1475"/>
      <c r="G457" s="1475"/>
      <c r="H457" s="1475"/>
      <c r="I457" s="1475"/>
      <c r="J457" s="1475"/>
      <c r="K457" s="1475"/>
      <c r="L457" s="1475"/>
      <c r="M457" s="1475"/>
      <c r="N457" s="1475"/>
      <c r="O457" s="1475"/>
      <c r="P457" s="1475"/>
      <c r="Q457" s="1475"/>
      <c r="R457" s="1475"/>
      <c r="S457" s="1475"/>
      <c r="T457" s="1475"/>
      <c r="U457" s="1475"/>
      <c r="V457" s="1476"/>
      <c r="W457" s="1273" t="s">
        <v>641</v>
      </c>
      <c r="X457" s="1274"/>
      <c r="Y457" s="1275"/>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5">
      <c r="A458" s="186"/>
      <c r="B458" s="186"/>
      <c r="C458" s="186"/>
      <c r="D458" s="1474" t="s">
        <v>1157</v>
      </c>
      <c r="E458" s="1475"/>
      <c r="F458" s="1475"/>
      <c r="G458" s="1475"/>
      <c r="H458" s="1475"/>
      <c r="I458" s="1475"/>
      <c r="J458" s="1475"/>
      <c r="K458" s="1475"/>
      <c r="L458" s="1475"/>
      <c r="M458" s="1475"/>
      <c r="N458" s="1475"/>
      <c r="O458" s="1475"/>
      <c r="P458" s="1475"/>
      <c r="Q458" s="1475"/>
      <c r="R458" s="1475"/>
      <c r="S458" s="1475"/>
      <c r="T458" s="1475"/>
      <c r="U458" s="1475"/>
      <c r="V458" s="1476"/>
      <c r="W458" s="1273" t="s">
        <v>641</v>
      </c>
      <c r="X458" s="1274"/>
      <c r="Y458" s="1275"/>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5">
      <c r="A459" s="186"/>
      <c r="B459" s="186"/>
      <c r="C459" s="186"/>
      <c r="D459" s="409" t="s">
        <v>177</v>
      </c>
      <c r="E459" s="410"/>
      <c r="F459" s="411"/>
      <c r="G459" s="1544"/>
      <c r="H459" s="1545"/>
      <c r="I459" s="1545"/>
      <c r="J459" s="1545"/>
      <c r="K459" s="1545"/>
      <c r="L459" s="1545"/>
      <c r="M459" s="1545"/>
      <c r="N459" s="1545"/>
      <c r="O459" s="1545"/>
      <c r="P459" s="1545"/>
      <c r="Q459" s="1545"/>
      <c r="R459" s="1545"/>
      <c r="S459" s="1545"/>
      <c r="T459" s="1545"/>
      <c r="U459" s="1545"/>
      <c r="V459" s="1546"/>
      <c r="W459" s="1273" t="s">
        <v>641</v>
      </c>
      <c r="X459" s="1274"/>
      <c r="Y459" s="1275"/>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5">
      <c r="A460" s="186"/>
      <c r="B460" s="186"/>
      <c r="C460" s="186"/>
      <c r="D460" s="412" t="s">
        <v>976</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5">
      <c r="A461" s="186"/>
      <c r="B461" s="186"/>
      <c r="C461" s="186"/>
      <c r="D461" s="416" t="s">
        <v>641</v>
      </c>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5">
      <c r="A463" s="186"/>
      <c r="B463" s="186"/>
      <c r="C463" s="186"/>
      <c r="D463" s="1478" t="s">
        <v>754</v>
      </c>
      <c r="E463" s="1479"/>
      <c r="F463" s="1479"/>
      <c r="G463" s="1479"/>
      <c r="H463" s="1479"/>
      <c r="I463" s="1479"/>
      <c r="J463" s="1479"/>
      <c r="K463" s="1479"/>
      <c r="L463" s="1479"/>
      <c r="M463" s="1479"/>
      <c r="N463" s="1479"/>
      <c r="O463" s="1479"/>
      <c r="P463" s="1479"/>
      <c r="Q463" s="1479"/>
      <c r="R463" s="1479"/>
      <c r="S463" s="1479"/>
      <c r="T463" s="1479"/>
      <c r="U463" s="1479"/>
      <c r="V463" s="1479"/>
      <c r="W463" s="1586"/>
      <c r="X463" s="1586"/>
      <c r="Y463" s="1587"/>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5">
      <c r="A464" s="186"/>
      <c r="B464" s="186"/>
      <c r="C464" s="186"/>
      <c r="D464" s="1474" t="s">
        <v>755</v>
      </c>
      <c r="E464" s="1475"/>
      <c r="F464" s="1475"/>
      <c r="G464" s="1475"/>
      <c r="H464" s="1475"/>
      <c r="I464" s="1475"/>
      <c r="J464" s="1475"/>
      <c r="K464" s="1475"/>
      <c r="L464" s="1475"/>
      <c r="M464" s="1475"/>
      <c r="N464" s="1475"/>
      <c r="O464" s="1475"/>
      <c r="P464" s="1475"/>
      <c r="Q464" s="1475"/>
      <c r="R464" s="1475"/>
      <c r="S464" s="1475"/>
      <c r="T464" s="1475"/>
      <c r="U464" s="1475"/>
      <c r="V464" s="1476"/>
      <c r="W464" s="1273" t="s">
        <v>641</v>
      </c>
      <c r="X464" s="1274"/>
      <c r="Y464" s="1275"/>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5">
      <c r="A466" s="1277" t="s">
        <v>892</v>
      </c>
      <c r="B466" s="1277"/>
      <c r="C466" s="1277"/>
      <c r="D466" s="1277"/>
      <c r="E466" s="1277"/>
      <c r="F466" s="1277"/>
      <c r="G466" s="1277"/>
      <c r="H466" s="1277"/>
      <c r="I466" s="1277"/>
      <c r="J466" s="1277"/>
      <c r="K466" s="1277"/>
      <c r="L466" s="1277"/>
      <c r="M466" s="1277"/>
      <c r="N466" s="1277"/>
      <c r="O466" s="1277"/>
      <c r="P466" s="1277"/>
      <c r="Q466" s="1277"/>
      <c r="R466" s="1277"/>
      <c r="S466" s="1277"/>
      <c r="T466" s="1277"/>
      <c r="U466" s="1277"/>
      <c r="V466" s="1277"/>
      <c r="W466" s="1277"/>
      <c r="X466" s="1277"/>
      <c r="Y466" s="1277"/>
      <c r="Z466" s="1277"/>
      <c r="AA466" s="1277"/>
      <c r="AB466" s="1277"/>
      <c r="AC466" s="1277"/>
      <c r="AD466" s="1277"/>
      <c r="AE466" s="1277"/>
      <c r="AF466" s="1277"/>
      <c r="AG466" s="1277"/>
      <c r="AH466" s="1277"/>
      <c r="AI466" s="1277"/>
      <c r="AJ466" s="1277"/>
      <c r="AK466" s="1277"/>
      <c r="AL466" s="1277"/>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 thickBot="1">
      <c r="A467" s="1278"/>
      <c r="B467" s="1278"/>
      <c r="C467" s="1278"/>
      <c r="D467" s="1278"/>
      <c r="E467" s="1278"/>
      <c r="F467" s="1278"/>
      <c r="G467" s="1278"/>
      <c r="H467" s="1278"/>
      <c r="I467" s="1278"/>
      <c r="J467" s="1278"/>
      <c r="K467" s="1278"/>
      <c r="L467" s="1278"/>
      <c r="M467" s="1278"/>
      <c r="N467" s="1278"/>
      <c r="O467" s="1278"/>
      <c r="P467" s="1278"/>
      <c r="Q467" s="1278"/>
      <c r="R467" s="1278"/>
      <c r="S467" s="1278"/>
      <c r="T467" s="1278"/>
      <c r="U467" s="1278"/>
      <c r="V467" s="1278"/>
      <c r="W467" s="1278"/>
      <c r="X467" s="1278"/>
      <c r="Y467" s="1278"/>
      <c r="Z467" s="1278"/>
      <c r="AA467" s="1278"/>
      <c r="AB467" s="1278"/>
      <c r="AC467" s="1278"/>
      <c r="AD467" s="1278"/>
      <c r="AE467" s="1278"/>
      <c r="AF467" s="1278"/>
      <c r="AG467" s="1278"/>
      <c r="AH467" s="1278"/>
      <c r="AI467" s="1278"/>
      <c r="AJ467" s="1278"/>
      <c r="AK467" s="1278"/>
      <c r="AL467" s="1278"/>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3">
      <c r="A469" s="50" t="s">
        <v>341</v>
      </c>
      <c r="C469" s="50" t="s">
        <v>890</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3">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3">
      <c r="A471" s="39"/>
      <c r="B471" s="525"/>
      <c r="C471" s="525"/>
      <c r="D471" s="525"/>
      <c r="E471" s="903"/>
      <c r="F471" s="904"/>
      <c r="G471" s="904"/>
      <c r="H471" s="904"/>
      <c r="I471" s="904"/>
      <c r="J471" s="904"/>
      <c r="K471" s="904"/>
      <c r="L471" s="904"/>
      <c r="M471" s="904"/>
      <c r="N471" s="904"/>
      <c r="O471" s="904"/>
      <c r="P471" s="904"/>
      <c r="Q471" s="904"/>
      <c r="R471" s="904"/>
      <c r="S471" s="905"/>
      <c r="T471" s="1486" t="s">
        <v>893</v>
      </c>
      <c r="U471" s="1487"/>
      <c r="V471" s="1487"/>
      <c r="W471" s="1487"/>
      <c r="X471" s="1487"/>
      <c r="Y471" s="1487"/>
      <c r="Z471" s="1487"/>
      <c r="AA471" s="1487"/>
      <c r="AB471" s="1487"/>
      <c r="AC471" s="1487"/>
      <c r="AD471" s="1487"/>
      <c r="AE471" s="1487"/>
      <c r="AF471" s="1487"/>
      <c r="AG471" s="1487"/>
      <c r="AH471" s="1537"/>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5">
      <c r="A472" s="39"/>
      <c r="B472" s="39"/>
      <c r="C472" s="39"/>
      <c r="D472" s="39"/>
      <c r="E472" s="906"/>
      <c r="F472" s="705"/>
      <c r="G472" s="705"/>
      <c r="H472" s="705"/>
      <c r="I472" s="705"/>
      <c r="J472" s="705"/>
      <c r="K472" s="705"/>
      <c r="L472" s="705"/>
      <c r="M472" s="705"/>
      <c r="N472" s="705"/>
      <c r="O472" s="705"/>
      <c r="P472" s="705"/>
      <c r="Q472" s="705"/>
      <c r="R472" s="705"/>
      <c r="S472" s="907"/>
      <c r="T472" s="1480" t="s">
        <v>38</v>
      </c>
      <c r="U472" s="1480"/>
      <c r="V472" s="1480"/>
      <c r="W472" s="1480"/>
      <c r="X472" s="1480"/>
      <c r="Y472" s="1480" t="s">
        <v>39</v>
      </c>
      <c r="Z472" s="1480"/>
      <c r="AA472" s="1480"/>
      <c r="AB472" s="1480"/>
      <c r="AC472" s="1480"/>
      <c r="AD472" s="1480" t="s">
        <v>362</v>
      </c>
      <c r="AE472" s="1480"/>
      <c r="AF472" s="1480"/>
      <c r="AG472" s="1480"/>
      <c r="AH472" s="1480"/>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5">
      <c r="A473" s="39"/>
      <c r="B473" s="39"/>
      <c r="C473" s="39"/>
      <c r="D473" s="39"/>
      <c r="E473" s="908"/>
      <c r="F473" s="909"/>
      <c r="G473" s="909"/>
      <c r="H473" s="909"/>
      <c r="I473" s="909"/>
      <c r="J473" s="909"/>
      <c r="K473" s="909"/>
      <c r="L473" s="909"/>
      <c r="M473" s="909"/>
      <c r="N473" s="909"/>
      <c r="O473" s="909"/>
      <c r="P473" s="909"/>
      <c r="Q473" s="909"/>
      <c r="R473" s="909"/>
      <c r="S473" s="910"/>
      <c r="T473" s="1480"/>
      <c r="U473" s="1480"/>
      <c r="V473" s="1480"/>
      <c r="W473" s="1480"/>
      <c r="X473" s="1480"/>
      <c r="Y473" s="1480"/>
      <c r="Z473" s="1480"/>
      <c r="AA473" s="1480"/>
      <c r="AB473" s="1480"/>
      <c r="AC473" s="1480"/>
      <c r="AD473" s="1480"/>
      <c r="AE473" s="1480"/>
      <c r="AF473" s="1480"/>
      <c r="AG473" s="1480"/>
      <c r="AH473" s="1480"/>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5">
      <c r="E474" s="76" t="s">
        <v>396</v>
      </c>
      <c r="F474" s="77"/>
      <c r="G474" s="77"/>
      <c r="H474" s="77"/>
      <c r="I474" s="77"/>
      <c r="J474" s="77"/>
      <c r="K474" s="77"/>
      <c r="L474" s="77"/>
      <c r="M474" s="77"/>
      <c r="N474" s="77"/>
      <c r="O474" s="77"/>
      <c r="P474" s="77"/>
      <c r="Q474" s="77"/>
      <c r="R474" s="77"/>
      <c r="S474" s="78"/>
      <c r="T474" s="1477" t="s">
        <v>641</v>
      </c>
      <c r="U474" s="1477"/>
      <c r="V474" s="1477"/>
      <c r="W474" s="1477"/>
      <c r="X474" s="1477"/>
      <c r="Y474" s="1477">
        <v>0</v>
      </c>
      <c r="Z474" s="1477"/>
      <c r="AA474" s="1477"/>
      <c r="AB474" s="1477"/>
      <c r="AC474" s="1477"/>
      <c r="AD474" s="1477">
        <v>0</v>
      </c>
      <c r="AE474" s="1477"/>
      <c r="AF474" s="1477"/>
      <c r="AG474" s="1477"/>
      <c r="AH474" s="1477"/>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5">
      <c r="E475" s="76" t="s">
        <v>397</v>
      </c>
      <c r="F475" s="77"/>
      <c r="G475" s="77"/>
      <c r="H475" s="77"/>
      <c r="I475" s="77"/>
      <c r="J475" s="77"/>
      <c r="K475" s="77"/>
      <c r="L475" s="77"/>
      <c r="M475" s="77"/>
      <c r="N475" s="77"/>
      <c r="O475" s="77"/>
      <c r="P475" s="77"/>
      <c r="Q475" s="77"/>
      <c r="R475" s="77"/>
      <c r="S475" s="77"/>
      <c r="T475" s="1477" t="s">
        <v>641</v>
      </c>
      <c r="U475" s="1477"/>
      <c r="V475" s="1477"/>
      <c r="W475" s="1477"/>
      <c r="X475" s="1477"/>
      <c r="Y475" s="1477">
        <v>0</v>
      </c>
      <c r="Z475" s="1477"/>
      <c r="AA475" s="1477"/>
      <c r="AB475" s="1477"/>
      <c r="AC475" s="1477"/>
      <c r="AD475" s="1477">
        <v>0</v>
      </c>
      <c r="AE475" s="1477"/>
      <c r="AF475" s="1477"/>
      <c r="AG475" s="1477"/>
      <c r="AH475" s="1477"/>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5">
      <c r="E476" s="76" t="s">
        <v>398</v>
      </c>
      <c r="F476" s="77"/>
      <c r="G476" s="77"/>
      <c r="H476" s="77"/>
      <c r="I476" s="77"/>
      <c r="J476" s="77"/>
      <c r="K476" s="77"/>
      <c r="L476" s="77"/>
      <c r="M476" s="77"/>
      <c r="N476" s="77"/>
      <c r="O476" s="77"/>
      <c r="P476" s="77"/>
      <c r="Q476" s="77"/>
      <c r="R476" s="77"/>
      <c r="S476" s="77"/>
      <c r="T476" s="1477" t="s">
        <v>641</v>
      </c>
      <c r="U476" s="1477"/>
      <c r="V476" s="1477"/>
      <c r="W476" s="1477"/>
      <c r="X476" s="1477"/>
      <c r="Y476" s="1477">
        <v>0</v>
      </c>
      <c r="Z476" s="1477"/>
      <c r="AA476" s="1477"/>
      <c r="AB476" s="1477"/>
      <c r="AC476" s="1477"/>
      <c r="AD476" s="1477">
        <v>0</v>
      </c>
      <c r="AE476" s="1477"/>
      <c r="AF476" s="1477"/>
      <c r="AG476" s="1477"/>
      <c r="AH476" s="1477"/>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5">
      <c r="E477" s="76" t="s">
        <v>399</v>
      </c>
      <c r="F477" s="77"/>
      <c r="G477" s="77"/>
      <c r="H477" s="77"/>
      <c r="I477" s="77"/>
      <c r="J477" s="77"/>
      <c r="K477" s="77"/>
      <c r="L477" s="77"/>
      <c r="M477" s="77"/>
      <c r="N477" s="77"/>
      <c r="O477" s="77"/>
      <c r="P477" s="77"/>
      <c r="Q477" s="77"/>
      <c r="R477" s="77"/>
      <c r="S477" s="77"/>
      <c r="T477" s="1477" t="s">
        <v>641</v>
      </c>
      <c r="U477" s="1477"/>
      <c r="V477" s="1477"/>
      <c r="W477" s="1477"/>
      <c r="X477" s="1477"/>
      <c r="Y477" s="1477">
        <v>0</v>
      </c>
      <c r="Z477" s="1477"/>
      <c r="AA477" s="1477"/>
      <c r="AB477" s="1477"/>
      <c r="AC477" s="1477"/>
      <c r="AD477" s="1477">
        <v>0</v>
      </c>
      <c r="AE477" s="1477"/>
      <c r="AF477" s="1477"/>
      <c r="AG477" s="1477"/>
      <c r="AH477" s="1477"/>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5">
      <c r="E478" s="76" t="s">
        <v>400</v>
      </c>
      <c r="F478" s="77"/>
      <c r="G478" s="77"/>
      <c r="H478" s="77"/>
      <c r="I478" s="77"/>
      <c r="J478" s="77"/>
      <c r="K478" s="77"/>
      <c r="L478" s="77"/>
      <c r="M478" s="77"/>
      <c r="N478" s="77"/>
      <c r="O478" s="77"/>
      <c r="P478" s="77"/>
      <c r="Q478" s="77"/>
      <c r="R478" s="77"/>
      <c r="S478" s="77"/>
      <c r="T478" s="1477" t="s">
        <v>641</v>
      </c>
      <c r="U478" s="1477"/>
      <c r="V478" s="1477"/>
      <c r="W478" s="1477"/>
      <c r="X478" s="1477"/>
      <c r="Y478" s="1477">
        <v>0</v>
      </c>
      <c r="Z478" s="1477"/>
      <c r="AA478" s="1477"/>
      <c r="AB478" s="1477"/>
      <c r="AC478" s="1477"/>
      <c r="AD478" s="1477">
        <v>0</v>
      </c>
      <c r="AE478" s="1477"/>
      <c r="AF478" s="1477"/>
      <c r="AG478" s="1477"/>
      <c r="AH478" s="1477"/>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5">
      <c r="E479" s="76" t="s">
        <v>401</v>
      </c>
      <c r="F479" s="77"/>
      <c r="G479" s="77"/>
      <c r="H479" s="77"/>
      <c r="I479" s="77"/>
      <c r="J479" s="77"/>
      <c r="K479" s="77"/>
      <c r="L479" s="77"/>
      <c r="M479" s="77"/>
      <c r="N479" s="77"/>
      <c r="O479" s="77"/>
      <c r="P479" s="77"/>
      <c r="Q479" s="77"/>
      <c r="R479" s="77"/>
      <c r="S479" s="77"/>
      <c r="T479" s="1477" t="s">
        <v>641</v>
      </c>
      <c r="U479" s="1477"/>
      <c r="V479" s="1477"/>
      <c r="W479" s="1477"/>
      <c r="X479" s="1477"/>
      <c r="Y479" s="1477">
        <v>0</v>
      </c>
      <c r="Z479" s="1477"/>
      <c r="AA479" s="1477"/>
      <c r="AB479" s="1477"/>
      <c r="AC479" s="1477"/>
      <c r="AD479" s="1477">
        <v>0</v>
      </c>
      <c r="AE479" s="1477"/>
      <c r="AF479" s="1477"/>
      <c r="AG479" s="1477"/>
      <c r="AH479" s="1477"/>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5">
      <c r="E480" s="76" t="s">
        <v>402</v>
      </c>
      <c r="F480" s="77"/>
      <c r="G480" s="77"/>
      <c r="H480" s="77"/>
      <c r="I480" s="77"/>
      <c r="J480" s="77"/>
      <c r="K480" s="77"/>
      <c r="L480" s="77"/>
      <c r="M480" s="77"/>
      <c r="N480" s="77"/>
      <c r="O480" s="77"/>
      <c r="P480" s="77"/>
      <c r="Q480" s="77"/>
      <c r="R480" s="77"/>
      <c r="S480" s="77"/>
      <c r="T480" s="1477" t="s">
        <v>641</v>
      </c>
      <c r="U480" s="1477"/>
      <c r="V480" s="1477"/>
      <c r="W480" s="1477"/>
      <c r="X480" s="1477"/>
      <c r="Y480" s="1477">
        <v>0</v>
      </c>
      <c r="Z480" s="1477"/>
      <c r="AA480" s="1477"/>
      <c r="AB480" s="1477"/>
      <c r="AC480" s="1477"/>
      <c r="AD480" s="1477">
        <v>0</v>
      </c>
      <c r="AE480" s="1477"/>
      <c r="AF480" s="1477"/>
      <c r="AG480" s="1477"/>
      <c r="AH480" s="1477"/>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5">
      <c r="E481" s="76" t="s">
        <v>426</v>
      </c>
      <c r="F481" s="77"/>
      <c r="G481" s="77"/>
      <c r="H481" s="77"/>
      <c r="I481" s="77"/>
      <c r="J481" s="77"/>
      <c r="K481" s="77"/>
      <c r="L481" s="77"/>
      <c r="M481" s="77"/>
      <c r="N481" s="77"/>
      <c r="O481" s="77"/>
      <c r="P481" s="77"/>
      <c r="Q481" s="77"/>
      <c r="R481" s="77"/>
      <c r="S481" s="77"/>
      <c r="T481" s="1477" t="s">
        <v>641</v>
      </c>
      <c r="U481" s="1477"/>
      <c r="V481" s="1477"/>
      <c r="W481" s="1477"/>
      <c r="X481" s="1477"/>
      <c r="Y481" s="1477">
        <v>0</v>
      </c>
      <c r="Z481" s="1477"/>
      <c r="AA481" s="1477"/>
      <c r="AB481" s="1477"/>
      <c r="AC481" s="1477"/>
      <c r="AD481" s="1477">
        <v>0</v>
      </c>
      <c r="AE481" s="1477"/>
      <c r="AF481" s="1477"/>
      <c r="AG481" s="1477"/>
      <c r="AH481" s="1477"/>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5">
      <c r="E482" s="79" t="s">
        <v>427</v>
      </c>
      <c r="F482" s="77"/>
      <c r="G482" s="77"/>
      <c r="H482" s="77"/>
      <c r="I482" s="77"/>
      <c r="J482" s="77"/>
      <c r="K482" s="77"/>
      <c r="L482" s="77"/>
      <c r="M482" s="77"/>
      <c r="N482" s="77"/>
      <c r="O482" s="77"/>
      <c r="P482" s="77"/>
      <c r="Q482" s="77"/>
      <c r="R482" s="77"/>
      <c r="S482" s="77"/>
      <c r="T482" s="1477" t="s">
        <v>641</v>
      </c>
      <c r="U482" s="1477"/>
      <c r="V482" s="1477"/>
      <c r="W482" s="1477"/>
      <c r="X482" s="1477"/>
      <c r="Y482" s="1477">
        <v>0</v>
      </c>
      <c r="Z482" s="1477"/>
      <c r="AA482" s="1477"/>
      <c r="AB482" s="1477"/>
      <c r="AC482" s="1477"/>
      <c r="AD482" s="1477">
        <v>0</v>
      </c>
      <c r="AE482" s="1477"/>
      <c r="AF482" s="1477"/>
      <c r="AG482" s="1477"/>
      <c r="AH482" s="1477"/>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5">
      <c r="E483" s="103" t="s">
        <v>1131</v>
      </c>
      <c r="F483" s="80"/>
      <c r="G483" s="80"/>
      <c r="H483" s="80"/>
      <c r="I483" s="80"/>
      <c r="J483" s="80"/>
      <c r="K483" s="80"/>
      <c r="L483" s="80"/>
      <c r="M483" s="80"/>
      <c r="N483" s="80"/>
      <c r="O483" s="80"/>
      <c r="P483" s="80"/>
      <c r="Q483" s="80"/>
      <c r="R483" s="80"/>
      <c r="S483" s="80"/>
      <c r="T483" s="1477" t="s">
        <v>641</v>
      </c>
      <c r="U483" s="1477"/>
      <c r="V483" s="1477"/>
      <c r="W483" s="1477"/>
      <c r="X483" s="1477"/>
      <c r="Y483" s="1477">
        <v>0</v>
      </c>
      <c r="Z483" s="1477"/>
      <c r="AA483" s="1477"/>
      <c r="AB483" s="1477"/>
      <c r="AC483" s="1477"/>
      <c r="AD483" s="1477">
        <v>0</v>
      </c>
      <c r="AE483" s="1477"/>
      <c r="AF483" s="1477"/>
      <c r="AG483" s="1477"/>
      <c r="AH483" s="1477"/>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3">
      <c r="B485" s="76"/>
      <c r="C485" s="77"/>
      <c r="D485" s="77"/>
      <c r="E485" s="77"/>
      <c r="F485" s="77"/>
      <c r="G485" s="77"/>
      <c r="H485" s="77"/>
      <c r="I485" s="77"/>
      <c r="J485" s="77"/>
      <c r="K485" s="77"/>
      <c r="L485" s="77"/>
      <c r="M485" s="77"/>
      <c r="N485" s="77"/>
      <c r="O485" s="77"/>
      <c r="P485" s="78"/>
      <c r="Q485" s="1483" t="s">
        <v>428</v>
      </c>
      <c r="R485" s="1484"/>
      <c r="S485" s="1484"/>
      <c r="T485" s="1484"/>
      <c r="U485" s="1484"/>
      <c r="V485" s="1484"/>
      <c r="W485" s="1484"/>
      <c r="X485" s="1484"/>
      <c r="Y485" s="1484"/>
      <c r="Z485" s="1484"/>
      <c r="AA485" s="1484"/>
      <c r="AB485" s="1484"/>
      <c r="AC485" s="1484"/>
      <c r="AD485" s="1484"/>
      <c r="AE485" s="1484"/>
      <c r="AF485" s="1484"/>
      <c r="AG485" s="1484"/>
      <c r="AH485" s="1484"/>
      <c r="AI485" s="1484"/>
      <c r="AJ485" s="1484"/>
      <c r="AK485" s="1485"/>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5">
      <c r="B486" s="76" t="s">
        <v>429</v>
      </c>
      <c r="C486" s="77"/>
      <c r="D486" s="77"/>
      <c r="E486" s="77"/>
      <c r="F486" s="77"/>
      <c r="G486" s="77"/>
      <c r="H486" s="77"/>
      <c r="I486" s="77"/>
      <c r="J486" s="77"/>
      <c r="K486" s="77"/>
      <c r="L486" s="77"/>
      <c r="M486" s="77"/>
      <c r="N486" s="77"/>
      <c r="O486" s="77"/>
      <c r="P486" s="77"/>
      <c r="Q486" s="1313" t="s">
        <v>1744</v>
      </c>
      <c r="R486" s="1123"/>
      <c r="S486" s="1123"/>
      <c r="T486" s="1123"/>
      <c r="U486" s="1123"/>
      <c r="V486" s="1123"/>
      <c r="W486" s="1123"/>
      <c r="X486" s="1123"/>
      <c r="Y486" s="1123"/>
      <c r="Z486" s="1123"/>
      <c r="AA486" s="1123"/>
      <c r="AB486" s="1123"/>
      <c r="AC486" s="1123"/>
      <c r="AD486" s="1123"/>
      <c r="AE486" s="1123"/>
      <c r="AF486" s="1123"/>
      <c r="AG486" s="1123"/>
      <c r="AH486" s="1123"/>
      <c r="AI486" s="1123"/>
      <c r="AJ486" s="1123"/>
      <c r="AK486" s="1314"/>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ustomHeight="1">
      <c r="B487" s="76" t="s">
        <v>430</v>
      </c>
      <c r="C487" s="77"/>
      <c r="D487" s="77"/>
      <c r="E487" s="77"/>
      <c r="F487" s="77"/>
      <c r="G487" s="77"/>
      <c r="H487" s="77"/>
      <c r="I487" s="77"/>
      <c r="J487" s="77"/>
      <c r="K487" s="77"/>
      <c r="L487" s="77"/>
      <c r="M487" s="77"/>
      <c r="N487" s="77"/>
      <c r="O487" s="77"/>
      <c r="P487" s="77"/>
      <c r="Q487" s="1536" t="s">
        <v>1745</v>
      </c>
      <c r="R487" s="1123"/>
      <c r="S487" s="1123"/>
      <c r="T487" s="1123"/>
      <c r="U487" s="1123"/>
      <c r="V487" s="1123"/>
      <c r="W487" s="1123"/>
      <c r="X487" s="1123"/>
      <c r="Y487" s="1123"/>
      <c r="Z487" s="1123"/>
      <c r="AA487" s="1123"/>
      <c r="AB487" s="1123"/>
      <c r="AC487" s="1123"/>
      <c r="AD487" s="1123"/>
      <c r="AE487" s="1123"/>
      <c r="AF487" s="1123"/>
      <c r="AG487" s="1123"/>
      <c r="AH487" s="1123"/>
      <c r="AI487" s="1123"/>
      <c r="AJ487" s="1123"/>
      <c r="AK487" s="1314"/>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ustomHeight="1">
      <c r="B488" s="76" t="s">
        <v>431</v>
      </c>
      <c r="C488" s="77"/>
      <c r="D488" s="77"/>
      <c r="E488" s="77"/>
      <c r="F488" s="77"/>
      <c r="G488" s="77"/>
      <c r="H488" s="77"/>
      <c r="I488" s="77"/>
      <c r="J488" s="77"/>
      <c r="K488" s="77"/>
      <c r="L488" s="77"/>
      <c r="M488" s="77"/>
      <c r="N488" s="77"/>
      <c r="O488" s="77"/>
      <c r="P488" s="77"/>
      <c r="Q488" s="1536" t="s">
        <v>1745</v>
      </c>
      <c r="R488" s="1123"/>
      <c r="S488" s="1123"/>
      <c r="T488" s="1123"/>
      <c r="U488" s="1123"/>
      <c r="V488" s="1123"/>
      <c r="W488" s="1123"/>
      <c r="X488" s="1123"/>
      <c r="Y488" s="1123"/>
      <c r="Z488" s="1123"/>
      <c r="AA488" s="1123"/>
      <c r="AB488" s="1123"/>
      <c r="AC488" s="1123"/>
      <c r="AD488" s="1123"/>
      <c r="AE488" s="1123"/>
      <c r="AF488" s="1123"/>
      <c r="AG488" s="1123"/>
      <c r="AH488" s="1123"/>
      <c r="AI488" s="1123"/>
      <c r="AJ488" s="1123"/>
      <c r="AK488" s="1314"/>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65" customHeight="1">
      <c r="B489" s="1488" t="s">
        <v>432</v>
      </c>
      <c r="C489" s="1489"/>
      <c r="D489" s="1489"/>
      <c r="E489" s="1489"/>
      <c r="F489" s="1489"/>
      <c r="G489" s="1489"/>
      <c r="H489" s="1489"/>
      <c r="I489" s="1489"/>
      <c r="J489" s="1489"/>
      <c r="K489" s="1489"/>
      <c r="L489" s="1489"/>
      <c r="M489" s="1489"/>
      <c r="N489" s="1489"/>
      <c r="O489" s="1489"/>
      <c r="P489" s="1490"/>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65" customHeight="1">
      <c r="B490" s="1491"/>
      <c r="C490" s="1492"/>
      <c r="D490" s="1492"/>
      <c r="E490" s="1492"/>
      <c r="F490" s="1492"/>
      <c r="G490" s="1492"/>
      <c r="H490" s="1492"/>
      <c r="I490" s="1492"/>
      <c r="J490" s="1492"/>
      <c r="K490" s="1492"/>
      <c r="L490" s="1492"/>
      <c r="M490" s="1492"/>
      <c r="N490" s="1492"/>
      <c r="O490" s="1492"/>
      <c r="P490" s="1493"/>
      <c r="Q490" s="1497" t="s">
        <v>722</v>
      </c>
      <c r="R490" s="1498"/>
      <c r="S490" s="1093" t="s">
        <v>173</v>
      </c>
      <c r="T490" s="1094"/>
      <c r="U490" s="1094"/>
      <c r="V490" s="1094"/>
      <c r="W490" s="1094"/>
      <c r="X490" s="1094"/>
      <c r="Y490" s="1094"/>
      <c r="Z490" s="1094"/>
      <c r="AA490" s="1094"/>
      <c r="AB490" s="1094"/>
      <c r="AC490" s="1094"/>
      <c r="AD490" s="1094"/>
      <c r="AE490" s="1094"/>
      <c r="AF490" s="1094"/>
      <c r="AG490" s="1094"/>
      <c r="AH490" s="1094"/>
      <c r="AI490" s="1094"/>
      <c r="AJ490" s="1094"/>
      <c r="AK490" s="1095"/>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5">
      <c r="B491" s="1494"/>
      <c r="C491" s="1495"/>
      <c r="D491" s="1495"/>
      <c r="E491" s="1495"/>
      <c r="F491" s="1495"/>
      <c r="G491" s="1495"/>
      <c r="H491" s="1495"/>
      <c r="I491" s="1495"/>
      <c r="J491" s="1495"/>
      <c r="K491" s="1495"/>
      <c r="L491" s="1495"/>
      <c r="M491" s="1495"/>
      <c r="N491" s="1495"/>
      <c r="O491" s="1495"/>
      <c r="P491" s="1496"/>
      <c r="Q491" s="1499"/>
      <c r="R491" s="1500"/>
      <c r="S491" s="1096"/>
      <c r="T491" s="1097"/>
      <c r="U491" s="1097"/>
      <c r="V491" s="1097"/>
      <c r="W491" s="1097"/>
      <c r="X491" s="1097"/>
      <c r="Y491" s="1097"/>
      <c r="Z491" s="1097"/>
      <c r="AA491" s="1097"/>
      <c r="AB491" s="1097"/>
      <c r="AC491" s="1097"/>
      <c r="AD491" s="1097"/>
      <c r="AE491" s="1097"/>
      <c r="AF491" s="1097"/>
      <c r="AG491" s="1097"/>
      <c r="AH491" s="1097"/>
      <c r="AI491" s="1097"/>
      <c r="AJ491" s="1097"/>
      <c r="AK491" s="1098"/>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5">
      <c r="B492" s="76" t="s">
        <v>433</v>
      </c>
      <c r="C492" s="77"/>
      <c r="D492" s="77"/>
      <c r="E492" s="77"/>
      <c r="F492" s="77"/>
      <c r="G492" s="77"/>
      <c r="H492" s="77"/>
      <c r="I492" s="77"/>
      <c r="J492" s="77"/>
      <c r="K492" s="77"/>
      <c r="L492" s="77"/>
      <c r="M492" s="77"/>
      <c r="N492" s="77"/>
      <c r="O492" s="77"/>
      <c r="P492" s="77"/>
      <c r="Q492" s="1313" t="s">
        <v>1746</v>
      </c>
      <c r="R492" s="1123"/>
      <c r="S492" s="1123"/>
      <c r="T492" s="1123"/>
      <c r="U492" s="1123"/>
      <c r="V492" s="1123"/>
      <c r="W492" s="1123"/>
      <c r="X492" s="1123"/>
      <c r="Y492" s="1123"/>
      <c r="Z492" s="1123"/>
      <c r="AA492" s="1123"/>
      <c r="AB492" s="1123"/>
      <c r="AC492" s="1123"/>
      <c r="AD492" s="1123"/>
      <c r="AE492" s="1123"/>
      <c r="AF492" s="1123"/>
      <c r="AG492" s="1123"/>
      <c r="AH492" s="1123"/>
      <c r="AI492" s="1123"/>
      <c r="AJ492" s="1123"/>
      <c r="AK492" s="1314"/>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5">
      <c r="B493" s="76" t="s">
        <v>434</v>
      </c>
      <c r="C493" s="77"/>
      <c r="D493" s="77"/>
      <c r="E493" s="77"/>
      <c r="F493" s="77"/>
      <c r="G493" s="77"/>
      <c r="H493" s="77"/>
      <c r="I493" s="77"/>
      <c r="J493" s="77"/>
      <c r="K493" s="77"/>
      <c r="L493" s="77"/>
      <c r="M493" s="77"/>
      <c r="N493" s="77"/>
      <c r="O493" s="77"/>
      <c r="P493" s="77"/>
      <c r="Q493" s="1313" t="s">
        <v>1747</v>
      </c>
      <c r="R493" s="1123"/>
      <c r="S493" s="1123"/>
      <c r="T493" s="1123"/>
      <c r="U493" s="1123"/>
      <c r="V493" s="1123"/>
      <c r="W493" s="1123"/>
      <c r="X493" s="1123"/>
      <c r="Y493" s="1123"/>
      <c r="Z493" s="1123"/>
      <c r="AA493" s="1123"/>
      <c r="AB493" s="1123"/>
      <c r="AC493" s="1123"/>
      <c r="AD493" s="1123"/>
      <c r="AE493" s="1123"/>
      <c r="AF493" s="1123"/>
      <c r="AG493" s="1123"/>
      <c r="AH493" s="1123"/>
      <c r="AI493" s="1123"/>
      <c r="AJ493" s="1123"/>
      <c r="AK493" s="1314"/>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3">
      <c r="A496" s="50" t="s">
        <v>626</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3">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83" t="s">
        <v>436</v>
      </c>
      <c r="AD498" s="1484"/>
      <c r="AE498" s="1484"/>
      <c r="AF498" s="1484"/>
      <c r="AG498" s="1484"/>
      <c r="AH498" s="1484"/>
      <c r="AI498" s="1484"/>
      <c r="AJ498" s="1484"/>
      <c r="AK498" s="1485"/>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3">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86" t="s">
        <v>437</v>
      </c>
      <c r="AD499" s="1487"/>
      <c r="AE499" s="1487"/>
      <c r="AF499" s="1487"/>
      <c r="AG499" s="82" t="s">
        <v>438</v>
      </c>
      <c r="AH499" s="1487" t="s">
        <v>439</v>
      </c>
      <c r="AI499" s="1487"/>
      <c r="AJ499" s="1487"/>
      <c r="AK499" s="1537"/>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3">
      <c r="B500" s="1501" t="s">
        <v>440</v>
      </c>
      <c r="C500" s="1502"/>
      <c r="D500" s="1502"/>
      <c r="E500" s="1502"/>
      <c r="F500" s="1502"/>
      <c r="G500" s="1502"/>
      <c r="H500" s="1503"/>
      <c r="I500" s="72" t="s">
        <v>441</v>
      </c>
      <c r="J500" s="72"/>
      <c r="K500" s="72"/>
      <c r="L500" s="72"/>
      <c r="M500" s="72"/>
      <c r="N500" s="72"/>
      <c r="O500" s="72"/>
      <c r="P500" s="72"/>
      <c r="Q500" s="72"/>
      <c r="R500" s="72"/>
      <c r="S500" s="72"/>
      <c r="T500" s="72"/>
      <c r="U500" s="72"/>
      <c r="V500" s="72"/>
      <c r="W500" s="72"/>
      <c r="X500" s="25"/>
      <c r="Y500" s="25"/>
      <c r="AC500" s="1481" t="s">
        <v>641</v>
      </c>
      <c r="AD500" s="1482"/>
      <c r="AE500" s="1482"/>
      <c r="AF500" s="1482"/>
      <c r="AG500" s="75" t="s">
        <v>438</v>
      </c>
      <c r="AH500" s="1239">
        <v>0</v>
      </c>
      <c r="AI500" s="1239"/>
      <c r="AJ500" s="1239"/>
      <c r="AK500" s="1240"/>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3">
      <c r="B501" s="1504"/>
      <c r="C501" s="1505"/>
      <c r="D501" s="1505"/>
      <c r="E501" s="1505"/>
      <c r="F501" s="1505"/>
      <c r="G501" s="1505"/>
      <c r="H501" s="1506"/>
      <c r="I501" s="80" t="s">
        <v>442</v>
      </c>
      <c r="J501" s="80"/>
      <c r="K501" s="80"/>
      <c r="L501" s="80"/>
      <c r="M501" s="80"/>
      <c r="N501" s="80"/>
      <c r="O501" s="80"/>
      <c r="P501" s="80"/>
      <c r="Q501" s="80"/>
      <c r="R501" s="80"/>
      <c r="S501" s="80"/>
      <c r="T501" s="80"/>
      <c r="U501" s="80"/>
      <c r="V501" s="80"/>
      <c r="W501" s="80"/>
      <c r="X501" s="80"/>
      <c r="Y501" s="80"/>
      <c r="Z501" s="80"/>
      <c r="AA501" s="80"/>
      <c r="AB501" s="80"/>
      <c r="AC501" s="1481">
        <v>12</v>
      </c>
      <c r="AD501" s="1482"/>
      <c r="AE501" s="1482"/>
      <c r="AF501" s="1482"/>
      <c r="AG501" s="65" t="s">
        <v>438</v>
      </c>
      <c r="AH501" s="1239">
        <v>2020</v>
      </c>
      <c r="AI501" s="1239"/>
      <c r="AJ501" s="1239"/>
      <c r="AK501" s="1240"/>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501" t="s">
        <v>443</v>
      </c>
      <c r="C502" s="1502"/>
      <c r="D502" s="1502"/>
      <c r="E502" s="1502"/>
      <c r="F502" s="1502"/>
      <c r="G502" s="1502"/>
      <c r="H502" s="1503"/>
      <c r="I502" s="72" t="s">
        <v>444</v>
      </c>
      <c r="J502" s="72"/>
      <c r="K502" s="72"/>
      <c r="L502" s="72"/>
      <c r="M502" s="72"/>
      <c r="N502" s="72"/>
      <c r="O502" s="72"/>
      <c r="P502" s="72"/>
      <c r="Q502" s="72"/>
      <c r="R502" s="72"/>
      <c r="S502" s="72"/>
      <c r="T502" s="72"/>
      <c r="U502" s="72"/>
      <c r="V502" s="72"/>
      <c r="W502" s="72"/>
      <c r="X502" s="25"/>
      <c r="Y502" s="25"/>
      <c r="AC502" s="1481" t="s">
        <v>641</v>
      </c>
      <c r="AD502" s="1482"/>
      <c r="AE502" s="1482"/>
      <c r="AF502" s="1482"/>
      <c r="AG502" s="75" t="s">
        <v>438</v>
      </c>
      <c r="AH502" s="1239"/>
      <c r="AI502" s="1239"/>
      <c r="AJ502" s="1239"/>
      <c r="AK502" s="1240"/>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3">
      <c r="B503" s="1504"/>
      <c r="C503" s="1505"/>
      <c r="D503" s="1505"/>
      <c r="E503" s="1505"/>
      <c r="F503" s="1505"/>
      <c r="G503" s="1505"/>
      <c r="H503" s="1506"/>
      <c r="I503" s="25" t="s">
        <v>445</v>
      </c>
      <c r="J503" s="25"/>
      <c r="K503" s="25"/>
      <c r="L503" s="25"/>
      <c r="M503" s="25"/>
      <c r="N503" s="25"/>
      <c r="O503" s="25"/>
      <c r="P503" s="25"/>
      <c r="Q503" s="25"/>
      <c r="R503" s="25"/>
      <c r="S503" s="25"/>
      <c r="T503" s="25"/>
      <c r="U503" s="25"/>
      <c r="V503" s="25"/>
      <c r="W503" s="25"/>
      <c r="X503" s="25"/>
      <c r="Y503" s="25"/>
      <c r="AC503" s="1481" t="s">
        <v>641</v>
      </c>
      <c r="AD503" s="1482"/>
      <c r="AE503" s="1482"/>
      <c r="AF503" s="1482"/>
      <c r="AG503" s="75" t="s">
        <v>438</v>
      </c>
      <c r="AH503" s="1239"/>
      <c r="AI503" s="1239"/>
      <c r="AJ503" s="1239"/>
      <c r="AK503" s="1240"/>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3">
      <c r="B504" s="1504"/>
      <c r="C504" s="1505"/>
      <c r="D504" s="1505"/>
      <c r="E504" s="1505"/>
      <c r="F504" s="1505"/>
      <c r="G504" s="1505"/>
      <c r="H504" s="1506"/>
      <c r="I504" s="25" t="s">
        <v>446</v>
      </c>
      <c r="J504" s="25"/>
      <c r="K504" s="25"/>
      <c r="L504" s="25"/>
      <c r="M504" s="25"/>
      <c r="N504" s="25"/>
      <c r="O504" s="25"/>
      <c r="P504" s="25"/>
      <c r="Q504" s="25"/>
      <c r="R504" s="25"/>
      <c r="S504" s="25"/>
      <c r="T504" s="25"/>
      <c r="U504" s="25"/>
      <c r="V504" s="25"/>
      <c r="W504" s="25"/>
      <c r="X504" s="25"/>
      <c r="Y504" s="25"/>
      <c r="AC504" s="1481" t="s">
        <v>641</v>
      </c>
      <c r="AD504" s="1482"/>
      <c r="AE504" s="1482"/>
      <c r="AF504" s="1482"/>
      <c r="AG504" s="75" t="s">
        <v>438</v>
      </c>
      <c r="AH504" s="1239"/>
      <c r="AI504" s="1239"/>
      <c r="AJ504" s="1239"/>
      <c r="AK504" s="1240"/>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504"/>
      <c r="C505" s="1505"/>
      <c r="D505" s="1505"/>
      <c r="E505" s="1505"/>
      <c r="F505" s="1505"/>
      <c r="G505" s="1505"/>
      <c r="H505" s="1506"/>
      <c r="I505" s="25" t="s">
        <v>447</v>
      </c>
      <c r="J505" s="25"/>
      <c r="K505" s="25"/>
      <c r="L505" s="25"/>
      <c r="M505" s="25"/>
      <c r="N505" s="25"/>
      <c r="O505" s="25"/>
      <c r="P505" s="25"/>
      <c r="Q505" s="25"/>
      <c r="R505" s="25"/>
      <c r="S505" s="25"/>
      <c r="T505" s="25"/>
      <c r="U505" s="25"/>
      <c r="V505" s="25"/>
      <c r="W505" s="25"/>
      <c r="X505" s="25"/>
      <c r="Y505" s="25"/>
      <c r="AC505" s="1481" t="s">
        <v>641</v>
      </c>
      <c r="AD505" s="1482"/>
      <c r="AE505" s="1482"/>
      <c r="AF505" s="1482"/>
      <c r="AG505" s="75" t="s">
        <v>438</v>
      </c>
      <c r="AH505" s="1239"/>
      <c r="AI505" s="1239"/>
      <c r="AJ505" s="1239"/>
      <c r="AK505" s="1240"/>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5" customHeight="1">
      <c r="B506" s="1504"/>
      <c r="C506" s="1505"/>
      <c r="D506" s="1505"/>
      <c r="E506" s="1505"/>
      <c r="F506" s="1505"/>
      <c r="G506" s="1505"/>
      <c r="H506" s="1506"/>
      <c r="I506" s="80" t="s">
        <v>448</v>
      </c>
      <c r="J506" s="80"/>
      <c r="K506" s="80"/>
      <c r="L506" s="80"/>
      <c r="M506" s="80"/>
      <c r="N506" s="80"/>
      <c r="O506" s="80"/>
      <c r="P506" s="80"/>
      <c r="Q506" s="80"/>
      <c r="R506" s="80"/>
      <c r="S506" s="80"/>
      <c r="T506" s="80"/>
      <c r="U506" s="80"/>
      <c r="V506" s="80"/>
      <c r="W506" s="80"/>
      <c r="X506" s="80"/>
      <c r="Y506" s="80"/>
      <c r="Z506" s="80"/>
      <c r="AA506" s="80"/>
      <c r="AB506" s="80"/>
      <c r="AC506" s="1481">
        <v>2</v>
      </c>
      <c r="AD506" s="1482"/>
      <c r="AE506" s="1482"/>
      <c r="AF506" s="1482"/>
      <c r="AG506" s="65" t="s">
        <v>438</v>
      </c>
      <c r="AH506" s="1239">
        <v>2021</v>
      </c>
      <c r="AI506" s="1239"/>
      <c r="AJ506" s="1239"/>
      <c r="AK506" s="1240"/>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3">
      <c r="B507" s="1501" t="s">
        <v>449</v>
      </c>
      <c r="C507" s="1502"/>
      <c r="D507" s="1502"/>
      <c r="E507" s="1502"/>
      <c r="F507" s="1502"/>
      <c r="G507" s="1502"/>
      <c r="H507" s="1503"/>
      <c r="I507" s="72" t="s">
        <v>450</v>
      </c>
      <c r="J507" s="72"/>
      <c r="K507" s="72"/>
      <c r="L507" s="72"/>
      <c r="M507" s="72"/>
      <c r="N507" s="72"/>
      <c r="O507" s="72"/>
      <c r="P507" s="72"/>
      <c r="Q507" s="72"/>
      <c r="R507" s="72"/>
      <c r="S507" s="72"/>
      <c r="T507" s="72"/>
      <c r="U507" s="72"/>
      <c r="V507" s="72"/>
      <c r="W507" s="72"/>
      <c r="X507" s="25"/>
      <c r="Y507" s="25"/>
      <c r="AC507" s="1481">
        <v>5</v>
      </c>
      <c r="AD507" s="1482"/>
      <c r="AE507" s="1482"/>
      <c r="AF507" s="1482"/>
      <c r="AG507" s="75" t="s">
        <v>438</v>
      </c>
      <c r="AH507" s="1239">
        <v>2020</v>
      </c>
      <c r="AI507" s="1239"/>
      <c r="AJ507" s="1239"/>
      <c r="AK507" s="1240"/>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3">
      <c r="B508" s="1504"/>
      <c r="C508" s="1505"/>
      <c r="D508" s="1505"/>
      <c r="E508" s="1505"/>
      <c r="F508" s="1505"/>
      <c r="G508" s="1505"/>
      <c r="H508" s="1506"/>
      <c r="I508" s="25" t="s">
        <v>451</v>
      </c>
      <c r="J508" s="25"/>
      <c r="K508" s="25"/>
      <c r="L508" s="25"/>
      <c r="M508" s="25"/>
      <c r="N508" s="25"/>
      <c r="O508" s="25"/>
      <c r="P508" s="25"/>
      <c r="Q508" s="25"/>
      <c r="R508" s="25"/>
      <c r="S508" s="25"/>
      <c r="T508" s="25"/>
      <c r="U508" s="25"/>
      <c r="V508" s="25"/>
      <c r="W508" s="25"/>
      <c r="X508" s="25"/>
      <c r="Y508" s="25"/>
      <c r="AC508" s="1481">
        <v>5</v>
      </c>
      <c r="AD508" s="1482"/>
      <c r="AE508" s="1482"/>
      <c r="AF508" s="1482"/>
      <c r="AG508" s="75" t="s">
        <v>438</v>
      </c>
      <c r="AH508" s="1239">
        <v>2020</v>
      </c>
      <c r="AI508" s="1239"/>
      <c r="AJ508" s="1239"/>
      <c r="AK508" s="1240"/>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3">
      <c r="B509" s="1504"/>
      <c r="C509" s="1505"/>
      <c r="D509" s="1505"/>
      <c r="E509" s="1505"/>
      <c r="F509" s="1505"/>
      <c r="G509" s="1505"/>
      <c r="H509" s="1506"/>
      <c r="I509" s="80" t="s">
        <v>452</v>
      </c>
      <c r="J509" s="80"/>
      <c r="K509" s="80"/>
      <c r="L509" s="80"/>
      <c r="M509" s="80"/>
      <c r="N509" s="80"/>
      <c r="O509" s="80"/>
      <c r="P509" s="80"/>
      <c r="Q509" s="80"/>
      <c r="R509" s="80"/>
      <c r="S509" s="80"/>
      <c r="T509" s="80"/>
      <c r="U509" s="80"/>
      <c r="V509" s="80"/>
      <c r="W509" s="80"/>
      <c r="X509" s="80"/>
      <c r="Y509" s="80"/>
      <c r="Z509" s="80"/>
      <c r="AA509" s="80"/>
      <c r="AB509" s="80"/>
      <c r="AC509" s="1481">
        <v>3</v>
      </c>
      <c r="AD509" s="1482"/>
      <c r="AE509" s="1482"/>
      <c r="AF509" s="1482"/>
      <c r="AG509" s="65" t="s">
        <v>438</v>
      </c>
      <c r="AH509" s="1239">
        <v>2021</v>
      </c>
      <c r="AI509" s="1239"/>
      <c r="AJ509" s="1239"/>
      <c r="AK509" s="1240"/>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3">
      <c r="B510" s="1501" t="s">
        <v>453</v>
      </c>
      <c r="C510" s="1502"/>
      <c r="D510" s="1502"/>
      <c r="E510" s="1502"/>
      <c r="F510" s="1502"/>
      <c r="G510" s="1502"/>
      <c r="H510" s="1503"/>
      <c r="I510" s="72" t="s">
        <v>450</v>
      </c>
      <c r="J510" s="72"/>
      <c r="K510" s="72"/>
      <c r="L510" s="72"/>
      <c r="M510" s="72"/>
      <c r="N510" s="72"/>
      <c r="O510" s="72"/>
      <c r="P510" s="72"/>
      <c r="Q510" s="72"/>
      <c r="R510" s="72"/>
      <c r="S510" s="72"/>
      <c r="T510" s="72"/>
      <c r="U510" s="72"/>
      <c r="V510" s="72"/>
      <c r="W510" s="72"/>
      <c r="X510" s="72"/>
      <c r="Y510" s="72"/>
      <c r="Z510" s="72"/>
      <c r="AA510" s="72"/>
      <c r="AB510" s="72"/>
      <c r="AC510" s="1208">
        <v>5</v>
      </c>
      <c r="AD510" s="1209"/>
      <c r="AE510" s="1209"/>
      <c r="AF510" s="1209"/>
      <c r="AG510" s="204" t="s">
        <v>438</v>
      </c>
      <c r="AH510" s="1239">
        <v>2020</v>
      </c>
      <c r="AI510" s="1239"/>
      <c r="AJ510" s="1239"/>
      <c r="AK510" s="1240"/>
      <c r="AM510" s="58" t="s">
        <v>503</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3">
      <c r="B511" s="1504"/>
      <c r="C511" s="1505"/>
      <c r="D511" s="1505"/>
      <c r="E511" s="1505"/>
      <c r="F511" s="1505"/>
      <c r="G511" s="1505"/>
      <c r="H511" s="1506"/>
      <c r="I511" s="25" t="s">
        <v>451</v>
      </c>
      <c r="J511" s="25"/>
      <c r="K511" s="25"/>
      <c r="L511" s="25"/>
      <c r="M511" s="25"/>
      <c r="N511" s="25"/>
      <c r="O511" s="25"/>
      <c r="P511" s="25"/>
      <c r="Q511" s="25"/>
      <c r="R511" s="25"/>
      <c r="S511" s="25"/>
      <c r="T511" s="25"/>
      <c r="U511" s="25"/>
      <c r="V511" s="25"/>
      <c r="W511" s="25"/>
      <c r="X511" s="25"/>
      <c r="Y511" s="25"/>
      <c r="Z511" s="25"/>
      <c r="AA511" s="25"/>
      <c r="AB511" s="25"/>
      <c r="AC511" s="1481">
        <v>5</v>
      </c>
      <c r="AD511" s="1482"/>
      <c r="AE511" s="1482"/>
      <c r="AF511" s="1482"/>
      <c r="AG511" s="75" t="s">
        <v>438</v>
      </c>
      <c r="AH511" s="1239">
        <v>2020</v>
      </c>
      <c r="AI511" s="1239"/>
      <c r="AJ511" s="1239"/>
      <c r="AK511" s="1240"/>
      <c r="AM511" s="58" t="s">
        <v>504</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3">
      <c r="B512" s="1507"/>
      <c r="C512" s="1508"/>
      <c r="D512" s="1508"/>
      <c r="E512" s="1508"/>
      <c r="F512" s="1508"/>
      <c r="G512" s="1508"/>
      <c r="H512" s="1509"/>
      <c r="I512" s="80" t="s">
        <v>452</v>
      </c>
      <c r="J512" s="80"/>
      <c r="K512" s="80"/>
      <c r="L512" s="80"/>
      <c r="M512" s="80"/>
      <c r="N512" s="80"/>
      <c r="O512" s="80"/>
      <c r="P512" s="80"/>
      <c r="Q512" s="80"/>
      <c r="R512" s="80"/>
      <c r="S512" s="80"/>
      <c r="T512" s="80"/>
      <c r="U512" s="80"/>
      <c r="V512" s="80"/>
      <c r="W512" s="80"/>
      <c r="X512" s="80"/>
      <c r="Y512" s="80"/>
      <c r="Z512" s="80"/>
      <c r="AA512" s="80"/>
      <c r="AB512" s="80"/>
      <c r="AC512" s="1481">
        <v>8</v>
      </c>
      <c r="AD512" s="1482"/>
      <c r="AE512" s="1482"/>
      <c r="AF512" s="1482"/>
      <c r="AG512" s="65" t="s">
        <v>438</v>
      </c>
      <c r="AH512" s="1239">
        <v>2022</v>
      </c>
      <c r="AI512" s="1239"/>
      <c r="AJ512" s="1239"/>
      <c r="AK512" s="1240"/>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3">
      <c r="B513" s="1501" t="s">
        <v>454</v>
      </c>
      <c r="C513" s="1502"/>
      <c r="D513" s="1502"/>
      <c r="E513" s="1502"/>
      <c r="F513" s="1502"/>
      <c r="G513" s="1502"/>
      <c r="H513" s="1503"/>
      <c r="I513" s="71" t="s">
        <v>455</v>
      </c>
      <c r="J513" s="72"/>
      <c r="K513" s="72"/>
      <c r="L513" s="72"/>
      <c r="M513" s="72"/>
      <c r="N513" s="72"/>
      <c r="O513" s="1123" t="s">
        <v>1748</v>
      </c>
      <c r="P513" s="1123"/>
      <c r="Q513" s="1123"/>
      <c r="R513" s="1123"/>
      <c r="S513" s="1123"/>
      <c r="T513" s="1123"/>
      <c r="U513" s="1123"/>
      <c r="V513" s="1123"/>
      <c r="W513" s="1123"/>
      <c r="X513" s="1123"/>
      <c r="Y513" s="1123"/>
      <c r="Z513" s="1123"/>
      <c r="AA513" s="1123"/>
      <c r="AB513" s="94"/>
      <c r="AC513" s="1208" t="s">
        <v>641</v>
      </c>
      <c r="AD513" s="1209"/>
      <c r="AE513" s="1209"/>
      <c r="AF513" s="1209"/>
      <c r="AG513" s="204" t="s">
        <v>438</v>
      </c>
      <c r="AH513" s="1239"/>
      <c r="AI513" s="1239"/>
      <c r="AJ513" s="1239"/>
      <c r="AK513" s="1240"/>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3">
      <c r="B514" s="1504"/>
      <c r="C514" s="1505"/>
      <c r="D514" s="1505"/>
      <c r="E514" s="1505"/>
      <c r="F514" s="1505"/>
      <c r="G514" s="1505"/>
      <c r="H514" s="1506"/>
      <c r="I514" s="175" t="s">
        <v>456</v>
      </c>
      <c r="J514" s="25"/>
      <c r="K514" s="25"/>
      <c r="L514" s="25"/>
      <c r="M514" s="25"/>
      <c r="N514" s="25"/>
      <c r="O514" s="25"/>
      <c r="P514" s="25"/>
      <c r="Q514" s="25"/>
      <c r="R514" s="25"/>
      <c r="S514" s="25"/>
      <c r="T514" s="25"/>
      <c r="U514" s="25"/>
      <c r="V514" s="25"/>
      <c r="W514" s="25"/>
      <c r="X514" s="25"/>
      <c r="Y514" s="25"/>
      <c r="Z514" s="25"/>
      <c r="AA514" s="25"/>
      <c r="AB514" s="101"/>
      <c r="AC514" s="1481" t="s">
        <v>641</v>
      </c>
      <c r="AD514" s="1482"/>
      <c r="AE514" s="1482"/>
      <c r="AF514" s="1482"/>
      <c r="AG514" s="75" t="s">
        <v>438</v>
      </c>
      <c r="AH514" s="1239"/>
      <c r="AI514" s="1239"/>
      <c r="AJ514" s="1239"/>
      <c r="AK514" s="1240"/>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3">
      <c r="B515" s="1504"/>
      <c r="C515" s="1505"/>
      <c r="D515" s="1505"/>
      <c r="E515" s="1505"/>
      <c r="F515" s="1505"/>
      <c r="G515" s="1505"/>
      <c r="H515" s="1506"/>
      <c r="I515" s="79" t="s">
        <v>457</v>
      </c>
      <c r="J515" s="80"/>
      <c r="K515" s="80"/>
      <c r="L515" s="80"/>
      <c r="M515" s="80"/>
      <c r="N515" s="80"/>
      <c r="O515" s="80"/>
      <c r="P515" s="80"/>
      <c r="Q515" s="80"/>
      <c r="R515" s="80"/>
      <c r="S515" s="80"/>
      <c r="T515" s="80"/>
      <c r="U515" s="80"/>
      <c r="V515" s="80"/>
      <c r="W515" s="80"/>
      <c r="X515" s="80"/>
      <c r="Y515" s="80"/>
      <c r="Z515" s="80"/>
      <c r="AA515" s="80"/>
      <c r="AB515" s="81"/>
      <c r="AC515" s="1481">
        <v>3</v>
      </c>
      <c r="AD515" s="1482"/>
      <c r="AE515" s="1482"/>
      <c r="AF515" s="1482"/>
      <c r="AG515" s="65" t="s">
        <v>438</v>
      </c>
      <c r="AH515" s="1239">
        <v>2021</v>
      </c>
      <c r="AI515" s="1239"/>
      <c r="AJ515" s="1239"/>
      <c r="AK515" s="1240"/>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3">
      <c r="B516" s="1504"/>
      <c r="C516" s="1505"/>
      <c r="D516" s="1505"/>
      <c r="E516" s="1505"/>
      <c r="F516" s="1505"/>
      <c r="G516" s="1505"/>
      <c r="H516" s="1506"/>
      <c r="I516" s="72" t="s">
        <v>458</v>
      </c>
      <c r="J516" s="72"/>
      <c r="K516" s="72"/>
      <c r="L516" s="72"/>
      <c r="M516" s="72"/>
      <c r="N516" s="72"/>
      <c r="O516" s="1101" t="s">
        <v>357</v>
      </c>
      <c r="P516" s="1101"/>
      <c r="Q516" s="1101"/>
      <c r="R516" s="1101"/>
      <c r="S516" s="1101"/>
      <c r="T516" s="1101"/>
      <c r="U516" s="1101"/>
      <c r="V516" s="1101"/>
      <c r="W516" s="1101"/>
      <c r="X516" s="1101"/>
      <c r="Y516" s="1101"/>
      <c r="Z516" s="1101"/>
      <c r="AA516" s="1101"/>
      <c r="AC516" s="1481" t="s">
        <v>641</v>
      </c>
      <c r="AD516" s="1482"/>
      <c r="AE516" s="1482"/>
      <c r="AF516" s="1482"/>
      <c r="AG516" s="75" t="s">
        <v>438</v>
      </c>
      <c r="AH516" s="1239"/>
      <c r="AI516" s="1239"/>
      <c r="AJ516" s="1239"/>
      <c r="AK516" s="1240"/>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3">
      <c r="B517" s="1504"/>
      <c r="C517" s="1505"/>
      <c r="D517" s="1505"/>
      <c r="E517" s="1505"/>
      <c r="F517" s="1505"/>
      <c r="G517" s="1505"/>
      <c r="H517" s="1506"/>
      <c r="I517" s="25" t="s">
        <v>456</v>
      </c>
      <c r="J517" s="25"/>
      <c r="K517" s="25"/>
      <c r="L517" s="25"/>
      <c r="M517" s="25"/>
      <c r="N517" s="25"/>
      <c r="O517" s="25"/>
      <c r="P517" s="25"/>
      <c r="Q517" s="25"/>
      <c r="R517" s="25"/>
      <c r="S517" s="25"/>
      <c r="T517" s="25"/>
      <c r="U517" s="25"/>
      <c r="V517" s="25"/>
      <c r="W517" s="25"/>
      <c r="X517" s="25"/>
      <c r="Y517" s="25"/>
      <c r="AC517" s="1481" t="s">
        <v>641</v>
      </c>
      <c r="AD517" s="1482"/>
      <c r="AE517" s="1482"/>
      <c r="AF517" s="1482"/>
      <c r="AG517" s="75" t="s">
        <v>438</v>
      </c>
      <c r="AH517" s="1239"/>
      <c r="AI517" s="1239"/>
      <c r="AJ517" s="1239"/>
      <c r="AK517" s="1240"/>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3">
      <c r="B518" s="1504"/>
      <c r="C518" s="1505"/>
      <c r="D518" s="1505"/>
      <c r="E518" s="1505"/>
      <c r="F518" s="1505"/>
      <c r="G518" s="1505"/>
      <c r="H518" s="1506"/>
      <c r="I518" s="80" t="s">
        <v>457</v>
      </c>
      <c r="J518" s="80"/>
      <c r="K518" s="80"/>
      <c r="L518" s="80"/>
      <c r="M518" s="80"/>
      <c r="N518" s="80"/>
      <c r="O518" s="80"/>
      <c r="P518" s="80"/>
      <c r="Q518" s="80"/>
      <c r="R518" s="80"/>
      <c r="S518" s="80"/>
      <c r="T518" s="80"/>
      <c r="U518" s="80"/>
      <c r="V518" s="80"/>
      <c r="W518" s="80"/>
      <c r="X518" s="80"/>
      <c r="Y518" s="80"/>
      <c r="Z518" s="80"/>
      <c r="AA518" s="80"/>
      <c r="AB518" s="80"/>
      <c r="AC518" s="1481" t="s">
        <v>641</v>
      </c>
      <c r="AD518" s="1482"/>
      <c r="AE518" s="1482"/>
      <c r="AF518" s="1482"/>
      <c r="AG518" s="65" t="s">
        <v>438</v>
      </c>
      <c r="AH518" s="1239"/>
      <c r="AI518" s="1239"/>
      <c r="AJ518" s="1239"/>
      <c r="AK518" s="1240"/>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3">
      <c r="B519" s="1504"/>
      <c r="C519" s="1505"/>
      <c r="D519" s="1505"/>
      <c r="E519" s="1505"/>
      <c r="F519" s="1505"/>
      <c r="G519" s="1505"/>
      <c r="H519" s="1506"/>
      <c r="I519" s="72" t="s">
        <v>458</v>
      </c>
      <c r="J519" s="72"/>
      <c r="K519" s="72"/>
      <c r="L519" s="72"/>
      <c r="M519" s="72"/>
      <c r="N519" s="72"/>
      <c r="O519" s="1101" t="s">
        <v>357</v>
      </c>
      <c r="P519" s="1101"/>
      <c r="Q519" s="1101"/>
      <c r="R519" s="1101"/>
      <c r="S519" s="1101"/>
      <c r="T519" s="1101"/>
      <c r="U519" s="1101"/>
      <c r="V519" s="1101"/>
      <c r="W519" s="1101"/>
      <c r="X519" s="1101"/>
      <c r="Y519" s="1101"/>
      <c r="Z519" s="1101"/>
      <c r="AA519" s="1101"/>
      <c r="AC519" s="1481" t="s">
        <v>641</v>
      </c>
      <c r="AD519" s="1482"/>
      <c r="AE519" s="1482"/>
      <c r="AF519" s="1482"/>
      <c r="AG519" s="75" t="s">
        <v>438</v>
      </c>
      <c r="AH519" s="1239"/>
      <c r="AI519" s="1239"/>
      <c r="AJ519" s="1239"/>
      <c r="AK519" s="1240"/>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3">
      <c r="B520" s="1504"/>
      <c r="C520" s="1505"/>
      <c r="D520" s="1505"/>
      <c r="E520" s="1505"/>
      <c r="F520" s="1505"/>
      <c r="G520" s="1505"/>
      <c r="H520" s="1506"/>
      <c r="I520" s="25" t="s">
        <v>456</v>
      </c>
      <c r="J520" s="25"/>
      <c r="K520" s="25"/>
      <c r="L520" s="25"/>
      <c r="M520" s="25"/>
      <c r="N520" s="25"/>
      <c r="O520" s="25"/>
      <c r="P520" s="25"/>
      <c r="Q520" s="25"/>
      <c r="R520" s="25"/>
      <c r="S520" s="25"/>
      <c r="T520" s="25"/>
      <c r="U520" s="25"/>
      <c r="V520" s="25"/>
      <c r="W520" s="25"/>
      <c r="X520" s="25"/>
      <c r="Y520" s="25"/>
      <c r="AC520" s="1481" t="s">
        <v>641</v>
      </c>
      <c r="AD520" s="1482"/>
      <c r="AE520" s="1482"/>
      <c r="AF520" s="1482"/>
      <c r="AG520" s="75" t="s">
        <v>438</v>
      </c>
      <c r="AH520" s="1239"/>
      <c r="AI520" s="1239"/>
      <c r="AJ520" s="1239"/>
      <c r="AK520" s="1240"/>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3">
      <c r="B521" s="1504"/>
      <c r="C521" s="1505"/>
      <c r="D521" s="1505"/>
      <c r="E521" s="1505"/>
      <c r="F521" s="1505"/>
      <c r="G521" s="1505"/>
      <c r="H521" s="1506"/>
      <c r="I521" s="80" t="s">
        <v>457</v>
      </c>
      <c r="J521" s="80"/>
      <c r="K521" s="80"/>
      <c r="L521" s="80"/>
      <c r="M521" s="80"/>
      <c r="N521" s="80"/>
      <c r="O521" s="80"/>
      <c r="P521" s="80"/>
      <c r="Q521" s="80"/>
      <c r="R521" s="80"/>
      <c r="S521" s="80"/>
      <c r="T521" s="80"/>
      <c r="U521" s="80"/>
      <c r="V521" s="80"/>
      <c r="W521" s="80"/>
      <c r="X521" s="80"/>
      <c r="Y521" s="80"/>
      <c r="Z521" s="80"/>
      <c r="AA521" s="80"/>
      <c r="AB521" s="80"/>
      <c r="AC521" s="1481" t="s">
        <v>641</v>
      </c>
      <c r="AD521" s="1482"/>
      <c r="AE521" s="1482"/>
      <c r="AF521" s="1482"/>
      <c r="AG521" s="65" t="s">
        <v>438</v>
      </c>
      <c r="AH521" s="1239"/>
      <c r="AI521" s="1239"/>
      <c r="AJ521" s="1239"/>
      <c r="AK521" s="1240"/>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3">
      <c r="B522" s="1504"/>
      <c r="C522" s="1505"/>
      <c r="D522" s="1505"/>
      <c r="E522" s="1505"/>
      <c r="F522" s="1505"/>
      <c r="G522" s="1505"/>
      <c r="H522" s="1506"/>
      <c r="I522" s="72" t="s">
        <v>458</v>
      </c>
      <c r="J522" s="72"/>
      <c r="K522" s="72"/>
      <c r="L522" s="72"/>
      <c r="M522" s="72"/>
      <c r="N522" s="72"/>
      <c r="O522" s="1101" t="s">
        <v>357</v>
      </c>
      <c r="P522" s="1101"/>
      <c r="Q522" s="1101"/>
      <c r="R522" s="1101"/>
      <c r="S522" s="1101"/>
      <c r="T522" s="1101"/>
      <c r="U522" s="1101"/>
      <c r="V522" s="1101"/>
      <c r="W522" s="1101"/>
      <c r="X522" s="1101"/>
      <c r="Y522" s="1101"/>
      <c r="Z522" s="1101"/>
      <c r="AA522" s="1101"/>
      <c r="AC522" s="1481" t="s">
        <v>641</v>
      </c>
      <c r="AD522" s="1482"/>
      <c r="AE522" s="1482"/>
      <c r="AF522" s="1482"/>
      <c r="AG522" s="75" t="s">
        <v>438</v>
      </c>
      <c r="AH522" s="1239"/>
      <c r="AI522" s="1239"/>
      <c r="AJ522" s="1239"/>
      <c r="AK522" s="1240"/>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3">
      <c r="B523" s="1504"/>
      <c r="C523" s="1505"/>
      <c r="D523" s="1505"/>
      <c r="E523" s="1505"/>
      <c r="F523" s="1505"/>
      <c r="G523" s="1505"/>
      <c r="H523" s="1506"/>
      <c r="I523" s="25" t="s">
        <v>456</v>
      </c>
      <c r="J523" s="25"/>
      <c r="K523" s="25"/>
      <c r="L523" s="25"/>
      <c r="M523" s="25"/>
      <c r="N523" s="25"/>
      <c r="O523" s="25"/>
      <c r="P523" s="25"/>
      <c r="Q523" s="25"/>
      <c r="R523" s="25"/>
      <c r="S523" s="25"/>
      <c r="T523" s="25"/>
      <c r="U523" s="25"/>
      <c r="V523" s="25"/>
      <c r="W523" s="25"/>
      <c r="X523" s="25"/>
      <c r="Y523" s="25"/>
      <c r="AC523" s="1481" t="s">
        <v>641</v>
      </c>
      <c r="AD523" s="1482"/>
      <c r="AE523" s="1482"/>
      <c r="AF523" s="1482"/>
      <c r="AG523" s="75" t="s">
        <v>438</v>
      </c>
      <c r="AH523" s="1239"/>
      <c r="AI523" s="1239"/>
      <c r="AJ523" s="1239"/>
      <c r="AK523" s="1240"/>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3">
      <c r="B524" s="1504"/>
      <c r="C524" s="1505"/>
      <c r="D524" s="1505"/>
      <c r="E524" s="1505"/>
      <c r="F524" s="1505"/>
      <c r="G524" s="1505"/>
      <c r="H524" s="1506"/>
      <c r="I524" s="80" t="s">
        <v>457</v>
      </c>
      <c r="J524" s="80"/>
      <c r="K524" s="80"/>
      <c r="L524" s="80"/>
      <c r="M524" s="80"/>
      <c r="N524" s="80"/>
      <c r="O524" s="80"/>
      <c r="P524" s="80"/>
      <c r="Q524" s="80"/>
      <c r="R524" s="80"/>
      <c r="S524" s="80"/>
      <c r="T524" s="80"/>
      <c r="U524" s="80"/>
      <c r="V524" s="80"/>
      <c r="W524" s="80"/>
      <c r="X524" s="80"/>
      <c r="Y524" s="80"/>
      <c r="Z524" s="80"/>
      <c r="AA524" s="80"/>
      <c r="AB524" s="80"/>
      <c r="AC524" s="1481" t="s">
        <v>641</v>
      </c>
      <c r="AD524" s="1482"/>
      <c r="AE524" s="1482"/>
      <c r="AF524" s="1482"/>
      <c r="AG524" s="65" t="s">
        <v>438</v>
      </c>
      <c r="AH524" s="1239"/>
      <c r="AI524" s="1239"/>
      <c r="AJ524" s="1239"/>
      <c r="AK524" s="1240"/>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3">
      <c r="B525" s="1504"/>
      <c r="C525" s="1505"/>
      <c r="D525" s="1505"/>
      <c r="E525" s="1505"/>
      <c r="F525" s="1505"/>
      <c r="G525" s="1505"/>
      <c r="H525" s="1506"/>
      <c r="I525" s="72" t="s">
        <v>458</v>
      </c>
      <c r="J525" s="72"/>
      <c r="K525" s="72"/>
      <c r="L525" s="72"/>
      <c r="M525" s="72"/>
      <c r="N525" s="72"/>
      <c r="O525" s="1101" t="s">
        <v>357</v>
      </c>
      <c r="P525" s="1101"/>
      <c r="Q525" s="1101"/>
      <c r="R525" s="1101"/>
      <c r="S525" s="1101"/>
      <c r="T525" s="1101"/>
      <c r="U525" s="1101"/>
      <c r="V525" s="1101"/>
      <c r="W525" s="1101"/>
      <c r="X525" s="1101"/>
      <c r="Y525" s="1101"/>
      <c r="Z525" s="1101"/>
      <c r="AA525" s="1101"/>
      <c r="AC525" s="1481" t="s">
        <v>641</v>
      </c>
      <c r="AD525" s="1482"/>
      <c r="AE525" s="1482"/>
      <c r="AF525" s="1482"/>
      <c r="AG525" s="75" t="s">
        <v>438</v>
      </c>
      <c r="AH525" s="1239"/>
      <c r="AI525" s="1239"/>
      <c r="AJ525" s="1239"/>
      <c r="AK525" s="1240"/>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3">
      <c r="B526" s="1504"/>
      <c r="C526" s="1505"/>
      <c r="D526" s="1505"/>
      <c r="E526" s="1505"/>
      <c r="F526" s="1505"/>
      <c r="G526" s="1505"/>
      <c r="H526" s="1506"/>
      <c r="I526" s="25" t="s">
        <v>456</v>
      </c>
      <c r="J526" s="25"/>
      <c r="K526" s="25"/>
      <c r="L526" s="25"/>
      <c r="M526" s="25"/>
      <c r="N526" s="25"/>
      <c r="O526" s="25"/>
      <c r="P526" s="25"/>
      <c r="Q526" s="25"/>
      <c r="R526" s="25"/>
      <c r="S526" s="25"/>
      <c r="T526" s="25"/>
      <c r="U526" s="25"/>
      <c r="V526" s="25"/>
      <c r="W526" s="25"/>
      <c r="X526" s="25"/>
      <c r="Y526" s="25"/>
      <c r="AC526" s="1481" t="s">
        <v>641</v>
      </c>
      <c r="AD526" s="1482"/>
      <c r="AE526" s="1482"/>
      <c r="AF526" s="1482"/>
      <c r="AG526" s="65" t="s">
        <v>438</v>
      </c>
      <c r="AH526" s="1239"/>
      <c r="AI526" s="1239"/>
      <c r="AJ526" s="1239"/>
      <c r="AK526" s="1240"/>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3">
      <c r="B527" s="1504"/>
      <c r="C527" s="1505"/>
      <c r="D527" s="1505"/>
      <c r="E527" s="1505"/>
      <c r="F527" s="1505"/>
      <c r="G527" s="1505"/>
      <c r="H527" s="1506"/>
      <c r="I527" s="80" t="s">
        <v>457</v>
      </c>
      <c r="J527" s="80"/>
      <c r="K527" s="80"/>
      <c r="L527" s="80"/>
      <c r="M527" s="80"/>
      <c r="N527" s="80"/>
      <c r="O527" s="80"/>
      <c r="P527" s="80"/>
      <c r="Q527" s="80"/>
      <c r="R527" s="80"/>
      <c r="S527" s="80"/>
      <c r="T527" s="80"/>
      <c r="U527" s="80"/>
      <c r="V527" s="80"/>
      <c r="W527" s="80"/>
      <c r="X527" s="80"/>
      <c r="Y527" s="80"/>
      <c r="Z527" s="80"/>
      <c r="AA527" s="80"/>
      <c r="AB527" s="80"/>
      <c r="AC527" s="1481" t="s">
        <v>641</v>
      </c>
      <c r="AD527" s="1482"/>
      <c r="AE527" s="1482"/>
      <c r="AF527" s="1482"/>
      <c r="AG527" s="75" t="s">
        <v>438</v>
      </c>
      <c r="AH527" s="1239"/>
      <c r="AI527" s="1239"/>
      <c r="AJ527" s="1239"/>
      <c r="AK527" s="1240"/>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3">
      <c r="B528" s="1504"/>
      <c r="C528" s="1505"/>
      <c r="D528" s="1505"/>
      <c r="E528" s="1505"/>
      <c r="F528" s="1505"/>
      <c r="G528" s="1505"/>
      <c r="H528" s="1506"/>
      <c r="I528" s="72" t="s">
        <v>458</v>
      </c>
      <c r="J528" s="72"/>
      <c r="K528" s="72"/>
      <c r="L528" s="72"/>
      <c r="M528" s="72"/>
      <c r="N528" s="72"/>
      <c r="O528" s="1101" t="s">
        <v>357</v>
      </c>
      <c r="P528" s="1101"/>
      <c r="Q528" s="1101"/>
      <c r="R528" s="1101"/>
      <c r="S528" s="1101"/>
      <c r="T528" s="1101"/>
      <c r="U528" s="1101"/>
      <c r="V528" s="1101"/>
      <c r="W528" s="1101"/>
      <c r="X528" s="1101"/>
      <c r="Y528" s="1101"/>
      <c r="Z528" s="1101"/>
      <c r="AA528" s="1101"/>
      <c r="AC528" s="1481" t="s">
        <v>641</v>
      </c>
      <c r="AD528" s="1482"/>
      <c r="AE528" s="1482"/>
      <c r="AF528" s="1482"/>
      <c r="AG528" s="65" t="s">
        <v>438</v>
      </c>
      <c r="AH528" s="1239"/>
      <c r="AI528" s="1239"/>
      <c r="AJ528" s="1239"/>
      <c r="AK528" s="1240"/>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3">
      <c r="B529" s="1504"/>
      <c r="C529" s="1505"/>
      <c r="D529" s="1505"/>
      <c r="E529" s="1505"/>
      <c r="F529" s="1505"/>
      <c r="G529" s="1505"/>
      <c r="H529" s="1506"/>
      <c r="I529" s="25" t="s">
        <v>456</v>
      </c>
      <c r="J529" s="25"/>
      <c r="K529" s="25"/>
      <c r="L529" s="25"/>
      <c r="M529" s="25"/>
      <c r="N529" s="25"/>
      <c r="O529" s="25"/>
      <c r="P529" s="25"/>
      <c r="Q529" s="25"/>
      <c r="R529" s="25"/>
      <c r="S529" s="25"/>
      <c r="T529" s="25"/>
      <c r="U529" s="25"/>
      <c r="V529" s="25"/>
      <c r="W529" s="25"/>
      <c r="X529" s="25"/>
      <c r="Y529" s="25"/>
      <c r="AC529" s="1481" t="s">
        <v>641</v>
      </c>
      <c r="AD529" s="1482"/>
      <c r="AE529" s="1482"/>
      <c r="AF529" s="1482"/>
      <c r="AG529" s="75" t="s">
        <v>438</v>
      </c>
      <c r="AH529" s="1239"/>
      <c r="AI529" s="1239"/>
      <c r="AJ529" s="1239"/>
      <c r="AK529" s="1240"/>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3">
      <c r="B530" s="1504"/>
      <c r="C530" s="1505"/>
      <c r="D530" s="1505"/>
      <c r="E530" s="1505"/>
      <c r="F530" s="1505"/>
      <c r="G530" s="1505"/>
      <c r="H530" s="1506"/>
      <c r="I530" s="80" t="s">
        <v>457</v>
      </c>
      <c r="J530" s="80"/>
      <c r="K530" s="80"/>
      <c r="L530" s="80"/>
      <c r="M530" s="80"/>
      <c r="N530" s="80"/>
      <c r="O530" s="80"/>
      <c r="P530" s="80"/>
      <c r="Q530" s="80"/>
      <c r="R530" s="80"/>
      <c r="S530" s="80"/>
      <c r="T530" s="80"/>
      <c r="U530" s="80"/>
      <c r="V530" s="80"/>
      <c r="W530" s="80"/>
      <c r="X530" s="80"/>
      <c r="Y530" s="80"/>
      <c r="Z530" s="80"/>
      <c r="AA530" s="80"/>
      <c r="AB530" s="80"/>
      <c r="AC530" s="1481" t="s">
        <v>641</v>
      </c>
      <c r="AD530" s="1482"/>
      <c r="AE530" s="1482"/>
      <c r="AF530" s="1482"/>
      <c r="AG530" s="65" t="s">
        <v>438</v>
      </c>
      <c r="AH530" s="1239"/>
      <c r="AI530" s="1239"/>
      <c r="AJ530" s="1239"/>
      <c r="AK530" s="1240"/>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3">
      <c r="B531" s="1504"/>
      <c r="C531" s="1505"/>
      <c r="D531" s="1505"/>
      <c r="E531" s="1505"/>
      <c r="F531" s="1505"/>
      <c r="G531" s="1505"/>
      <c r="H531" s="1506"/>
      <c r="I531" s="72" t="s">
        <v>610</v>
      </c>
      <c r="J531" s="72"/>
      <c r="K531" s="72"/>
      <c r="L531" s="72"/>
      <c r="M531" s="72"/>
      <c r="N531" s="72"/>
      <c r="O531" s="72"/>
      <c r="P531" s="72"/>
      <c r="Q531" s="72"/>
      <c r="R531" s="72"/>
      <c r="S531" s="72"/>
      <c r="T531" s="72"/>
      <c r="U531" s="72"/>
      <c r="V531" s="72"/>
      <c r="W531" s="72"/>
      <c r="X531" s="25"/>
      <c r="Y531" s="25"/>
      <c r="AC531" s="1481">
        <v>6</v>
      </c>
      <c r="AD531" s="1482"/>
      <c r="AE531" s="1482"/>
      <c r="AF531" s="1482"/>
      <c r="AG531" s="65" t="s">
        <v>438</v>
      </c>
      <c r="AH531" s="1239">
        <v>2021</v>
      </c>
      <c r="AI531" s="1239"/>
      <c r="AJ531" s="1239"/>
      <c r="AK531" s="1240"/>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3">
      <c r="B532" s="1504"/>
      <c r="C532" s="1505"/>
      <c r="D532" s="1505"/>
      <c r="E532" s="1505"/>
      <c r="F532" s="1505"/>
      <c r="G532" s="1505"/>
      <c r="H532" s="1506"/>
      <c r="I532" s="25" t="s">
        <v>611</v>
      </c>
      <c r="J532" s="25"/>
      <c r="K532" s="25"/>
      <c r="L532" s="25"/>
      <c r="M532" s="25"/>
      <c r="N532" s="25"/>
      <c r="O532" s="25"/>
      <c r="P532" s="25"/>
      <c r="Q532" s="25"/>
      <c r="R532" s="25"/>
      <c r="S532" s="25"/>
      <c r="T532" s="25"/>
      <c r="U532" s="25"/>
      <c r="V532" s="25"/>
      <c r="W532" s="25"/>
      <c r="X532" s="25"/>
      <c r="Y532" s="25"/>
      <c r="AC532" s="1481">
        <v>3</v>
      </c>
      <c r="AD532" s="1482"/>
      <c r="AE532" s="1482"/>
      <c r="AF532" s="1482"/>
      <c r="AG532" s="75" t="s">
        <v>438</v>
      </c>
      <c r="AH532" s="1239">
        <v>2021</v>
      </c>
      <c r="AI532" s="1239"/>
      <c r="AJ532" s="1239"/>
      <c r="AK532" s="1240"/>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3">
      <c r="B533" s="1504"/>
      <c r="C533" s="1505"/>
      <c r="D533" s="1505"/>
      <c r="E533" s="1505"/>
      <c r="F533" s="1505"/>
      <c r="G533" s="1505"/>
      <c r="H533" s="1506"/>
      <c r="I533" s="25" t="s">
        <v>612</v>
      </c>
      <c r="J533" s="25"/>
      <c r="K533" s="25"/>
      <c r="L533" s="25"/>
      <c r="M533" s="25"/>
      <c r="N533" s="25"/>
      <c r="O533" s="25"/>
      <c r="P533" s="25"/>
      <c r="Q533" s="25"/>
      <c r="R533" s="25"/>
      <c r="S533" s="25"/>
      <c r="T533" s="25"/>
      <c r="U533" s="25"/>
      <c r="V533" s="25"/>
      <c r="W533" s="25"/>
      <c r="X533" s="25"/>
      <c r="Y533" s="25"/>
      <c r="AC533" s="1481">
        <v>2</v>
      </c>
      <c r="AD533" s="1482"/>
      <c r="AE533" s="1482"/>
      <c r="AF533" s="1482"/>
      <c r="AG533" s="65" t="s">
        <v>438</v>
      </c>
      <c r="AH533" s="1239">
        <v>2022</v>
      </c>
      <c r="AI533" s="1239"/>
      <c r="AJ533" s="1239"/>
      <c r="AK533" s="1240"/>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3">
      <c r="B534" s="1504"/>
      <c r="C534" s="1505"/>
      <c r="D534" s="1505"/>
      <c r="E534" s="1505"/>
      <c r="F534" s="1505"/>
      <c r="G534" s="1505"/>
      <c r="H534" s="1506"/>
      <c r="I534" s="25" t="s">
        <v>613</v>
      </c>
      <c r="J534" s="25"/>
      <c r="K534" s="25"/>
      <c r="L534" s="25"/>
      <c r="M534" s="25"/>
      <c r="N534" s="25"/>
      <c r="O534" s="25"/>
      <c r="P534" s="25"/>
      <c r="Q534" s="25"/>
      <c r="R534" s="25"/>
      <c r="S534" s="25"/>
      <c r="T534" s="25"/>
      <c r="U534" s="25"/>
      <c r="V534" s="25"/>
      <c r="W534" s="25"/>
      <c r="X534" s="25"/>
      <c r="Y534" s="25"/>
      <c r="AC534" s="1481">
        <v>8</v>
      </c>
      <c r="AD534" s="1482"/>
      <c r="AE534" s="1482"/>
      <c r="AF534" s="1482"/>
      <c r="AG534" s="65" t="s">
        <v>438</v>
      </c>
      <c r="AH534" s="1239">
        <v>2022</v>
      </c>
      <c r="AI534" s="1239"/>
      <c r="AJ534" s="1239"/>
      <c r="AK534" s="1240"/>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3">
      <c r="B535" s="1507"/>
      <c r="C535" s="1508"/>
      <c r="D535" s="1508"/>
      <c r="E535" s="1508"/>
      <c r="F535" s="1508"/>
      <c r="G535" s="1508"/>
      <c r="H535" s="1509"/>
      <c r="I535" s="80" t="s">
        <v>495</v>
      </c>
      <c r="J535" s="80"/>
      <c r="K535" s="80"/>
      <c r="L535" s="80"/>
      <c r="M535" s="80"/>
      <c r="N535" s="80"/>
      <c r="O535" s="80"/>
      <c r="P535" s="80"/>
      <c r="Q535" s="80"/>
      <c r="R535" s="80"/>
      <c r="S535" s="80"/>
      <c r="T535" s="80"/>
      <c r="U535" s="80"/>
      <c r="V535" s="80"/>
      <c r="W535" s="80"/>
      <c r="X535" s="80"/>
      <c r="Y535" s="80"/>
      <c r="Z535" s="80"/>
      <c r="AA535" s="80"/>
      <c r="AB535" s="80"/>
      <c r="AC535" s="1481">
        <v>8</v>
      </c>
      <c r="AD535" s="1482"/>
      <c r="AE535" s="1482"/>
      <c r="AF535" s="1482"/>
      <c r="AG535" s="65" t="s">
        <v>438</v>
      </c>
      <c r="AH535" s="1239">
        <v>2022</v>
      </c>
      <c r="AI535" s="1239"/>
      <c r="AJ535" s="1239"/>
      <c r="AK535" s="1240"/>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5">
      <c r="A537" s="962" t="s">
        <v>589</v>
      </c>
      <c r="B537" s="962"/>
      <c r="C537" s="962"/>
      <c r="D537" s="962"/>
      <c r="E537" s="962"/>
      <c r="F537" s="962"/>
      <c r="G537" s="962"/>
      <c r="H537" s="962"/>
      <c r="I537" s="962"/>
      <c r="J537" s="962"/>
      <c r="K537" s="962"/>
      <c r="L537" s="962"/>
      <c r="M537" s="962"/>
      <c r="N537" s="962"/>
      <c r="O537" s="962"/>
      <c r="P537" s="962"/>
      <c r="Q537" s="962"/>
      <c r="R537" s="962"/>
      <c r="S537" s="962"/>
      <c r="T537" s="962"/>
      <c r="U537" s="962"/>
      <c r="V537" s="962"/>
      <c r="W537" s="962"/>
      <c r="X537" s="962"/>
      <c r="Y537" s="962"/>
      <c r="Z537" s="962"/>
      <c r="AA537" s="962"/>
      <c r="AB537" s="962"/>
      <c r="AC537" s="962"/>
      <c r="AD537" s="962"/>
      <c r="AE537" s="962"/>
      <c r="AF537" s="962"/>
      <c r="AG537" s="962"/>
      <c r="AH537" s="962"/>
      <c r="AI537" s="962"/>
      <c r="AJ537" s="962"/>
      <c r="AK537" s="962"/>
      <c r="AL537" s="962"/>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 thickBot="1">
      <c r="A538" s="963"/>
      <c r="B538" s="963"/>
      <c r="C538" s="963"/>
      <c r="D538" s="963"/>
      <c r="E538" s="963"/>
      <c r="F538" s="963"/>
      <c r="G538" s="963"/>
      <c r="H538" s="963"/>
      <c r="I538" s="963"/>
      <c r="J538" s="963"/>
      <c r="K538" s="963"/>
      <c r="L538" s="963"/>
      <c r="M538" s="963"/>
      <c r="N538" s="963"/>
      <c r="O538" s="963"/>
      <c r="P538" s="963"/>
      <c r="Q538" s="963"/>
      <c r="R538" s="963"/>
      <c r="S538" s="963"/>
      <c r="T538" s="963"/>
      <c r="U538" s="963"/>
      <c r="V538" s="963"/>
      <c r="W538" s="963"/>
      <c r="X538" s="963"/>
      <c r="Y538" s="963"/>
      <c r="Z538" s="963"/>
      <c r="AA538" s="963"/>
      <c r="AB538" s="963"/>
      <c r="AC538" s="963"/>
      <c r="AD538" s="963"/>
      <c r="AE538" s="963"/>
      <c r="AF538" s="963"/>
      <c r="AG538" s="963"/>
      <c r="AH538" s="963"/>
      <c r="AI538" s="963"/>
      <c r="AJ538" s="963"/>
      <c r="AK538" s="963"/>
      <c r="AL538" s="963"/>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3">
      <c r="A540" s="50" t="s">
        <v>341</v>
      </c>
      <c r="B540" s="50"/>
      <c r="C540" s="50" t="s">
        <v>496</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3">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3">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631</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83" t="s">
        <v>497</v>
      </c>
      <c r="C544" s="1484"/>
      <c r="D544" s="1484"/>
      <c r="E544" s="1484"/>
      <c r="F544" s="1484"/>
      <c r="G544" s="1484"/>
      <c r="H544" s="1484"/>
      <c r="I544" s="1484"/>
      <c r="J544" s="1484"/>
      <c r="K544" s="1484"/>
      <c r="L544" s="1484"/>
      <c r="M544" s="1484"/>
      <c r="N544" s="1484"/>
      <c r="O544" s="1485"/>
      <c r="P544" s="1483" t="s">
        <v>346</v>
      </c>
      <c r="Q544" s="1484"/>
      <c r="R544" s="1484"/>
      <c r="S544" s="1484"/>
      <c r="T544" s="1485"/>
      <c r="U544" s="1483" t="s">
        <v>498</v>
      </c>
      <c r="V544" s="1484"/>
      <c r="W544" s="1484"/>
      <c r="X544" s="1484"/>
      <c r="Y544" s="1485"/>
      <c r="Z544" s="1538" t="s">
        <v>1424</v>
      </c>
      <c r="AA544" s="1539"/>
      <c r="AB544" s="1539"/>
      <c r="AC544" s="1539"/>
      <c r="AD544" s="1540"/>
      <c r="AE544" s="1483" t="s">
        <v>499</v>
      </c>
      <c r="AF544" s="1484"/>
      <c r="AG544" s="1484"/>
      <c r="AH544" s="1484"/>
      <c r="AI544" s="1484"/>
      <c r="AJ544" s="1484"/>
      <c r="AK544" s="1485"/>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5">
      <c r="B545" s="83" t="s">
        <v>119</v>
      </c>
      <c r="C545" s="1241" t="s">
        <v>1786</v>
      </c>
      <c r="D545" s="1241"/>
      <c r="E545" s="1241"/>
      <c r="F545" s="1241"/>
      <c r="G545" s="1241"/>
      <c r="H545" s="1241"/>
      <c r="I545" s="1241"/>
      <c r="J545" s="1241"/>
      <c r="K545" s="1241"/>
      <c r="L545" s="1241"/>
      <c r="M545" s="1241"/>
      <c r="N545" s="1241"/>
      <c r="O545" s="1453"/>
      <c r="P545" s="1238">
        <v>24</v>
      </c>
      <c r="Q545" s="1239"/>
      <c r="R545" s="1239"/>
      <c r="S545" s="1239"/>
      <c r="T545" s="1240"/>
      <c r="U545" s="1448">
        <v>3.85E-2</v>
      </c>
      <c r="V545" s="1449"/>
      <c r="W545" s="1449"/>
      <c r="X545" s="1449"/>
      <c r="Y545" s="1450"/>
      <c r="Z545" s="1235" t="s">
        <v>1749</v>
      </c>
      <c r="AA545" s="1236"/>
      <c r="AB545" s="1236"/>
      <c r="AC545" s="1236"/>
      <c r="AD545" s="1237"/>
      <c r="AE545" s="1143">
        <v>45746000</v>
      </c>
      <c r="AF545" s="1144"/>
      <c r="AG545" s="1144"/>
      <c r="AH545" s="1144"/>
      <c r="AI545" s="1144"/>
      <c r="AJ545" s="1144"/>
      <c r="AK545" s="1145"/>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5">
      <c r="B546" s="84" t="s">
        <v>120</v>
      </c>
      <c r="C546" s="1241" t="s">
        <v>1748</v>
      </c>
      <c r="D546" s="1241"/>
      <c r="E546" s="1241"/>
      <c r="F546" s="1241"/>
      <c r="G546" s="1241"/>
      <c r="H546" s="1241"/>
      <c r="I546" s="1241"/>
      <c r="J546" s="1241"/>
      <c r="K546" s="1241"/>
      <c r="L546" s="1241"/>
      <c r="M546" s="1241"/>
      <c r="N546" s="1241"/>
      <c r="O546" s="1453"/>
      <c r="P546" s="1238">
        <v>24</v>
      </c>
      <c r="Q546" s="1239"/>
      <c r="R546" s="1239"/>
      <c r="S546" s="1239"/>
      <c r="T546" s="1240"/>
      <c r="U546" s="1448">
        <v>1.15E-2</v>
      </c>
      <c r="V546" s="1449"/>
      <c r="W546" s="1449"/>
      <c r="X546" s="1449"/>
      <c r="Y546" s="1450"/>
      <c r="Z546" s="1235" t="s">
        <v>1749</v>
      </c>
      <c r="AA546" s="1236"/>
      <c r="AB546" s="1236"/>
      <c r="AC546" s="1236"/>
      <c r="AD546" s="1237"/>
      <c r="AE546" s="1143">
        <v>25844171</v>
      </c>
      <c r="AF546" s="1144"/>
      <c r="AG546" s="1144"/>
      <c r="AH546" s="1144"/>
      <c r="AI546" s="1144"/>
      <c r="AJ546" s="1144"/>
      <c r="AK546" s="1145"/>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5">
      <c r="B547" s="84" t="s">
        <v>126</v>
      </c>
      <c r="C547" s="1241" t="s">
        <v>1750</v>
      </c>
      <c r="D547" s="1241"/>
      <c r="E547" s="1241"/>
      <c r="F547" s="1241"/>
      <c r="G547" s="1241"/>
      <c r="H547" s="1241"/>
      <c r="I547" s="1241"/>
      <c r="J547" s="1241"/>
      <c r="K547" s="1241"/>
      <c r="L547" s="1241"/>
      <c r="M547" s="1241"/>
      <c r="N547" s="1241"/>
      <c r="O547" s="1453"/>
      <c r="P547" s="1238"/>
      <c r="Q547" s="1239"/>
      <c r="R547" s="1239"/>
      <c r="S547" s="1239"/>
      <c r="T547" s="1240"/>
      <c r="U547" s="1448"/>
      <c r="V547" s="1449"/>
      <c r="W547" s="1449"/>
      <c r="X547" s="1449"/>
      <c r="Y547" s="1450"/>
      <c r="Z547" s="1235" t="s">
        <v>1425</v>
      </c>
      <c r="AA547" s="1236"/>
      <c r="AB547" s="1236"/>
      <c r="AC547" s="1236"/>
      <c r="AD547" s="1237"/>
      <c r="AE547" s="1143">
        <v>2184658</v>
      </c>
      <c r="AF547" s="1144"/>
      <c r="AG547" s="1144"/>
      <c r="AH547" s="1144"/>
      <c r="AI547" s="1144"/>
      <c r="AJ547" s="1144"/>
      <c r="AK547" s="1145"/>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5">
      <c r="B548" s="84" t="s">
        <v>631</v>
      </c>
      <c r="C548" s="1241" t="s">
        <v>1751</v>
      </c>
      <c r="D548" s="1241"/>
      <c r="E548" s="1241"/>
      <c r="F548" s="1241"/>
      <c r="G548" s="1241"/>
      <c r="H548" s="1241"/>
      <c r="I548" s="1241"/>
      <c r="J548" s="1241"/>
      <c r="K548" s="1241"/>
      <c r="L548" s="1241"/>
      <c r="M548" s="1241"/>
      <c r="N548" s="1241"/>
      <c r="O548" s="1453"/>
      <c r="P548" s="1238"/>
      <c r="Q548" s="1239"/>
      <c r="R548" s="1239"/>
      <c r="S548" s="1239"/>
      <c r="T548" s="1240"/>
      <c r="U548" s="1448"/>
      <c r="V548" s="1449"/>
      <c r="W548" s="1449"/>
      <c r="X548" s="1449"/>
      <c r="Y548" s="1450"/>
      <c r="Z548" s="1235" t="s">
        <v>1425</v>
      </c>
      <c r="AA548" s="1236"/>
      <c r="AB548" s="1236"/>
      <c r="AC548" s="1236"/>
      <c r="AD548" s="1237"/>
      <c r="AE548" s="1143">
        <v>100</v>
      </c>
      <c r="AF548" s="1144"/>
      <c r="AG548" s="1144"/>
      <c r="AH548" s="1144"/>
      <c r="AI548" s="1144"/>
      <c r="AJ548" s="1144"/>
      <c r="AK548" s="1145"/>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5">
      <c r="B549" s="84" t="s">
        <v>841</v>
      </c>
      <c r="C549" s="1241" t="s">
        <v>1769</v>
      </c>
      <c r="D549" s="1241"/>
      <c r="E549" s="1241"/>
      <c r="F549" s="1241"/>
      <c r="G549" s="1241"/>
      <c r="H549" s="1241"/>
      <c r="I549" s="1241"/>
      <c r="J549" s="1241"/>
      <c r="K549" s="1241"/>
      <c r="L549" s="1241"/>
      <c r="M549" s="1241"/>
      <c r="N549" s="1241"/>
      <c r="O549" s="1453"/>
      <c r="P549" s="1238"/>
      <c r="Q549" s="1239"/>
      <c r="R549" s="1239"/>
      <c r="S549" s="1239"/>
      <c r="T549" s="1240"/>
      <c r="U549" s="1448"/>
      <c r="V549" s="1449"/>
      <c r="W549" s="1449"/>
      <c r="X549" s="1449"/>
      <c r="Y549" s="1450"/>
      <c r="Z549" s="1235" t="s">
        <v>1425</v>
      </c>
      <c r="AA549" s="1236"/>
      <c r="AB549" s="1236"/>
      <c r="AC549" s="1236"/>
      <c r="AD549" s="1237"/>
      <c r="AE549" s="1143">
        <v>5365016</v>
      </c>
      <c r="AF549" s="1144"/>
      <c r="AG549" s="1144"/>
      <c r="AH549" s="1144"/>
      <c r="AI549" s="1144"/>
      <c r="AJ549" s="1144"/>
      <c r="AK549" s="1145"/>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5">
      <c r="B550" s="84" t="s">
        <v>634</v>
      </c>
      <c r="C550" s="1241" t="s">
        <v>1752</v>
      </c>
      <c r="D550" s="1105"/>
      <c r="E550" s="1105"/>
      <c r="F550" s="1105"/>
      <c r="G550" s="1105"/>
      <c r="H550" s="1105"/>
      <c r="I550" s="1105"/>
      <c r="J550" s="1105"/>
      <c r="K550" s="1105"/>
      <c r="L550" s="1105"/>
      <c r="M550" s="1105"/>
      <c r="N550" s="1105"/>
      <c r="O550" s="1242"/>
      <c r="P550" s="1238"/>
      <c r="Q550" s="1239"/>
      <c r="R550" s="1239"/>
      <c r="S550" s="1239"/>
      <c r="T550" s="1240"/>
      <c r="U550" s="1448"/>
      <c r="V550" s="1449"/>
      <c r="W550" s="1449"/>
      <c r="X550" s="1449"/>
      <c r="Y550" s="1450"/>
      <c r="Z550" s="1236" t="s">
        <v>1425</v>
      </c>
      <c r="AA550" s="1236"/>
      <c r="AB550" s="1236"/>
      <c r="AC550" s="1236"/>
      <c r="AD550" s="1237"/>
      <c r="AE550" s="1143">
        <f>2514000-'Sources and Uses Budget'!B131</f>
        <v>2369000</v>
      </c>
      <c r="AF550" s="1144"/>
      <c r="AG550" s="1144"/>
      <c r="AH550" s="1144"/>
      <c r="AI550" s="1144"/>
      <c r="AJ550" s="1144"/>
      <c r="AK550" s="1145"/>
      <c r="AM550" s="58" t="s">
        <v>841</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5">
      <c r="B551" s="84" t="s">
        <v>500</v>
      </c>
      <c r="C551" s="1105"/>
      <c r="D551" s="1105"/>
      <c r="E551" s="1105"/>
      <c r="F551" s="1105"/>
      <c r="G551" s="1105"/>
      <c r="H551" s="1105"/>
      <c r="I551" s="1105"/>
      <c r="J551" s="1105"/>
      <c r="K551" s="1105"/>
      <c r="L551" s="1105"/>
      <c r="M551" s="1105"/>
      <c r="N551" s="1105"/>
      <c r="O551" s="1242"/>
      <c r="P551" s="1238"/>
      <c r="Q551" s="1239"/>
      <c r="R551" s="1239"/>
      <c r="S551" s="1239"/>
      <c r="T551" s="1240"/>
      <c r="U551" s="1448"/>
      <c r="V551" s="1449"/>
      <c r="W551" s="1449"/>
      <c r="X551" s="1449"/>
      <c r="Y551" s="1450"/>
      <c r="Z551" s="1236" t="s">
        <v>1425</v>
      </c>
      <c r="AA551" s="1236"/>
      <c r="AB551" s="1236"/>
      <c r="AC551" s="1236"/>
      <c r="AD551" s="1237"/>
      <c r="AE551" s="1143"/>
      <c r="AF551" s="1144"/>
      <c r="AG551" s="1144"/>
      <c r="AH551" s="1144"/>
      <c r="AI551" s="1144"/>
      <c r="AJ551" s="1144"/>
      <c r="AK551" s="1145"/>
      <c r="AM551" s="58" t="s">
        <v>634</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501</v>
      </c>
      <c r="C552" s="1105"/>
      <c r="D552" s="1105"/>
      <c r="E552" s="1105"/>
      <c r="F552" s="1105"/>
      <c r="G552" s="1105"/>
      <c r="H552" s="1105"/>
      <c r="I552" s="1105"/>
      <c r="J552" s="1105"/>
      <c r="K552" s="1105"/>
      <c r="L552" s="1105"/>
      <c r="M552" s="1105"/>
      <c r="N552" s="1105"/>
      <c r="O552" s="1242"/>
      <c r="P552" s="1238"/>
      <c r="Q552" s="1239"/>
      <c r="R552" s="1239"/>
      <c r="S552" s="1239"/>
      <c r="T552" s="1240"/>
      <c r="U552" s="1448"/>
      <c r="V552" s="1449"/>
      <c r="W552" s="1449"/>
      <c r="X552" s="1449"/>
      <c r="Y552" s="1450"/>
      <c r="Z552" s="1236" t="s">
        <v>1425</v>
      </c>
      <c r="AA552" s="1236"/>
      <c r="AB552" s="1236"/>
      <c r="AC552" s="1236"/>
      <c r="AD552" s="1237"/>
      <c r="AE552" s="1143"/>
      <c r="AF552" s="1144"/>
      <c r="AG552" s="1144"/>
      <c r="AH552" s="1144"/>
      <c r="AI552" s="1144"/>
      <c r="AJ552" s="1144"/>
      <c r="AK552" s="1145"/>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5">
      <c r="B553" s="84" t="s">
        <v>507</v>
      </c>
      <c r="C553" s="1105"/>
      <c r="D553" s="1105"/>
      <c r="E553" s="1105"/>
      <c r="F553" s="1105"/>
      <c r="G553" s="1105"/>
      <c r="H553" s="1105"/>
      <c r="I553" s="1105"/>
      <c r="J553" s="1105"/>
      <c r="K553" s="1105"/>
      <c r="L553" s="1105"/>
      <c r="M553" s="1105"/>
      <c r="N553" s="1105"/>
      <c r="O553" s="1242"/>
      <c r="P553" s="1238"/>
      <c r="Q553" s="1239"/>
      <c r="R553" s="1239"/>
      <c r="S553" s="1239"/>
      <c r="T553" s="1240"/>
      <c r="U553" s="1448"/>
      <c r="V553" s="1449"/>
      <c r="W553" s="1449"/>
      <c r="X553" s="1449"/>
      <c r="Y553" s="1450"/>
      <c r="Z553" s="1236" t="s">
        <v>1425</v>
      </c>
      <c r="AA553" s="1236"/>
      <c r="AB553" s="1236"/>
      <c r="AC553" s="1236"/>
      <c r="AD553" s="1237"/>
      <c r="AE553" s="1143"/>
      <c r="AF553" s="1144"/>
      <c r="AG553" s="1144"/>
      <c r="AH553" s="1144"/>
      <c r="AI553" s="1144"/>
      <c r="AJ553" s="1144"/>
      <c r="AK553" s="1145"/>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5">
      <c r="B554" s="84" t="s">
        <v>696</v>
      </c>
      <c r="C554" s="1105"/>
      <c r="D554" s="1105"/>
      <c r="E554" s="1105"/>
      <c r="F554" s="1105"/>
      <c r="G554" s="1105"/>
      <c r="H554" s="1105"/>
      <c r="I554" s="1105"/>
      <c r="J554" s="1105"/>
      <c r="K554" s="1105"/>
      <c r="L554" s="1105"/>
      <c r="M554" s="1105"/>
      <c r="N554" s="1105"/>
      <c r="O554" s="1242"/>
      <c r="P554" s="1238"/>
      <c r="Q554" s="1239"/>
      <c r="R554" s="1239"/>
      <c r="S554" s="1239"/>
      <c r="T554" s="1240"/>
      <c r="U554" s="1448"/>
      <c r="V554" s="1449"/>
      <c r="W554" s="1449"/>
      <c r="X554" s="1449"/>
      <c r="Y554" s="1450"/>
      <c r="Z554" s="1236" t="s">
        <v>1425</v>
      </c>
      <c r="AA554" s="1236"/>
      <c r="AB554" s="1236"/>
      <c r="AC554" s="1236"/>
      <c r="AD554" s="1237"/>
      <c r="AE554" s="1143"/>
      <c r="AF554" s="1144"/>
      <c r="AG554" s="1144"/>
      <c r="AH554" s="1144"/>
      <c r="AI554" s="1144"/>
      <c r="AJ554" s="1144"/>
      <c r="AK554" s="1145"/>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5">
      <c r="B555" s="84" t="s">
        <v>386</v>
      </c>
      <c r="C555" s="1105"/>
      <c r="D555" s="1105"/>
      <c r="E555" s="1105"/>
      <c r="F555" s="1105"/>
      <c r="G555" s="1105"/>
      <c r="H555" s="1105"/>
      <c r="I555" s="1105"/>
      <c r="J555" s="1105"/>
      <c r="K555" s="1105"/>
      <c r="L555" s="1105"/>
      <c r="M555" s="1105"/>
      <c r="N555" s="1105"/>
      <c r="O555" s="1242"/>
      <c r="P555" s="1238"/>
      <c r="Q555" s="1239"/>
      <c r="R555" s="1239"/>
      <c r="S555" s="1239"/>
      <c r="T555" s="1240"/>
      <c r="U555" s="1448"/>
      <c r="V555" s="1449"/>
      <c r="W555" s="1449"/>
      <c r="X555" s="1449"/>
      <c r="Y555" s="1450"/>
      <c r="Z555" s="1236" t="s">
        <v>1425</v>
      </c>
      <c r="AA555" s="1236"/>
      <c r="AB555" s="1236"/>
      <c r="AC555" s="1236"/>
      <c r="AD555" s="1237"/>
      <c r="AE555" s="1143"/>
      <c r="AF555" s="1144"/>
      <c r="AG555" s="1144"/>
      <c r="AH555" s="1144"/>
      <c r="AI555" s="1144"/>
      <c r="AJ555" s="1144"/>
      <c r="AK555" s="1145"/>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5">
      <c r="B556" s="84" t="s">
        <v>387</v>
      </c>
      <c r="C556" s="1105"/>
      <c r="D556" s="1105"/>
      <c r="E556" s="1105"/>
      <c r="F556" s="1105"/>
      <c r="G556" s="1105"/>
      <c r="H556" s="1105"/>
      <c r="I556" s="1105"/>
      <c r="J556" s="1105"/>
      <c r="K556" s="1105"/>
      <c r="L556" s="1105"/>
      <c r="M556" s="1105"/>
      <c r="N556" s="1105"/>
      <c r="O556" s="1242"/>
      <c r="P556" s="1238"/>
      <c r="Q556" s="1239"/>
      <c r="R556" s="1239"/>
      <c r="S556" s="1239"/>
      <c r="T556" s="1240"/>
      <c r="U556" s="1448"/>
      <c r="V556" s="1449"/>
      <c r="W556" s="1449"/>
      <c r="X556" s="1449"/>
      <c r="Y556" s="1450"/>
      <c r="Z556" s="1236" t="s">
        <v>1425</v>
      </c>
      <c r="AA556" s="1236"/>
      <c r="AB556" s="1236"/>
      <c r="AC556" s="1236"/>
      <c r="AD556" s="1237"/>
      <c r="AE556" s="1143"/>
      <c r="AF556" s="1144"/>
      <c r="AG556" s="1144"/>
      <c r="AH556" s="1144"/>
      <c r="AI556" s="1144"/>
      <c r="AJ556" s="1144"/>
      <c r="AK556" s="1145"/>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3">
      <c r="B557" s="1174" t="s">
        <v>134</v>
      </c>
      <c r="C557" s="1175"/>
      <c r="D557" s="1175"/>
      <c r="E557" s="1175"/>
      <c r="F557" s="1175"/>
      <c r="G557" s="1175"/>
      <c r="H557" s="1175"/>
      <c r="I557" s="1175"/>
      <c r="J557" s="1175"/>
      <c r="K557" s="1175"/>
      <c r="L557" s="1175"/>
      <c r="M557" s="1175"/>
      <c r="N557" s="1175"/>
      <c r="O557" s="1175"/>
      <c r="P557" s="1175"/>
      <c r="Q557" s="1175"/>
      <c r="R557" s="1175"/>
      <c r="S557" s="1175"/>
      <c r="T557" s="1175"/>
      <c r="U557" s="1175"/>
      <c r="V557" s="1175"/>
      <c r="W557" s="1175"/>
      <c r="X557" s="1175"/>
      <c r="Y557" s="1175"/>
      <c r="Z557" s="1175"/>
      <c r="AA557" s="1175"/>
      <c r="AB557" s="1175"/>
      <c r="AC557" s="1175"/>
      <c r="AD557" s="1176"/>
      <c r="AE557" s="1222">
        <f>SUM(AE545:AK556)</f>
        <v>81508945</v>
      </c>
      <c r="AF557" s="1223"/>
      <c r="AG557" s="1223"/>
      <c r="AH557" s="1223"/>
      <c r="AI557" s="1223"/>
      <c r="AJ557" s="1223"/>
      <c r="AK557" s="1224"/>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3">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500</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5">
      <c r="A559" s="87" t="s">
        <v>119</v>
      </c>
      <c r="B559" s="12" t="s">
        <v>509</v>
      </c>
      <c r="G559" s="1103" t="str">
        <f>C545</f>
        <v>Citi Community Capital</v>
      </c>
      <c r="H559" s="1103"/>
      <c r="I559" s="1103"/>
      <c r="J559" s="1103"/>
      <c r="K559" s="1103"/>
      <c r="L559" s="1103"/>
      <c r="M559" s="1103"/>
      <c r="N559" s="1103"/>
      <c r="O559" s="1103"/>
      <c r="P559" s="1103"/>
      <c r="Q559" s="1103"/>
      <c r="R559" s="1103"/>
      <c r="S559" s="14"/>
      <c r="T559" s="87" t="s">
        <v>120</v>
      </c>
      <c r="U559" s="12" t="s">
        <v>509</v>
      </c>
      <c r="Z559" s="1103" t="str">
        <f>C546</f>
        <v>Seller Carryback Note</v>
      </c>
      <c r="AA559" s="1103"/>
      <c r="AB559" s="1103"/>
      <c r="AC559" s="1103"/>
      <c r="AD559" s="1103"/>
      <c r="AE559" s="1103"/>
      <c r="AF559" s="1103"/>
      <c r="AG559" s="1103"/>
      <c r="AH559" s="1103"/>
      <c r="AI559" s="1103"/>
      <c r="AJ559" s="1103"/>
      <c r="AK559" s="1103"/>
      <c r="AM559" s="58" t="s">
        <v>501</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101" t="s">
        <v>1787</v>
      </c>
      <c r="H560" s="1101"/>
      <c r="I560" s="1101"/>
      <c r="J560" s="1101"/>
      <c r="K560" s="1101"/>
      <c r="L560" s="1101"/>
      <c r="M560" s="1101"/>
      <c r="N560" s="1101"/>
      <c r="O560" s="1101"/>
      <c r="P560" s="1101"/>
      <c r="Q560" s="1101"/>
      <c r="R560" s="1101"/>
      <c r="S560" s="14"/>
      <c r="T560" s="35"/>
      <c r="U560" s="12" t="s">
        <v>92</v>
      </c>
      <c r="Z560" s="1101" t="s">
        <v>1649</v>
      </c>
      <c r="AA560" s="1101"/>
      <c r="AB560" s="1101"/>
      <c r="AC560" s="1101"/>
      <c r="AD560" s="1101"/>
      <c r="AE560" s="1101"/>
      <c r="AF560" s="1101"/>
      <c r="AG560" s="1101"/>
      <c r="AH560" s="1101"/>
      <c r="AI560" s="1101"/>
      <c r="AJ560" s="1101"/>
      <c r="AK560" s="1101"/>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630</v>
      </c>
      <c r="G561" s="1101" t="s">
        <v>791</v>
      </c>
      <c r="H561" s="1101"/>
      <c r="I561" s="1101"/>
      <c r="J561" s="1101"/>
      <c r="K561" s="1101"/>
      <c r="L561" s="1101"/>
      <c r="M561" s="1101"/>
      <c r="N561" s="1101"/>
      <c r="O561" s="1101"/>
      <c r="P561" s="1101"/>
      <c r="Q561" s="1101"/>
      <c r="R561" s="1101"/>
      <c r="S561" s="88"/>
      <c r="T561" s="35"/>
      <c r="U561" s="12" t="s">
        <v>630</v>
      </c>
      <c r="Z561" s="1123" t="s">
        <v>790</v>
      </c>
      <c r="AA561" s="1123"/>
      <c r="AB561" s="1123"/>
      <c r="AC561" s="1123"/>
      <c r="AD561" s="1123"/>
      <c r="AE561" s="1123"/>
      <c r="AF561" s="1123"/>
      <c r="AG561" s="1123"/>
      <c r="AH561" s="1123"/>
      <c r="AI561" s="1123"/>
      <c r="AJ561" s="1123"/>
      <c r="AK561" s="1123"/>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101" t="s">
        <v>1788</v>
      </c>
      <c r="H562" s="1101"/>
      <c r="I562" s="1101"/>
      <c r="J562" s="1101"/>
      <c r="K562" s="1101"/>
      <c r="L562" s="1101"/>
      <c r="M562" s="1101"/>
      <c r="N562" s="1101"/>
      <c r="O562" s="1101"/>
      <c r="P562" s="1101"/>
      <c r="Q562" s="1101"/>
      <c r="R562" s="1101"/>
      <c r="S562" s="14"/>
      <c r="T562" s="35"/>
      <c r="U562" s="12" t="s">
        <v>19</v>
      </c>
      <c r="Z562" s="1123" t="s">
        <v>1754</v>
      </c>
      <c r="AA562" s="1123"/>
      <c r="AB562" s="1123"/>
      <c r="AC562" s="1123"/>
      <c r="AD562" s="1123"/>
      <c r="AE562" s="1123"/>
      <c r="AF562" s="1123"/>
      <c r="AG562" s="1123"/>
      <c r="AH562" s="1123"/>
      <c r="AI562" s="1123"/>
      <c r="AJ562" s="1123"/>
      <c r="AK562" s="1123"/>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04" t="s">
        <v>1789</v>
      </c>
      <c r="H563" s="1116"/>
      <c r="I563" s="1116"/>
      <c r="J563" s="1116"/>
      <c r="K563" s="1116"/>
      <c r="L563" s="1116"/>
      <c r="O563" s="140" t="s">
        <v>220</v>
      </c>
      <c r="P563" s="1105"/>
      <c r="Q563" s="1105"/>
      <c r="R563" s="1105"/>
      <c r="S563" s="16"/>
      <c r="T563" s="35"/>
      <c r="U563" s="12" t="s">
        <v>338</v>
      </c>
      <c r="Z563" s="1104" t="s">
        <v>1755</v>
      </c>
      <c r="AA563" s="1116"/>
      <c r="AB563" s="1116"/>
      <c r="AC563" s="1116"/>
      <c r="AD563" s="1116"/>
      <c r="AE563" s="1116"/>
      <c r="AH563" s="140" t="s">
        <v>220</v>
      </c>
      <c r="AI563" s="1105"/>
      <c r="AJ563" s="1105"/>
      <c r="AK563" s="1105"/>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101" t="s">
        <v>1790</v>
      </c>
      <c r="I564" s="1101"/>
      <c r="J564" s="1101"/>
      <c r="K564" s="1101"/>
      <c r="L564" s="1101"/>
      <c r="M564" s="1101"/>
      <c r="N564" s="1101"/>
      <c r="O564" s="1101"/>
      <c r="P564" s="1101"/>
      <c r="Q564" s="1101"/>
      <c r="R564" s="1101"/>
      <c r="S564" s="14"/>
      <c r="T564" s="35"/>
      <c r="U564" s="12" t="s">
        <v>20</v>
      </c>
      <c r="AA564" s="1099" t="s">
        <v>1756</v>
      </c>
      <c r="AB564" s="1101"/>
      <c r="AC564" s="1101"/>
      <c r="AD564" s="1101"/>
      <c r="AE564" s="1101"/>
      <c r="AF564" s="1101"/>
      <c r="AG564" s="1101"/>
      <c r="AH564" s="1101"/>
      <c r="AI564" s="1101"/>
      <c r="AJ564" s="1101"/>
      <c r="AK564" s="1101"/>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1426</v>
      </c>
      <c r="C565" s="743"/>
      <c r="D565" s="743"/>
      <c r="E565" s="743"/>
      <c r="F565" s="743"/>
      <c r="G565" s="743"/>
      <c r="H565" s="14"/>
      <c r="I565" s="14"/>
      <c r="J565" s="14"/>
      <c r="K565" s="14"/>
      <c r="L565" s="14"/>
      <c r="M565" s="1543"/>
      <c r="N565" s="1543"/>
      <c r="O565" s="1543"/>
      <c r="P565" s="1543"/>
      <c r="Q565" s="1543"/>
      <c r="R565" s="1543"/>
      <c r="S565" s="14"/>
      <c r="T565" s="35"/>
      <c r="U565" s="530" t="s">
        <v>1426</v>
      </c>
      <c r="V565" s="743"/>
      <c r="W565" s="743"/>
      <c r="X565" s="743"/>
      <c r="Y565" s="743"/>
      <c r="Z565" s="743"/>
      <c r="AA565" s="14"/>
      <c r="AB565" s="14"/>
      <c r="AC565" s="14"/>
      <c r="AD565" s="14"/>
      <c r="AE565" s="14"/>
      <c r="AF565" s="1543"/>
      <c r="AG565" s="1543"/>
      <c r="AH565" s="1543"/>
      <c r="AI565" s="1543"/>
      <c r="AJ565" s="1543"/>
      <c r="AK565" s="1543"/>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02" t="s">
        <v>591</v>
      </c>
      <c r="O566" s="1102"/>
      <c r="T566" s="35"/>
      <c r="U566" s="12" t="s">
        <v>22</v>
      </c>
      <c r="AG566" s="1102" t="s">
        <v>591</v>
      </c>
      <c r="AH566" s="1102"/>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509</v>
      </c>
      <c r="G568" s="1103" t="str">
        <f>C547</f>
        <v>Cost Deferred Until Completion</v>
      </c>
      <c r="H568" s="1103"/>
      <c r="I568" s="1103"/>
      <c r="J568" s="1103"/>
      <c r="K568" s="1103"/>
      <c r="L568" s="1103"/>
      <c r="M568" s="1103"/>
      <c r="N568" s="1103"/>
      <c r="O568" s="1103"/>
      <c r="P568" s="1103"/>
      <c r="Q568" s="1103"/>
      <c r="R568" s="1103"/>
      <c r="T568" s="87" t="s">
        <v>631</v>
      </c>
      <c r="U568" s="12" t="s">
        <v>509</v>
      </c>
      <c r="Z568" s="1103" t="str">
        <f>C548</f>
        <v>General Partner Contribution</v>
      </c>
      <c r="AA568" s="1103"/>
      <c r="AB568" s="1103"/>
      <c r="AC568" s="1103"/>
      <c r="AD568" s="1103"/>
      <c r="AE568" s="1103"/>
      <c r="AF568" s="1103"/>
      <c r="AG568" s="1103"/>
      <c r="AH568" s="1103"/>
      <c r="AI568" s="1103"/>
      <c r="AJ568" s="1103"/>
      <c r="AK568" s="1103"/>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101" t="s">
        <v>1661</v>
      </c>
      <c r="H569" s="1101"/>
      <c r="I569" s="1101"/>
      <c r="J569" s="1101"/>
      <c r="K569" s="1101"/>
      <c r="L569" s="1101"/>
      <c r="M569" s="1101"/>
      <c r="N569" s="1101"/>
      <c r="O569" s="1101"/>
      <c r="P569" s="1101"/>
      <c r="Q569" s="1101"/>
      <c r="R569" s="1101"/>
      <c r="T569" s="35"/>
      <c r="U569" s="12" t="s">
        <v>92</v>
      </c>
      <c r="Z569" s="1101" t="s">
        <v>1661</v>
      </c>
      <c r="AA569" s="1101"/>
      <c r="AB569" s="1101"/>
      <c r="AC569" s="1101"/>
      <c r="AD569" s="1101"/>
      <c r="AE569" s="1101"/>
      <c r="AF569" s="1101"/>
      <c r="AG569" s="1101"/>
      <c r="AH569" s="1101"/>
      <c r="AI569" s="1101"/>
      <c r="AJ569" s="1101"/>
      <c r="AK569" s="1101"/>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630</v>
      </c>
      <c r="G570" s="1123" t="s">
        <v>540</v>
      </c>
      <c r="H570" s="1123"/>
      <c r="I570" s="1123"/>
      <c r="J570" s="1123"/>
      <c r="K570" s="1123"/>
      <c r="L570" s="1123"/>
      <c r="M570" s="1123"/>
      <c r="N570" s="1123"/>
      <c r="O570" s="1123"/>
      <c r="P570" s="1123"/>
      <c r="Q570" s="1123"/>
      <c r="R570" s="1123"/>
      <c r="T570" s="35"/>
      <c r="U570" s="12" t="s">
        <v>630</v>
      </c>
      <c r="Z570" s="1123" t="s">
        <v>540</v>
      </c>
      <c r="AA570" s="1123"/>
      <c r="AB570" s="1123"/>
      <c r="AC570" s="1123"/>
      <c r="AD570" s="1123"/>
      <c r="AE570" s="1123"/>
      <c r="AF570" s="1123"/>
      <c r="AG570" s="1123"/>
      <c r="AH570" s="1123"/>
      <c r="AI570" s="1123"/>
      <c r="AJ570" s="1123"/>
      <c r="AK570" s="1123"/>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23" t="s">
        <v>1646</v>
      </c>
      <c r="H571" s="1123"/>
      <c r="I571" s="1123"/>
      <c r="J571" s="1123"/>
      <c r="K571" s="1123"/>
      <c r="L571" s="1123"/>
      <c r="M571" s="1123"/>
      <c r="N571" s="1123"/>
      <c r="O571" s="1123"/>
      <c r="P571" s="1123"/>
      <c r="Q571" s="1123"/>
      <c r="R571" s="1123"/>
      <c r="T571" s="35"/>
      <c r="U571" s="12" t="s">
        <v>19</v>
      </c>
      <c r="Z571" s="1123" t="s">
        <v>1646</v>
      </c>
      <c r="AA571" s="1123"/>
      <c r="AB571" s="1123"/>
      <c r="AC571" s="1123"/>
      <c r="AD571" s="1123"/>
      <c r="AE571" s="1123"/>
      <c r="AF571" s="1123"/>
      <c r="AG571" s="1123"/>
      <c r="AH571" s="1123"/>
      <c r="AI571" s="1123"/>
      <c r="AJ571" s="1123"/>
      <c r="AK571" s="1123"/>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04" t="s">
        <v>1657</v>
      </c>
      <c r="H572" s="1104"/>
      <c r="I572" s="1104"/>
      <c r="J572" s="1104"/>
      <c r="K572" s="1104"/>
      <c r="L572" s="1104"/>
      <c r="O572" s="140" t="s">
        <v>220</v>
      </c>
      <c r="P572" s="1105"/>
      <c r="Q572" s="1105"/>
      <c r="R572" s="1105"/>
      <c r="T572" s="35"/>
      <c r="U572" s="12" t="s">
        <v>338</v>
      </c>
      <c r="Z572" s="1104" t="s">
        <v>1657</v>
      </c>
      <c r="AA572" s="1104"/>
      <c r="AB572" s="1104"/>
      <c r="AC572" s="1104"/>
      <c r="AD572" s="1104"/>
      <c r="AE572" s="1104"/>
      <c r="AH572" s="140" t="s">
        <v>220</v>
      </c>
      <c r="AI572" s="1105"/>
      <c r="AJ572" s="1105"/>
      <c r="AK572" s="1105"/>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99" t="s">
        <v>1757</v>
      </c>
      <c r="I573" s="1101"/>
      <c r="J573" s="1101"/>
      <c r="K573" s="1101"/>
      <c r="L573" s="1101"/>
      <c r="M573" s="1101"/>
      <c r="N573" s="1101"/>
      <c r="O573" s="1101"/>
      <c r="P573" s="1101"/>
      <c r="Q573" s="1101"/>
      <c r="R573" s="1101"/>
      <c r="T573" s="35"/>
      <c r="U573" s="12" t="s">
        <v>20</v>
      </c>
      <c r="AA573" s="1099" t="s">
        <v>1758</v>
      </c>
      <c r="AB573" s="1101"/>
      <c r="AC573" s="1101"/>
      <c r="AD573" s="1101"/>
      <c r="AE573" s="1101"/>
      <c r="AF573" s="1101"/>
      <c r="AG573" s="1101"/>
      <c r="AH573" s="1101"/>
      <c r="AI573" s="1101"/>
      <c r="AJ573" s="1101"/>
      <c r="AK573" s="1101"/>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02" t="s">
        <v>591</v>
      </c>
      <c r="O574" s="1102"/>
      <c r="T574" s="35"/>
      <c r="U574" s="12" t="s">
        <v>22</v>
      </c>
      <c r="AG574" s="1102" t="s">
        <v>591</v>
      </c>
      <c r="AH574" s="1102"/>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841</v>
      </c>
      <c r="B576" s="12" t="s">
        <v>509</v>
      </c>
      <c r="G576" s="1103" t="str">
        <f>C549</f>
        <v>Deferred Developer Fee</v>
      </c>
      <c r="H576" s="1103"/>
      <c r="I576" s="1103"/>
      <c r="J576" s="1103"/>
      <c r="K576" s="1103"/>
      <c r="L576" s="1103"/>
      <c r="M576" s="1103"/>
      <c r="N576" s="1103"/>
      <c r="O576" s="1103"/>
      <c r="P576" s="1103"/>
      <c r="Q576" s="1103"/>
      <c r="R576" s="1103"/>
      <c r="T576" s="87" t="s">
        <v>634</v>
      </c>
      <c r="U576" s="12" t="s">
        <v>509</v>
      </c>
      <c r="Z576" s="1103" t="str">
        <f>C550</f>
        <v>Tax Credit Equity</v>
      </c>
      <c r="AA576" s="1103"/>
      <c r="AB576" s="1103"/>
      <c r="AC576" s="1103"/>
      <c r="AD576" s="1103"/>
      <c r="AE576" s="1103"/>
      <c r="AF576" s="1103"/>
      <c r="AG576" s="1103"/>
      <c r="AH576" s="1103"/>
      <c r="AI576" s="1103"/>
      <c r="AJ576" s="1103"/>
      <c r="AK576" s="1103"/>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101" t="s">
        <v>1661</v>
      </c>
      <c r="H577" s="1101"/>
      <c r="I577" s="1101"/>
      <c r="J577" s="1101"/>
      <c r="K577" s="1101"/>
      <c r="L577" s="1101"/>
      <c r="M577" s="1101"/>
      <c r="N577" s="1101"/>
      <c r="O577" s="1101"/>
      <c r="P577" s="1101"/>
      <c r="Q577" s="1101"/>
      <c r="R577" s="1101"/>
      <c r="T577" s="35"/>
      <c r="U577" s="12" t="s">
        <v>92</v>
      </c>
      <c r="Z577" s="1099" t="s">
        <v>1753</v>
      </c>
      <c r="AA577" s="1101"/>
      <c r="AB577" s="1101"/>
      <c r="AC577" s="1101"/>
      <c r="AD577" s="1101"/>
      <c r="AE577" s="1101"/>
      <c r="AF577" s="1101"/>
      <c r="AG577" s="1101"/>
      <c r="AH577" s="1101"/>
      <c r="AI577" s="1101"/>
      <c r="AJ577" s="1101"/>
      <c r="AK577" s="1101"/>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630</v>
      </c>
      <c r="G578" s="1123" t="s">
        <v>540</v>
      </c>
      <c r="H578" s="1123"/>
      <c r="I578" s="1123"/>
      <c r="J578" s="1123"/>
      <c r="K578" s="1123"/>
      <c r="L578" s="1123"/>
      <c r="M578" s="1123"/>
      <c r="N578" s="1123"/>
      <c r="O578" s="1123"/>
      <c r="P578" s="1123"/>
      <c r="Q578" s="1123"/>
      <c r="R578" s="1123"/>
      <c r="T578" s="35"/>
      <c r="U578" s="12" t="s">
        <v>630</v>
      </c>
      <c r="Z578" s="1123"/>
      <c r="AA578" s="1123"/>
      <c r="AB578" s="1123"/>
      <c r="AC578" s="1123"/>
      <c r="AD578" s="1123"/>
      <c r="AE578" s="1123"/>
      <c r="AF578" s="1123"/>
      <c r="AG578" s="1123"/>
      <c r="AH578" s="1123"/>
      <c r="AI578" s="1123"/>
      <c r="AJ578" s="1123"/>
      <c r="AK578" s="1123"/>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123" t="s">
        <v>1646</v>
      </c>
      <c r="H579" s="1123"/>
      <c r="I579" s="1123"/>
      <c r="J579" s="1123"/>
      <c r="K579" s="1123"/>
      <c r="L579" s="1123"/>
      <c r="M579" s="1123"/>
      <c r="N579" s="1123"/>
      <c r="O579" s="1123"/>
      <c r="P579" s="1123"/>
      <c r="Q579" s="1123"/>
      <c r="R579" s="1123"/>
      <c r="T579" s="35"/>
      <c r="U579" s="12" t="s">
        <v>19</v>
      </c>
      <c r="Z579" s="1123"/>
      <c r="AA579" s="1123"/>
      <c r="AB579" s="1123"/>
      <c r="AC579" s="1123"/>
      <c r="AD579" s="1123"/>
      <c r="AE579" s="1123"/>
      <c r="AF579" s="1123"/>
      <c r="AG579" s="1123"/>
      <c r="AH579" s="1123"/>
      <c r="AI579" s="1123"/>
      <c r="AJ579" s="1123"/>
      <c r="AK579" s="1123"/>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5">
      <c r="A580" s="35"/>
      <c r="B580" s="12" t="s">
        <v>338</v>
      </c>
      <c r="G580" s="1104" t="s">
        <v>1657</v>
      </c>
      <c r="H580" s="1104"/>
      <c r="I580" s="1104"/>
      <c r="J580" s="1104"/>
      <c r="K580" s="1104"/>
      <c r="L580" s="1104"/>
      <c r="O580" s="140" t="s">
        <v>220</v>
      </c>
      <c r="P580" s="1105"/>
      <c r="Q580" s="1105"/>
      <c r="R580" s="1105"/>
      <c r="T580" s="35"/>
      <c r="U580" s="12" t="s">
        <v>338</v>
      </c>
      <c r="Z580" s="1116"/>
      <c r="AA580" s="1116"/>
      <c r="AB580" s="1116"/>
      <c r="AC580" s="1116"/>
      <c r="AD580" s="1116"/>
      <c r="AE580" s="1116"/>
      <c r="AH580" s="140" t="s">
        <v>220</v>
      </c>
      <c r="AI580" s="1105"/>
      <c r="AJ580" s="1105"/>
      <c r="AK580" s="1105"/>
    </row>
    <row r="581" spans="1:112" ht="12.5">
      <c r="A581" s="35"/>
      <c r="B581" s="12" t="s">
        <v>20</v>
      </c>
      <c r="H581" s="1099" t="s">
        <v>1769</v>
      </c>
      <c r="I581" s="1101"/>
      <c r="J581" s="1101"/>
      <c r="K581" s="1101"/>
      <c r="L581" s="1101"/>
      <c r="M581" s="1101"/>
      <c r="N581" s="1101"/>
      <c r="O581" s="1101"/>
      <c r="P581" s="1101"/>
      <c r="Q581" s="1101"/>
      <c r="R581" s="1101"/>
      <c r="T581" s="35"/>
      <c r="U581" s="12" t="s">
        <v>20</v>
      </c>
      <c r="AA581" s="1099" t="s">
        <v>1758</v>
      </c>
      <c r="AB581" s="1101"/>
      <c r="AC581" s="1101"/>
      <c r="AD581" s="1101"/>
      <c r="AE581" s="1101"/>
      <c r="AF581" s="1101"/>
      <c r="AG581" s="1101"/>
      <c r="AH581" s="1101"/>
      <c r="AI581" s="1101"/>
      <c r="AJ581" s="1101"/>
      <c r="AK581" s="1101"/>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5">
      <c r="A582" s="35"/>
      <c r="B582" s="12" t="s">
        <v>22</v>
      </c>
      <c r="N582" s="1102" t="s">
        <v>591</v>
      </c>
      <c r="O582" s="1102"/>
      <c r="T582" s="35"/>
      <c r="U582" s="12" t="s">
        <v>22</v>
      </c>
      <c r="AG582" s="1102" t="s">
        <v>722</v>
      </c>
      <c r="AH582" s="1102"/>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500</v>
      </c>
      <c r="B584" s="12" t="s">
        <v>509</v>
      </c>
      <c r="G584" s="1103">
        <f>C551</f>
        <v>0</v>
      </c>
      <c r="H584" s="1103"/>
      <c r="I584" s="1103"/>
      <c r="J584" s="1103"/>
      <c r="K584" s="1103"/>
      <c r="L584" s="1103"/>
      <c r="M584" s="1103"/>
      <c r="N584" s="1103"/>
      <c r="O584" s="1103"/>
      <c r="P584" s="1103"/>
      <c r="Q584" s="1103"/>
      <c r="R584" s="1103"/>
      <c r="T584" s="87" t="s">
        <v>501</v>
      </c>
      <c r="U584" s="12" t="s">
        <v>509</v>
      </c>
      <c r="Z584" s="1103">
        <f>C552</f>
        <v>0</v>
      </c>
      <c r="AA584" s="1103"/>
      <c r="AB584" s="1103"/>
      <c r="AC584" s="1103"/>
      <c r="AD584" s="1103"/>
      <c r="AE584" s="1103"/>
      <c r="AF584" s="1103"/>
      <c r="AG584" s="1103"/>
      <c r="AH584" s="1103"/>
      <c r="AI584" s="1103"/>
      <c r="AJ584" s="1103"/>
      <c r="AK584" s="1103"/>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5">
      <c r="A585" s="35"/>
      <c r="B585" s="12" t="s">
        <v>92</v>
      </c>
      <c r="G585" s="1101"/>
      <c r="H585" s="1101"/>
      <c r="I585" s="1101"/>
      <c r="J585" s="1101"/>
      <c r="K585" s="1101"/>
      <c r="L585" s="1101"/>
      <c r="M585" s="1101"/>
      <c r="N585" s="1101"/>
      <c r="O585" s="1101"/>
      <c r="P585" s="1101"/>
      <c r="Q585" s="1101"/>
      <c r="R585" s="1101"/>
      <c r="T585" s="35"/>
      <c r="U585" s="12" t="s">
        <v>92</v>
      </c>
      <c r="Z585" s="1101"/>
      <c r="AA585" s="1101"/>
      <c r="AB585" s="1101"/>
      <c r="AC585" s="1101"/>
      <c r="AD585" s="1101"/>
      <c r="AE585" s="1101"/>
      <c r="AF585" s="1101"/>
      <c r="AG585" s="1101"/>
      <c r="AH585" s="1101"/>
      <c r="AI585" s="1101"/>
      <c r="AJ585" s="1101"/>
      <c r="AK585" s="1101"/>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630</v>
      </c>
      <c r="C586" s="12"/>
      <c r="D586" s="12"/>
      <c r="E586" s="12"/>
      <c r="F586" s="12"/>
      <c r="G586" s="1101"/>
      <c r="H586" s="1101"/>
      <c r="I586" s="1101"/>
      <c r="J586" s="1101"/>
      <c r="K586" s="1101"/>
      <c r="L586" s="1101"/>
      <c r="M586" s="1101"/>
      <c r="N586" s="1101"/>
      <c r="O586" s="1101"/>
      <c r="P586" s="1101"/>
      <c r="Q586" s="1101"/>
      <c r="R586" s="1101"/>
      <c r="S586" s="12"/>
      <c r="T586" s="35"/>
      <c r="U586" s="12" t="s">
        <v>630</v>
      </c>
      <c r="V586" s="12"/>
      <c r="W586" s="12"/>
      <c r="X586" s="12"/>
      <c r="Y586" s="12"/>
      <c r="Z586" s="1123"/>
      <c r="AA586" s="1123"/>
      <c r="AB586" s="1123"/>
      <c r="AC586" s="1123"/>
      <c r="AD586" s="1123"/>
      <c r="AE586" s="1123"/>
      <c r="AF586" s="1123"/>
      <c r="AG586" s="1123"/>
      <c r="AH586" s="1123"/>
      <c r="AI586" s="1123"/>
      <c r="AJ586" s="1123"/>
      <c r="AK586" s="1123"/>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5">
      <c r="A587" s="35"/>
      <c r="B587" s="12" t="s">
        <v>19</v>
      </c>
      <c r="C587" s="12"/>
      <c r="D587" s="12"/>
      <c r="E587" s="12"/>
      <c r="F587" s="12"/>
      <c r="G587" s="1101"/>
      <c r="H587" s="1101"/>
      <c r="I587" s="1101"/>
      <c r="J587" s="1101"/>
      <c r="K587" s="1101"/>
      <c r="L587" s="1101"/>
      <c r="M587" s="1101"/>
      <c r="N587" s="1101"/>
      <c r="O587" s="1101"/>
      <c r="P587" s="1101"/>
      <c r="Q587" s="1101"/>
      <c r="R587" s="1101"/>
      <c r="S587" s="12"/>
      <c r="T587" s="35"/>
      <c r="U587" s="12" t="s">
        <v>19</v>
      </c>
      <c r="V587" s="12"/>
      <c r="W587" s="12"/>
      <c r="X587" s="12"/>
      <c r="Y587" s="12"/>
      <c r="Z587" s="1123"/>
      <c r="AA587" s="1123"/>
      <c r="AB587" s="1123"/>
      <c r="AC587" s="1123"/>
      <c r="AD587" s="1123"/>
      <c r="AE587" s="1123"/>
      <c r="AF587" s="1123"/>
      <c r="AG587" s="1123"/>
      <c r="AH587" s="1123"/>
      <c r="AI587" s="1123"/>
      <c r="AJ587" s="1123"/>
      <c r="AK587" s="1123"/>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5">
      <c r="A588" s="35"/>
      <c r="B588" s="12" t="s">
        <v>338</v>
      </c>
      <c r="C588" s="12"/>
      <c r="D588" s="12"/>
      <c r="E588" s="12"/>
      <c r="F588" s="12"/>
      <c r="G588" s="1116"/>
      <c r="H588" s="1116"/>
      <c r="I588" s="1116"/>
      <c r="J588" s="1116"/>
      <c r="K588" s="1116"/>
      <c r="L588" s="1116"/>
      <c r="M588" s="12"/>
      <c r="N588" s="12"/>
      <c r="O588" s="140" t="s">
        <v>220</v>
      </c>
      <c r="P588" s="1105"/>
      <c r="Q588" s="1105"/>
      <c r="R588" s="1105"/>
      <c r="S588" s="12"/>
      <c r="T588" s="35"/>
      <c r="U588" s="12" t="s">
        <v>338</v>
      </c>
      <c r="V588" s="12"/>
      <c r="W588" s="12"/>
      <c r="X588" s="12"/>
      <c r="Y588" s="12"/>
      <c r="Z588" s="1116"/>
      <c r="AA588" s="1116"/>
      <c r="AB588" s="1116"/>
      <c r="AC588" s="1116"/>
      <c r="AD588" s="1116"/>
      <c r="AE588" s="1116"/>
      <c r="AF588" s="12"/>
      <c r="AG588" s="12"/>
      <c r="AH588" s="140" t="s">
        <v>220</v>
      </c>
      <c r="AI588" s="1105"/>
      <c r="AJ588" s="1105"/>
      <c r="AK588" s="1105"/>
      <c r="AL588" s="12"/>
      <c r="AM588" s="7" t="s">
        <v>347</v>
      </c>
      <c r="AN588" s="58"/>
      <c r="AO588" s="58"/>
      <c r="AP588" s="58"/>
      <c r="AQ588" s="58"/>
      <c r="AR588" s="193" t="s">
        <v>520</v>
      </c>
      <c r="AS588" s="194"/>
      <c r="AT588" s="1135"/>
      <c r="AU588" s="1137"/>
      <c r="AV588" s="193" t="s">
        <v>521</v>
      </c>
      <c r="AW588" s="194"/>
      <c r="AX588" s="1135"/>
      <c r="AY588" s="1137"/>
      <c r="AZ588" s="58"/>
      <c r="BA588" s="1230" t="s">
        <v>683</v>
      </c>
      <c r="BB588" s="1231"/>
      <c r="BC588" s="1231"/>
      <c r="BD588" s="1231"/>
      <c r="BE588" s="1232"/>
      <c r="BF588" s="1216" t="s">
        <v>348</v>
      </c>
      <c r="BG588" s="1216"/>
      <c r="BH588" s="1216"/>
      <c r="BI588" s="1216"/>
      <c r="BJ588" s="1216"/>
      <c r="BK588" s="1216" t="s">
        <v>170</v>
      </c>
      <c r="BL588" s="1216"/>
      <c r="BM588" s="1216"/>
      <c r="BN588" s="1216"/>
      <c r="BO588" s="1216"/>
      <c r="BP588" s="1216" t="s">
        <v>171</v>
      </c>
      <c r="BQ588" s="1216"/>
      <c r="BR588" s="1216"/>
      <c r="BS588" s="1216"/>
      <c r="BT588" s="1216"/>
      <c r="BU588" s="1216" t="s">
        <v>506</v>
      </c>
      <c r="BV588" s="1216"/>
      <c r="BW588" s="1216"/>
      <c r="BX588" s="1216"/>
      <c r="BY588" s="1216"/>
      <c r="BZ588" s="1216" t="s">
        <v>33</v>
      </c>
      <c r="CA588" s="1216"/>
      <c r="CB588" s="1216"/>
      <c r="CC588" s="1216"/>
      <c r="CD588" s="1216"/>
      <c r="CE588" s="1216" t="s">
        <v>683</v>
      </c>
      <c r="CF588" s="1216"/>
      <c r="CG588" s="1216"/>
      <c r="CH588" s="1216"/>
      <c r="CI588" s="1216"/>
      <c r="CJ588" s="1216" t="s">
        <v>348</v>
      </c>
      <c r="CK588" s="1216"/>
      <c r="CL588" s="1216"/>
      <c r="CM588" s="1216"/>
      <c r="CN588" s="1216"/>
      <c r="CO588" s="1216" t="s">
        <v>170</v>
      </c>
      <c r="CP588" s="1216"/>
      <c r="CQ588" s="1216"/>
      <c r="CR588" s="1216"/>
      <c r="CS588" s="1216"/>
      <c r="CT588" s="1216" t="s">
        <v>171</v>
      </c>
      <c r="CU588" s="1216"/>
      <c r="CV588" s="1216"/>
      <c r="CW588" s="1216"/>
      <c r="CX588" s="1216"/>
      <c r="CY588" s="1216" t="s">
        <v>506</v>
      </c>
      <c r="CZ588" s="1216"/>
      <c r="DA588" s="1216"/>
      <c r="DB588" s="1216"/>
      <c r="DC588" s="1216"/>
      <c r="DD588" s="1216" t="s">
        <v>33</v>
      </c>
      <c r="DE588" s="1216"/>
      <c r="DF588" s="1216"/>
      <c r="DG588" s="1216"/>
      <c r="DH588" s="1216"/>
    </row>
    <row r="589" spans="1:112" s="7" customFormat="1" ht="12.5">
      <c r="A589" s="35"/>
      <c r="B589" s="12" t="s">
        <v>20</v>
      </c>
      <c r="C589" s="12"/>
      <c r="D589" s="12"/>
      <c r="E589" s="12"/>
      <c r="F589" s="12"/>
      <c r="G589" s="12"/>
      <c r="H589" s="1101"/>
      <c r="I589" s="1101"/>
      <c r="J589" s="1101"/>
      <c r="K589" s="1101"/>
      <c r="L589" s="1101"/>
      <c r="M589" s="1101"/>
      <c r="N589" s="1101"/>
      <c r="O589" s="1101"/>
      <c r="P589" s="1101"/>
      <c r="Q589" s="1101"/>
      <c r="R589" s="1101"/>
      <c r="S589" s="12"/>
      <c r="T589" s="35"/>
      <c r="U589" s="12" t="s">
        <v>20</v>
      </c>
      <c r="V589" s="12"/>
      <c r="W589" s="12"/>
      <c r="X589" s="12"/>
      <c r="Y589" s="12"/>
      <c r="Z589" s="12"/>
      <c r="AA589" s="1101"/>
      <c r="AB589" s="1101"/>
      <c r="AC589" s="1101"/>
      <c r="AD589" s="1101"/>
      <c r="AE589" s="1101"/>
      <c r="AF589" s="1101"/>
      <c r="AG589" s="1101"/>
      <c r="AH589" s="1101"/>
      <c r="AI589" s="1101"/>
      <c r="AJ589" s="1101"/>
      <c r="AK589" s="1101"/>
      <c r="AL589" s="12"/>
      <c r="AM589" s="7" t="s">
        <v>348</v>
      </c>
      <c r="AN589" s="58"/>
      <c r="AO589" s="58"/>
      <c r="AP589" s="58"/>
      <c r="AQ589" s="58"/>
      <c r="AR589" s="1541">
        <f t="shared" ref="AR589:AR613" si="0">IF(AND(AD709&lt;=0.5,AD709&gt;=0.36),1,0)</f>
        <v>1</v>
      </c>
      <c r="AS589" s="1542"/>
      <c r="AT589" s="1135">
        <f t="shared" ref="AT589:AT613" si="1">IF(AR589=1,G709,0)</f>
        <v>18</v>
      </c>
      <c r="AU589" s="1137"/>
      <c r="AV589" s="1541">
        <f t="shared" ref="AV589:AV613" si="2">IF(AND(AD709&lt;=0.35,AD709&gt;0),1,0)</f>
        <v>0</v>
      </c>
      <c r="AW589" s="1542"/>
      <c r="AX589" s="1135">
        <f t="shared" ref="AX589:AX613" si="3">IF(AV589=1,G709,0)</f>
        <v>0</v>
      </c>
      <c r="AY589" s="1137"/>
      <c r="AZ589" s="58"/>
      <c r="BA589" s="1135">
        <f t="shared" ref="BA589:BA613" si="4">IF(B709="SRO/Studio",G709,0)</f>
        <v>18</v>
      </c>
      <c r="BB589" s="1136"/>
      <c r="BC589" s="1136"/>
      <c r="BD589" s="1136"/>
      <c r="BE589" s="1137"/>
      <c r="BF589" s="1207">
        <f t="shared" ref="BF589:BF613" si="5">IF(B709="1 Bedroom",G709,0)</f>
        <v>0</v>
      </c>
      <c r="BG589" s="1207"/>
      <c r="BH589" s="1207"/>
      <c r="BI589" s="1207"/>
      <c r="BJ589" s="1207"/>
      <c r="BK589" s="1207">
        <f t="shared" ref="BK589:BK613" si="6">IF(B709="2 Bedrooms",G709,0)</f>
        <v>0</v>
      </c>
      <c r="BL589" s="1207"/>
      <c r="BM589" s="1207"/>
      <c r="BN589" s="1207"/>
      <c r="BO589" s="1207"/>
      <c r="BP589" s="1207">
        <f t="shared" ref="BP589:BP613" si="7">IF(B709="3 Bedrooms",G709,0)</f>
        <v>0</v>
      </c>
      <c r="BQ589" s="1207"/>
      <c r="BR589" s="1207"/>
      <c r="BS589" s="1207"/>
      <c r="BT589" s="1207"/>
      <c r="BU589" s="1207">
        <f t="shared" ref="BU589:BU613" si="8">IF(B709="4 Bedrooms",G709,0)</f>
        <v>0</v>
      </c>
      <c r="BV589" s="1207"/>
      <c r="BW589" s="1207"/>
      <c r="BX589" s="1207"/>
      <c r="BY589" s="1207"/>
      <c r="BZ589" s="1207">
        <f t="shared" ref="BZ589:BZ613" si="9">IF(B709="5 Bedrooms",G709,0)</f>
        <v>0</v>
      </c>
      <c r="CA589" s="1207"/>
      <c r="CB589" s="1207"/>
      <c r="CC589" s="1207"/>
      <c r="CD589" s="1207"/>
      <c r="CE589" s="1221">
        <f t="shared" ref="CE589:CE613" si="10">IF(AND(B709="SRO/Studio",AD709&lt;=0.3),G709,0)</f>
        <v>0</v>
      </c>
      <c r="CF589" s="1221"/>
      <c r="CG589" s="1221"/>
      <c r="CH589" s="1221"/>
      <c r="CI589" s="1221"/>
      <c r="CJ589" s="1221">
        <f t="shared" ref="CJ589:CJ613" si="11">IF(AND(B709="1 Bedroom",AD709&lt;=0.3),G709,0)</f>
        <v>0</v>
      </c>
      <c r="CK589" s="1221"/>
      <c r="CL589" s="1221"/>
      <c r="CM589" s="1221"/>
      <c r="CN589" s="1221"/>
      <c r="CO589" s="1221">
        <f t="shared" ref="CO589:CO613" si="12">IF(AND(B709="2 Bedrooms",AD709&lt;=0.3),G709,0)</f>
        <v>0</v>
      </c>
      <c r="CP589" s="1221"/>
      <c r="CQ589" s="1221"/>
      <c r="CR589" s="1221"/>
      <c r="CS589" s="1221"/>
      <c r="CT589" s="1221">
        <f t="shared" ref="CT589:CT613" si="13">IF(AND(B709="3 Bedrooms",AD709&lt;=0.3),G709,0)</f>
        <v>0</v>
      </c>
      <c r="CU589" s="1221"/>
      <c r="CV589" s="1221"/>
      <c r="CW589" s="1221"/>
      <c r="CX589" s="1221"/>
      <c r="CY589" s="1221">
        <f t="shared" ref="CY589:CY613" si="14">IF(AND(B709="4 Bedrooms",AD709&lt;=0.3),G709,0)</f>
        <v>0</v>
      </c>
      <c r="CZ589" s="1221"/>
      <c r="DA589" s="1221"/>
      <c r="DB589" s="1221"/>
      <c r="DC589" s="1221"/>
      <c r="DD589" s="1221">
        <f t="shared" ref="DD589:DD613" si="15">IF(AND(B709="5 Bedrooms",AD709&lt;=0.3),G709,0)</f>
        <v>0</v>
      </c>
      <c r="DE589" s="1221"/>
      <c r="DF589" s="1221"/>
      <c r="DG589" s="1221"/>
      <c r="DH589" s="1221"/>
    </row>
    <row r="590" spans="1:112" s="7" customFormat="1" ht="12.5">
      <c r="A590" s="35"/>
      <c r="B590" s="12" t="s">
        <v>22</v>
      </c>
      <c r="C590" s="12"/>
      <c r="D590" s="12"/>
      <c r="E590" s="12"/>
      <c r="F590" s="12"/>
      <c r="G590" s="12"/>
      <c r="H590" s="12"/>
      <c r="I590" s="12"/>
      <c r="J590" s="12"/>
      <c r="K590" s="12"/>
      <c r="L590" s="12"/>
      <c r="M590" s="12"/>
      <c r="N590" s="1102" t="s">
        <v>722</v>
      </c>
      <c r="O590" s="1102"/>
      <c r="P590" s="12"/>
      <c r="Q590" s="12"/>
      <c r="R590" s="12"/>
      <c r="S590" s="12"/>
      <c r="T590" s="35"/>
      <c r="U590" s="12" t="s">
        <v>22</v>
      </c>
      <c r="V590" s="12"/>
      <c r="W590" s="12"/>
      <c r="X590" s="12"/>
      <c r="Y590" s="12"/>
      <c r="Z590" s="12"/>
      <c r="AA590" s="12"/>
      <c r="AB590" s="12"/>
      <c r="AC590" s="12"/>
      <c r="AD590" s="12"/>
      <c r="AE590" s="12"/>
      <c r="AF590" s="12"/>
      <c r="AG590" s="1102" t="s">
        <v>722</v>
      </c>
      <c r="AH590" s="1102"/>
      <c r="AI590" s="12"/>
      <c r="AJ590" s="12"/>
      <c r="AK590" s="12"/>
      <c r="AL590" s="12"/>
      <c r="AM590" s="7" t="s">
        <v>170</v>
      </c>
      <c r="AN590" s="58"/>
      <c r="AO590" s="58"/>
      <c r="AP590" s="58"/>
      <c r="AQ590" s="58"/>
      <c r="AR590" s="1541">
        <f t="shared" si="0"/>
        <v>1</v>
      </c>
      <c r="AS590" s="1542"/>
      <c r="AT590" s="1135">
        <f t="shared" si="1"/>
        <v>25</v>
      </c>
      <c r="AU590" s="1137"/>
      <c r="AV590" s="1541">
        <f t="shared" si="2"/>
        <v>0</v>
      </c>
      <c r="AW590" s="1542"/>
      <c r="AX590" s="1135">
        <f t="shared" si="3"/>
        <v>0</v>
      </c>
      <c r="AY590" s="1137"/>
      <c r="AZ590" s="58"/>
      <c r="BA590" s="1135">
        <f t="shared" si="4"/>
        <v>25</v>
      </c>
      <c r="BB590" s="1136"/>
      <c r="BC590" s="1136"/>
      <c r="BD590" s="1136"/>
      <c r="BE590" s="1137"/>
      <c r="BF590" s="1207">
        <f t="shared" si="5"/>
        <v>0</v>
      </c>
      <c r="BG590" s="1207"/>
      <c r="BH590" s="1207"/>
      <c r="BI590" s="1207"/>
      <c r="BJ590" s="1207"/>
      <c r="BK590" s="1207">
        <f t="shared" si="6"/>
        <v>0</v>
      </c>
      <c r="BL590" s="1207"/>
      <c r="BM590" s="1207"/>
      <c r="BN590" s="1207"/>
      <c r="BO590" s="1207"/>
      <c r="BP590" s="1207">
        <f t="shared" si="7"/>
        <v>0</v>
      </c>
      <c r="BQ590" s="1207"/>
      <c r="BR590" s="1207"/>
      <c r="BS590" s="1207"/>
      <c r="BT590" s="1207"/>
      <c r="BU590" s="1207">
        <f t="shared" si="8"/>
        <v>0</v>
      </c>
      <c r="BV590" s="1207"/>
      <c r="BW590" s="1207"/>
      <c r="BX590" s="1207"/>
      <c r="BY590" s="1207"/>
      <c r="BZ590" s="1207">
        <f t="shared" si="9"/>
        <v>0</v>
      </c>
      <c r="CA590" s="1207"/>
      <c r="CB590" s="1207"/>
      <c r="CC590" s="1207"/>
      <c r="CD590" s="1207"/>
      <c r="CE590" s="1221">
        <f t="shared" si="10"/>
        <v>0</v>
      </c>
      <c r="CF590" s="1221"/>
      <c r="CG590" s="1221"/>
      <c r="CH590" s="1221"/>
      <c r="CI590" s="1221"/>
      <c r="CJ590" s="1221">
        <f t="shared" si="11"/>
        <v>0</v>
      </c>
      <c r="CK590" s="1221"/>
      <c r="CL590" s="1221"/>
      <c r="CM590" s="1221"/>
      <c r="CN590" s="1221"/>
      <c r="CO590" s="1221">
        <f t="shared" si="12"/>
        <v>0</v>
      </c>
      <c r="CP590" s="1221"/>
      <c r="CQ590" s="1221"/>
      <c r="CR590" s="1221"/>
      <c r="CS590" s="1221"/>
      <c r="CT590" s="1221">
        <f t="shared" si="13"/>
        <v>0</v>
      </c>
      <c r="CU590" s="1221"/>
      <c r="CV590" s="1221"/>
      <c r="CW590" s="1221"/>
      <c r="CX590" s="1221"/>
      <c r="CY590" s="1221">
        <f t="shared" si="14"/>
        <v>0</v>
      </c>
      <c r="CZ590" s="1221"/>
      <c r="DA590" s="1221"/>
      <c r="DB590" s="1221"/>
      <c r="DC590" s="1221"/>
      <c r="DD590" s="1221">
        <f t="shared" si="15"/>
        <v>0</v>
      </c>
      <c r="DE590" s="1221"/>
      <c r="DF590" s="1221"/>
      <c r="DG590" s="1221"/>
      <c r="DH590" s="1221"/>
    </row>
    <row r="591" spans="1:112" ht="12.5">
      <c r="A591" s="35"/>
      <c r="T591" s="35"/>
      <c r="AM591" s="7" t="s">
        <v>171</v>
      </c>
      <c r="AN591" s="58"/>
      <c r="AO591" s="58"/>
      <c r="AP591" s="58"/>
      <c r="AQ591" s="58"/>
      <c r="AR591" s="1541">
        <f t="shared" si="0"/>
        <v>0</v>
      </c>
      <c r="AS591" s="1542"/>
      <c r="AT591" s="1135">
        <f t="shared" si="1"/>
        <v>0</v>
      </c>
      <c r="AU591" s="1137"/>
      <c r="AV591" s="1541">
        <f t="shared" si="2"/>
        <v>0</v>
      </c>
      <c r="AW591" s="1542"/>
      <c r="AX591" s="1135">
        <f t="shared" si="3"/>
        <v>0</v>
      </c>
      <c r="AY591" s="1137"/>
      <c r="AZ591" s="58"/>
      <c r="BA591" s="1135">
        <f t="shared" si="4"/>
        <v>105</v>
      </c>
      <c r="BB591" s="1136"/>
      <c r="BC591" s="1136"/>
      <c r="BD591" s="1136"/>
      <c r="BE591" s="1137"/>
      <c r="BF591" s="1207">
        <f t="shared" si="5"/>
        <v>0</v>
      </c>
      <c r="BG591" s="1207"/>
      <c r="BH591" s="1207"/>
      <c r="BI591" s="1207"/>
      <c r="BJ591" s="1207"/>
      <c r="BK591" s="1207">
        <f t="shared" si="6"/>
        <v>0</v>
      </c>
      <c r="BL591" s="1207"/>
      <c r="BM591" s="1207"/>
      <c r="BN591" s="1207"/>
      <c r="BO591" s="1207"/>
      <c r="BP591" s="1207">
        <f t="shared" si="7"/>
        <v>0</v>
      </c>
      <c r="BQ591" s="1207"/>
      <c r="BR591" s="1207"/>
      <c r="BS591" s="1207"/>
      <c r="BT591" s="1207"/>
      <c r="BU591" s="1207">
        <f t="shared" si="8"/>
        <v>0</v>
      </c>
      <c r="BV591" s="1207"/>
      <c r="BW591" s="1207"/>
      <c r="BX591" s="1207"/>
      <c r="BY591" s="1207"/>
      <c r="BZ591" s="1207">
        <f t="shared" si="9"/>
        <v>0</v>
      </c>
      <c r="CA591" s="1207"/>
      <c r="CB591" s="1207"/>
      <c r="CC591" s="1207"/>
      <c r="CD591" s="1207"/>
      <c r="CE591" s="1221">
        <f t="shared" si="10"/>
        <v>0</v>
      </c>
      <c r="CF591" s="1221"/>
      <c r="CG591" s="1221"/>
      <c r="CH591" s="1221"/>
      <c r="CI591" s="1221"/>
      <c r="CJ591" s="1221">
        <f t="shared" si="11"/>
        <v>0</v>
      </c>
      <c r="CK591" s="1221"/>
      <c r="CL591" s="1221"/>
      <c r="CM591" s="1221"/>
      <c r="CN591" s="1221"/>
      <c r="CO591" s="1221">
        <f t="shared" si="12"/>
        <v>0</v>
      </c>
      <c r="CP591" s="1221"/>
      <c r="CQ591" s="1221"/>
      <c r="CR591" s="1221"/>
      <c r="CS591" s="1221"/>
      <c r="CT591" s="1221">
        <f t="shared" si="13"/>
        <v>0</v>
      </c>
      <c r="CU591" s="1221"/>
      <c r="CV591" s="1221"/>
      <c r="CW591" s="1221"/>
      <c r="CX591" s="1221"/>
      <c r="CY591" s="1221">
        <f t="shared" si="14"/>
        <v>0</v>
      </c>
      <c r="CZ591" s="1221"/>
      <c r="DA591" s="1221"/>
      <c r="DB591" s="1221"/>
      <c r="DC591" s="1221"/>
      <c r="DD591" s="1221">
        <f t="shared" si="15"/>
        <v>0</v>
      </c>
      <c r="DE591" s="1221"/>
      <c r="DF591" s="1221"/>
      <c r="DG591" s="1221"/>
      <c r="DH591" s="1221"/>
    </row>
    <row r="592" spans="1:112" ht="12.5">
      <c r="A592" s="87" t="s">
        <v>507</v>
      </c>
      <c r="B592" s="12" t="s">
        <v>509</v>
      </c>
      <c r="G592" s="1103">
        <f>C553</f>
        <v>0</v>
      </c>
      <c r="H592" s="1103"/>
      <c r="I592" s="1103"/>
      <c r="J592" s="1103"/>
      <c r="K592" s="1103"/>
      <c r="L592" s="1103"/>
      <c r="M592" s="1103"/>
      <c r="N592" s="1103"/>
      <c r="O592" s="1103"/>
      <c r="P592" s="1103"/>
      <c r="Q592" s="1103"/>
      <c r="R592" s="1103"/>
      <c r="T592" s="87" t="s">
        <v>696</v>
      </c>
      <c r="U592" s="12" t="s">
        <v>509</v>
      </c>
      <c r="Z592" s="1103">
        <f>C554</f>
        <v>0</v>
      </c>
      <c r="AA592" s="1103"/>
      <c r="AB592" s="1103"/>
      <c r="AC592" s="1103"/>
      <c r="AD592" s="1103"/>
      <c r="AE592" s="1103"/>
      <c r="AF592" s="1103"/>
      <c r="AG592" s="1103"/>
      <c r="AH592" s="1103"/>
      <c r="AI592" s="1103"/>
      <c r="AJ592" s="1103"/>
      <c r="AK592" s="1103"/>
      <c r="AM592" s="7" t="s">
        <v>172</v>
      </c>
      <c r="AN592" s="58"/>
      <c r="AO592" s="58"/>
      <c r="AP592" s="58"/>
      <c r="AQ592" s="58"/>
      <c r="AR592" s="1541">
        <f t="shared" si="0"/>
        <v>0</v>
      </c>
      <c r="AS592" s="1542"/>
      <c r="AT592" s="1135">
        <f t="shared" si="1"/>
        <v>0</v>
      </c>
      <c r="AU592" s="1137"/>
      <c r="AV592" s="1541">
        <f t="shared" si="2"/>
        <v>0</v>
      </c>
      <c r="AW592" s="1542"/>
      <c r="AX592" s="1135">
        <f t="shared" si="3"/>
        <v>0</v>
      </c>
      <c r="AY592" s="1137"/>
      <c r="AZ592" s="58"/>
      <c r="BA592" s="1135">
        <f t="shared" si="4"/>
        <v>2</v>
      </c>
      <c r="BB592" s="1136"/>
      <c r="BC592" s="1136"/>
      <c r="BD592" s="1136"/>
      <c r="BE592" s="1137"/>
      <c r="BF592" s="1207">
        <f t="shared" si="5"/>
        <v>0</v>
      </c>
      <c r="BG592" s="1207"/>
      <c r="BH592" s="1207"/>
      <c r="BI592" s="1207"/>
      <c r="BJ592" s="1207"/>
      <c r="BK592" s="1207">
        <f t="shared" si="6"/>
        <v>0</v>
      </c>
      <c r="BL592" s="1207"/>
      <c r="BM592" s="1207"/>
      <c r="BN592" s="1207"/>
      <c r="BO592" s="1207"/>
      <c r="BP592" s="1207">
        <f t="shared" si="7"/>
        <v>0</v>
      </c>
      <c r="BQ592" s="1207"/>
      <c r="BR592" s="1207"/>
      <c r="BS592" s="1207"/>
      <c r="BT592" s="1207"/>
      <c r="BU592" s="1207">
        <f t="shared" si="8"/>
        <v>0</v>
      </c>
      <c r="BV592" s="1207"/>
      <c r="BW592" s="1207"/>
      <c r="BX592" s="1207"/>
      <c r="BY592" s="1207"/>
      <c r="BZ592" s="1207">
        <f t="shared" si="9"/>
        <v>0</v>
      </c>
      <c r="CA592" s="1207"/>
      <c r="CB592" s="1207"/>
      <c r="CC592" s="1207"/>
      <c r="CD592" s="1207"/>
      <c r="CE592" s="1221">
        <f t="shared" si="10"/>
        <v>0</v>
      </c>
      <c r="CF592" s="1221"/>
      <c r="CG592" s="1221"/>
      <c r="CH592" s="1221"/>
      <c r="CI592" s="1221"/>
      <c r="CJ592" s="1221">
        <f t="shared" si="11"/>
        <v>0</v>
      </c>
      <c r="CK592" s="1221"/>
      <c r="CL592" s="1221"/>
      <c r="CM592" s="1221"/>
      <c r="CN592" s="1221"/>
      <c r="CO592" s="1221">
        <f t="shared" si="12"/>
        <v>0</v>
      </c>
      <c r="CP592" s="1221"/>
      <c r="CQ592" s="1221"/>
      <c r="CR592" s="1221"/>
      <c r="CS592" s="1221"/>
      <c r="CT592" s="1221">
        <f t="shared" si="13"/>
        <v>0</v>
      </c>
      <c r="CU592" s="1221"/>
      <c r="CV592" s="1221"/>
      <c r="CW592" s="1221"/>
      <c r="CX592" s="1221"/>
      <c r="CY592" s="1221">
        <f t="shared" si="14"/>
        <v>0</v>
      </c>
      <c r="CZ592" s="1221"/>
      <c r="DA592" s="1221"/>
      <c r="DB592" s="1221"/>
      <c r="DC592" s="1221"/>
      <c r="DD592" s="1221">
        <f t="shared" si="15"/>
        <v>0</v>
      </c>
      <c r="DE592" s="1221"/>
      <c r="DF592" s="1221"/>
      <c r="DG592" s="1221"/>
      <c r="DH592" s="1221"/>
    </row>
    <row r="593" spans="1:112" ht="12.5">
      <c r="A593" s="35"/>
      <c r="B593" s="12" t="s">
        <v>92</v>
      </c>
      <c r="G593" s="1101"/>
      <c r="H593" s="1101"/>
      <c r="I593" s="1101"/>
      <c r="J593" s="1101"/>
      <c r="K593" s="1101"/>
      <c r="L593" s="1101"/>
      <c r="M593" s="1101"/>
      <c r="N593" s="1101"/>
      <c r="O593" s="1101"/>
      <c r="P593" s="1101"/>
      <c r="Q593" s="1101"/>
      <c r="R593" s="1101"/>
      <c r="T593" s="35"/>
      <c r="U593" s="12" t="s">
        <v>92</v>
      </c>
      <c r="Z593" s="1101"/>
      <c r="AA593" s="1101"/>
      <c r="AB593" s="1101"/>
      <c r="AC593" s="1101"/>
      <c r="AD593" s="1101"/>
      <c r="AE593" s="1101"/>
      <c r="AF593" s="1101"/>
      <c r="AG593" s="1101"/>
      <c r="AH593" s="1101"/>
      <c r="AI593" s="1101"/>
      <c r="AJ593" s="1101"/>
      <c r="AK593" s="1101"/>
      <c r="AM593" s="7" t="s">
        <v>33</v>
      </c>
      <c r="AN593" s="58"/>
      <c r="AO593" s="58"/>
      <c r="AP593" s="58"/>
      <c r="AQ593" s="58"/>
      <c r="AR593" s="1541">
        <f t="shared" si="0"/>
        <v>1</v>
      </c>
      <c r="AS593" s="1542"/>
      <c r="AT593" s="1135">
        <f t="shared" si="1"/>
        <v>25</v>
      </c>
      <c r="AU593" s="1137"/>
      <c r="AV593" s="1541">
        <f t="shared" si="2"/>
        <v>0</v>
      </c>
      <c r="AW593" s="1542"/>
      <c r="AX593" s="1135">
        <f t="shared" si="3"/>
        <v>0</v>
      </c>
      <c r="AY593" s="1137"/>
      <c r="AZ593" s="58"/>
      <c r="BA593" s="1135">
        <f t="shared" si="4"/>
        <v>0</v>
      </c>
      <c r="BB593" s="1136"/>
      <c r="BC593" s="1136"/>
      <c r="BD593" s="1136"/>
      <c r="BE593" s="1137"/>
      <c r="BF593" s="1207">
        <f t="shared" si="5"/>
        <v>25</v>
      </c>
      <c r="BG593" s="1207"/>
      <c r="BH593" s="1207"/>
      <c r="BI593" s="1207"/>
      <c r="BJ593" s="1207"/>
      <c r="BK593" s="1207">
        <f t="shared" si="6"/>
        <v>0</v>
      </c>
      <c r="BL593" s="1207"/>
      <c r="BM593" s="1207"/>
      <c r="BN593" s="1207"/>
      <c r="BO593" s="1207"/>
      <c r="BP593" s="1207">
        <f t="shared" si="7"/>
        <v>0</v>
      </c>
      <c r="BQ593" s="1207"/>
      <c r="BR593" s="1207"/>
      <c r="BS593" s="1207"/>
      <c r="BT593" s="1207"/>
      <c r="BU593" s="1207">
        <f t="shared" si="8"/>
        <v>0</v>
      </c>
      <c r="BV593" s="1207"/>
      <c r="BW593" s="1207"/>
      <c r="BX593" s="1207"/>
      <c r="BY593" s="1207"/>
      <c r="BZ593" s="1207">
        <f t="shared" si="9"/>
        <v>0</v>
      </c>
      <c r="CA593" s="1207"/>
      <c r="CB593" s="1207"/>
      <c r="CC593" s="1207"/>
      <c r="CD593" s="1207"/>
      <c r="CE593" s="1221">
        <f t="shared" si="10"/>
        <v>0</v>
      </c>
      <c r="CF593" s="1221"/>
      <c r="CG593" s="1221"/>
      <c r="CH593" s="1221"/>
      <c r="CI593" s="1221"/>
      <c r="CJ593" s="1221">
        <f t="shared" si="11"/>
        <v>0</v>
      </c>
      <c r="CK593" s="1221"/>
      <c r="CL593" s="1221"/>
      <c r="CM593" s="1221"/>
      <c r="CN593" s="1221"/>
      <c r="CO593" s="1221">
        <f t="shared" si="12"/>
        <v>0</v>
      </c>
      <c r="CP593" s="1221"/>
      <c r="CQ593" s="1221"/>
      <c r="CR593" s="1221"/>
      <c r="CS593" s="1221"/>
      <c r="CT593" s="1221">
        <f t="shared" si="13"/>
        <v>0</v>
      </c>
      <c r="CU593" s="1221"/>
      <c r="CV593" s="1221"/>
      <c r="CW593" s="1221"/>
      <c r="CX593" s="1221"/>
      <c r="CY593" s="1221">
        <f t="shared" si="14"/>
        <v>0</v>
      </c>
      <c r="CZ593" s="1221"/>
      <c r="DA593" s="1221"/>
      <c r="DB593" s="1221"/>
      <c r="DC593" s="1221"/>
      <c r="DD593" s="1221">
        <f t="shared" si="15"/>
        <v>0</v>
      </c>
      <c r="DE593" s="1221"/>
      <c r="DF593" s="1221"/>
      <c r="DG593" s="1221"/>
      <c r="DH593" s="1221"/>
    </row>
    <row r="594" spans="1:112" ht="12.5">
      <c r="A594" s="35"/>
      <c r="B594" s="12" t="s">
        <v>630</v>
      </c>
      <c r="G594" s="1101"/>
      <c r="H594" s="1101"/>
      <c r="I594" s="1101"/>
      <c r="J594" s="1101"/>
      <c r="K594" s="1101"/>
      <c r="L594" s="1101"/>
      <c r="M594" s="1101"/>
      <c r="N594" s="1101"/>
      <c r="O594" s="1101"/>
      <c r="P594" s="1101"/>
      <c r="Q594" s="1101"/>
      <c r="R594" s="1101"/>
      <c r="T594" s="35"/>
      <c r="U594" s="12" t="s">
        <v>630</v>
      </c>
      <c r="Z594" s="1123"/>
      <c r="AA594" s="1123"/>
      <c r="AB594" s="1123"/>
      <c r="AC594" s="1123"/>
      <c r="AD594" s="1123"/>
      <c r="AE594" s="1123"/>
      <c r="AF594" s="1123"/>
      <c r="AG594" s="1123"/>
      <c r="AH594" s="1123"/>
      <c r="AI594" s="1123"/>
      <c r="AJ594" s="1123"/>
      <c r="AK594" s="1123"/>
      <c r="AM594" s="58"/>
      <c r="AN594" s="58"/>
      <c r="AO594" s="58"/>
      <c r="AP594" s="58"/>
      <c r="AQ594" s="58"/>
      <c r="AR594" s="1541">
        <f t="shared" si="0"/>
        <v>0</v>
      </c>
      <c r="AS594" s="1542"/>
      <c r="AT594" s="1135">
        <f t="shared" si="1"/>
        <v>0</v>
      </c>
      <c r="AU594" s="1137"/>
      <c r="AV594" s="1541">
        <f t="shared" si="2"/>
        <v>0</v>
      </c>
      <c r="AW594" s="1542"/>
      <c r="AX594" s="1135">
        <f t="shared" si="3"/>
        <v>0</v>
      </c>
      <c r="AY594" s="1137"/>
      <c r="AZ594" s="58"/>
      <c r="BA594" s="1135">
        <f t="shared" si="4"/>
        <v>0</v>
      </c>
      <c r="BB594" s="1136"/>
      <c r="BC594" s="1136"/>
      <c r="BD594" s="1136"/>
      <c r="BE594" s="1137"/>
      <c r="BF594" s="1207">
        <f t="shared" si="5"/>
        <v>42</v>
      </c>
      <c r="BG594" s="1207"/>
      <c r="BH594" s="1207"/>
      <c r="BI594" s="1207"/>
      <c r="BJ594" s="1207"/>
      <c r="BK594" s="1207">
        <f t="shared" si="6"/>
        <v>0</v>
      </c>
      <c r="BL594" s="1207"/>
      <c r="BM594" s="1207"/>
      <c r="BN594" s="1207"/>
      <c r="BO594" s="1207"/>
      <c r="BP594" s="1207">
        <f t="shared" si="7"/>
        <v>0</v>
      </c>
      <c r="BQ594" s="1207"/>
      <c r="BR594" s="1207"/>
      <c r="BS594" s="1207"/>
      <c r="BT594" s="1207"/>
      <c r="BU594" s="1207">
        <f t="shared" si="8"/>
        <v>0</v>
      </c>
      <c r="BV594" s="1207"/>
      <c r="BW594" s="1207"/>
      <c r="BX594" s="1207"/>
      <c r="BY594" s="1207"/>
      <c r="BZ594" s="1207">
        <f t="shared" si="9"/>
        <v>0</v>
      </c>
      <c r="CA594" s="1207"/>
      <c r="CB594" s="1207"/>
      <c r="CC594" s="1207"/>
      <c r="CD594" s="1207"/>
      <c r="CE594" s="1221">
        <f t="shared" si="10"/>
        <v>0</v>
      </c>
      <c r="CF594" s="1221"/>
      <c r="CG594" s="1221"/>
      <c r="CH594" s="1221"/>
      <c r="CI594" s="1221"/>
      <c r="CJ594" s="1221">
        <f t="shared" si="11"/>
        <v>0</v>
      </c>
      <c r="CK594" s="1221"/>
      <c r="CL594" s="1221"/>
      <c r="CM594" s="1221"/>
      <c r="CN594" s="1221"/>
      <c r="CO594" s="1221">
        <f t="shared" si="12"/>
        <v>0</v>
      </c>
      <c r="CP594" s="1221"/>
      <c r="CQ594" s="1221"/>
      <c r="CR594" s="1221"/>
      <c r="CS594" s="1221"/>
      <c r="CT594" s="1221">
        <f t="shared" si="13"/>
        <v>0</v>
      </c>
      <c r="CU594" s="1221"/>
      <c r="CV594" s="1221"/>
      <c r="CW594" s="1221"/>
      <c r="CX594" s="1221"/>
      <c r="CY594" s="1221">
        <f t="shared" si="14"/>
        <v>0</v>
      </c>
      <c r="CZ594" s="1221"/>
      <c r="DA594" s="1221"/>
      <c r="DB594" s="1221"/>
      <c r="DC594" s="1221"/>
      <c r="DD594" s="1221">
        <f t="shared" si="15"/>
        <v>0</v>
      </c>
      <c r="DE594" s="1221"/>
      <c r="DF594" s="1221"/>
      <c r="DG594" s="1221"/>
      <c r="DH594" s="1221"/>
    </row>
    <row r="595" spans="1:112" ht="12.5">
      <c r="A595" s="35"/>
      <c r="B595" s="12" t="s">
        <v>19</v>
      </c>
      <c r="G595" s="1101"/>
      <c r="H595" s="1101"/>
      <c r="I595" s="1101"/>
      <c r="J595" s="1101"/>
      <c r="K595" s="1101"/>
      <c r="L595" s="1101"/>
      <c r="M595" s="1101"/>
      <c r="N595" s="1101"/>
      <c r="O595" s="1101"/>
      <c r="P595" s="1101"/>
      <c r="Q595" s="1101"/>
      <c r="R595" s="1101"/>
      <c r="T595" s="35"/>
      <c r="U595" s="12" t="s">
        <v>19</v>
      </c>
      <c r="Z595" s="1123"/>
      <c r="AA595" s="1123"/>
      <c r="AB595" s="1123"/>
      <c r="AC595" s="1123"/>
      <c r="AD595" s="1123"/>
      <c r="AE595" s="1123"/>
      <c r="AF595" s="1123"/>
      <c r="AG595" s="1123"/>
      <c r="AH595" s="1123"/>
      <c r="AI595" s="1123"/>
      <c r="AJ595" s="1123"/>
      <c r="AK595" s="1123"/>
      <c r="AM595" s="58"/>
      <c r="AN595" s="58"/>
      <c r="AO595" s="58"/>
      <c r="AP595" s="58"/>
      <c r="AQ595" s="58"/>
      <c r="AR595" s="1541">
        <f t="shared" si="0"/>
        <v>0</v>
      </c>
      <c r="AS595" s="1542"/>
      <c r="AT595" s="1135">
        <f t="shared" si="1"/>
        <v>0</v>
      </c>
      <c r="AU595" s="1137"/>
      <c r="AV595" s="1541">
        <f t="shared" si="2"/>
        <v>0</v>
      </c>
      <c r="AW595" s="1542"/>
      <c r="AX595" s="1135">
        <f t="shared" si="3"/>
        <v>0</v>
      </c>
      <c r="AY595" s="1137"/>
      <c r="AZ595" s="58"/>
      <c r="BA595" s="1135">
        <f t="shared" si="4"/>
        <v>0</v>
      </c>
      <c r="BB595" s="1136"/>
      <c r="BC595" s="1136"/>
      <c r="BD595" s="1136"/>
      <c r="BE595" s="1137"/>
      <c r="BF595" s="1207">
        <f t="shared" si="5"/>
        <v>3</v>
      </c>
      <c r="BG595" s="1207"/>
      <c r="BH595" s="1207"/>
      <c r="BI595" s="1207"/>
      <c r="BJ595" s="1207"/>
      <c r="BK595" s="1207">
        <f t="shared" si="6"/>
        <v>0</v>
      </c>
      <c r="BL595" s="1207"/>
      <c r="BM595" s="1207"/>
      <c r="BN595" s="1207"/>
      <c r="BO595" s="1207"/>
      <c r="BP595" s="1207">
        <f t="shared" si="7"/>
        <v>0</v>
      </c>
      <c r="BQ595" s="1207"/>
      <c r="BR595" s="1207"/>
      <c r="BS595" s="1207"/>
      <c r="BT595" s="1207"/>
      <c r="BU595" s="1207">
        <f t="shared" si="8"/>
        <v>0</v>
      </c>
      <c r="BV595" s="1207"/>
      <c r="BW595" s="1207"/>
      <c r="BX595" s="1207"/>
      <c r="BY595" s="1207"/>
      <c r="BZ595" s="1207">
        <f t="shared" si="9"/>
        <v>0</v>
      </c>
      <c r="CA595" s="1207"/>
      <c r="CB595" s="1207"/>
      <c r="CC595" s="1207"/>
      <c r="CD595" s="1207"/>
      <c r="CE595" s="1221">
        <f t="shared" si="10"/>
        <v>0</v>
      </c>
      <c r="CF595" s="1221"/>
      <c r="CG595" s="1221"/>
      <c r="CH595" s="1221"/>
      <c r="CI595" s="1221"/>
      <c r="CJ595" s="1221">
        <f t="shared" si="11"/>
        <v>0</v>
      </c>
      <c r="CK595" s="1221"/>
      <c r="CL595" s="1221"/>
      <c r="CM595" s="1221"/>
      <c r="CN595" s="1221"/>
      <c r="CO595" s="1221">
        <f t="shared" si="12"/>
        <v>0</v>
      </c>
      <c r="CP595" s="1221"/>
      <c r="CQ595" s="1221"/>
      <c r="CR595" s="1221"/>
      <c r="CS595" s="1221"/>
      <c r="CT595" s="1221">
        <f t="shared" si="13"/>
        <v>0</v>
      </c>
      <c r="CU595" s="1221"/>
      <c r="CV595" s="1221"/>
      <c r="CW595" s="1221"/>
      <c r="CX595" s="1221"/>
      <c r="CY595" s="1221">
        <f t="shared" si="14"/>
        <v>0</v>
      </c>
      <c r="CZ595" s="1221"/>
      <c r="DA595" s="1221"/>
      <c r="DB595" s="1221"/>
      <c r="DC595" s="1221"/>
      <c r="DD595" s="1221">
        <f t="shared" si="15"/>
        <v>0</v>
      </c>
      <c r="DE595" s="1221"/>
      <c r="DF595" s="1221"/>
      <c r="DG595" s="1221"/>
      <c r="DH595" s="1221"/>
    </row>
    <row r="596" spans="1:112" ht="12.5">
      <c r="A596" s="35"/>
      <c r="B596" s="12" t="s">
        <v>338</v>
      </c>
      <c r="G596" s="1116"/>
      <c r="H596" s="1116"/>
      <c r="I596" s="1116"/>
      <c r="J596" s="1116"/>
      <c r="K596" s="1116"/>
      <c r="L596" s="1116"/>
      <c r="O596" s="140" t="s">
        <v>220</v>
      </c>
      <c r="P596" s="1105"/>
      <c r="Q596" s="1105"/>
      <c r="R596" s="1105"/>
      <c r="T596" s="35"/>
      <c r="U596" s="12" t="s">
        <v>338</v>
      </c>
      <c r="Z596" s="1116"/>
      <c r="AA596" s="1116"/>
      <c r="AB596" s="1116"/>
      <c r="AC596" s="1116"/>
      <c r="AD596" s="1116"/>
      <c r="AE596" s="1116"/>
      <c r="AH596" s="140" t="s">
        <v>220</v>
      </c>
      <c r="AI596" s="1105"/>
      <c r="AJ596" s="1105"/>
      <c r="AK596" s="1105"/>
      <c r="AM596" s="58"/>
      <c r="AN596" s="58"/>
      <c r="AO596" s="58"/>
      <c r="AP596" s="58"/>
      <c r="AQ596" s="58"/>
      <c r="AR596" s="1541">
        <f t="shared" si="0"/>
        <v>0</v>
      </c>
      <c r="AS596" s="1542"/>
      <c r="AT596" s="1135">
        <f t="shared" si="1"/>
        <v>0</v>
      </c>
      <c r="AU596" s="1137"/>
      <c r="AV596" s="1541">
        <f t="shared" si="2"/>
        <v>0</v>
      </c>
      <c r="AW596" s="1542"/>
      <c r="AX596" s="1135">
        <f t="shared" si="3"/>
        <v>0</v>
      </c>
      <c r="AY596" s="1137"/>
      <c r="AZ596" s="58"/>
      <c r="BA596" s="1135">
        <f t="shared" si="4"/>
        <v>0</v>
      </c>
      <c r="BB596" s="1136"/>
      <c r="BC596" s="1136"/>
      <c r="BD596" s="1136"/>
      <c r="BE596" s="1137"/>
      <c r="BF596" s="1207">
        <f t="shared" si="5"/>
        <v>0</v>
      </c>
      <c r="BG596" s="1207"/>
      <c r="BH596" s="1207"/>
      <c r="BI596" s="1207"/>
      <c r="BJ596" s="1207"/>
      <c r="BK596" s="1207">
        <f t="shared" si="6"/>
        <v>0</v>
      </c>
      <c r="BL596" s="1207"/>
      <c r="BM596" s="1207"/>
      <c r="BN596" s="1207"/>
      <c r="BO596" s="1207"/>
      <c r="BP596" s="1207">
        <f t="shared" si="7"/>
        <v>0</v>
      </c>
      <c r="BQ596" s="1207"/>
      <c r="BR596" s="1207"/>
      <c r="BS596" s="1207"/>
      <c r="BT596" s="1207"/>
      <c r="BU596" s="1207">
        <f t="shared" si="8"/>
        <v>0</v>
      </c>
      <c r="BV596" s="1207"/>
      <c r="BW596" s="1207"/>
      <c r="BX596" s="1207"/>
      <c r="BY596" s="1207"/>
      <c r="BZ596" s="1207">
        <f t="shared" si="9"/>
        <v>0</v>
      </c>
      <c r="CA596" s="1207"/>
      <c r="CB596" s="1207"/>
      <c r="CC596" s="1207"/>
      <c r="CD596" s="1207"/>
      <c r="CE596" s="1221">
        <f t="shared" si="10"/>
        <v>0</v>
      </c>
      <c r="CF596" s="1221"/>
      <c r="CG596" s="1221"/>
      <c r="CH596" s="1221"/>
      <c r="CI596" s="1221"/>
      <c r="CJ596" s="1221">
        <f t="shared" si="11"/>
        <v>0</v>
      </c>
      <c r="CK596" s="1221"/>
      <c r="CL596" s="1221"/>
      <c r="CM596" s="1221"/>
      <c r="CN596" s="1221"/>
      <c r="CO596" s="1221">
        <f t="shared" si="12"/>
        <v>0</v>
      </c>
      <c r="CP596" s="1221"/>
      <c r="CQ596" s="1221"/>
      <c r="CR596" s="1221"/>
      <c r="CS596" s="1221"/>
      <c r="CT596" s="1221">
        <f t="shared" si="13"/>
        <v>0</v>
      </c>
      <c r="CU596" s="1221"/>
      <c r="CV596" s="1221"/>
      <c r="CW596" s="1221"/>
      <c r="CX596" s="1221"/>
      <c r="CY596" s="1221">
        <f t="shared" si="14"/>
        <v>0</v>
      </c>
      <c r="CZ596" s="1221"/>
      <c r="DA596" s="1221"/>
      <c r="DB596" s="1221"/>
      <c r="DC596" s="1221"/>
      <c r="DD596" s="1221">
        <f t="shared" si="15"/>
        <v>0</v>
      </c>
      <c r="DE596" s="1221"/>
      <c r="DF596" s="1221"/>
      <c r="DG596" s="1221"/>
      <c r="DH596" s="1221"/>
    </row>
    <row r="597" spans="1:112" s="7" customFormat="1" ht="12.5">
      <c r="A597" s="35"/>
      <c r="B597" s="12" t="s">
        <v>20</v>
      </c>
      <c r="C597" s="12"/>
      <c r="D597" s="12"/>
      <c r="E597" s="12"/>
      <c r="F597" s="12"/>
      <c r="G597" s="12"/>
      <c r="H597" s="1101"/>
      <c r="I597" s="1101"/>
      <c r="J597" s="1101"/>
      <c r="K597" s="1101"/>
      <c r="L597" s="1101"/>
      <c r="M597" s="1101"/>
      <c r="N597" s="1101"/>
      <c r="O597" s="1101"/>
      <c r="P597" s="1101"/>
      <c r="Q597" s="1101"/>
      <c r="R597" s="1101"/>
      <c r="S597" s="12"/>
      <c r="T597" s="35"/>
      <c r="U597" s="12" t="s">
        <v>20</v>
      </c>
      <c r="V597" s="12"/>
      <c r="W597" s="12"/>
      <c r="X597" s="12"/>
      <c r="Y597" s="12"/>
      <c r="Z597" s="12"/>
      <c r="AA597" s="1101"/>
      <c r="AB597" s="1101"/>
      <c r="AC597" s="1101"/>
      <c r="AD597" s="1101"/>
      <c r="AE597" s="1101"/>
      <c r="AF597" s="1101"/>
      <c r="AG597" s="1101"/>
      <c r="AH597" s="1101"/>
      <c r="AI597" s="1101"/>
      <c r="AJ597" s="1101"/>
      <c r="AK597" s="1101"/>
      <c r="AL597" s="12"/>
      <c r="AM597" s="58"/>
      <c r="AN597" s="58"/>
      <c r="AO597" s="58"/>
      <c r="AP597" s="58"/>
      <c r="AQ597" s="58"/>
      <c r="AR597" s="1541">
        <f t="shared" si="0"/>
        <v>0</v>
      </c>
      <c r="AS597" s="1542"/>
      <c r="AT597" s="1135">
        <f t="shared" si="1"/>
        <v>0</v>
      </c>
      <c r="AU597" s="1137"/>
      <c r="AV597" s="1541">
        <f t="shared" si="2"/>
        <v>0</v>
      </c>
      <c r="AW597" s="1542"/>
      <c r="AX597" s="1135">
        <f t="shared" si="3"/>
        <v>0</v>
      </c>
      <c r="AY597" s="1137"/>
      <c r="AZ597" s="58"/>
      <c r="BA597" s="1135">
        <f t="shared" si="4"/>
        <v>0</v>
      </c>
      <c r="BB597" s="1136"/>
      <c r="BC597" s="1136"/>
      <c r="BD597" s="1136"/>
      <c r="BE597" s="1137"/>
      <c r="BF597" s="1207">
        <f t="shared" si="5"/>
        <v>0</v>
      </c>
      <c r="BG597" s="1207"/>
      <c r="BH597" s="1207"/>
      <c r="BI597" s="1207"/>
      <c r="BJ597" s="1207"/>
      <c r="BK597" s="1207">
        <f t="shared" si="6"/>
        <v>0</v>
      </c>
      <c r="BL597" s="1207"/>
      <c r="BM597" s="1207"/>
      <c r="BN597" s="1207"/>
      <c r="BO597" s="1207"/>
      <c r="BP597" s="1207">
        <f t="shared" si="7"/>
        <v>0</v>
      </c>
      <c r="BQ597" s="1207"/>
      <c r="BR597" s="1207"/>
      <c r="BS597" s="1207"/>
      <c r="BT597" s="1207"/>
      <c r="BU597" s="1207">
        <f t="shared" si="8"/>
        <v>0</v>
      </c>
      <c r="BV597" s="1207"/>
      <c r="BW597" s="1207"/>
      <c r="BX597" s="1207"/>
      <c r="BY597" s="1207"/>
      <c r="BZ597" s="1207">
        <f t="shared" si="9"/>
        <v>0</v>
      </c>
      <c r="CA597" s="1207"/>
      <c r="CB597" s="1207"/>
      <c r="CC597" s="1207"/>
      <c r="CD597" s="1207"/>
      <c r="CE597" s="1221">
        <f t="shared" si="10"/>
        <v>0</v>
      </c>
      <c r="CF597" s="1221"/>
      <c r="CG597" s="1221"/>
      <c r="CH597" s="1221"/>
      <c r="CI597" s="1221"/>
      <c r="CJ597" s="1221">
        <f t="shared" si="11"/>
        <v>0</v>
      </c>
      <c r="CK597" s="1221"/>
      <c r="CL597" s="1221"/>
      <c r="CM597" s="1221"/>
      <c r="CN597" s="1221"/>
      <c r="CO597" s="1221">
        <f t="shared" si="12"/>
        <v>0</v>
      </c>
      <c r="CP597" s="1221"/>
      <c r="CQ597" s="1221"/>
      <c r="CR597" s="1221"/>
      <c r="CS597" s="1221"/>
      <c r="CT597" s="1221">
        <f t="shared" si="13"/>
        <v>0</v>
      </c>
      <c r="CU597" s="1221"/>
      <c r="CV597" s="1221"/>
      <c r="CW597" s="1221"/>
      <c r="CX597" s="1221"/>
      <c r="CY597" s="1221">
        <f t="shared" si="14"/>
        <v>0</v>
      </c>
      <c r="CZ597" s="1221"/>
      <c r="DA597" s="1221"/>
      <c r="DB597" s="1221"/>
      <c r="DC597" s="1221"/>
      <c r="DD597" s="1221">
        <f t="shared" si="15"/>
        <v>0</v>
      </c>
      <c r="DE597" s="1221"/>
      <c r="DF597" s="1221"/>
      <c r="DG597" s="1221"/>
      <c r="DH597" s="1221"/>
    </row>
    <row r="598" spans="1:112" s="7" customFormat="1" ht="12.5">
      <c r="A598" s="35"/>
      <c r="B598" s="12" t="s">
        <v>22</v>
      </c>
      <c r="C598" s="12"/>
      <c r="D598" s="12"/>
      <c r="E598" s="12"/>
      <c r="F598" s="12"/>
      <c r="G598" s="12"/>
      <c r="H598" s="12"/>
      <c r="I598" s="12"/>
      <c r="J598" s="12"/>
      <c r="K598" s="12"/>
      <c r="L598" s="12"/>
      <c r="M598" s="12"/>
      <c r="N598" s="1102" t="s">
        <v>722</v>
      </c>
      <c r="O598" s="1102"/>
      <c r="P598" s="12"/>
      <c r="Q598" s="12"/>
      <c r="R598" s="12"/>
      <c r="S598" s="12"/>
      <c r="T598" s="35"/>
      <c r="U598" s="12" t="s">
        <v>22</v>
      </c>
      <c r="V598" s="12"/>
      <c r="W598" s="12"/>
      <c r="X598" s="12"/>
      <c r="Y598" s="12"/>
      <c r="Z598" s="12"/>
      <c r="AA598" s="12"/>
      <c r="AB598" s="12"/>
      <c r="AC598" s="12"/>
      <c r="AD598" s="12"/>
      <c r="AE598" s="12"/>
      <c r="AF598" s="12"/>
      <c r="AG598" s="1102" t="s">
        <v>722</v>
      </c>
      <c r="AH598" s="1102"/>
      <c r="AI598" s="12"/>
      <c r="AJ598" s="12"/>
      <c r="AK598" s="12"/>
      <c r="AL598" s="12"/>
      <c r="AM598" s="58"/>
      <c r="AN598" s="58"/>
      <c r="AO598" s="58"/>
      <c r="AP598" s="58"/>
      <c r="AQ598" s="58"/>
      <c r="AR598" s="1541">
        <f t="shared" si="0"/>
        <v>0</v>
      </c>
      <c r="AS598" s="1542"/>
      <c r="AT598" s="1135">
        <f t="shared" si="1"/>
        <v>0</v>
      </c>
      <c r="AU598" s="1137"/>
      <c r="AV598" s="1541">
        <f t="shared" si="2"/>
        <v>0</v>
      </c>
      <c r="AW598" s="1542"/>
      <c r="AX598" s="1135">
        <f t="shared" si="3"/>
        <v>0</v>
      </c>
      <c r="AY598" s="1137"/>
      <c r="AZ598" s="58"/>
      <c r="BA598" s="1135">
        <f t="shared" si="4"/>
        <v>0</v>
      </c>
      <c r="BB598" s="1136"/>
      <c r="BC598" s="1136"/>
      <c r="BD598" s="1136"/>
      <c r="BE598" s="1137"/>
      <c r="BF598" s="1207">
        <f t="shared" si="5"/>
        <v>0</v>
      </c>
      <c r="BG598" s="1207"/>
      <c r="BH598" s="1207"/>
      <c r="BI598" s="1207"/>
      <c r="BJ598" s="1207"/>
      <c r="BK598" s="1207">
        <f t="shared" si="6"/>
        <v>0</v>
      </c>
      <c r="BL598" s="1207"/>
      <c r="BM598" s="1207"/>
      <c r="BN598" s="1207"/>
      <c r="BO598" s="1207"/>
      <c r="BP598" s="1207">
        <f t="shared" si="7"/>
        <v>0</v>
      </c>
      <c r="BQ598" s="1207"/>
      <c r="BR598" s="1207"/>
      <c r="BS598" s="1207"/>
      <c r="BT598" s="1207"/>
      <c r="BU598" s="1207">
        <f t="shared" si="8"/>
        <v>0</v>
      </c>
      <c r="BV598" s="1207"/>
      <c r="BW598" s="1207"/>
      <c r="BX598" s="1207"/>
      <c r="BY598" s="1207"/>
      <c r="BZ598" s="1207">
        <f t="shared" si="9"/>
        <v>0</v>
      </c>
      <c r="CA598" s="1207"/>
      <c r="CB598" s="1207"/>
      <c r="CC598" s="1207"/>
      <c r="CD598" s="1207"/>
      <c r="CE598" s="1221">
        <f t="shared" si="10"/>
        <v>0</v>
      </c>
      <c r="CF598" s="1221"/>
      <c r="CG598" s="1221"/>
      <c r="CH598" s="1221"/>
      <c r="CI598" s="1221"/>
      <c r="CJ598" s="1221">
        <f t="shared" si="11"/>
        <v>0</v>
      </c>
      <c r="CK598" s="1221"/>
      <c r="CL598" s="1221"/>
      <c r="CM598" s="1221"/>
      <c r="CN598" s="1221"/>
      <c r="CO598" s="1221">
        <f t="shared" si="12"/>
        <v>0</v>
      </c>
      <c r="CP598" s="1221"/>
      <c r="CQ598" s="1221"/>
      <c r="CR598" s="1221"/>
      <c r="CS598" s="1221"/>
      <c r="CT598" s="1221">
        <f t="shared" si="13"/>
        <v>0</v>
      </c>
      <c r="CU598" s="1221"/>
      <c r="CV598" s="1221"/>
      <c r="CW598" s="1221"/>
      <c r="CX598" s="1221"/>
      <c r="CY598" s="1221">
        <f t="shared" si="14"/>
        <v>0</v>
      </c>
      <c r="CZ598" s="1221"/>
      <c r="DA598" s="1221"/>
      <c r="DB598" s="1221"/>
      <c r="DC598" s="1221"/>
      <c r="DD598" s="1221">
        <f t="shared" si="15"/>
        <v>0</v>
      </c>
      <c r="DE598" s="1221"/>
      <c r="DF598" s="1221"/>
      <c r="DG598" s="1221"/>
      <c r="DH598" s="1221"/>
    </row>
    <row r="599" spans="1:112" s="7" customFormat="1" ht="12.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41">
        <f t="shared" si="0"/>
        <v>0</v>
      </c>
      <c r="AS599" s="1542"/>
      <c r="AT599" s="1135">
        <f t="shared" si="1"/>
        <v>0</v>
      </c>
      <c r="AU599" s="1137"/>
      <c r="AV599" s="1541">
        <f t="shared" si="2"/>
        <v>0</v>
      </c>
      <c r="AW599" s="1542"/>
      <c r="AX599" s="1135">
        <f t="shared" si="3"/>
        <v>0</v>
      </c>
      <c r="AY599" s="1137"/>
      <c r="AZ599" s="58"/>
      <c r="BA599" s="1135">
        <f t="shared" si="4"/>
        <v>0</v>
      </c>
      <c r="BB599" s="1136"/>
      <c r="BC599" s="1136"/>
      <c r="BD599" s="1136"/>
      <c r="BE599" s="1137"/>
      <c r="BF599" s="1207">
        <f t="shared" si="5"/>
        <v>0</v>
      </c>
      <c r="BG599" s="1207"/>
      <c r="BH599" s="1207"/>
      <c r="BI599" s="1207"/>
      <c r="BJ599" s="1207"/>
      <c r="BK599" s="1207">
        <f t="shared" si="6"/>
        <v>0</v>
      </c>
      <c r="BL599" s="1207"/>
      <c r="BM599" s="1207"/>
      <c r="BN599" s="1207"/>
      <c r="BO599" s="1207"/>
      <c r="BP599" s="1207">
        <f t="shared" si="7"/>
        <v>0</v>
      </c>
      <c r="BQ599" s="1207"/>
      <c r="BR599" s="1207"/>
      <c r="BS599" s="1207"/>
      <c r="BT599" s="1207"/>
      <c r="BU599" s="1207">
        <f t="shared" si="8"/>
        <v>0</v>
      </c>
      <c r="BV599" s="1207"/>
      <c r="BW599" s="1207"/>
      <c r="BX599" s="1207"/>
      <c r="BY599" s="1207"/>
      <c r="BZ599" s="1207">
        <f t="shared" si="9"/>
        <v>0</v>
      </c>
      <c r="CA599" s="1207"/>
      <c r="CB599" s="1207"/>
      <c r="CC599" s="1207"/>
      <c r="CD599" s="1207"/>
      <c r="CE599" s="1221">
        <f t="shared" si="10"/>
        <v>0</v>
      </c>
      <c r="CF599" s="1221"/>
      <c r="CG599" s="1221"/>
      <c r="CH599" s="1221"/>
      <c r="CI599" s="1221"/>
      <c r="CJ599" s="1221">
        <f t="shared" si="11"/>
        <v>0</v>
      </c>
      <c r="CK599" s="1221"/>
      <c r="CL599" s="1221"/>
      <c r="CM599" s="1221"/>
      <c r="CN599" s="1221"/>
      <c r="CO599" s="1221">
        <f t="shared" si="12"/>
        <v>0</v>
      </c>
      <c r="CP599" s="1221"/>
      <c r="CQ599" s="1221"/>
      <c r="CR599" s="1221"/>
      <c r="CS599" s="1221"/>
      <c r="CT599" s="1221">
        <f t="shared" si="13"/>
        <v>0</v>
      </c>
      <c r="CU599" s="1221"/>
      <c r="CV599" s="1221"/>
      <c r="CW599" s="1221"/>
      <c r="CX599" s="1221"/>
      <c r="CY599" s="1221">
        <f t="shared" si="14"/>
        <v>0</v>
      </c>
      <c r="CZ599" s="1221"/>
      <c r="DA599" s="1221"/>
      <c r="DB599" s="1221"/>
      <c r="DC599" s="1221"/>
      <c r="DD599" s="1221">
        <f t="shared" si="15"/>
        <v>0</v>
      </c>
      <c r="DE599" s="1221"/>
      <c r="DF599" s="1221"/>
      <c r="DG599" s="1221"/>
      <c r="DH599" s="1221"/>
    </row>
    <row r="600" spans="1:112" ht="12.5">
      <c r="A600" s="87" t="s">
        <v>386</v>
      </c>
      <c r="B600" s="12" t="s">
        <v>509</v>
      </c>
      <c r="G600" s="1103">
        <f>C555</f>
        <v>0</v>
      </c>
      <c r="H600" s="1103"/>
      <c r="I600" s="1103"/>
      <c r="J600" s="1103"/>
      <c r="K600" s="1103"/>
      <c r="L600" s="1103"/>
      <c r="M600" s="1103"/>
      <c r="N600" s="1103"/>
      <c r="O600" s="1103"/>
      <c r="P600" s="1103"/>
      <c r="Q600" s="1103"/>
      <c r="R600" s="1103"/>
      <c r="T600" s="87" t="s">
        <v>387</v>
      </c>
      <c r="U600" s="12" t="s">
        <v>509</v>
      </c>
      <c r="Z600" s="1103">
        <f>C556</f>
        <v>0</v>
      </c>
      <c r="AA600" s="1103"/>
      <c r="AB600" s="1103"/>
      <c r="AC600" s="1103"/>
      <c r="AD600" s="1103"/>
      <c r="AE600" s="1103"/>
      <c r="AF600" s="1103"/>
      <c r="AG600" s="1103"/>
      <c r="AH600" s="1103"/>
      <c r="AI600" s="1103"/>
      <c r="AJ600" s="1103"/>
      <c r="AK600" s="1103"/>
      <c r="AM600" s="58"/>
      <c r="AN600" s="58"/>
      <c r="AO600" s="58"/>
      <c r="AP600" s="58"/>
      <c r="AQ600" s="58"/>
      <c r="AR600" s="1541">
        <f t="shared" si="0"/>
        <v>0</v>
      </c>
      <c r="AS600" s="1542"/>
      <c r="AT600" s="1135">
        <f t="shared" si="1"/>
        <v>0</v>
      </c>
      <c r="AU600" s="1137"/>
      <c r="AV600" s="1541">
        <f t="shared" si="2"/>
        <v>0</v>
      </c>
      <c r="AW600" s="1542"/>
      <c r="AX600" s="1135">
        <f t="shared" si="3"/>
        <v>0</v>
      </c>
      <c r="AY600" s="1137"/>
      <c r="AZ600" s="58"/>
      <c r="BA600" s="1135">
        <f t="shared" si="4"/>
        <v>0</v>
      </c>
      <c r="BB600" s="1136"/>
      <c r="BC600" s="1136"/>
      <c r="BD600" s="1136"/>
      <c r="BE600" s="1137"/>
      <c r="BF600" s="1207">
        <f t="shared" si="5"/>
        <v>0</v>
      </c>
      <c r="BG600" s="1207"/>
      <c r="BH600" s="1207"/>
      <c r="BI600" s="1207"/>
      <c r="BJ600" s="1207"/>
      <c r="BK600" s="1207">
        <f t="shared" si="6"/>
        <v>0</v>
      </c>
      <c r="BL600" s="1207"/>
      <c r="BM600" s="1207"/>
      <c r="BN600" s="1207"/>
      <c r="BO600" s="1207"/>
      <c r="BP600" s="1207">
        <f t="shared" si="7"/>
        <v>0</v>
      </c>
      <c r="BQ600" s="1207"/>
      <c r="BR600" s="1207"/>
      <c r="BS600" s="1207"/>
      <c r="BT600" s="1207"/>
      <c r="BU600" s="1207">
        <f t="shared" si="8"/>
        <v>0</v>
      </c>
      <c r="BV600" s="1207"/>
      <c r="BW600" s="1207"/>
      <c r="BX600" s="1207"/>
      <c r="BY600" s="1207"/>
      <c r="BZ600" s="1207">
        <f t="shared" si="9"/>
        <v>0</v>
      </c>
      <c r="CA600" s="1207"/>
      <c r="CB600" s="1207"/>
      <c r="CC600" s="1207"/>
      <c r="CD600" s="1207"/>
      <c r="CE600" s="1221">
        <f t="shared" si="10"/>
        <v>0</v>
      </c>
      <c r="CF600" s="1221"/>
      <c r="CG600" s="1221"/>
      <c r="CH600" s="1221"/>
      <c r="CI600" s="1221"/>
      <c r="CJ600" s="1221">
        <f t="shared" si="11"/>
        <v>0</v>
      </c>
      <c r="CK600" s="1221"/>
      <c r="CL600" s="1221"/>
      <c r="CM600" s="1221"/>
      <c r="CN600" s="1221"/>
      <c r="CO600" s="1221">
        <f t="shared" si="12"/>
        <v>0</v>
      </c>
      <c r="CP600" s="1221"/>
      <c r="CQ600" s="1221"/>
      <c r="CR600" s="1221"/>
      <c r="CS600" s="1221"/>
      <c r="CT600" s="1221">
        <f t="shared" si="13"/>
        <v>0</v>
      </c>
      <c r="CU600" s="1221"/>
      <c r="CV600" s="1221"/>
      <c r="CW600" s="1221"/>
      <c r="CX600" s="1221"/>
      <c r="CY600" s="1221">
        <f t="shared" si="14"/>
        <v>0</v>
      </c>
      <c r="CZ600" s="1221"/>
      <c r="DA600" s="1221"/>
      <c r="DB600" s="1221"/>
      <c r="DC600" s="1221"/>
      <c r="DD600" s="1221">
        <f t="shared" si="15"/>
        <v>0</v>
      </c>
      <c r="DE600" s="1221"/>
      <c r="DF600" s="1221"/>
      <c r="DG600" s="1221"/>
      <c r="DH600" s="1221"/>
    </row>
    <row r="601" spans="1:112" ht="12.5">
      <c r="B601" s="12" t="s">
        <v>92</v>
      </c>
      <c r="G601" s="1101"/>
      <c r="H601" s="1101"/>
      <c r="I601" s="1101"/>
      <c r="J601" s="1101"/>
      <c r="K601" s="1101"/>
      <c r="L601" s="1101"/>
      <c r="M601" s="1101"/>
      <c r="N601" s="1101"/>
      <c r="O601" s="1101"/>
      <c r="P601" s="1101"/>
      <c r="Q601" s="1101"/>
      <c r="R601" s="1101"/>
      <c r="U601" s="12" t="s">
        <v>92</v>
      </c>
      <c r="Z601" s="1101"/>
      <c r="AA601" s="1101"/>
      <c r="AB601" s="1101"/>
      <c r="AC601" s="1101"/>
      <c r="AD601" s="1101"/>
      <c r="AE601" s="1101"/>
      <c r="AF601" s="1101"/>
      <c r="AG601" s="1101"/>
      <c r="AH601" s="1101"/>
      <c r="AI601" s="1101"/>
      <c r="AJ601" s="1101"/>
      <c r="AK601" s="1101"/>
      <c r="AM601" s="58"/>
      <c r="AN601" s="58"/>
      <c r="AO601" s="58"/>
      <c r="AP601" s="58"/>
      <c r="AQ601" s="58"/>
      <c r="AR601" s="1541">
        <f t="shared" si="0"/>
        <v>0</v>
      </c>
      <c r="AS601" s="1542"/>
      <c r="AT601" s="1135">
        <f t="shared" si="1"/>
        <v>0</v>
      </c>
      <c r="AU601" s="1137"/>
      <c r="AV601" s="1541">
        <f t="shared" si="2"/>
        <v>0</v>
      </c>
      <c r="AW601" s="1542"/>
      <c r="AX601" s="1135">
        <f t="shared" si="3"/>
        <v>0</v>
      </c>
      <c r="AY601" s="1137"/>
      <c r="AZ601" s="58"/>
      <c r="BA601" s="1135">
        <f t="shared" si="4"/>
        <v>0</v>
      </c>
      <c r="BB601" s="1136"/>
      <c r="BC601" s="1136"/>
      <c r="BD601" s="1136"/>
      <c r="BE601" s="1137"/>
      <c r="BF601" s="1207">
        <f t="shared" si="5"/>
        <v>0</v>
      </c>
      <c r="BG601" s="1207"/>
      <c r="BH601" s="1207"/>
      <c r="BI601" s="1207"/>
      <c r="BJ601" s="1207"/>
      <c r="BK601" s="1207">
        <f t="shared" si="6"/>
        <v>0</v>
      </c>
      <c r="BL601" s="1207"/>
      <c r="BM601" s="1207"/>
      <c r="BN601" s="1207"/>
      <c r="BO601" s="1207"/>
      <c r="BP601" s="1207">
        <f t="shared" si="7"/>
        <v>0</v>
      </c>
      <c r="BQ601" s="1207"/>
      <c r="BR601" s="1207"/>
      <c r="BS601" s="1207"/>
      <c r="BT601" s="1207"/>
      <c r="BU601" s="1207">
        <f t="shared" si="8"/>
        <v>0</v>
      </c>
      <c r="BV601" s="1207"/>
      <c r="BW601" s="1207"/>
      <c r="BX601" s="1207"/>
      <c r="BY601" s="1207"/>
      <c r="BZ601" s="1207">
        <f t="shared" si="9"/>
        <v>0</v>
      </c>
      <c r="CA601" s="1207"/>
      <c r="CB601" s="1207"/>
      <c r="CC601" s="1207"/>
      <c r="CD601" s="1207"/>
      <c r="CE601" s="1221">
        <f t="shared" si="10"/>
        <v>0</v>
      </c>
      <c r="CF601" s="1221"/>
      <c r="CG601" s="1221"/>
      <c r="CH601" s="1221"/>
      <c r="CI601" s="1221"/>
      <c r="CJ601" s="1221">
        <f t="shared" si="11"/>
        <v>0</v>
      </c>
      <c r="CK601" s="1221"/>
      <c r="CL601" s="1221"/>
      <c r="CM601" s="1221"/>
      <c r="CN601" s="1221"/>
      <c r="CO601" s="1221">
        <f t="shared" si="12"/>
        <v>0</v>
      </c>
      <c r="CP601" s="1221"/>
      <c r="CQ601" s="1221"/>
      <c r="CR601" s="1221"/>
      <c r="CS601" s="1221"/>
      <c r="CT601" s="1221">
        <f t="shared" si="13"/>
        <v>0</v>
      </c>
      <c r="CU601" s="1221"/>
      <c r="CV601" s="1221"/>
      <c r="CW601" s="1221"/>
      <c r="CX601" s="1221"/>
      <c r="CY601" s="1221">
        <f t="shared" si="14"/>
        <v>0</v>
      </c>
      <c r="CZ601" s="1221"/>
      <c r="DA601" s="1221"/>
      <c r="DB601" s="1221"/>
      <c r="DC601" s="1221"/>
      <c r="DD601" s="1221">
        <f t="shared" si="15"/>
        <v>0</v>
      </c>
      <c r="DE601" s="1221"/>
      <c r="DF601" s="1221"/>
      <c r="DG601" s="1221"/>
      <c r="DH601" s="1221"/>
    </row>
    <row r="602" spans="1:112" ht="12.5">
      <c r="B602" s="12" t="s">
        <v>630</v>
      </c>
      <c r="G602" s="1101"/>
      <c r="H602" s="1101"/>
      <c r="I602" s="1101"/>
      <c r="J602" s="1101"/>
      <c r="K602" s="1101"/>
      <c r="L602" s="1101"/>
      <c r="M602" s="1101"/>
      <c r="N602" s="1101"/>
      <c r="O602" s="1101"/>
      <c r="P602" s="1101"/>
      <c r="Q602" s="1101"/>
      <c r="R602" s="1101"/>
      <c r="U602" s="12" t="s">
        <v>630</v>
      </c>
      <c r="Z602" s="1123"/>
      <c r="AA602" s="1123"/>
      <c r="AB602" s="1123"/>
      <c r="AC602" s="1123"/>
      <c r="AD602" s="1123"/>
      <c r="AE602" s="1123"/>
      <c r="AF602" s="1123"/>
      <c r="AG602" s="1123"/>
      <c r="AH602" s="1123"/>
      <c r="AI602" s="1123"/>
      <c r="AJ602" s="1123"/>
      <c r="AK602" s="1123"/>
      <c r="AM602" s="58"/>
      <c r="AN602" s="58"/>
      <c r="AO602" s="58"/>
      <c r="AP602" s="58"/>
      <c r="AQ602" s="58"/>
      <c r="AR602" s="1541">
        <f t="shared" si="0"/>
        <v>0</v>
      </c>
      <c r="AS602" s="1542"/>
      <c r="AT602" s="1135">
        <f t="shared" si="1"/>
        <v>0</v>
      </c>
      <c r="AU602" s="1137"/>
      <c r="AV602" s="1541">
        <f t="shared" si="2"/>
        <v>0</v>
      </c>
      <c r="AW602" s="1542"/>
      <c r="AX602" s="1135">
        <f t="shared" si="3"/>
        <v>0</v>
      </c>
      <c r="AY602" s="1137"/>
      <c r="AZ602" s="58"/>
      <c r="BA602" s="1135">
        <f t="shared" si="4"/>
        <v>0</v>
      </c>
      <c r="BB602" s="1136"/>
      <c r="BC602" s="1136"/>
      <c r="BD602" s="1136"/>
      <c r="BE602" s="1137"/>
      <c r="BF602" s="1207">
        <f t="shared" si="5"/>
        <v>0</v>
      </c>
      <c r="BG602" s="1207"/>
      <c r="BH602" s="1207"/>
      <c r="BI602" s="1207"/>
      <c r="BJ602" s="1207"/>
      <c r="BK602" s="1207">
        <f t="shared" si="6"/>
        <v>0</v>
      </c>
      <c r="BL602" s="1207"/>
      <c r="BM602" s="1207"/>
      <c r="BN602" s="1207"/>
      <c r="BO602" s="1207"/>
      <c r="BP602" s="1207">
        <f t="shared" si="7"/>
        <v>0</v>
      </c>
      <c r="BQ602" s="1207"/>
      <c r="BR602" s="1207"/>
      <c r="BS602" s="1207"/>
      <c r="BT602" s="1207"/>
      <c r="BU602" s="1207">
        <f t="shared" si="8"/>
        <v>0</v>
      </c>
      <c r="BV602" s="1207"/>
      <c r="BW602" s="1207"/>
      <c r="BX602" s="1207"/>
      <c r="BY602" s="1207"/>
      <c r="BZ602" s="1207">
        <f t="shared" si="9"/>
        <v>0</v>
      </c>
      <c r="CA602" s="1207"/>
      <c r="CB602" s="1207"/>
      <c r="CC602" s="1207"/>
      <c r="CD602" s="1207"/>
      <c r="CE602" s="1221">
        <f t="shared" si="10"/>
        <v>0</v>
      </c>
      <c r="CF602" s="1221"/>
      <c r="CG602" s="1221"/>
      <c r="CH602" s="1221"/>
      <c r="CI602" s="1221"/>
      <c r="CJ602" s="1221">
        <f t="shared" si="11"/>
        <v>0</v>
      </c>
      <c r="CK602" s="1221"/>
      <c r="CL602" s="1221"/>
      <c r="CM602" s="1221"/>
      <c r="CN602" s="1221"/>
      <c r="CO602" s="1221">
        <f t="shared" si="12"/>
        <v>0</v>
      </c>
      <c r="CP602" s="1221"/>
      <c r="CQ602" s="1221"/>
      <c r="CR602" s="1221"/>
      <c r="CS602" s="1221"/>
      <c r="CT602" s="1221">
        <f t="shared" si="13"/>
        <v>0</v>
      </c>
      <c r="CU602" s="1221"/>
      <c r="CV602" s="1221"/>
      <c r="CW602" s="1221"/>
      <c r="CX602" s="1221"/>
      <c r="CY602" s="1221">
        <f t="shared" si="14"/>
        <v>0</v>
      </c>
      <c r="CZ602" s="1221"/>
      <c r="DA602" s="1221"/>
      <c r="DB602" s="1221"/>
      <c r="DC602" s="1221"/>
      <c r="DD602" s="1221">
        <f t="shared" si="15"/>
        <v>0</v>
      </c>
      <c r="DE602" s="1221"/>
      <c r="DF602" s="1221"/>
      <c r="DG602" s="1221"/>
      <c r="DH602" s="1221"/>
    </row>
    <row r="603" spans="1:112" ht="12.5">
      <c r="B603" s="12" t="s">
        <v>19</v>
      </c>
      <c r="G603" s="1101"/>
      <c r="H603" s="1101"/>
      <c r="I603" s="1101"/>
      <c r="J603" s="1101"/>
      <c r="K603" s="1101"/>
      <c r="L603" s="1101"/>
      <c r="M603" s="1101"/>
      <c r="N603" s="1101"/>
      <c r="O603" s="1101"/>
      <c r="P603" s="1101"/>
      <c r="Q603" s="1101"/>
      <c r="R603" s="1101"/>
      <c r="U603" s="12" t="s">
        <v>19</v>
      </c>
      <c r="Z603" s="1123"/>
      <c r="AA603" s="1123"/>
      <c r="AB603" s="1123"/>
      <c r="AC603" s="1123"/>
      <c r="AD603" s="1123"/>
      <c r="AE603" s="1123"/>
      <c r="AF603" s="1123"/>
      <c r="AG603" s="1123"/>
      <c r="AH603" s="1123"/>
      <c r="AI603" s="1123"/>
      <c r="AJ603" s="1123"/>
      <c r="AK603" s="1123"/>
      <c r="AM603" s="58"/>
      <c r="AN603" s="58"/>
      <c r="AO603" s="58"/>
      <c r="AP603" s="58"/>
      <c r="AQ603" s="58"/>
      <c r="AR603" s="1541">
        <f t="shared" si="0"/>
        <v>0</v>
      </c>
      <c r="AS603" s="1542"/>
      <c r="AT603" s="1135">
        <f t="shared" si="1"/>
        <v>0</v>
      </c>
      <c r="AU603" s="1137"/>
      <c r="AV603" s="1541">
        <f t="shared" si="2"/>
        <v>0</v>
      </c>
      <c r="AW603" s="1542"/>
      <c r="AX603" s="1135">
        <f t="shared" si="3"/>
        <v>0</v>
      </c>
      <c r="AY603" s="1137"/>
      <c r="AZ603" s="58"/>
      <c r="BA603" s="1135">
        <f t="shared" si="4"/>
        <v>0</v>
      </c>
      <c r="BB603" s="1136"/>
      <c r="BC603" s="1136"/>
      <c r="BD603" s="1136"/>
      <c r="BE603" s="1137"/>
      <c r="BF603" s="1207">
        <f t="shared" si="5"/>
        <v>0</v>
      </c>
      <c r="BG603" s="1207"/>
      <c r="BH603" s="1207"/>
      <c r="BI603" s="1207"/>
      <c r="BJ603" s="1207"/>
      <c r="BK603" s="1207">
        <f t="shared" si="6"/>
        <v>0</v>
      </c>
      <c r="BL603" s="1207"/>
      <c r="BM603" s="1207"/>
      <c r="BN603" s="1207"/>
      <c r="BO603" s="1207"/>
      <c r="BP603" s="1207">
        <f t="shared" si="7"/>
        <v>0</v>
      </c>
      <c r="BQ603" s="1207"/>
      <c r="BR603" s="1207"/>
      <c r="BS603" s="1207"/>
      <c r="BT603" s="1207"/>
      <c r="BU603" s="1207">
        <f t="shared" si="8"/>
        <v>0</v>
      </c>
      <c r="BV603" s="1207"/>
      <c r="BW603" s="1207"/>
      <c r="BX603" s="1207"/>
      <c r="BY603" s="1207"/>
      <c r="BZ603" s="1207">
        <f t="shared" si="9"/>
        <v>0</v>
      </c>
      <c r="CA603" s="1207"/>
      <c r="CB603" s="1207"/>
      <c r="CC603" s="1207"/>
      <c r="CD603" s="1207"/>
      <c r="CE603" s="1221">
        <f t="shared" si="10"/>
        <v>0</v>
      </c>
      <c r="CF603" s="1221"/>
      <c r="CG603" s="1221"/>
      <c r="CH603" s="1221"/>
      <c r="CI603" s="1221"/>
      <c r="CJ603" s="1221">
        <f t="shared" si="11"/>
        <v>0</v>
      </c>
      <c r="CK603" s="1221"/>
      <c r="CL603" s="1221"/>
      <c r="CM603" s="1221"/>
      <c r="CN603" s="1221"/>
      <c r="CO603" s="1221">
        <f t="shared" si="12"/>
        <v>0</v>
      </c>
      <c r="CP603" s="1221"/>
      <c r="CQ603" s="1221"/>
      <c r="CR603" s="1221"/>
      <c r="CS603" s="1221"/>
      <c r="CT603" s="1221">
        <f t="shared" si="13"/>
        <v>0</v>
      </c>
      <c r="CU603" s="1221"/>
      <c r="CV603" s="1221"/>
      <c r="CW603" s="1221"/>
      <c r="CX603" s="1221"/>
      <c r="CY603" s="1221">
        <f t="shared" si="14"/>
        <v>0</v>
      </c>
      <c r="CZ603" s="1221"/>
      <c r="DA603" s="1221"/>
      <c r="DB603" s="1221"/>
      <c r="DC603" s="1221"/>
      <c r="DD603" s="1221">
        <f t="shared" si="15"/>
        <v>0</v>
      </c>
      <c r="DE603" s="1221"/>
      <c r="DF603" s="1221"/>
      <c r="DG603" s="1221"/>
      <c r="DH603" s="1221"/>
    </row>
    <row r="604" spans="1:112" ht="12.5">
      <c r="B604" s="12" t="s">
        <v>338</v>
      </c>
      <c r="G604" s="1116"/>
      <c r="H604" s="1116"/>
      <c r="I604" s="1116"/>
      <c r="J604" s="1116"/>
      <c r="K604" s="1116"/>
      <c r="L604" s="1116"/>
      <c r="O604" s="140" t="s">
        <v>220</v>
      </c>
      <c r="P604" s="1105"/>
      <c r="Q604" s="1105"/>
      <c r="R604" s="1105"/>
      <c r="U604" s="12" t="s">
        <v>338</v>
      </c>
      <c r="Z604" s="1116"/>
      <c r="AA604" s="1116"/>
      <c r="AB604" s="1116"/>
      <c r="AC604" s="1116"/>
      <c r="AD604" s="1116"/>
      <c r="AE604" s="1116"/>
      <c r="AH604" s="140" t="s">
        <v>220</v>
      </c>
      <c r="AI604" s="1105"/>
      <c r="AJ604" s="1105"/>
      <c r="AK604" s="1105"/>
      <c r="AM604" s="58"/>
      <c r="AN604" s="58"/>
      <c r="AO604" s="58"/>
      <c r="AP604" s="58"/>
      <c r="AQ604" s="58"/>
      <c r="AR604" s="1541">
        <f t="shared" si="0"/>
        <v>0</v>
      </c>
      <c r="AS604" s="1542"/>
      <c r="AT604" s="1135">
        <f t="shared" si="1"/>
        <v>0</v>
      </c>
      <c r="AU604" s="1137"/>
      <c r="AV604" s="1541">
        <f t="shared" si="2"/>
        <v>0</v>
      </c>
      <c r="AW604" s="1542"/>
      <c r="AX604" s="1135">
        <f t="shared" si="3"/>
        <v>0</v>
      </c>
      <c r="AY604" s="1137"/>
      <c r="AZ604" s="58"/>
      <c r="BA604" s="1135">
        <f t="shared" si="4"/>
        <v>0</v>
      </c>
      <c r="BB604" s="1136"/>
      <c r="BC604" s="1136"/>
      <c r="BD604" s="1136"/>
      <c r="BE604" s="1137"/>
      <c r="BF604" s="1207">
        <f t="shared" si="5"/>
        <v>0</v>
      </c>
      <c r="BG604" s="1207"/>
      <c r="BH604" s="1207"/>
      <c r="BI604" s="1207"/>
      <c r="BJ604" s="1207"/>
      <c r="BK604" s="1207">
        <f t="shared" si="6"/>
        <v>0</v>
      </c>
      <c r="BL604" s="1207"/>
      <c r="BM604" s="1207"/>
      <c r="BN604" s="1207"/>
      <c r="BO604" s="1207"/>
      <c r="BP604" s="1207">
        <f t="shared" si="7"/>
        <v>0</v>
      </c>
      <c r="BQ604" s="1207"/>
      <c r="BR604" s="1207"/>
      <c r="BS604" s="1207"/>
      <c r="BT604" s="1207"/>
      <c r="BU604" s="1207">
        <f t="shared" si="8"/>
        <v>0</v>
      </c>
      <c r="BV604" s="1207"/>
      <c r="BW604" s="1207"/>
      <c r="BX604" s="1207"/>
      <c r="BY604" s="1207"/>
      <c r="BZ604" s="1207">
        <f t="shared" si="9"/>
        <v>0</v>
      </c>
      <c r="CA604" s="1207"/>
      <c r="CB604" s="1207"/>
      <c r="CC604" s="1207"/>
      <c r="CD604" s="1207"/>
      <c r="CE604" s="1221">
        <f t="shared" si="10"/>
        <v>0</v>
      </c>
      <c r="CF604" s="1221"/>
      <c r="CG604" s="1221"/>
      <c r="CH604" s="1221"/>
      <c r="CI604" s="1221"/>
      <c r="CJ604" s="1221">
        <f t="shared" si="11"/>
        <v>0</v>
      </c>
      <c r="CK604" s="1221"/>
      <c r="CL604" s="1221"/>
      <c r="CM604" s="1221"/>
      <c r="CN604" s="1221"/>
      <c r="CO604" s="1221">
        <f t="shared" si="12"/>
        <v>0</v>
      </c>
      <c r="CP604" s="1221"/>
      <c r="CQ604" s="1221"/>
      <c r="CR604" s="1221"/>
      <c r="CS604" s="1221"/>
      <c r="CT604" s="1221">
        <f t="shared" si="13"/>
        <v>0</v>
      </c>
      <c r="CU604" s="1221"/>
      <c r="CV604" s="1221"/>
      <c r="CW604" s="1221"/>
      <c r="CX604" s="1221"/>
      <c r="CY604" s="1221">
        <f t="shared" si="14"/>
        <v>0</v>
      </c>
      <c r="CZ604" s="1221"/>
      <c r="DA604" s="1221"/>
      <c r="DB604" s="1221"/>
      <c r="DC604" s="1221"/>
      <c r="DD604" s="1221">
        <f t="shared" si="15"/>
        <v>0</v>
      </c>
      <c r="DE604" s="1221"/>
      <c r="DF604" s="1221"/>
      <c r="DG604" s="1221"/>
      <c r="DH604" s="1221"/>
    </row>
    <row r="605" spans="1:112" ht="12.5">
      <c r="B605" s="12" t="s">
        <v>20</v>
      </c>
      <c r="H605" s="1101"/>
      <c r="I605" s="1101"/>
      <c r="J605" s="1101"/>
      <c r="K605" s="1101"/>
      <c r="L605" s="1101"/>
      <c r="M605" s="1101"/>
      <c r="N605" s="1101"/>
      <c r="O605" s="1101"/>
      <c r="P605" s="1101"/>
      <c r="Q605" s="1101"/>
      <c r="R605" s="1101"/>
      <c r="U605" s="12" t="s">
        <v>20</v>
      </c>
      <c r="AA605" s="1101"/>
      <c r="AB605" s="1101"/>
      <c r="AC605" s="1101"/>
      <c r="AD605" s="1101"/>
      <c r="AE605" s="1101"/>
      <c r="AF605" s="1101"/>
      <c r="AG605" s="1101"/>
      <c r="AH605" s="1101"/>
      <c r="AI605" s="1101"/>
      <c r="AJ605" s="1101"/>
      <c r="AK605" s="1101"/>
      <c r="AM605" s="58"/>
      <c r="AN605" s="58"/>
      <c r="AO605" s="58"/>
      <c r="AP605" s="58"/>
      <c r="AQ605" s="58"/>
      <c r="AR605" s="1541">
        <f t="shared" si="0"/>
        <v>0</v>
      </c>
      <c r="AS605" s="1542"/>
      <c r="AT605" s="1135">
        <f t="shared" si="1"/>
        <v>0</v>
      </c>
      <c r="AU605" s="1137"/>
      <c r="AV605" s="1541">
        <f t="shared" si="2"/>
        <v>0</v>
      </c>
      <c r="AW605" s="1542"/>
      <c r="AX605" s="1135">
        <f t="shared" si="3"/>
        <v>0</v>
      </c>
      <c r="AY605" s="1137"/>
      <c r="AZ605" s="58"/>
      <c r="BA605" s="1135">
        <f t="shared" si="4"/>
        <v>0</v>
      </c>
      <c r="BB605" s="1136"/>
      <c r="BC605" s="1136"/>
      <c r="BD605" s="1136"/>
      <c r="BE605" s="1137"/>
      <c r="BF605" s="1207">
        <f t="shared" si="5"/>
        <v>0</v>
      </c>
      <c r="BG605" s="1207"/>
      <c r="BH605" s="1207"/>
      <c r="BI605" s="1207"/>
      <c r="BJ605" s="1207"/>
      <c r="BK605" s="1207">
        <f t="shared" si="6"/>
        <v>0</v>
      </c>
      <c r="BL605" s="1207"/>
      <c r="BM605" s="1207"/>
      <c r="BN605" s="1207"/>
      <c r="BO605" s="1207"/>
      <c r="BP605" s="1207">
        <f t="shared" si="7"/>
        <v>0</v>
      </c>
      <c r="BQ605" s="1207"/>
      <c r="BR605" s="1207"/>
      <c r="BS605" s="1207"/>
      <c r="BT605" s="1207"/>
      <c r="BU605" s="1207">
        <f t="shared" si="8"/>
        <v>0</v>
      </c>
      <c r="BV605" s="1207"/>
      <c r="BW605" s="1207"/>
      <c r="BX605" s="1207"/>
      <c r="BY605" s="1207"/>
      <c r="BZ605" s="1207">
        <f t="shared" si="9"/>
        <v>0</v>
      </c>
      <c r="CA605" s="1207"/>
      <c r="CB605" s="1207"/>
      <c r="CC605" s="1207"/>
      <c r="CD605" s="1207"/>
      <c r="CE605" s="1221">
        <f t="shared" si="10"/>
        <v>0</v>
      </c>
      <c r="CF605" s="1221"/>
      <c r="CG605" s="1221"/>
      <c r="CH605" s="1221"/>
      <c r="CI605" s="1221"/>
      <c r="CJ605" s="1221">
        <f t="shared" si="11"/>
        <v>0</v>
      </c>
      <c r="CK605" s="1221"/>
      <c r="CL605" s="1221"/>
      <c r="CM605" s="1221"/>
      <c r="CN605" s="1221"/>
      <c r="CO605" s="1221">
        <f t="shared" si="12"/>
        <v>0</v>
      </c>
      <c r="CP605" s="1221"/>
      <c r="CQ605" s="1221"/>
      <c r="CR605" s="1221"/>
      <c r="CS605" s="1221"/>
      <c r="CT605" s="1221">
        <f t="shared" si="13"/>
        <v>0</v>
      </c>
      <c r="CU605" s="1221"/>
      <c r="CV605" s="1221"/>
      <c r="CW605" s="1221"/>
      <c r="CX605" s="1221"/>
      <c r="CY605" s="1221">
        <f t="shared" si="14"/>
        <v>0</v>
      </c>
      <c r="CZ605" s="1221"/>
      <c r="DA605" s="1221"/>
      <c r="DB605" s="1221"/>
      <c r="DC605" s="1221"/>
      <c r="DD605" s="1221">
        <f t="shared" si="15"/>
        <v>0</v>
      </c>
      <c r="DE605" s="1221"/>
      <c r="DF605" s="1221"/>
      <c r="DG605" s="1221"/>
      <c r="DH605" s="1221"/>
    </row>
    <row r="606" spans="1:112" ht="12.5">
      <c r="B606" s="12" t="s">
        <v>22</v>
      </c>
      <c r="N606" s="1102" t="s">
        <v>722</v>
      </c>
      <c r="O606" s="1102"/>
      <c r="U606" s="12" t="s">
        <v>22</v>
      </c>
      <c r="AG606" s="1102" t="s">
        <v>722</v>
      </c>
      <c r="AH606" s="1102"/>
      <c r="AM606" s="58"/>
      <c r="AN606" s="58"/>
      <c r="AO606" s="58"/>
      <c r="AP606" s="58"/>
      <c r="AQ606" s="58"/>
      <c r="AR606" s="1541">
        <f t="shared" si="0"/>
        <v>0</v>
      </c>
      <c r="AS606" s="1542"/>
      <c r="AT606" s="1135">
        <f t="shared" si="1"/>
        <v>0</v>
      </c>
      <c r="AU606" s="1137"/>
      <c r="AV606" s="1541">
        <f t="shared" si="2"/>
        <v>0</v>
      </c>
      <c r="AW606" s="1542"/>
      <c r="AX606" s="1135">
        <f t="shared" si="3"/>
        <v>0</v>
      </c>
      <c r="AY606" s="1137"/>
      <c r="AZ606" s="58"/>
      <c r="BA606" s="1135">
        <f t="shared" si="4"/>
        <v>0</v>
      </c>
      <c r="BB606" s="1136"/>
      <c r="BC606" s="1136"/>
      <c r="BD606" s="1136"/>
      <c r="BE606" s="1137"/>
      <c r="BF606" s="1207">
        <f t="shared" si="5"/>
        <v>0</v>
      </c>
      <c r="BG606" s="1207"/>
      <c r="BH606" s="1207"/>
      <c r="BI606" s="1207"/>
      <c r="BJ606" s="1207"/>
      <c r="BK606" s="1207">
        <f t="shared" si="6"/>
        <v>0</v>
      </c>
      <c r="BL606" s="1207"/>
      <c r="BM606" s="1207"/>
      <c r="BN606" s="1207"/>
      <c r="BO606" s="1207"/>
      <c r="BP606" s="1207">
        <f t="shared" si="7"/>
        <v>0</v>
      </c>
      <c r="BQ606" s="1207"/>
      <c r="BR606" s="1207"/>
      <c r="BS606" s="1207"/>
      <c r="BT606" s="1207"/>
      <c r="BU606" s="1207">
        <f t="shared" si="8"/>
        <v>0</v>
      </c>
      <c r="BV606" s="1207"/>
      <c r="BW606" s="1207"/>
      <c r="BX606" s="1207"/>
      <c r="BY606" s="1207"/>
      <c r="BZ606" s="1207">
        <f t="shared" si="9"/>
        <v>0</v>
      </c>
      <c r="CA606" s="1207"/>
      <c r="CB606" s="1207"/>
      <c r="CC606" s="1207"/>
      <c r="CD606" s="1207"/>
      <c r="CE606" s="1221">
        <f t="shared" si="10"/>
        <v>0</v>
      </c>
      <c r="CF606" s="1221"/>
      <c r="CG606" s="1221"/>
      <c r="CH606" s="1221"/>
      <c r="CI606" s="1221"/>
      <c r="CJ606" s="1221">
        <f t="shared" si="11"/>
        <v>0</v>
      </c>
      <c r="CK606" s="1221"/>
      <c r="CL606" s="1221"/>
      <c r="CM606" s="1221"/>
      <c r="CN606" s="1221"/>
      <c r="CO606" s="1221">
        <f t="shared" si="12"/>
        <v>0</v>
      </c>
      <c r="CP606" s="1221"/>
      <c r="CQ606" s="1221"/>
      <c r="CR606" s="1221"/>
      <c r="CS606" s="1221"/>
      <c r="CT606" s="1221">
        <f t="shared" si="13"/>
        <v>0</v>
      </c>
      <c r="CU606" s="1221"/>
      <c r="CV606" s="1221"/>
      <c r="CW606" s="1221"/>
      <c r="CX606" s="1221"/>
      <c r="CY606" s="1221">
        <f t="shared" si="14"/>
        <v>0</v>
      </c>
      <c r="CZ606" s="1221"/>
      <c r="DA606" s="1221"/>
      <c r="DB606" s="1221"/>
      <c r="DC606" s="1221"/>
      <c r="DD606" s="1221">
        <f t="shared" si="15"/>
        <v>0</v>
      </c>
      <c r="DE606" s="1221"/>
      <c r="DF606" s="1221"/>
      <c r="DG606" s="1221"/>
      <c r="DH606" s="1221"/>
    </row>
    <row r="607" spans="1:112" ht="12.5">
      <c r="AM607" s="58"/>
      <c r="AN607" s="58"/>
      <c r="AO607" s="58"/>
      <c r="AP607" s="58"/>
      <c r="AQ607" s="58"/>
      <c r="AR607" s="1541">
        <f t="shared" si="0"/>
        <v>0</v>
      </c>
      <c r="AS607" s="1542"/>
      <c r="AT607" s="1135">
        <f t="shared" si="1"/>
        <v>0</v>
      </c>
      <c r="AU607" s="1137"/>
      <c r="AV607" s="1541">
        <f t="shared" si="2"/>
        <v>0</v>
      </c>
      <c r="AW607" s="1542"/>
      <c r="AX607" s="1135">
        <f t="shared" si="3"/>
        <v>0</v>
      </c>
      <c r="AY607" s="1137"/>
      <c r="AZ607" s="58"/>
      <c r="BA607" s="1135">
        <f t="shared" si="4"/>
        <v>0</v>
      </c>
      <c r="BB607" s="1136"/>
      <c r="BC607" s="1136"/>
      <c r="BD607" s="1136"/>
      <c r="BE607" s="1137"/>
      <c r="BF607" s="1207">
        <f t="shared" si="5"/>
        <v>0</v>
      </c>
      <c r="BG607" s="1207"/>
      <c r="BH607" s="1207"/>
      <c r="BI607" s="1207"/>
      <c r="BJ607" s="1207"/>
      <c r="BK607" s="1207">
        <f t="shared" si="6"/>
        <v>0</v>
      </c>
      <c r="BL607" s="1207"/>
      <c r="BM607" s="1207"/>
      <c r="BN607" s="1207"/>
      <c r="BO607" s="1207"/>
      <c r="BP607" s="1207">
        <f t="shared" si="7"/>
        <v>0</v>
      </c>
      <c r="BQ607" s="1207"/>
      <c r="BR607" s="1207"/>
      <c r="BS607" s="1207"/>
      <c r="BT607" s="1207"/>
      <c r="BU607" s="1207">
        <f t="shared" si="8"/>
        <v>0</v>
      </c>
      <c r="BV607" s="1207"/>
      <c r="BW607" s="1207"/>
      <c r="BX607" s="1207"/>
      <c r="BY607" s="1207"/>
      <c r="BZ607" s="1207">
        <f t="shared" si="9"/>
        <v>0</v>
      </c>
      <c r="CA607" s="1207"/>
      <c r="CB607" s="1207"/>
      <c r="CC607" s="1207"/>
      <c r="CD607" s="1207"/>
      <c r="CE607" s="1221">
        <f t="shared" si="10"/>
        <v>0</v>
      </c>
      <c r="CF607" s="1221"/>
      <c r="CG607" s="1221"/>
      <c r="CH607" s="1221"/>
      <c r="CI607" s="1221"/>
      <c r="CJ607" s="1221">
        <f t="shared" si="11"/>
        <v>0</v>
      </c>
      <c r="CK607" s="1221"/>
      <c r="CL607" s="1221"/>
      <c r="CM607" s="1221"/>
      <c r="CN607" s="1221"/>
      <c r="CO607" s="1221">
        <f t="shared" si="12"/>
        <v>0</v>
      </c>
      <c r="CP607" s="1221"/>
      <c r="CQ607" s="1221"/>
      <c r="CR607" s="1221"/>
      <c r="CS607" s="1221"/>
      <c r="CT607" s="1221">
        <f t="shared" si="13"/>
        <v>0</v>
      </c>
      <c r="CU607" s="1221"/>
      <c r="CV607" s="1221"/>
      <c r="CW607" s="1221"/>
      <c r="CX607" s="1221"/>
      <c r="CY607" s="1221">
        <f t="shared" si="14"/>
        <v>0</v>
      </c>
      <c r="CZ607" s="1221"/>
      <c r="DA607" s="1221"/>
      <c r="DB607" s="1221"/>
      <c r="DC607" s="1221"/>
      <c r="DD607" s="1221">
        <f t="shared" si="15"/>
        <v>0</v>
      </c>
      <c r="DE607" s="1221"/>
      <c r="DF607" s="1221"/>
      <c r="DG607" s="1221"/>
      <c r="DH607" s="1221"/>
    </row>
    <row r="608" spans="1:112" ht="12.5">
      <c r="A608" s="1115" t="s">
        <v>590</v>
      </c>
      <c r="B608" s="1115"/>
      <c r="C608" s="1115"/>
      <c r="D608" s="1115"/>
      <c r="E608" s="1115"/>
      <c r="F608" s="1115"/>
      <c r="G608" s="1115"/>
      <c r="H608" s="1115"/>
      <c r="I608" s="1115"/>
      <c r="J608" s="1115"/>
      <c r="K608" s="1115"/>
      <c r="L608" s="1115"/>
      <c r="M608" s="1115"/>
      <c r="N608" s="1115"/>
      <c r="O608" s="1115"/>
      <c r="P608" s="1115"/>
      <c r="Q608" s="1115"/>
      <c r="R608" s="1115"/>
      <c r="S608" s="1115"/>
      <c r="T608" s="1115"/>
      <c r="U608" s="1115"/>
      <c r="V608" s="1115"/>
      <c r="W608" s="1115"/>
      <c r="X608" s="1115"/>
      <c r="Y608" s="1115"/>
      <c r="Z608" s="1115"/>
      <c r="AA608" s="1115"/>
      <c r="AB608" s="1115"/>
      <c r="AC608" s="1115"/>
      <c r="AD608" s="1115"/>
      <c r="AE608" s="1115"/>
      <c r="AF608" s="1115"/>
      <c r="AG608" s="1115"/>
      <c r="AH608" s="1115"/>
      <c r="AI608" s="1115"/>
      <c r="AJ608" s="1115"/>
      <c r="AK608" s="1115"/>
      <c r="AL608" s="1115"/>
      <c r="AM608" s="58"/>
      <c r="AN608" s="58"/>
      <c r="AO608" s="58"/>
      <c r="AP608" s="58"/>
      <c r="AQ608" s="58"/>
      <c r="AR608" s="1541">
        <f t="shared" si="0"/>
        <v>0</v>
      </c>
      <c r="AS608" s="1542"/>
      <c r="AT608" s="1135">
        <f t="shared" si="1"/>
        <v>0</v>
      </c>
      <c r="AU608" s="1137"/>
      <c r="AV608" s="1541">
        <f t="shared" si="2"/>
        <v>0</v>
      </c>
      <c r="AW608" s="1542"/>
      <c r="AX608" s="1135">
        <f t="shared" si="3"/>
        <v>0</v>
      </c>
      <c r="AY608" s="1137"/>
      <c r="AZ608" s="58"/>
      <c r="BA608" s="1135">
        <f t="shared" si="4"/>
        <v>0</v>
      </c>
      <c r="BB608" s="1136"/>
      <c r="BC608" s="1136"/>
      <c r="BD608" s="1136"/>
      <c r="BE608" s="1137"/>
      <c r="BF608" s="1207">
        <f t="shared" si="5"/>
        <v>0</v>
      </c>
      <c r="BG608" s="1207"/>
      <c r="BH608" s="1207"/>
      <c r="BI608" s="1207"/>
      <c r="BJ608" s="1207"/>
      <c r="BK608" s="1207">
        <f t="shared" si="6"/>
        <v>0</v>
      </c>
      <c r="BL608" s="1207"/>
      <c r="BM608" s="1207"/>
      <c r="BN608" s="1207"/>
      <c r="BO608" s="1207"/>
      <c r="BP608" s="1207">
        <f t="shared" si="7"/>
        <v>0</v>
      </c>
      <c r="BQ608" s="1207"/>
      <c r="BR608" s="1207"/>
      <c r="BS608" s="1207"/>
      <c r="BT608" s="1207"/>
      <c r="BU608" s="1207">
        <f t="shared" si="8"/>
        <v>0</v>
      </c>
      <c r="BV608" s="1207"/>
      <c r="BW608" s="1207"/>
      <c r="BX608" s="1207"/>
      <c r="BY608" s="1207"/>
      <c r="BZ608" s="1207">
        <f t="shared" si="9"/>
        <v>0</v>
      </c>
      <c r="CA608" s="1207"/>
      <c r="CB608" s="1207"/>
      <c r="CC608" s="1207"/>
      <c r="CD608" s="1207"/>
      <c r="CE608" s="1221">
        <f t="shared" si="10"/>
        <v>0</v>
      </c>
      <c r="CF608" s="1221"/>
      <c r="CG608" s="1221"/>
      <c r="CH608" s="1221"/>
      <c r="CI608" s="1221"/>
      <c r="CJ608" s="1221">
        <f t="shared" si="11"/>
        <v>0</v>
      </c>
      <c r="CK608" s="1221"/>
      <c r="CL608" s="1221"/>
      <c r="CM608" s="1221"/>
      <c r="CN608" s="1221"/>
      <c r="CO608" s="1221">
        <f t="shared" si="12"/>
        <v>0</v>
      </c>
      <c r="CP608" s="1221"/>
      <c r="CQ608" s="1221"/>
      <c r="CR608" s="1221"/>
      <c r="CS608" s="1221"/>
      <c r="CT608" s="1221">
        <f t="shared" si="13"/>
        <v>0</v>
      </c>
      <c r="CU608" s="1221"/>
      <c r="CV608" s="1221"/>
      <c r="CW608" s="1221"/>
      <c r="CX608" s="1221"/>
      <c r="CY608" s="1221">
        <f t="shared" si="14"/>
        <v>0</v>
      </c>
      <c r="CZ608" s="1221"/>
      <c r="DA608" s="1221"/>
      <c r="DB608" s="1221"/>
      <c r="DC608" s="1221"/>
      <c r="DD608" s="1221">
        <f t="shared" si="15"/>
        <v>0</v>
      </c>
      <c r="DE608" s="1221"/>
      <c r="DF608" s="1221"/>
      <c r="DG608" s="1221"/>
      <c r="DH608" s="1221"/>
    </row>
    <row r="609" spans="1:112" ht="13" thickBot="1">
      <c r="A609" s="963"/>
      <c r="B609" s="963"/>
      <c r="C609" s="963"/>
      <c r="D609" s="963"/>
      <c r="E609" s="963"/>
      <c r="F609" s="963"/>
      <c r="G609" s="963"/>
      <c r="H609" s="963"/>
      <c r="I609" s="963"/>
      <c r="J609" s="963"/>
      <c r="K609" s="963"/>
      <c r="L609" s="963"/>
      <c r="M609" s="963"/>
      <c r="N609" s="963"/>
      <c r="O609" s="963"/>
      <c r="P609" s="963"/>
      <c r="Q609" s="963"/>
      <c r="R609" s="963"/>
      <c r="S609" s="963"/>
      <c r="T609" s="963"/>
      <c r="U609" s="963"/>
      <c r="V609" s="963"/>
      <c r="W609" s="963"/>
      <c r="X609" s="963"/>
      <c r="Y609" s="963"/>
      <c r="Z609" s="963"/>
      <c r="AA609" s="963"/>
      <c r="AB609" s="963"/>
      <c r="AC609" s="963"/>
      <c r="AD609" s="963"/>
      <c r="AE609" s="963"/>
      <c r="AF609" s="963"/>
      <c r="AG609" s="963"/>
      <c r="AH609" s="963"/>
      <c r="AI609" s="963"/>
      <c r="AJ609" s="963"/>
      <c r="AK609" s="963"/>
      <c r="AL609" s="963"/>
      <c r="AM609" s="58"/>
      <c r="AN609" s="58"/>
      <c r="AO609" s="58"/>
      <c r="AP609" s="58"/>
      <c r="AQ609" s="58"/>
      <c r="AR609" s="1541">
        <f t="shared" si="0"/>
        <v>0</v>
      </c>
      <c r="AS609" s="1542"/>
      <c r="AT609" s="1135">
        <f t="shared" si="1"/>
        <v>0</v>
      </c>
      <c r="AU609" s="1137"/>
      <c r="AV609" s="1541">
        <f t="shared" si="2"/>
        <v>0</v>
      </c>
      <c r="AW609" s="1542"/>
      <c r="AX609" s="1135">
        <f t="shared" si="3"/>
        <v>0</v>
      </c>
      <c r="AY609" s="1137"/>
      <c r="AZ609" s="58"/>
      <c r="BA609" s="1135">
        <f t="shared" si="4"/>
        <v>0</v>
      </c>
      <c r="BB609" s="1136"/>
      <c r="BC609" s="1136"/>
      <c r="BD609" s="1136"/>
      <c r="BE609" s="1137"/>
      <c r="BF609" s="1207">
        <f t="shared" si="5"/>
        <v>0</v>
      </c>
      <c r="BG609" s="1207"/>
      <c r="BH609" s="1207"/>
      <c r="BI609" s="1207"/>
      <c r="BJ609" s="1207"/>
      <c r="BK609" s="1207">
        <f t="shared" si="6"/>
        <v>0</v>
      </c>
      <c r="BL609" s="1207"/>
      <c r="BM609" s="1207"/>
      <c r="BN609" s="1207"/>
      <c r="BO609" s="1207"/>
      <c r="BP609" s="1207">
        <f t="shared" si="7"/>
        <v>0</v>
      </c>
      <c r="BQ609" s="1207"/>
      <c r="BR609" s="1207"/>
      <c r="BS609" s="1207"/>
      <c r="BT609" s="1207"/>
      <c r="BU609" s="1207">
        <f t="shared" si="8"/>
        <v>0</v>
      </c>
      <c r="BV609" s="1207"/>
      <c r="BW609" s="1207"/>
      <c r="BX609" s="1207"/>
      <c r="BY609" s="1207"/>
      <c r="BZ609" s="1207">
        <f t="shared" si="9"/>
        <v>0</v>
      </c>
      <c r="CA609" s="1207"/>
      <c r="CB609" s="1207"/>
      <c r="CC609" s="1207"/>
      <c r="CD609" s="1207"/>
      <c r="CE609" s="1221">
        <f t="shared" si="10"/>
        <v>0</v>
      </c>
      <c r="CF609" s="1221"/>
      <c r="CG609" s="1221"/>
      <c r="CH609" s="1221"/>
      <c r="CI609" s="1221"/>
      <c r="CJ609" s="1221">
        <f t="shared" si="11"/>
        <v>0</v>
      </c>
      <c r="CK609" s="1221"/>
      <c r="CL609" s="1221"/>
      <c r="CM609" s="1221"/>
      <c r="CN609" s="1221"/>
      <c r="CO609" s="1221">
        <f t="shared" si="12"/>
        <v>0</v>
      </c>
      <c r="CP609" s="1221"/>
      <c r="CQ609" s="1221"/>
      <c r="CR609" s="1221"/>
      <c r="CS609" s="1221"/>
      <c r="CT609" s="1221">
        <f t="shared" si="13"/>
        <v>0</v>
      </c>
      <c r="CU609" s="1221"/>
      <c r="CV609" s="1221"/>
      <c r="CW609" s="1221"/>
      <c r="CX609" s="1221"/>
      <c r="CY609" s="1221">
        <f t="shared" si="14"/>
        <v>0</v>
      </c>
      <c r="CZ609" s="1221"/>
      <c r="DA609" s="1221"/>
      <c r="DB609" s="1221"/>
      <c r="DC609" s="1221"/>
      <c r="DD609" s="1221">
        <f t="shared" si="15"/>
        <v>0</v>
      </c>
      <c r="DE609" s="1221"/>
      <c r="DF609" s="1221"/>
      <c r="DG609" s="1221"/>
      <c r="DH609" s="1221"/>
    </row>
    <row r="610" spans="1:112" ht="13" thickTop="1">
      <c r="A610" s="25"/>
      <c r="B610" s="25"/>
      <c r="C610" s="25"/>
      <c r="D610" s="25"/>
      <c r="E610" s="25"/>
      <c r="F610" s="25"/>
      <c r="G610" s="3"/>
      <c r="H610" s="25"/>
      <c r="AM610" s="58"/>
      <c r="AN610" s="58"/>
      <c r="AO610" s="58"/>
      <c r="AP610" s="58"/>
      <c r="AQ610" s="58"/>
      <c r="AR610" s="1541">
        <f t="shared" si="0"/>
        <v>0</v>
      </c>
      <c r="AS610" s="1542"/>
      <c r="AT610" s="1135">
        <f t="shared" si="1"/>
        <v>0</v>
      </c>
      <c r="AU610" s="1137"/>
      <c r="AV610" s="1541">
        <f t="shared" si="2"/>
        <v>0</v>
      </c>
      <c r="AW610" s="1542"/>
      <c r="AX610" s="1135">
        <f t="shared" si="3"/>
        <v>0</v>
      </c>
      <c r="AY610" s="1137"/>
      <c r="AZ610" s="58"/>
      <c r="BA610" s="1135">
        <f t="shared" si="4"/>
        <v>0</v>
      </c>
      <c r="BB610" s="1136"/>
      <c r="BC610" s="1136"/>
      <c r="BD610" s="1136"/>
      <c r="BE610" s="1137"/>
      <c r="BF610" s="1207">
        <f t="shared" si="5"/>
        <v>0</v>
      </c>
      <c r="BG610" s="1207"/>
      <c r="BH610" s="1207"/>
      <c r="BI610" s="1207"/>
      <c r="BJ610" s="1207"/>
      <c r="BK610" s="1207">
        <f t="shared" si="6"/>
        <v>0</v>
      </c>
      <c r="BL610" s="1207"/>
      <c r="BM610" s="1207"/>
      <c r="BN610" s="1207"/>
      <c r="BO610" s="1207"/>
      <c r="BP610" s="1207">
        <f t="shared" si="7"/>
        <v>0</v>
      </c>
      <c r="BQ610" s="1207"/>
      <c r="BR610" s="1207"/>
      <c r="BS610" s="1207"/>
      <c r="BT610" s="1207"/>
      <c r="BU610" s="1207">
        <f t="shared" si="8"/>
        <v>0</v>
      </c>
      <c r="BV610" s="1207"/>
      <c r="BW610" s="1207"/>
      <c r="BX610" s="1207"/>
      <c r="BY610" s="1207"/>
      <c r="BZ610" s="1207">
        <f t="shared" si="9"/>
        <v>0</v>
      </c>
      <c r="CA610" s="1207"/>
      <c r="CB610" s="1207"/>
      <c r="CC610" s="1207"/>
      <c r="CD610" s="1207"/>
      <c r="CE610" s="1221">
        <f t="shared" si="10"/>
        <v>0</v>
      </c>
      <c r="CF610" s="1221"/>
      <c r="CG610" s="1221"/>
      <c r="CH610" s="1221"/>
      <c r="CI610" s="1221"/>
      <c r="CJ610" s="1221">
        <f t="shared" si="11"/>
        <v>0</v>
      </c>
      <c r="CK610" s="1221"/>
      <c r="CL610" s="1221"/>
      <c r="CM610" s="1221"/>
      <c r="CN610" s="1221"/>
      <c r="CO610" s="1221">
        <f t="shared" si="12"/>
        <v>0</v>
      </c>
      <c r="CP610" s="1221"/>
      <c r="CQ610" s="1221"/>
      <c r="CR610" s="1221"/>
      <c r="CS610" s="1221"/>
      <c r="CT610" s="1221">
        <f t="shared" si="13"/>
        <v>0</v>
      </c>
      <c r="CU610" s="1221"/>
      <c r="CV610" s="1221"/>
      <c r="CW610" s="1221"/>
      <c r="CX610" s="1221"/>
      <c r="CY610" s="1221">
        <f t="shared" si="14"/>
        <v>0</v>
      </c>
      <c r="CZ610" s="1221"/>
      <c r="DA610" s="1221"/>
      <c r="DB610" s="1221"/>
      <c r="DC610" s="1221"/>
      <c r="DD610" s="1221">
        <f t="shared" si="15"/>
        <v>0</v>
      </c>
      <c r="DE610" s="1221"/>
      <c r="DF610" s="1221"/>
      <c r="DG610" s="1221"/>
      <c r="DH610" s="1221"/>
    </row>
    <row r="611" spans="1:112" ht="13">
      <c r="A611" s="50" t="s">
        <v>341</v>
      </c>
      <c r="B611" s="50"/>
      <c r="C611" s="50" t="s">
        <v>23</v>
      </c>
      <c r="AM611" s="58"/>
      <c r="AN611" s="58"/>
      <c r="AO611" s="58"/>
      <c r="AP611" s="58"/>
      <c r="AQ611" s="58"/>
      <c r="AR611" s="1541">
        <f t="shared" si="0"/>
        <v>0</v>
      </c>
      <c r="AS611" s="1542"/>
      <c r="AT611" s="1135">
        <f t="shared" si="1"/>
        <v>0</v>
      </c>
      <c r="AU611" s="1137"/>
      <c r="AV611" s="1541">
        <f t="shared" si="2"/>
        <v>0</v>
      </c>
      <c r="AW611" s="1542"/>
      <c r="AX611" s="1135">
        <f t="shared" si="3"/>
        <v>0</v>
      </c>
      <c r="AY611" s="1137"/>
      <c r="AZ611" s="58"/>
      <c r="BA611" s="1135">
        <f t="shared" si="4"/>
        <v>0</v>
      </c>
      <c r="BB611" s="1136"/>
      <c r="BC611" s="1136"/>
      <c r="BD611" s="1136"/>
      <c r="BE611" s="1137"/>
      <c r="BF611" s="1207">
        <f t="shared" si="5"/>
        <v>0</v>
      </c>
      <c r="BG611" s="1207"/>
      <c r="BH611" s="1207"/>
      <c r="BI611" s="1207"/>
      <c r="BJ611" s="1207"/>
      <c r="BK611" s="1207">
        <f t="shared" si="6"/>
        <v>0</v>
      </c>
      <c r="BL611" s="1207"/>
      <c r="BM611" s="1207"/>
      <c r="BN611" s="1207"/>
      <c r="BO611" s="1207"/>
      <c r="BP611" s="1207">
        <f t="shared" si="7"/>
        <v>0</v>
      </c>
      <c r="BQ611" s="1207"/>
      <c r="BR611" s="1207"/>
      <c r="BS611" s="1207"/>
      <c r="BT611" s="1207"/>
      <c r="BU611" s="1207">
        <f t="shared" si="8"/>
        <v>0</v>
      </c>
      <c r="BV611" s="1207"/>
      <c r="BW611" s="1207"/>
      <c r="BX611" s="1207"/>
      <c r="BY611" s="1207"/>
      <c r="BZ611" s="1207">
        <f t="shared" si="9"/>
        <v>0</v>
      </c>
      <c r="CA611" s="1207"/>
      <c r="CB611" s="1207"/>
      <c r="CC611" s="1207"/>
      <c r="CD611" s="1207"/>
      <c r="CE611" s="1221">
        <f t="shared" si="10"/>
        <v>0</v>
      </c>
      <c r="CF611" s="1221"/>
      <c r="CG611" s="1221"/>
      <c r="CH611" s="1221"/>
      <c r="CI611" s="1221"/>
      <c r="CJ611" s="1221">
        <f t="shared" si="11"/>
        <v>0</v>
      </c>
      <c r="CK611" s="1221"/>
      <c r="CL611" s="1221"/>
      <c r="CM611" s="1221"/>
      <c r="CN611" s="1221"/>
      <c r="CO611" s="1221">
        <f t="shared" si="12"/>
        <v>0</v>
      </c>
      <c r="CP611" s="1221"/>
      <c r="CQ611" s="1221"/>
      <c r="CR611" s="1221"/>
      <c r="CS611" s="1221"/>
      <c r="CT611" s="1221">
        <f t="shared" si="13"/>
        <v>0</v>
      </c>
      <c r="CU611" s="1221"/>
      <c r="CV611" s="1221"/>
      <c r="CW611" s="1221"/>
      <c r="CX611" s="1221"/>
      <c r="CY611" s="1221">
        <f t="shared" si="14"/>
        <v>0</v>
      </c>
      <c r="CZ611" s="1221"/>
      <c r="DA611" s="1221"/>
      <c r="DB611" s="1221"/>
      <c r="DC611" s="1221"/>
      <c r="DD611" s="1221">
        <f t="shared" si="15"/>
        <v>0</v>
      </c>
      <c r="DE611" s="1221"/>
      <c r="DF611" s="1221"/>
      <c r="DG611" s="1221"/>
      <c r="DH611" s="1221"/>
    </row>
    <row r="612" spans="1:112" ht="13">
      <c r="A612" s="50"/>
      <c r="B612" s="50"/>
      <c r="C612" s="50"/>
      <c r="AM612" s="58"/>
      <c r="AN612" s="58"/>
      <c r="AO612" s="58"/>
      <c r="AP612" s="58"/>
      <c r="AQ612" s="58"/>
      <c r="AR612" s="1541">
        <f t="shared" si="0"/>
        <v>0</v>
      </c>
      <c r="AS612" s="1542"/>
      <c r="AT612" s="1135">
        <f t="shared" si="1"/>
        <v>0</v>
      </c>
      <c r="AU612" s="1137"/>
      <c r="AV612" s="1541">
        <f t="shared" si="2"/>
        <v>0</v>
      </c>
      <c r="AW612" s="1542"/>
      <c r="AX612" s="1135">
        <f t="shared" si="3"/>
        <v>0</v>
      </c>
      <c r="AY612" s="1137"/>
      <c r="AZ612" s="58"/>
      <c r="BA612" s="1135">
        <f t="shared" si="4"/>
        <v>0</v>
      </c>
      <c r="BB612" s="1136"/>
      <c r="BC612" s="1136"/>
      <c r="BD612" s="1136"/>
      <c r="BE612" s="1137"/>
      <c r="BF612" s="1207">
        <f t="shared" si="5"/>
        <v>0</v>
      </c>
      <c r="BG612" s="1207"/>
      <c r="BH612" s="1207"/>
      <c r="BI612" s="1207"/>
      <c r="BJ612" s="1207"/>
      <c r="BK612" s="1207">
        <f t="shared" si="6"/>
        <v>0</v>
      </c>
      <c r="BL612" s="1207"/>
      <c r="BM612" s="1207"/>
      <c r="BN612" s="1207"/>
      <c r="BO612" s="1207"/>
      <c r="BP612" s="1207">
        <f t="shared" si="7"/>
        <v>0</v>
      </c>
      <c r="BQ612" s="1207"/>
      <c r="BR612" s="1207"/>
      <c r="BS612" s="1207"/>
      <c r="BT612" s="1207"/>
      <c r="BU612" s="1207">
        <f t="shared" si="8"/>
        <v>0</v>
      </c>
      <c r="BV612" s="1207"/>
      <c r="BW612" s="1207"/>
      <c r="BX612" s="1207"/>
      <c r="BY612" s="1207"/>
      <c r="BZ612" s="1207">
        <f t="shared" si="9"/>
        <v>0</v>
      </c>
      <c r="CA612" s="1207"/>
      <c r="CB612" s="1207"/>
      <c r="CC612" s="1207"/>
      <c r="CD612" s="1207"/>
      <c r="CE612" s="1221">
        <f t="shared" si="10"/>
        <v>0</v>
      </c>
      <c r="CF612" s="1221"/>
      <c r="CG612" s="1221"/>
      <c r="CH612" s="1221"/>
      <c r="CI612" s="1221"/>
      <c r="CJ612" s="1221">
        <f t="shared" si="11"/>
        <v>0</v>
      </c>
      <c r="CK612" s="1221"/>
      <c r="CL612" s="1221"/>
      <c r="CM612" s="1221"/>
      <c r="CN612" s="1221"/>
      <c r="CO612" s="1221">
        <f t="shared" si="12"/>
        <v>0</v>
      </c>
      <c r="CP612" s="1221"/>
      <c r="CQ612" s="1221"/>
      <c r="CR612" s="1221"/>
      <c r="CS612" s="1221"/>
      <c r="CT612" s="1221">
        <f t="shared" si="13"/>
        <v>0</v>
      </c>
      <c r="CU612" s="1221"/>
      <c r="CV612" s="1221"/>
      <c r="CW612" s="1221"/>
      <c r="CX612" s="1221"/>
      <c r="CY612" s="1221">
        <f t="shared" si="14"/>
        <v>0</v>
      </c>
      <c r="CZ612" s="1221"/>
      <c r="DA612" s="1221"/>
      <c r="DB612" s="1221"/>
      <c r="DC612" s="1221"/>
      <c r="DD612" s="1221">
        <f t="shared" si="15"/>
        <v>0</v>
      </c>
      <c r="DE612" s="1221"/>
      <c r="DF612" s="1221"/>
      <c r="DG612" s="1221"/>
      <c r="DH612" s="1221"/>
    </row>
    <row r="613" spans="1:112" ht="13">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41">
        <f t="shared" si="0"/>
        <v>0</v>
      </c>
      <c r="AS613" s="1542"/>
      <c r="AT613" s="1135">
        <f t="shared" si="1"/>
        <v>0</v>
      </c>
      <c r="AU613" s="1137"/>
      <c r="AV613" s="1541">
        <f t="shared" si="2"/>
        <v>0</v>
      </c>
      <c r="AW613" s="1542"/>
      <c r="AX613" s="1135">
        <f t="shared" si="3"/>
        <v>0</v>
      </c>
      <c r="AY613" s="1137"/>
      <c r="AZ613" s="58"/>
      <c r="BA613" s="1135">
        <f t="shared" si="4"/>
        <v>0</v>
      </c>
      <c r="BB613" s="1136"/>
      <c r="BC613" s="1136"/>
      <c r="BD613" s="1136"/>
      <c r="BE613" s="1137"/>
      <c r="BF613" s="1207">
        <f t="shared" si="5"/>
        <v>0</v>
      </c>
      <c r="BG613" s="1207"/>
      <c r="BH613" s="1207"/>
      <c r="BI613" s="1207"/>
      <c r="BJ613" s="1207"/>
      <c r="BK613" s="1207">
        <f t="shared" si="6"/>
        <v>0</v>
      </c>
      <c r="BL613" s="1207"/>
      <c r="BM613" s="1207"/>
      <c r="BN613" s="1207"/>
      <c r="BO613" s="1207"/>
      <c r="BP613" s="1207">
        <f t="shared" si="7"/>
        <v>0</v>
      </c>
      <c r="BQ613" s="1207"/>
      <c r="BR613" s="1207"/>
      <c r="BS613" s="1207"/>
      <c r="BT613" s="1207"/>
      <c r="BU613" s="1207">
        <f t="shared" si="8"/>
        <v>0</v>
      </c>
      <c r="BV613" s="1207"/>
      <c r="BW613" s="1207"/>
      <c r="BX613" s="1207"/>
      <c r="BY613" s="1207"/>
      <c r="BZ613" s="1207">
        <f t="shared" si="9"/>
        <v>0</v>
      </c>
      <c r="CA613" s="1207"/>
      <c r="CB613" s="1207"/>
      <c r="CC613" s="1207"/>
      <c r="CD613" s="1207"/>
      <c r="CE613" s="1221">
        <f t="shared" si="10"/>
        <v>0</v>
      </c>
      <c r="CF613" s="1221"/>
      <c r="CG613" s="1221"/>
      <c r="CH613" s="1221"/>
      <c r="CI613" s="1221"/>
      <c r="CJ613" s="1221">
        <f t="shared" si="11"/>
        <v>0</v>
      </c>
      <c r="CK613" s="1221"/>
      <c r="CL613" s="1221"/>
      <c r="CM613" s="1221"/>
      <c r="CN613" s="1221"/>
      <c r="CO613" s="1221">
        <f t="shared" si="12"/>
        <v>0</v>
      </c>
      <c r="CP613" s="1221"/>
      <c r="CQ613" s="1221"/>
      <c r="CR613" s="1221"/>
      <c r="CS613" s="1221"/>
      <c r="CT613" s="1221">
        <f t="shared" si="13"/>
        <v>0</v>
      </c>
      <c r="CU613" s="1221"/>
      <c r="CV613" s="1221"/>
      <c r="CW613" s="1221"/>
      <c r="CX613" s="1221"/>
      <c r="CY613" s="1221">
        <f t="shared" si="14"/>
        <v>0</v>
      </c>
      <c r="CZ613" s="1221"/>
      <c r="DA613" s="1221"/>
      <c r="DB613" s="1221"/>
      <c r="DC613" s="1221"/>
      <c r="DD613" s="1221">
        <f t="shared" si="15"/>
        <v>0</v>
      </c>
      <c r="DE613" s="1221"/>
      <c r="DF613" s="1221"/>
      <c r="DG613" s="1221"/>
      <c r="DH613" s="1221"/>
    </row>
    <row r="614" spans="1:112" ht="13">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41">
        <f>SUM(AT589:AU613)</f>
        <v>68</v>
      </c>
      <c r="AU614" s="1542"/>
      <c r="AV614" s="58"/>
      <c r="AW614" s="58"/>
      <c r="AX614" s="1541">
        <f>SUM(AX589:AY613)</f>
        <v>0</v>
      </c>
      <c r="AY614" s="1542"/>
      <c r="AZ614" s="58"/>
      <c r="BA614" s="1541">
        <f>SUM(BA589:BE613)</f>
        <v>150</v>
      </c>
      <c r="BB614" s="1549"/>
      <c r="BC614" s="1549"/>
      <c r="BD614" s="1549"/>
      <c r="BE614" s="1542"/>
      <c r="BF614" s="1226">
        <f>SUM(BF589:BJ613)</f>
        <v>70</v>
      </c>
      <c r="BG614" s="1226"/>
      <c r="BH614" s="1226"/>
      <c r="BI614" s="1226"/>
      <c r="BJ614" s="1226"/>
      <c r="BK614" s="1226">
        <f>SUM(BK589:BO613)</f>
        <v>0</v>
      </c>
      <c r="BL614" s="1226"/>
      <c r="BM614" s="1226"/>
      <c r="BN614" s="1226"/>
      <c r="BO614" s="1226"/>
      <c r="BP614" s="1226">
        <f>SUM(BP589:BT613)</f>
        <v>0</v>
      </c>
      <c r="BQ614" s="1226"/>
      <c r="BR614" s="1226"/>
      <c r="BS614" s="1226"/>
      <c r="BT614" s="1226"/>
      <c r="BU614" s="1226">
        <f>SUM(BU589:BY613)</f>
        <v>0</v>
      </c>
      <c r="BV614" s="1226"/>
      <c r="BW614" s="1226"/>
      <c r="BX614" s="1226"/>
      <c r="BY614" s="1226"/>
      <c r="BZ614" s="1226">
        <f>SUM(BZ589:CD613)</f>
        <v>0</v>
      </c>
      <c r="CA614" s="1226"/>
      <c r="CB614" s="1226"/>
      <c r="CC614" s="1226"/>
      <c r="CD614" s="1226"/>
      <c r="CE614" s="1226">
        <f>SUM(CE589:CI613)</f>
        <v>0</v>
      </c>
      <c r="CF614" s="1226"/>
      <c r="CG614" s="1226"/>
      <c r="CH614" s="1226"/>
      <c r="CI614" s="1226"/>
      <c r="CJ614" s="1226">
        <f>SUM(CJ589:CN613)</f>
        <v>0</v>
      </c>
      <c r="CK614" s="1226"/>
      <c r="CL614" s="1226"/>
      <c r="CM614" s="1226"/>
      <c r="CN614" s="1226"/>
      <c r="CO614" s="1226">
        <f>SUM(CO589:CS613)</f>
        <v>0</v>
      </c>
      <c r="CP614" s="1226"/>
      <c r="CQ614" s="1226"/>
      <c r="CR614" s="1226"/>
      <c r="CS614" s="1226"/>
      <c r="CT614" s="1226">
        <f>SUM(CT589:CX613)</f>
        <v>0</v>
      </c>
      <c r="CU614" s="1226"/>
      <c r="CV614" s="1226"/>
      <c r="CW614" s="1226"/>
      <c r="CX614" s="1226"/>
      <c r="CY614" s="1226">
        <f>SUM(CY589:DC613)</f>
        <v>0</v>
      </c>
      <c r="CZ614" s="1226"/>
      <c r="DA614" s="1226"/>
      <c r="DB614" s="1226"/>
      <c r="DC614" s="1226"/>
      <c r="DD614" s="1226">
        <f>SUM(DD589:DH613)</f>
        <v>0</v>
      </c>
      <c r="DE614" s="1226"/>
      <c r="DF614" s="1226"/>
      <c r="DG614" s="1226"/>
      <c r="DH614" s="1226"/>
    </row>
    <row r="615" spans="1:112" ht="12.5">
      <c r="B615" s="1455" t="s">
        <v>497</v>
      </c>
      <c r="C615" s="1456"/>
      <c r="D615" s="1456"/>
      <c r="E615" s="1456"/>
      <c r="F615" s="1456"/>
      <c r="G615" s="1456"/>
      <c r="H615" s="1456"/>
      <c r="I615" s="1456"/>
      <c r="J615" s="1456"/>
      <c r="K615" s="1456"/>
      <c r="L615" s="1456"/>
      <c r="M615" s="1456"/>
      <c r="N615" s="1456"/>
      <c r="O615" s="1457"/>
      <c r="P615" s="1464" t="s">
        <v>346</v>
      </c>
      <c r="Q615" s="1465"/>
      <c r="R615" s="1466"/>
      <c r="S615" s="1555" t="s">
        <v>498</v>
      </c>
      <c r="T615" s="1556"/>
      <c r="U615" s="1557"/>
      <c r="V615" s="1454" t="s">
        <v>18</v>
      </c>
      <c r="W615" s="1454"/>
      <c r="X615" s="1454"/>
      <c r="Y615" s="1454"/>
      <c r="Z615" s="1454"/>
      <c r="AA615" s="1454"/>
      <c r="AB615" s="1454" t="s">
        <v>17</v>
      </c>
      <c r="AC615" s="1454"/>
      <c r="AD615" s="1454"/>
      <c r="AE615" s="1454"/>
      <c r="AF615" s="1454"/>
      <c r="AG615" s="1454" t="s">
        <v>499</v>
      </c>
      <c r="AH615" s="1454"/>
      <c r="AI615" s="1454"/>
      <c r="AJ615" s="1454"/>
      <c r="AK615" s="1454"/>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5">
      <c r="B616" s="1458"/>
      <c r="C616" s="1459"/>
      <c r="D616" s="1459"/>
      <c r="E616" s="1459"/>
      <c r="F616" s="1459"/>
      <c r="G616" s="1459"/>
      <c r="H616" s="1459"/>
      <c r="I616" s="1459"/>
      <c r="J616" s="1459"/>
      <c r="K616" s="1459"/>
      <c r="L616" s="1459"/>
      <c r="M616" s="1459"/>
      <c r="N616" s="1459"/>
      <c r="O616" s="1460"/>
      <c r="P616" s="1467"/>
      <c r="Q616" s="1468"/>
      <c r="R616" s="1469"/>
      <c r="S616" s="1558"/>
      <c r="T616" s="1559"/>
      <c r="U616" s="1560"/>
      <c r="V616" s="1454"/>
      <c r="W616" s="1454"/>
      <c r="X616" s="1454"/>
      <c r="Y616" s="1454"/>
      <c r="Z616" s="1454"/>
      <c r="AA616" s="1454"/>
      <c r="AB616" s="1454"/>
      <c r="AC616" s="1454"/>
      <c r="AD616" s="1454"/>
      <c r="AE616" s="1454"/>
      <c r="AF616" s="1454"/>
      <c r="AG616" s="1454"/>
      <c r="AH616" s="1454"/>
      <c r="AI616" s="1454"/>
      <c r="AJ616" s="1454"/>
      <c r="AK616" s="1454"/>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61"/>
      <c r="C617" s="1462"/>
      <c r="D617" s="1462"/>
      <c r="E617" s="1462"/>
      <c r="F617" s="1462"/>
      <c r="G617" s="1462"/>
      <c r="H617" s="1462"/>
      <c r="I617" s="1462"/>
      <c r="J617" s="1462"/>
      <c r="K617" s="1462"/>
      <c r="L617" s="1462"/>
      <c r="M617" s="1462"/>
      <c r="N617" s="1462"/>
      <c r="O617" s="1463"/>
      <c r="P617" s="1470"/>
      <c r="Q617" s="1471"/>
      <c r="R617" s="1472"/>
      <c r="S617" s="1561"/>
      <c r="T617" s="1562"/>
      <c r="U617" s="1563"/>
      <c r="V617" s="1454"/>
      <c r="W617" s="1454"/>
      <c r="X617" s="1454"/>
      <c r="Y617" s="1454"/>
      <c r="Z617" s="1454"/>
      <c r="AA617" s="1454"/>
      <c r="AB617" s="1454"/>
      <c r="AC617" s="1454"/>
      <c r="AD617" s="1454"/>
      <c r="AE617" s="1454"/>
      <c r="AF617" s="1454"/>
      <c r="AG617" s="1454"/>
      <c r="AH617" s="1454"/>
      <c r="AI617" s="1454"/>
      <c r="AJ617" s="1454"/>
      <c r="AK617" s="1454"/>
      <c r="AL617" s="58"/>
      <c r="AM617" s="61"/>
      <c r="AN617" s="61"/>
      <c r="AO617" s="61"/>
      <c r="AP617" s="61"/>
      <c r="AQ617" s="61"/>
      <c r="AR617" s="61"/>
      <c r="AS617" s="61"/>
      <c r="AT617" s="61"/>
      <c r="AU617" s="61"/>
      <c r="AV617" s="61"/>
      <c r="AW617" s="61"/>
      <c r="AX617" s="61"/>
      <c r="AY617" s="61"/>
      <c r="AZ617" s="61"/>
      <c r="BA617" s="1135">
        <f>IF(J754="SRO/Studio",O754,0)</f>
        <v>0</v>
      </c>
      <c r="BB617" s="1136"/>
      <c r="BC617" s="1136"/>
      <c r="BD617" s="1136"/>
      <c r="BE617" s="1137"/>
      <c r="BF617" s="1207">
        <f>IF(J754="1 Bedroom",O754,0)</f>
        <v>0</v>
      </c>
      <c r="BG617" s="1207"/>
      <c r="BH617" s="1207"/>
      <c r="BI617" s="1207"/>
      <c r="BJ617" s="1207"/>
      <c r="BK617" s="1207">
        <f>IF(J754="2 Bedrooms",O754,0)</f>
        <v>1</v>
      </c>
      <c r="BL617" s="1207"/>
      <c r="BM617" s="1207"/>
      <c r="BN617" s="1207"/>
      <c r="BO617" s="1207"/>
      <c r="BP617" s="1207">
        <f>IF(J754="3 Bedrooms",O754,0)</f>
        <v>0</v>
      </c>
      <c r="BQ617" s="1207"/>
      <c r="BR617" s="1207"/>
      <c r="BS617" s="1207"/>
      <c r="BT617" s="1207"/>
      <c r="BU617" s="1207">
        <f>IF(J754="4 Bedrooms",O754,0)</f>
        <v>0</v>
      </c>
      <c r="BV617" s="1207"/>
      <c r="BW617" s="1207"/>
      <c r="BX617" s="1207"/>
      <c r="BY617" s="1207"/>
      <c r="BZ617" s="1207">
        <f>IF(J754="5 Bedrooms",O754,0)</f>
        <v>0</v>
      </c>
      <c r="CA617" s="1207"/>
      <c r="CB617" s="1207"/>
      <c r="CC617" s="1207"/>
      <c r="CD617" s="1207"/>
      <c r="CE617" s="58"/>
      <c r="CF617" s="58"/>
      <c r="CG617" s="58"/>
      <c r="CH617" s="58"/>
      <c r="CI617" s="58"/>
      <c r="CJ617" s="58"/>
      <c r="CK617" s="58"/>
      <c r="CL617" s="58"/>
      <c r="CM617" s="58"/>
      <c r="CN617" s="58"/>
      <c r="CO617" s="58"/>
      <c r="CP617" s="58"/>
      <c r="CQ617" s="58"/>
      <c r="CR617" s="58"/>
    </row>
    <row r="618" spans="1:112" ht="12.75" customHeight="1">
      <c r="B618" s="83" t="s">
        <v>119</v>
      </c>
      <c r="C618" s="1241" t="s">
        <v>1786</v>
      </c>
      <c r="D618" s="1451"/>
      <c r="E618" s="1451"/>
      <c r="F618" s="1451"/>
      <c r="G618" s="1451"/>
      <c r="H618" s="1451"/>
      <c r="I618" s="1451"/>
      <c r="J618" s="1451"/>
      <c r="K618" s="1451"/>
      <c r="L618" s="1451"/>
      <c r="M618" s="1451"/>
      <c r="N618" s="1451"/>
      <c r="O618" s="1452"/>
      <c r="P618" s="1238">
        <v>35</v>
      </c>
      <c r="Q618" s="1239"/>
      <c r="R618" s="1240"/>
      <c r="S618" s="1235">
        <v>4.3499999999999997E-2</v>
      </c>
      <c r="T618" s="1236"/>
      <c r="U618" s="1237"/>
      <c r="V618" s="1238"/>
      <c r="W618" s="1239"/>
      <c r="X618" s="1239"/>
      <c r="Y618" s="1239"/>
      <c r="Z618" s="1239"/>
      <c r="AA618" s="1240"/>
      <c r="AB618" s="1243">
        <v>1370561</v>
      </c>
      <c r="AC618" s="1243"/>
      <c r="AD618" s="1243"/>
      <c r="AE618" s="1243"/>
      <c r="AF618" s="1243"/>
      <c r="AG618" s="1143">
        <v>24556000</v>
      </c>
      <c r="AH618" s="1144"/>
      <c r="AI618" s="1144"/>
      <c r="AJ618" s="1144"/>
      <c r="AK618" s="1145"/>
      <c r="AL618" s="58"/>
      <c r="AM618" s="61"/>
      <c r="AN618" s="61"/>
      <c r="AO618" s="61"/>
      <c r="AP618" s="61"/>
      <c r="AQ618" s="61"/>
      <c r="AR618" s="61"/>
      <c r="AS618" s="61"/>
      <c r="AT618" s="61"/>
      <c r="AU618" s="61"/>
      <c r="AV618" s="61"/>
      <c r="AW618" s="61"/>
      <c r="AX618" s="61"/>
      <c r="AY618" s="61"/>
      <c r="AZ618" s="61"/>
      <c r="BA618" s="1135">
        <f>IF(J755="SRO/Studio",O755,0)</f>
        <v>0</v>
      </c>
      <c r="BB618" s="1136"/>
      <c r="BC618" s="1136"/>
      <c r="BD618" s="1136"/>
      <c r="BE618" s="1137"/>
      <c r="BF618" s="1207">
        <f>IF(J755="1 Bedroom",O755,0)</f>
        <v>2</v>
      </c>
      <c r="BG618" s="1207"/>
      <c r="BH618" s="1207"/>
      <c r="BI618" s="1207"/>
      <c r="BJ618" s="1207"/>
      <c r="BK618" s="1207">
        <f>IF(J755="2 Bedrooms",O755,0)</f>
        <v>0</v>
      </c>
      <c r="BL618" s="1207"/>
      <c r="BM618" s="1207"/>
      <c r="BN618" s="1207"/>
      <c r="BO618" s="1207"/>
      <c r="BP618" s="1207">
        <f>IF(J755="3 Bedrooms",O755,0)</f>
        <v>0</v>
      </c>
      <c r="BQ618" s="1207"/>
      <c r="BR618" s="1207"/>
      <c r="BS618" s="1207"/>
      <c r="BT618" s="1207"/>
      <c r="BU618" s="1207">
        <f>IF(J755="4 Bedrooms",O755,0)</f>
        <v>0</v>
      </c>
      <c r="BV618" s="1207"/>
      <c r="BW618" s="1207"/>
      <c r="BX618" s="1207"/>
      <c r="BY618" s="1207"/>
      <c r="BZ618" s="1207">
        <f>IF(J755="5 Bedrooms",O755,0)</f>
        <v>0</v>
      </c>
      <c r="CA618" s="1207"/>
      <c r="CB618" s="1207"/>
      <c r="CC618" s="1207"/>
      <c r="CD618" s="1207"/>
      <c r="CE618" s="58"/>
      <c r="CF618" s="58"/>
      <c r="CG618" s="58"/>
      <c r="CH618" s="58"/>
      <c r="CI618" s="58"/>
      <c r="CJ618" s="58"/>
      <c r="CK618" s="58"/>
      <c r="CL618" s="58"/>
      <c r="CM618" s="58"/>
      <c r="CN618" s="58"/>
      <c r="CO618" s="58"/>
      <c r="CP618" s="58"/>
      <c r="CQ618" s="58"/>
      <c r="CR618" s="58"/>
    </row>
    <row r="619" spans="1:112" ht="12.5">
      <c r="B619" s="84" t="s">
        <v>120</v>
      </c>
      <c r="C619" s="1241" t="s">
        <v>1748</v>
      </c>
      <c r="D619" s="1241"/>
      <c r="E619" s="1241"/>
      <c r="F619" s="1241"/>
      <c r="G619" s="1241"/>
      <c r="H619" s="1241"/>
      <c r="I619" s="1241"/>
      <c r="J619" s="1241"/>
      <c r="K619" s="1241"/>
      <c r="L619" s="1241"/>
      <c r="M619" s="1241"/>
      <c r="N619" s="1241"/>
      <c r="O619" s="1453"/>
      <c r="P619" s="1238">
        <v>55</v>
      </c>
      <c r="Q619" s="1239"/>
      <c r="R619" s="1240"/>
      <c r="S619" s="1235">
        <v>1.15E-2</v>
      </c>
      <c r="T619" s="1236"/>
      <c r="U619" s="1237"/>
      <c r="V619" s="1238" t="s">
        <v>503</v>
      </c>
      <c r="W619" s="1239"/>
      <c r="X619" s="1239"/>
      <c r="Y619" s="1239"/>
      <c r="Z619" s="1239"/>
      <c r="AA619" s="1240"/>
      <c r="AB619" s="1243"/>
      <c r="AC619" s="1243"/>
      <c r="AD619" s="1243"/>
      <c r="AE619" s="1243"/>
      <c r="AF619" s="1243"/>
      <c r="AG619" s="1243">
        <f>AE546</f>
        <v>25844171</v>
      </c>
      <c r="AH619" s="1243"/>
      <c r="AI619" s="1243"/>
      <c r="AJ619" s="1243"/>
      <c r="AK619" s="1243"/>
      <c r="AL619" s="58"/>
      <c r="AM619" s="61"/>
      <c r="AN619" s="61"/>
      <c r="AO619" s="61"/>
      <c r="AP619" s="61"/>
      <c r="AQ619" s="61"/>
      <c r="AR619" s="61"/>
      <c r="AS619" s="61"/>
      <c r="AT619" s="61"/>
      <c r="AU619" s="61"/>
      <c r="AV619" s="61"/>
      <c r="AW619" s="61"/>
      <c r="AX619" s="61"/>
      <c r="AY619" s="61"/>
      <c r="AZ619" s="61"/>
      <c r="BA619" s="1135">
        <f>IF(J756="SRO/Studio",O756,0)</f>
        <v>0</v>
      </c>
      <c r="BB619" s="1136"/>
      <c r="BC619" s="1136"/>
      <c r="BD619" s="1136"/>
      <c r="BE619" s="1137"/>
      <c r="BF619" s="1207">
        <f>IF(J756="1 Bedroom",O756,0)</f>
        <v>0</v>
      </c>
      <c r="BG619" s="1207"/>
      <c r="BH619" s="1207"/>
      <c r="BI619" s="1207"/>
      <c r="BJ619" s="1207"/>
      <c r="BK619" s="1207">
        <f>IF(J756="2 Bedrooms",O756,0)</f>
        <v>0</v>
      </c>
      <c r="BL619" s="1207"/>
      <c r="BM619" s="1207"/>
      <c r="BN619" s="1207"/>
      <c r="BO619" s="1207"/>
      <c r="BP619" s="1207">
        <f>IF(J756="3 Bedrooms",O756,0)</f>
        <v>0</v>
      </c>
      <c r="BQ619" s="1207"/>
      <c r="BR619" s="1207"/>
      <c r="BS619" s="1207"/>
      <c r="BT619" s="1207"/>
      <c r="BU619" s="1207">
        <f>IF(J756="4 Bedrooms",O756,0)</f>
        <v>0</v>
      </c>
      <c r="BV619" s="1207"/>
      <c r="BW619" s="1207"/>
      <c r="BX619" s="1207"/>
      <c r="BY619" s="1207"/>
      <c r="BZ619" s="1207">
        <f>IF(J756="5 Bedrooms",O756,0)</f>
        <v>0</v>
      </c>
      <c r="CA619" s="1207"/>
      <c r="CB619" s="1207"/>
      <c r="CC619" s="1207"/>
      <c r="CD619" s="1207"/>
      <c r="CE619" s="58"/>
      <c r="CF619" s="58"/>
      <c r="CG619" s="58"/>
      <c r="CH619" s="58"/>
      <c r="CI619" s="58"/>
      <c r="CJ619" s="58"/>
      <c r="CK619" s="58"/>
      <c r="CL619" s="58"/>
      <c r="CM619" s="58"/>
      <c r="CN619" s="58"/>
      <c r="CO619" s="58"/>
      <c r="CP619" s="58"/>
      <c r="CQ619" s="58"/>
      <c r="CR619" s="58"/>
    </row>
    <row r="620" spans="1:112" ht="12.5">
      <c r="B620" s="84" t="s">
        <v>126</v>
      </c>
      <c r="C620" s="1241" t="s">
        <v>1759</v>
      </c>
      <c r="D620" s="1241"/>
      <c r="E620" s="1241"/>
      <c r="F620" s="1241"/>
      <c r="G620" s="1241"/>
      <c r="H620" s="1241"/>
      <c r="I620" s="1241"/>
      <c r="J620" s="1241"/>
      <c r="K620" s="1241"/>
      <c r="L620" s="1241"/>
      <c r="M620" s="1241"/>
      <c r="N620" s="1241"/>
      <c r="O620" s="1453"/>
      <c r="P620" s="1238"/>
      <c r="Q620" s="1239"/>
      <c r="R620" s="1240"/>
      <c r="S620" s="1235"/>
      <c r="T620" s="1236"/>
      <c r="U620" s="1237"/>
      <c r="V620" s="1238"/>
      <c r="W620" s="1239"/>
      <c r="X620" s="1239"/>
      <c r="Y620" s="1239"/>
      <c r="Z620" s="1239"/>
      <c r="AA620" s="1240"/>
      <c r="AB620" s="1243"/>
      <c r="AC620" s="1243"/>
      <c r="AD620" s="1243"/>
      <c r="AE620" s="1243"/>
      <c r="AF620" s="1243"/>
      <c r="AG620" s="1243">
        <v>750562</v>
      </c>
      <c r="AH620" s="1243"/>
      <c r="AI620" s="1243"/>
      <c r="AJ620" s="1243"/>
      <c r="AK620" s="1243"/>
      <c r="AL620" s="58"/>
      <c r="AM620" s="61"/>
      <c r="AN620" s="61"/>
      <c r="AO620" s="61"/>
      <c r="AP620" s="61"/>
      <c r="AQ620" s="61"/>
      <c r="AR620" s="61"/>
      <c r="AS620" s="61"/>
      <c r="AT620" s="61"/>
      <c r="AU620" s="61"/>
      <c r="AV620" s="61"/>
      <c r="AW620" s="61"/>
      <c r="AX620" s="61"/>
      <c r="AY620" s="61"/>
      <c r="AZ620" s="61"/>
      <c r="BA620" s="1135">
        <f>IF(J757="SRO/Studio",O757,0)</f>
        <v>0</v>
      </c>
      <c r="BB620" s="1136"/>
      <c r="BC620" s="1136"/>
      <c r="BD620" s="1136"/>
      <c r="BE620" s="1137"/>
      <c r="BF620" s="1207">
        <f>IF(J757="1 Bedroom",O757,0)</f>
        <v>0</v>
      </c>
      <c r="BG620" s="1207"/>
      <c r="BH620" s="1207"/>
      <c r="BI620" s="1207"/>
      <c r="BJ620" s="1207"/>
      <c r="BK620" s="1207">
        <f>IF(J757="2 Bedrooms",O757,0)</f>
        <v>0</v>
      </c>
      <c r="BL620" s="1207"/>
      <c r="BM620" s="1207"/>
      <c r="BN620" s="1207"/>
      <c r="BO620" s="1207"/>
      <c r="BP620" s="1207">
        <f>IF(J757="3 Bedrooms",O757,0)</f>
        <v>0</v>
      </c>
      <c r="BQ620" s="1207"/>
      <c r="BR620" s="1207"/>
      <c r="BS620" s="1207"/>
      <c r="BT620" s="1207"/>
      <c r="BU620" s="1207">
        <f>IF(J757="4 Bedrooms",O757,0)</f>
        <v>0</v>
      </c>
      <c r="BV620" s="1207"/>
      <c r="BW620" s="1207"/>
      <c r="BX620" s="1207"/>
      <c r="BY620" s="1207"/>
      <c r="BZ620" s="1207">
        <f>IF(J757="5 Bedrooms",O757,0)</f>
        <v>0</v>
      </c>
      <c r="CA620" s="1207"/>
      <c r="CB620" s="1207"/>
      <c r="CC620" s="1207"/>
      <c r="CD620" s="1207"/>
      <c r="CE620" s="58"/>
      <c r="CF620" s="58"/>
      <c r="CG620" s="58"/>
      <c r="CH620" s="58"/>
      <c r="CI620" s="58"/>
      <c r="CJ620" s="58"/>
      <c r="CK620" s="58"/>
      <c r="CL620" s="58"/>
      <c r="CM620" s="58"/>
      <c r="CN620" s="58"/>
      <c r="CO620" s="58"/>
      <c r="CP620" s="58"/>
      <c r="CQ620" s="58"/>
      <c r="CR620" s="58"/>
    </row>
    <row r="621" spans="1:112" ht="12.5">
      <c r="B621" s="84" t="s">
        <v>631</v>
      </c>
      <c r="C621" s="1241" t="s">
        <v>1769</v>
      </c>
      <c r="D621" s="1241"/>
      <c r="E621" s="1241"/>
      <c r="F621" s="1241"/>
      <c r="G621" s="1241"/>
      <c r="H621" s="1241"/>
      <c r="I621" s="1241"/>
      <c r="J621" s="1241"/>
      <c r="K621" s="1241"/>
      <c r="L621" s="1241"/>
      <c r="M621" s="1241"/>
      <c r="N621" s="1241"/>
      <c r="O621" s="1453"/>
      <c r="P621" s="1238"/>
      <c r="Q621" s="1239"/>
      <c r="R621" s="1240"/>
      <c r="S621" s="1235"/>
      <c r="T621" s="1236"/>
      <c r="U621" s="1237"/>
      <c r="V621" s="1238" t="s">
        <v>504</v>
      </c>
      <c r="W621" s="1239"/>
      <c r="X621" s="1239"/>
      <c r="Y621" s="1239"/>
      <c r="Z621" s="1239"/>
      <c r="AA621" s="1240"/>
      <c r="AB621" s="1243"/>
      <c r="AC621" s="1243"/>
      <c r="AD621" s="1243"/>
      <c r="AE621" s="1243"/>
      <c r="AF621" s="1243"/>
      <c r="AG621" s="1243">
        <f>AE549</f>
        <v>5365016</v>
      </c>
      <c r="AH621" s="1243"/>
      <c r="AI621" s="1243"/>
      <c r="AJ621" s="1243"/>
      <c r="AK621" s="1243"/>
      <c r="AL621" s="58"/>
      <c r="AM621" s="61"/>
      <c r="AN621" s="61"/>
      <c r="AO621" s="61"/>
      <c r="AP621" s="61"/>
      <c r="AQ621" s="61"/>
      <c r="AR621" s="61"/>
      <c r="AS621" s="61"/>
      <c r="AT621" s="61"/>
      <c r="AU621" s="61"/>
      <c r="AV621" s="61"/>
      <c r="AW621" s="61"/>
      <c r="AX621" s="61"/>
      <c r="AY621" s="61"/>
      <c r="AZ621" s="61"/>
      <c r="BA621" s="1138">
        <f>SUM(BA617:BE620)</f>
        <v>0</v>
      </c>
      <c r="BB621" s="1139"/>
      <c r="BC621" s="1139"/>
      <c r="BD621" s="1139"/>
      <c r="BE621" s="1140"/>
      <c r="BF621" s="1138">
        <f>SUM(BF617:BJ620)</f>
        <v>2</v>
      </c>
      <c r="BG621" s="1139"/>
      <c r="BH621" s="1139"/>
      <c r="BI621" s="1139"/>
      <c r="BJ621" s="1140"/>
      <c r="BK621" s="1138">
        <f>SUM(BK617:BO620)</f>
        <v>1</v>
      </c>
      <c r="BL621" s="1139"/>
      <c r="BM621" s="1139"/>
      <c r="BN621" s="1139"/>
      <c r="BO621" s="1140"/>
      <c r="BP621" s="1138">
        <f>SUM(BP617:BT620)</f>
        <v>0</v>
      </c>
      <c r="BQ621" s="1139"/>
      <c r="BR621" s="1139"/>
      <c r="BS621" s="1139"/>
      <c r="BT621" s="1140"/>
      <c r="BU621" s="1138">
        <f>SUM(BU617:BY620)</f>
        <v>0</v>
      </c>
      <c r="BV621" s="1139"/>
      <c r="BW621" s="1139"/>
      <c r="BX621" s="1139"/>
      <c r="BY621" s="1140"/>
      <c r="BZ621" s="1138">
        <f>SUM(BZ617:CD620)</f>
        <v>0</v>
      </c>
      <c r="CA621" s="1139"/>
      <c r="CB621" s="1139"/>
      <c r="CC621" s="1139"/>
      <c r="CD621" s="1140"/>
      <c r="CE621" s="58"/>
      <c r="CF621" s="58"/>
      <c r="CG621" s="58"/>
      <c r="CH621" s="58"/>
      <c r="CI621" s="58"/>
      <c r="CJ621" s="58"/>
      <c r="CK621" s="58"/>
      <c r="CL621" s="58"/>
      <c r="CM621" s="58"/>
      <c r="CN621" s="58"/>
      <c r="CO621" s="58"/>
      <c r="CP621" s="58"/>
      <c r="CQ621" s="58"/>
      <c r="CR621" s="58"/>
    </row>
    <row r="622" spans="1:112" ht="12.5">
      <c r="B622" s="84" t="s">
        <v>841</v>
      </c>
      <c r="C622" s="1241" t="s">
        <v>1770</v>
      </c>
      <c r="D622" s="1105"/>
      <c r="E622" s="1105"/>
      <c r="F622" s="1105"/>
      <c r="G622" s="1105"/>
      <c r="H622" s="1105"/>
      <c r="I622" s="1105"/>
      <c r="J622" s="1105"/>
      <c r="K622" s="1105"/>
      <c r="L622" s="1105"/>
      <c r="M622" s="1105"/>
      <c r="N622" s="1105"/>
      <c r="O622" s="1242"/>
      <c r="P622" s="1238"/>
      <c r="Q622" s="1239"/>
      <c r="R622" s="1240"/>
      <c r="S622" s="1235"/>
      <c r="T622" s="1236"/>
      <c r="U622" s="1237"/>
      <c r="V622" s="1238"/>
      <c r="W622" s="1239"/>
      <c r="X622" s="1239"/>
      <c r="Y622" s="1239"/>
      <c r="Z622" s="1239"/>
      <c r="AA622" s="1240"/>
      <c r="AB622" s="1243"/>
      <c r="AC622" s="1243"/>
      <c r="AD622" s="1243"/>
      <c r="AE622" s="1243"/>
      <c r="AF622" s="1243"/>
      <c r="AG622" s="1243">
        <v>100</v>
      </c>
      <c r="AH622" s="1243"/>
      <c r="AI622" s="1243"/>
      <c r="AJ622" s="1243"/>
      <c r="AK622" s="1243"/>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5">
      <c r="B623" s="84" t="s">
        <v>634</v>
      </c>
      <c r="C623" s="1105"/>
      <c r="D623" s="1105"/>
      <c r="E623" s="1105"/>
      <c r="F623" s="1105"/>
      <c r="G623" s="1105"/>
      <c r="H623" s="1105"/>
      <c r="I623" s="1105"/>
      <c r="J623" s="1105"/>
      <c r="K623" s="1105"/>
      <c r="L623" s="1105"/>
      <c r="M623" s="1105"/>
      <c r="N623" s="1105"/>
      <c r="O623" s="1242"/>
      <c r="P623" s="1238"/>
      <c r="Q623" s="1239"/>
      <c r="R623" s="1240"/>
      <c r="S623" s="1235"/>
      <c r="T623" s="1236"/>
      <c r="U623" s="1237"/>
      <c r="V623" s="1238"/>
      <c r="W623" s="1239"/>
      <c r="X623" s="1239"/>
      <c r="Y623" s="1239"/>
      <c r="Z623" s="1239"/>
      <c r="AA623" s="1240"/>
      <c r="AB623" s="1243"/>
      <c r="AC623" s="1243"/>
      <c r="AD623" s="1243"/>
      <c r="AE623" s="1243"/>
      <c r="AF623" s="1243"/>
      <c r="AG623" s="1243"/>
      <c r="AH623" s="1243"/>
      <c r="AI623" s="1243"/>
      <c r="AJ623" s="1243"/>
      <c r="AK623" s="1243"/>
      <c r="AL623" s="58"/>
      <c r="AM623" s="61"/>
      <c r="AN623" s="61"/>
      <c r="AO623" s="61"/>
      <c r="AP623" s="61"/>
      <c r="AQ623" s="61"/>
      <c r="AR623" s="61"/>
      <c r="AS623" s="61"/>
      <c r="AT623" s="61"/>
      <c r="AU623" s="61"/>
      <c r="AV623" s="61"/>
      <c r="AW623" s="61"/>
      <c r="AX623" s="61"/>
      <c r="AY623" s="61"/>
      <c r="AZ623" s="61"/>
      <c r="BA623" s="1135">
        <f t="shared" ref="BA623:BA632" si="16">IF(J768="SRO/Studio",O768,0)</f>
        <v>0</v>
      </c>
      <c r="BB623" s="1136"/>
      <c r="BC623" s="1136"/>
      <c r="BD623" s="1136"/>
      <c r="BE623" s="1137"/>
      <c r="BF623" s="1207">
        <f t="shared" ref="BF623:BF632" si="17">IF(J768="1 Bedroom",O768,0)</f>
        <v>0</v>
      </c>
      <c r="BG623" s="1207"/>
      <c r="BH623" s="1207"/>
      <c r="BI623" s="1207"/>
      <c r="BJ623" s="1207"/>
      <c r="BK623" s="1207">
        <f t="shared" ref="BK623:BK632" si="18">IF(J768="2 Bedrooms",O768,0)</f>
        <v>0</v>
      </c>
      <c r="BL623" s="1207"/>
      <c r="BM623" s="1207"/>
      <c r="BN623" s="1207"/>
      <c r="BO623" s="1207"/>
      <c r="BP623" s="1207">
        <f t="shared" ref="BP623:BP632" si="19">IF(J768="3 Bedrooms",O768,0)</f>
        <v>0</v>
      </c>
      <c r="BQ623" s="1207"/>
      <c r="BR623" s="1207"/>
      <c r="BS623" s="1207"/>
      <c r="BT623" s="1207"/>
      <c r="BU623" s="1207">
        <f t="shared" ref="BU623:BU632" si="20">IF(J768="4 Bedrooms",O768,0)</f>
        <v>0</v>
      </c>
      <c r="BV623" s="1207"/>
      <c r="BW623" s="1207"/>
      <c r="BX623" s="1207"/>
      <c r="BY623" s="1207"/>
      <c r="BZ623" s="1207">
        <f t="shared" ref="BZ623:BZ632" si="21">IF(J768="5 Bedrooms",O768,0)</f>
        <v>0</v>
      </c>
      <c r="CA623" s="1207"/>
      <c r="CB623" s="1207"/>
      <c r="CC623" s="1207"/>
      <c r="CD623" s="1207"/>
      <c r="CE623" s="58"/>
      <c r="CF623" s="58"/>
      <c r="CG623" s="58"/>
      <c r="CH623" s="58"/>
      <c r="CI623" s="58"/>
      <c r="CJ623" s="58"/>
      <c r="CK623" s="58"/>
      <c r="CL623" s="58"/>
      <c r="CM623" s="58"/>
      <c r="CN623" s="58"/>
      <c r="CO623" s="58"/>
      <c r="CP623" s="58"/>
      <c r="CQ623" s="58"/>
      <c r="CR623" s="58"/>
    </row>
    <row r="624" spans="1:112" ht="12.5">
      <c r="B624" s="84" t="s">
        <v>500</v>
      </c>
      <c r="C624" s="1105"/>
      <c r="D624" s="1105"/>
      <c r="E624" s="1105"/>
      <c r="F624" s="1105"/>
      <c r="G624" s="1105"/>
      <c r="H624" s="1105"/>
      <c r="I624" s="1105"/>
      <c r="J624" s="1105"/>
      <c r="K624" s="1105"/>
      <c r="L624" s="1105"/>
      <c r="M624" s="1105"/>
      <c r="N624" s="1105"/>
      <c r="O624" s="1242"/>
      <c r="P624" s="1238"/>
      <c r="Q624" s="1239"/>
      <c r="R624" s="1240"/>
      <c r="S624" s="1235"/>
      <c r="T624" s="1236"/>
      <c r="U624" s="1237"/>
      <c r="V624" s="1238"/>
      <c r="W624" s="1239"/>
      <c r="X624" s="1239"/>
      <c r="Y624" s="1239"/>
      <c r="Z624" s="1239"/>
      <c r="AA624" s="1240"/>
      <c r="AB624" s="1243"/>
      <c r="AC624" s="1243"/>
      <c r="AD624" s="1243"/>
      <c r="AE624" s="1243"/>
      <c r="AF624" s="1243"/>
      <c r="AG624" s="1243"/>
      <c r="AH624" s="1243"/>
      <c r="AI624" s="1243"/>
      <c r="AJ624" s="1243"/>
      <c r="AK624" s="1243"/>
      <c r="AL624" s="58"/>
      <c r="AM624" s="61"/>
      <c r="AN624" s="61"/>
      <c r="AO624" s="61"/>
      <c r="AP624" s="61"/>
      <c r="AQ624" s="61"/>
      <c r="AR624" s="61"/>
      <c r="AS624" s="61"/>
      <c r="AT624" s="61"/>
      <c r="AU624" s="61"/>
      <c r="AV624" s="61"/>
      <c r="AW624" s="61"/>
      <c r="AX624" s="61"/>
      <c r="AY624" s="61"/>
      <c r="AZ624" s="61"/>
      <c r="BA624" s="1135">
        <f t="shared" si="16"/>
        <v>0</v>
      </c>
      <c r="BB624" s="1136"/>
      <c r="BC624" s="1136"/>
      <c r="BD624" s="1136"/>
      <c r="BE624" s="1137"/>
      <c r="BF624" s="1207">
        <f t="shared" si="17"/>
        <v>0</v>
      </c>
      <c r="BG624" s="1207"/>
      <c r="BH624" s="1207"/>
      <c r="BI624" s="1207"/>
      <c r="BJ624" s="1207"/>
      <c r="BK624" s="1207">
        <f t="shared" si="18"/>
        <v>0</v>
      </c>
      <c r="BL624" s="1207"/>
      <c r="BM624" s="1207"/>
      <c r="BN624" s="1207"/>
      <c r="BO624" s="1207"/>
      <c r="BP624" s="1207">
        <f t="shared" si="19"/>
        <v>0</v>
      </c>
      <c r="BQ624" s="1207"/>
      <c r="BR624" s="1207"/>
      <c r="BS624" s="1207"/>
      <c r="BT624" s="1207"/>
      <c r="BU624" s="1207">
        <f t="shared" si="20"/>
        <v>0</v>
      </c>
      <c r="BV624" s="1207"/>
      <c r="BW624" s="1207"/>
      <c r="BX624" s="1207"/>
      <c r="BY624" s="1207"/>
      <c r="BZ624" s="1207">
        <f t="shared" si="21"/>
        <v>0</v>
      </c>
      <c r="CA624" s="1207"/>
      <c r="CB624" s="1207"/>
      <c r="CC624" s="1207"/>
      <c r="CD624" s="1207"/>
      <c r="CE624" s="58"/>
      <c r="CF624" s="58"/>
      <c r="CG624" s="58"/>
      <c r="CH624" s="58"/>
      <c r="CI624" s="58"/>
      <c r="CJ624" s="58"/>
      <c r="CK624" s="58"/>
      <c r="CL624" s="58"/>
      <c r="CM624" s="58"/>
      <c r="CN624" s="58"/>
      <c r="CO624" s="58"/>
      <c r="CP624" s="58"/>
      <c r="CQ624" s="58"/>
      <c r="CR624" s="58"/>
    </row>
    <row r="625" spans="1:96" ht="12.5">
      <c r="B625" s="84" t="s">
        <v>501</v>
      </c>
      <c r="C625" s="1105"/>
      <c r="D625" s="1105"/>
      <c r="E625" s="1105"/>
      <c r="F625" s="1105"/>
      <c r="G625" s="1105"/>
      <c r="H625" s="1105"/>
      <c r="I625" s="1105"/>
      <c r="J625" s="1105"/>
      <c r="K625" s="1105"/>
      <c r="L625" s="1105"/>
      <c r="M625" s="1105"/>
      <c r="N625" s="1105"/>
      <c r="O625" s="1242"/>
      <c r="P625" s="1238"/>
      <c r="Q625" s="1239"/>
      <c r="R625" s="1240"/>
      <c r="S625" s="1235"/>
      <c r="T625" s="1236"/>
      <c r="U625" s="1237"/>
      <c r="V625" s="1238"/>
      <c r="W625" s="1239"/>
      <c r="X625" s="1239"/>
      <c r="Y625" s="1239"/>
      <c r="Z625" s="1239"/>
      <c r="AA625" s="1240"/>
      <c r="AB625" s="1243"/>
      <c r="AC625" s="1243"/>
      <c r="AD625" s="1243"/>
      <c r="AE625" s="1243"/>
      <c r="AF625" s="1243"/>
      <c r="AG625" s="1243"/>
      <c r="AH625" s="1243"/>
      <c r="AI625" s="1243"/>
      <c r="AJ625" s="1243"/>
      <c r="AK625" s="1243"/>
      <c r="AL625" s="58"/>
      <c r="AM625" s="61"/>
      <c r="AN625" s="61"/>
      <c r="AO625" s="61"/>
      <c r="AP625" s="61"/>
      <c r="AQ625" s="61"/>
      <c r="AR625" s="61"/>
      <c r="AS625" s="61"/>
      <c r="AT625" s="61"/>
      <c r="AU625" s="61"/>
      <c r="AV625" s="61"/>
      <c r="AW625" s="61"/>
      <c r="AX625" s="61"/>
      <c r="AY625" s="61"/>
      <c r="AZ625" s="61"/>
      <c r="BA625" s="1135">
        <f t="shared" si="16"/>
        <v>0</v>
      </c>
      <c r="BB625" s="1136"/>
      <c r="BC625" s="1136"/>
      <c r="BD625" s="1136"/>
      <c r="BE625" s="1137"/>
      <c r="BF625" s="1207">
        <f t="shared" si="17"/>
        <v>0</v>
      </c>
      <c r="BG625" s="1207"/>
      <c r="BH625" s="1207"/>
      <c r="BI625" s="1207"/>
      <c r="BJ625" s="1207"/>
      <c r="BK625" s="1207">
        <f t="shared" si="18"/>
        <v>0</v>
      </c>
      <c r="BL625" s="1207"/>
      <c r="BM625" s="1207"/>
      <c r="BN625" s="1207"/>
      <c r="BO625" s="1207"/>
      <c r="BP625" s="1207">
        <f t="shared" si="19"/>
        <v>0</v>
      </c>
      <c r="BQ625" s="1207"/>
      <c r="BR625" s="1207"/>
      <c r="BS625" s="1207"/>
      <c r="BT625" s="1207"/>
      <c r="BU625" s="1207">
        <f t="shared" si="20"/>
        <v>0</v>
      </c>
      <c r="BV625" s="1207"/>
      <c r="BW625" s="1207"/>
      <c r="BX625" s="1207"/>
      <c r="BY625" s="1207"/>
      <c r="BZ625" s="1207">
        <f t="shared" si="21"/>
        <v>0</v>
      </c>
      <c r="CA625" s="1207"/>
      <c r="CB625" s="1207"/>
      <c r="CC625" s="1207"/>
      <c r="CD625" s="1207"/>
      <c r="CE625" s="58"/>
      <c r="CF625" s="58"/>
      <c r="CG625" s="58"/>
      <c r="CH625" s="58"/>
      <c r="CI625" s="58"/>
      <c r="CJ625" s="58"/>
      <c r="CK625" s="58"/>
      <c r="CL625" s="58"/>
      <c r="CM625" s="58"/>
      <c r="CN625" s="58"/>
      <c r="CO625" s="58"/>
      <c r="CP625" s="58"/>
      <c r="CQ625" s="58"/>
      <c r="CR625" s="58"/>
    </row>
    <row r="626" spans="1:96" ht="12.5">
      <c r="B626" s="84" t="s">
        <v>507</v>
      </c>
      <c r="C626" s="1105"/>
      <c r="D626" s="1105"/>
      <c r="E626" s="1105"/>
      <c r="F626" s="1105"/>
      <c r="G626" s="1105"/>
      <c r="H626" s="1105"/>
      <c r="I626" s="1105"/>
      <c r="J626" s="1105"/>
      <c r="K626" s="1105"/>
      <c r="L626" s="1105"/>
      <c r="M626" s="1105"/>
      <c r="N626" s="1105"/>
      <c r="O626" s="1242"/>
      <c r="P626" s="1238"/>
      <c r="Q626" s="1239"/>
      <c r="R626" s="1240"/>
      <c r="S626" s="1235"/>
      <c r="T626" s="1236"/>
      <c r="U626" s="1237"/>
      <c r="V626" s="1238"/>
      <c r="W626" s="1239"/>
      <c r="X626" s="1239"/>
      <c r="Y626" s="1239"/>
      <c r="Z626" s="1239"/>
      <c r="AA626" s="1240"/>
      <c r="AB626" s="1243"/>
      <c r="AC626" s="1243"/>
      <c r="AD626" s="1243"/>
      <c r="AE626" s="1243"/>
      <c r="AF626" s="1243"/>
      <c r="AG626" s="1243"/>
      <c r="AH626" s="1243"/>
      <c r="AI626" s="1243"/>
      <c r="AJ626" s="1243"/>
      <c r="AK626" s="1243"/>
      <c r="AL626" s="58"/>
      <c r="AM626" s="58"/>
      <c r="AN626" s="58"/>
      <c r="AO626" s="58"/>
      <c r="AP626" s="58"/>
      <c r="AQ626" s="58"/>
      <c r="AR626" s="58"/>
      <c r="AS626" s="58"/>
      <c r="AT626" s="58"/>
      <c r="AU626" s="58"/>
      <c r="AV626" s="58"/>
      <c r="AW626" s="58"/>
      <c r="AX626" s="58"/>
      <c r="AY626" s="58"/>
      <c r="AZ626" s="58"/>
      <c r="BA626" s="1135">
        <f t="shared" si="16"/>
        <v>0</v>
      </c>
      <c r="BB626" s="1136"/>
      <c r="BC626" s="1136"/>
      <c r="BD626" s="1136"/>
      <c r="BE626" s="1137"/>
      <c r="BF626" s="1207">
        <f t="shared" si="17"/>
        <v>0</v>
      </c>
      <c r="BG626" s="1207"/>
      <c r="BH626" s="1207"/>
      <c r="BI626" s="1207"/>
      <c r="BJ626" s="1207"/>
      <c r="BK626" s="1207">
        <f t="shared" si="18"/>
        <v>0</v>
      </c>
      <c r="BL626" s="1207"/>
      <c r="BM626" s="1207"/>
      <c r="BN626" s="1207"/>
      <c r="BO626" s="1207"/>
      <c r="BP626" s="1207">
        <f t="shared" si="19"/>
        <v>0</v>
      </c>
      <c r="BQ626" s="1207"/>
      <c r="BR626" s="1207"/>
      <c r="BS626" s="1207"/>
      <c r="BT626" s="1207"/>
      <c r="BU626" s="1207">
        <f t="shared" si="20"/>
        <v>0</v>
      </c>
      <c r="BV626" s="1207"/>
      <c r="BW626" s="1207"/>
      <c r="BX626" s="1207"/>
      <c r="BY626" s="1207"/>
      <c r="BZ626" s="1207">
        <f t="shared" si="21"/>
        <v>0</v>
      </c>
      <c r="CA626" s="1207"/>
      <c r="CB626" s="1207"/>
      <c r="CC626" s="1207"/>
      <c r="CD626" s="1207"/>
      <c r="CE626" s="58"/>
      <c r="CF626" s="58"/>
      <c r="CG626" s="58"/>
      <c r="CH626" s="58"/>
      <c r="CI626" s="58"/>
      <c r="CJ626" s="58"/>
      <c r="CK626" s="58"/>
      <c r="CL626" s="58"/>
      <c r="CM626" s="58"/>
      <c r="CN626" s="58"/>
      <c r="CO626" s="58"/>
      <c r="CP626" s="58"/>
      <c r="CQ626" s="58"/>
      <c r="CR626" s="58"/>
    </row>
    <row r="627" spans="1:96" ht="12.5">
      <c r="B627" s="84" t="s">
        <v>696</v>
      </c>
      <c r="C627" s="1105"/>
      <c r="D627" s="1105"/>
      <c r="E627" s="1105"/>
      <c r="F627" s="1105"/>
      <c r="G627" s="1105"/>
      <c r="H627" s="1105"/>
      <c r="I627" s="1105"/>
      <c r="J627" s="1105"/>
      <c r="K627" s="1105"/>
      <c r="L627" s="1105"/>
      <c r="M627" s="1105"/>
      <c r="N627" s="1105"/>
      <c r="O627" s="1242"/>
      <c r="P627" s="1238"/>
      <c r="Q627" s="1239"/>
      <c r="R627" s="1240"/>
      <c r="S627" s="1235"/>
      <c r="T627" s="1236"/>
      <c r="U627" s="1237"/>
      <c r="V627" s="1238"/>
      <c r="W627" s="1239"/>
      <c r="X627" s="1239"/>
      <c r="Y627" s="1239"/>
      <c r="Z627" s="1239"/>
      <c r="AA627" s="1240"/>
      <c r="AB627" s="1243"/>
      <c r="AC627" s="1243"/>
      <c r="AD627" s="1243"/>
      <c r="AE627" s="1243"/>
      <c r="AF627" s="1243"/>
      <c r="AG627" s="1243"/>
      <c r="AH627" s="1243"/>
      <c r="AI627" s="1243"/>
      <c r="AJ627" s="1243"/>
      <c r="AK627" s="1243"/>
      <c r="AL627" s="58"/>
      <c r="AM627" s="58"/>
      <c r="AN627" s="58"/>
      <c r="AO627" s="58"/>
      <c r="AP627" s="58"/>
      <c r="AQ627" s="58"/>
      <c r="AR627" s="58"/>
      <c r="AS627" s="58"/>
      <c r="AT627" s="58"/>
      <c r="AU627" s="58"/>
      <c r="AV627" s="58"/>
      <c r="AW627" s="58"/>
      <c r="AX627" s="58"/>
      <c r="AY627" s="58"/>
      <c r="AZ627" s="58"/>
      <c r="BA627" s="1135">
        <f t="shared" si="16"/>
        <v>0</v>
      </c>
      <c r="BB627" s="1136"/>
      <c r="BC627" s="1136"/>
      <c r="BD627" s="1136"/>
      <c r="BE627" s="1137"/>
      <c r="BF627" s="1207">
        <f t="shared" si="17"/>
        <v>0</v>
      </c>
      <c r="BG627" s="1207"/>
      <c r="BH627" s="1207"/>
      <c r="BI627" s="1207"/>
      <c r="BJ627" s="1207"/>
      <c r="BK627" s="1207">
        <f t="shared" si="18"/>
        <v>0</v>
      </c>
      <c r="BL627" s="1207"/>
      <c r="BM627" s="1207"/>
      <c r="BN627" s="1207"/>
      <c r="BO627" s="1207"/>
      <c r="BP627" s="1207">
        <f t="shared" si="19"/>
        <v>0</v>
      </c>
      <c r="BQ627" s="1207"/>
      <c r="BR627" s="1207"/>
      <c r="BS627" s="1207"/>
      <c r="BT627" s="1207"/>
      <c r="BU627" s="1207">
        <f t="shared" si="20"/>
        <v>0</v>
      </c>
      <c r="BV627" s="1207"/>
      <c r="BW627" s="1207"/>
      <c r="BX627" s="1207"/>
      <c r="BY627" s="1207"/>
      <c r="BZ627" s="1207">
        <f t="shared" si="21"/>
        <v>0</v>
      </c>
      <c r="CA627" s="1207"/>
      <c r="CB627" s="1207"/>
      <c r="CC627" s="1207"/>
      <c r="CD627" s="1207"/>
      <c r="CE627" s="58"/>
      <c r="CF627" s="58"/>
      <c r="CG627" s="58"/>
      <c r="CH627" s="58"/>
      <c r="CI627" s="58"/>
      <c r="CJ627" s="58"/>
      <c r="CK627" s="58"/>
      <c r="CL627" s="58"/>
      <c r="CM627" s="58"/>
      <c r="CN627" s="58"/>
      <c r="CO627" s="58"/>
      <c r="CP627" s="58"/>
      <c r="CQ627" s="58"/>
      <c r="CR627" s="58"/>
    </row>
    <row r="628" spans="1:96" ht="12.5">
      <c r="B628" s="84" t="s">
        <v>386</v>
      </c>
      <c r="C628" s="1105"/>
      <c r="D628" s="1105"/>
      <c r="E628" s="1105"/>
      <c r="F628" s="1105"/>
      <c r="G628" s="1105"/>
      <c r="H628" s="1105"/>
      <c r="I628" s="1105"/>
      <c r="J628" s="1105"/>
      <c r="K628" s="1105"/>
      <c r="L628" s="1105"/>
      <c r="M628" s="1105"/>
      <c r="N628" s="1105"/>
      <c r="O628" s="1242"/>
      <c r="P628" s="1238"/>
      <c r="Q628" s="1239"/>
      <c r="R628" s="1240"/>
      <c r="S628" s="1235"/>
      <c r="T628" s="1236"/>
      <c r="U628" s="1237"/>
      <c r="V628" s="1238"/>
      <c r="W628" s="1239"/>
      <c r="X628" s="1239"/>
      <c r="Y628" s="1239"/>
      <c r="Z628" s="1239"/>
      <c r="AA628" s="1240"/>
      <c r="AB628" s="1243"/>
      <c r="AC628" s="1243"/>
      <c r="AD628" s="1243"/>
      <c r="AE628" s="1243"/>
      <c r="AF628" s="1243"/>
      <c r="AG628" s="1243"/>
      <c r="AH628" s="1243"/>
      <c r="AI628" s="1243"/>
      <c r="AJ628" s="1243"/>
      <c r="AK628" s="1243"/>
      <c r="AL628" s="58"/>
      <c r="AM628" s="58"/>
      <c r="AN628" s="58"/>
      <c r="AO628" s="58"/>
      <c r="AP628" s="58"/>
      <c r="AQ628" s="58"/>
      <c r="AR628" s="58"/>
      <c r="AS628" s="58"/>
      <c r="AT628" s="58"/>
      <c r="AU628" s="58"/>
      <c r="AV628" s="58"/>
      <c r="AW628" s="58"/>
      <c r="AX628" s="58"/>
      <c r="AY628" s="58"/>
      <c r="AZ628" s="58"/>
      <c r="BA628" s="1135">
        <f t="shared" si="16"/>
        <v>0</v>
      </c>
      <c r="BB628" s="1136"/>
      <c r="BC628" s="1136"/>
      <c r="BD628" s="1136"/>
      <c r="BE628" s="1137"/>
      <c r="BF628" s="1207">
        <f t="shared" si="17"/>
        <v>0</v>
      </c>
      <c r="BG628" s="1207"/>
      <c r="BH628" s="1207"/>
      <c r="BI628" s="1207"/>
      <c r="BJ628" s="1207"/>
      <c r="BK628" s="1207">
        <f t="shared" si="18"/>
        <v>0</v>
      </c>
      <c r="BL628" s="1207"/>
      <c r="BM628" s="1207"/>
      <c r="BN628" s="1207"/>
      <c r="BO628" s="1207"/>
      <c r="BP628" s="1207">
        <f t="shared" si="19"/>
        <v>0</v>
      </c>
      <c r="BQ628" s="1207"/>
      <c r="BR628" s="1207"/>
      <c r="BS628" s="1207"/>
      <c r="BT628" s="1207"/>
      <c r="BU628" s="1207">
        <f t="shared" si="20"/>
        <v>0</v>
      </c>
      <c r="BV628" s="1207"/>
      <c r="BW628" s="1207"/>
      <c r="BX628" s="1207"/>
      <c r="BY628" s="1207"/>
      <c r="BZ628" s="1207">
        <f t="shared" si="21"/>
        <v>0</v>
      </c>
      <c r="CA628" s="1207"/>
      <c r="CB628" s="1207"/>
      <c r="CC628" s="1207"/>
      <c r="CD628" s="1207"/>
      <c r="CE628" s="58"/>
      <c r="CF628" s="58"/>
      <c r="CG628" s="58"/>
      <c r="CH628" s="58"/>
      <c r="CI628" s="58"/>
      <c r="CJ628" s="58"/>
      <c r="CK628" s="58"/>
      <c r="CL628" s="58"/>
      <c r="CM628" s="58"/>
      <c r="CN628" s="58"/>
      <c r="CO628" s="58"/>
      <c r="CP628" s="58"/>
      <c r="CQ628" s="58"/>
      <c r="CR628" s="58"/>
    </row>
    <row r="629" spans="1:96" ht="12.75" customHeight="1">
      <c r="B629" s="84" t="s">
        <v>387</v>
      </c>
      <c r="C629" s="1241"/>
      <c r="D629" s="1105"/>
      <c r="E629" s="1105"/>
      <c r="F629" s="1105"/>
      <c r="G629" s="1105"/>
      <c r="H629" s="1105"/>
      <c r="I629" s="1105"/>
      <c r="J629" s="1105"/>
      <c r="K629" s="1105"/>
      <c r="L629" s="1105"/>
      <c r="M629" s="1105"/>
      <c r="N629" s="1105"/>
      <c r="O629" s="1242"/>
      <c r="P629" s="1238"/>
      <c r="Q629" s="1239"/>
      <c r="R629" s="1240"/>
      <c r="S629" s="1235"/>
      <c r="T629" s="1236"/>
      <c r="U629" s="1237"/>
      <c r="V629" s="1238"/>
      <c r="W629" s="1239"/>
      <c r="X629" s="1239"/>
      <c r="Y629" s="1239"/>
      <c r="Z629" s="1239"/>
      <c r="AA629" s="1240"/>
      <c r="AB629" s="1243"/>
      <c r="AC629" s="1243"/>
      <c r="AD629" s="1243"/>
      <c r="AE629" s="1243"/>
      <c r="AF629" s="1243"/>
      <c r="AG629" s="1243"/>
      <c r="AH629" s="1243"/>
      <c r="AI629" s="1243"/>
      <c r="AJ629" s="1243"/>
      <c r="AK629" s="1243"/>
      <c r="AL629" s="58"/>
      <c r="AM629" s="61"/>
      <c r="AN629" s="61"/>
      <c r="AO629" s="61"/>
      <c r="AP629" s="61"/>
      <c r="AQ629" s="61"/>
      <c r="AR629" s="61"/>
      <c r="AS629" s="61"/>
      <c r="AT629" s="61"/>
      <c r="AU629" s="61"/>
      <c r="AV629" s="61"/>
      <c r="AW629" s="61"/>
      <c r="AX629" s="61"/>
      <c r="AY629" s="61"/>
      <c r="AZ629" s="61"/>
      <c r="BA629" s="1135">
        <f t="shared" si="16"/>
        <v>0</v>
      </c>
      <c r="BB629" s="1136"/>
      <c r="BC629" s="1136"/>
      <c r="BD629" s="1136"/>
      <c r="BE629" s="1137"/>
      <c r="BF629" s="1207">
        <f t="shared" si="17"/>
        <v>0</v>
      </c>
      <c r="BG629" s="1207"/>
      <c r="BH629" s="1207"/>
      <c r="BI629" s="1207"/>
      <c r="BJ629" s="1207"/>
      <c r="BK629" s="1207">
        <f t="shared" si="18"/>
        <v>0</v>
      </c>
      <c r="BL629" s="1207"/>
      <c r="BM629" s="1207"/>
      <c r="BN629" s="1207"/>
      <c r="BO629" s="1207"/>
      <c r="BP629" s="1207">
        <f t="shared" si="19"/>
        <v>0</v>
      </c>
      <c r="BQ629" s="1207"/>
      <c r="BR629" s="1207"/>
      <c r="BS629" s="1207"/>
      <c r="BT629" s="1207"/>
      <c r="BU629" s="1207">
        <f t="shared" si="20"/>
        <v>0</v>
      </c>
      <c r="BV629" s="1207"/>
      <c r="BW629" s="1207"/>
      <c r="BX629" s="1207"/>
      <c r="BY629" s="1207"/>
      <c r="BZ629" s="1207">
        <f t="shared" si="21"/>
        <v>0</v>
      </c>
      <c r="CA629" s="1207"/>
      <c r="CB629" s="1207"/>
      <c r="CC629" s="1207"/>
      <c r="CD629" s="1207"/>
      <c r="CE629" s="58"/>
      <c r="CF629" s="58"/>
      <c r="CG629" s="58"/>
      <c r="CH629" s="58"/>
      <c r="CI629" s="58"/>
      <c r="CJ629" s="58"/>
      <c r="CK629" s="58"/>
      <c r="CL629" s="58"/>
      <c r="CM629" s="58"/>
      <c r="CN629" s="58"/>
      <c r="CO629" s="58"/>
      <c r="CP629" s="58"/>
      <c r="CQ629" s="58"/>
      <c r="CR629" s="58"/>
    </row>
    <row r="630" spans="1:96" ht="12.75" customHeight="1">
      <c r="B630" s="1134" t="s">
        <v>135</v>
      </c>
      <c r="C630" s="1134"/>
      <c r="D630" s="1134"/>
      <c r="E630" s="1134"/>
      <c r="F630" s="1134"/>
      <c r="G630" s="1134"/>
      <c r="H630" s="1134"/>
      <c r="I630" s="1134"/>
      <c r="J630" s="1134"/>
      <c r="K630" s="1134"/>
      <c r="L630" s="1134"/>
      <c r="M630" s="1134"/>
      <c r="N630" s="1134"/>
      <c r="O630" s="1134"/>
      <c r="P630" s="1134"/>
      <c r="Q630" s="1134"/>
      <c r="R630" s="1134"/>
      <c r="S630" s="1134"/>
      <c r="T630" s="1134"/>
      <c r="U630" s="1134"/>
      <c r="V630" s="1134"/>
      <c r="W630" s="1134"/>
      <c r="X630" s="1134"/>
      <c r="Y630" s="1134"/>
      <c r="Z630" s="1134"/>
      <c r="AA630" s="1134"/>
      <c r="AB630" s="1134"/>
      <c r="AC630" s="1134"/>
      <c r="AD630" s="1134"/>
      <c r="AE630" s="1134"/>
      <c r="AF630" s="1134"/>
      <c r="AG630" s="1222">
        <f>SUM(AG618:AJ629)</f>
        <v>56515849</v>
      </c>
      <c r="AH630" s="1223"/>
      <c r="AI630" s="1223"/>
      <c r="AJ630" s="1223"/>
      <c r="AK630" s="1224"/>
      <c r="AM630" s="61"/>
      <c r="AN630" s="61"/>
      <c r="AO630" s="61"/>
      <c r="AP630" s="61"/>
      <c r="AQ630" s="61"/>
      <c r="AR630" s="61"/>
      <c r="AS630" s="61"/>
      <c r="AT630" s="61"/>
      <c r="AU630" s="61"/>
      <c r="AV630" s="61"/>
      <c r="AW630" s="61"/>
      <c r="AX630" s="61"/>
      <c r="AY630" s="61"/>
      <c r="AZ630" s="61"/>
      <c r="BA630" s="1135">
        <f t="shared" si="16"/>
        <v>0</v>
      </c>
      <c r="BB630" s="1136"/>
      <c r="BC630" s="1136"/>
      <c r="BD630" s="1136"/>
      <c r="BE630" s="1137"/>
      <c r="BF630" s="1207">
        <f t="shared" si="17"/>
        <v>0</v>
      </c>
      <c r="BG630" s="1207"/>
      <c r="BH630" s="1207"/>
      <c r="BI630" s="1207"/>
      <c r="BJ630" s="1207"/>
      <c r="BK630" s="1207">
        <f t="shared" si="18"/>
        <v>0</v>
      </c>
      <c r="BL630" s="1207"/>
      <c r="BM630" s="1207"/>
      <c r="BN630" s="1207"/>
      <c r="BO630" s="1207"/>
      <c r="BP630" s="1207">
        <f t="shared" si="19"/>
        <v>0</v>
      </c>
      <c r="BQ630" s="1207"/>
      <c r="BR630" s="1207"/>
      <c r="BS630" s="1207"/>
      <c r="BT630" s="1207"/>
      <c r="BU630" s="1207">
        <f t="shared" si="20"/>
        <v>0</v>
      </c>
      <c r="BV630" s="1207"/>
      <c r="BW630" s="1207"/>
      <c r="BX630" s="1207"/>
      <c r="BY630" s="1207"/>
      <c r="BZ630" s="1207">
        <f t="shared" si="21"/>
        <v>0</v>
      </c>
      <c r="CA630" s="1207"/>
      <c r="CB630" s="1207"/>
      <c r="CC630" s="1207"/>
      <c r="CD630" s="1207"/>
      <c r="CE630" s="58"/>
      <c r="CF630" s="58"/>
      <c r="CG630" s="58"/>
      <c r="CH630" s="58"/>
      <c r="CI630" s="58"/>
      <c r="CJ630" s="58"/>
      <c r="CK630" s="58"/>
      <c r="CL630" s="58"/>
      <c r="CM630" s="58"/>
      <c r="CN630" s="58"/>
      <c r="CO630" s="58"/>
      <c r="CP630" s="58"/>
      <c r="CQ630" s="58"/>
      <c r="CR630" s="58"/>
    </row>
    <row r="631" spans="1:96" ht="13">
      <c r="B631" s="1134" t="s">
        <v>283</v>
      </c>
      <c r="C631" s="1134"/>
      <c r="D631" s="1134"/>
      <c r="E631" s="1134"/>
      <c r="F631" s="1134"/>
      <c r="G631" s="1134"/>
      <c r="H631" s="1134"/>
      <c r="I631" s="1134"/>
      <c r="J631" s="1134"/>
      <c r="K631" s="1134"/>
      <c r="L631" s="1134"/>
      <c r="M631" s="1134"/>
      <c r="N631" s="1134"/>
      <c r="O631" s="1134"/>
      <c r="P631" s="1134"/>
      <c r="Q631" s="1134"/>
      <c r="R631" s="1134"/>
      <c r="S631" s="1134"/>
      <c r="T631" s="1134"/>
      <c r="U631" s="1134"/>
      <c r="V631" s="1134"/>
      <c r="W631" s="1134"/>
      <c r="X631" s="1134"/>
      <c r="Y631" s="1134"/>
      <c r="Z631" s="1134"/>
      <c r="AA631" s="1134"/>
      <c r="AB631" s="1134"/>
      <c r="AC631" s="1134"/>
      <c r="AD631" s="1134"/>
      <c r="AE631" s="1134"/>
      <c r="AF631" s="1134"/>
      <c r="AG631" s="1143">
        <v>24993096</v>
      </c>
      <c r="AH631" s="1144"/>
      <c r="AI631" s="1144"/>
      <c r="AJ631" s="1144"/>
      <c r="AK631" s="1145"/>
      <c r="AM631" s="61"/>
      <c r="AN631" s="61"/>
      <c r="AO631" s="61"/>
      <c r="AP631" s="61"/>
      <c r="AQ631" s="61"/>
      <c r="AR631" s="61"/>
      <c r="AS631" s="61"/>
      <c r="AT631" s="61"/>
      <c r="AU631" s="61"/>
      <c r="AV631" s="61"/>
      <c r="AW631" s="61"/>
      <c r="AX631" s="61"/>
      <c r="AY631" s="61"/>
      <c r="AZ631" s="61"/>
      <c r="BA631" s="1135">
        <f t="shared" si="16"/>
        <v>0</v>
      </c>
      <c r="BB631" s="1136"/>
      <c r="BC631" s="1136"/>
      <c r="BD631" s="1136"/>
      <c r="BE631" s="1137"/>
      <c r="BF631" s="1207">
        <f t="shared" si="17"/>
        <v>0</v>
      </c>
      <c r="BG631" s="1207"/>
      <c r="BH631" s="1207"/>
      <c r="BI631" s="1207"/>
      <c r="BJ631" s="1207"/>
      <c r="BK631" s="1207">
        <f t="shared" si="18"/>
        <v>0</v>
      </c>
      <c r="BL631" s="1207"/>
      <c r="BM631" s="1207"/>
      <c r="BN631" s="1207"/>
      <c r="BO631" s="1207"/>
      <c r="BP631" s="1207">
        <f t="shared" si="19"/>
        <v>0</v>
      </c>
      <c r="BQ631" s="1207"/>
      <c r="BR631" s="1207"/>
      <c r="BS631" s="1207"/>
      <c r="BT631" s="1207"/>
      <c r="BU631" s="1207">
        <f t="shared" si="20"/>
        <v>0</v>
      </c>
      <c r="BV631" s="1207"/>
      <c r="BW631" s="1207"/>
      <c r="BX631" s="1207"/>
      <c r="BY631" s="1207"/>
      <c r="BZ631" s="1207">
        <f t="shared" si="21"/>
        <v>0</v>
      </c>
      <c r="CA631" s="1207"/>
      <c r="CB631" s="1207"/>
      <c r="CC631" s="1207"/>
      <c r="CD631" s="1207"/>
      <c r="CE631" s="58"/>
      <c r="CF631" s="58"/>
      <c r="CG631" s="58"/>
      <c r="CH631" s="58"/>
      <c r="CI631" s="58"/>
      <c r="CJ631" s="58"/>
      <c r="CK631" s="58"/>
      <c r="CL631" s="58"/>
      <c r="CM631" s="58"/>
      <c r="CN631" s="58"/>
      <c r="CO631" s="58"/>
      <c r="CP631" s="58"/>
      <c r="CQ631" s="58"/>
      <c r="CR631" s="58"/>
    </row>
    <row r="632" spans="1:96" ht="13">
      <c r="B632" s="1134" t="s">
        <v>284</v>
      </c>
      <c r="C632" s="1134"/>
      <c r="D632" s="1134"/>
      <c r="E632" s="1134"/>
      <c r="F632" s="1134"/>
      <c r="G632" s="1134"/>
      <c r="H632" s="1134"/>
      <c r="I632" s="1134"/>
      <c r="J632" s="1134"/>
      <c r="K632" s="1134"/>
      <c r="L632" s="1134"/>
      <c r="M632" s="1134"/>
      <c r="N632" s="1134"/>
      <c r="O632" s="1134"/>
      <c r="P632" s="1134"/>
      <c r="Q632" s="1134"/>
      <c r="R632" s="1134"/>
      <c r="S632" s="1134"/>
      <c r="T632" s="1134"/>
      <c r="U632" s="1134"/>
      <c r="V632" s="1134"/>
      <c r="W632" s="1134"/>
      <c r="X632" s="1134"/>
      <c r="Y632" s="1134"/>
      <c r="Z632" s="1134"/>
      <c r="AA632" s="1134"/>
      <c r="AB632" s="1134"/>
      <c r="AC632" s="1134"/>
      <c r="AD632" s="1134"/>
      <c r="AE632" s="1134"/>
      <c r="AF632" s="1134"/>
      <c r="AG632" s="1222">
        <f>AG630+AG631</f>
        <v>81508945</v>
      </c>
      <c r="AH632" s="1223"/>
      <c r="AI632" s="1223"/>
      <c r="AJ632" s="1223"/>
      <c r="AK632" s="1224"/>
      <c r="AM632" s="61"/>
      <c r="AN632" s="61"/>
      <c r="AO632" s="61"/>
      <c r="AP632" s="61"/>
      <c r="AQ632" s="61"/>
      <c r="AR632" s="61"/>
      <c r="AS632" s="61"/>
      <c r="AT632" s="61"/>
      <c r="AU632" s="61"/>
      <c r="AV632" s="61"/>
      <c r="AW632" s="61"/>
      <c r="AX632" s="61"/>
      <c r="AY632" s="61"/>
      <c r="AZ632" s="61"/>
      <c r="BA632" s="1135">
        <f t="shared" si="16"/>
        <v>0</v>
      </c>
      <c r="BB632" s="1136"/>
      <c r="BC632" s="1136"/>
      <c r="BD632" s="1136"/>
      <c r="BE632" s="1137"/>
      <c r="BF632" s="1207">
        <f t="shared" si="17"/>
        <v>0</v>
      </c>
      <c r="BG632" s="1207"/>
      <c r="BH632" s="1207"/>
      <c r="BI632" s="1207"/>
      <c r="BJ632" s="1207"/>
      <c r="BK632" s="1207">
        <f t="shared" si="18"/>
        <v>0</v>
      </c>
      <c r="BL632" s="1207"/>
      <c r="BM632" s="1207"/>
      <c r="BN632" s="1207"/>
      <c r="BO632" s="1207"/>
      <c r="BP632" s="1207">
        <f t="shared" si="19"/>
        <v>0</v>
      </c>
      <c r="BQ632" s="1207"/>
      <c r="BR632" s="1207"/>
      <c r="BS632" s="1207"/>
      <c r="BT632" s="1207"/>
      <c r="BU632" s="1207">
        <f t="shared" si="20"/>
        <v>0</v>
      </c>
      <c r="BV632" s="1207"/>
      <c r="BW632" s="1207"/>
      <c r="BX632" s="1207"/>
      <c r="BY632" s="1207"/>
      <c r="BZ632" s="1207">
        <f t="shared" si="21"/>
        <v>0</v>
      </c>
      <c r="CA632" s="1207"/>
      <c r="CB632" s="1207"/>
      <c r="CC632" s="1207"/>
      <c r="CD632" s="1207"/>
      <c r="CE632" s="58"/>
      <c r="CF632" s="58"/>
      <c r="CG632" s="58"/>
      <c r="CH632" s="58"/>
      <c r="CI632" s="58"/>
      <c r="CJ632" s="58"/>
      <c r="CK632" s="58"/>
      <c r="CL632" s="58"/>
      <c r="CM632" s="58"/>
      <c r="CN632" s="58"/>
      <c r="CO632" s="58"/>
      <c r="CP632" s="58"/>
      <c r="CQ632" s="58"/>
      <c r="CR632" s="58"/>
    </row>
    <row r="633" spans="1:96" ht="13">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38">
        <f>SUM(BA623:BE632)</f>
        <v>0</v>
      </c>
      <c r="BB633" s="1139"/>
      <c r="BC633" s="1139"/>
      <c r="BD633" s="1139"/>
      <c r="BE633" s="1140"/>
      <c r="BF633" s="1138">
        <f>SUM(BF623:BJ632)</f>
        <v>0</v>
      </c>
      <c r="BG633" s="1139"/>
      <c r="BH633" s="1139"/>
      <c r="BI633" s="1139"/>
      <c r="BJ633" s="1140"/>
      <c r="BK633" s="1138">
        <f>SUM(BK623:BO632)</f>
        <v>0</v>
      </c>
      <c r="BL633" s="1139"/>
      <c r="BM633" s="1139"/>
      <c r="BN633" s="1139"/>
      <c r="BO633" s="1140"/>
      <c r="BP633" s="1138">
        <f>SUM(BP623:BT632)</f>
        <v>0</v>
      </c>
      <c r="BQ633" s="1139"/>
      <c r="BR633" s="1139"/>
      <c r="BS633" s="1139"/>
      <c r="BT633" s="1140"/>
      <c r="BU633" s="1138">
        <f>SUM(BU623:BY632)</f>
        <v>0</v>
      </c>
      <c r="BV633" s="1139"/>
      <c r="BW633" s="1139"/>
      <c r="BX633" s="1139"/>
      <c r="BY633" s="1140"/>
      <c r="BZ633" s="1138">
        <f>SUM(BZ623:CD632)</f>
        <v>0</v>
      </c>
      <c r="CA633" s="1139"/>
      <c r="CB633" s="1139"/>
      <c r="CC633" s="1139"/>
      <c r="CD633" s="1140"/>
      <c r="CE633" s="58"/>
      <c r="CF633" s="58"/>
      <c r="CG633" s="58"/>
      <c r="CH633" s="58"/>
      <c r="CI633" s="58"/>
      <c r="CJ633" s="58"/>
      <c r="CK633" s="58"/>
      <c r="CL633" s="58"/>
      <c r="CM633" s="58"/>
      <c r="CN633" s="58"/>
      <c r="CO633" s="58"/>
      <c r="CP633" s="58"/>
      <c r="CQ633" s="58"/>
      <c r="CR633" s="58"/>
    </row>
    <row r="634" spans="1:96" ht="12.5">
      <c r="A634" s="87" t="s">
        <v>119</v>
      </c>
      <c r="B634" s="12" t="s">
        <v>509</v>
      </c>
      <c r="G634" s="1103" t="str">
        <f>C618</f>
        <v>Citi Community Capital</v>
      </c>
      <c r="H634" s="1103"/>
      <c r="I634" s="1103"/>
      <c r="J634" s="1103"/>
      <c r="K634" s="1103"/>
      <c r="L634" s="1103"/>
      <c r="M634" s="1103"/>
      <c r="N634" s="1103"/>
      <c r="O634" s="1103"/>
      <c r="P634" s="1103"/>
      <c r="Q634" s="1103"/>
      <c r="R634" s="1103"/>
      <c r="S634" s="14"/>
      <c r="T634" s="87" t="s">
        <v>120</v>
      </c>
      <c r="U634" s="12" t="s">
        <v>509</v>
      </c>
      <c r="Z634" s="1103" t="str">
        <f>C619</f>
        <v>Seller Carryback Note</v>
      </c>
      <c r="AA634" s="1103"/>
      <c r="AB634" s="1103"/>
      <c r="AC634" s="1103"/>
      <c r="AD634" s="1103"/>
      <c r="AE634" s="1103"/>
      <c r="AF634" s="1103"/>
      <c r="AG634" s="1103"/>
      <c r="AH634" s="1103"/>
      <c r="AI634" s="1103"/>
      <c r="AJ634" s="1103"/>
      <c r="AK634" s="1103"/>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5">
      <c r="A635" s="35"/>
      <c r="B635" s="12" t="s">
        <v>92</v>
      </c>
      <c r="G635" s="1099" t="s">
        <v>1787</v>
      </c>
      <c r="H635" s="1101"/>
      <c r="I635" s="1101"/>
      <c r="J635" s="1101"/>
      <c r="K635" s="1101"/>
      <c r="L635" s="1101"/>
      <c r="M635" s="1101"/>
      <c r="N635" s="1101"/>
      <c r="O635" s="1101"/>
      <c r="P635" s="1101"/>
      <c r="Q635" s="1101"/>
      <c r="R635" s="1101"/>
      <c r="S635" s="14"/>
      <c r="T635" s="35"/>
      <c r="U635" s="12" t="s">
        <v>92</v>
      </c>
      <c r="Z635" s="1101" t="s">
        <v>1649</v>
      </c>
      <c r="AA635" s="1101"/>
      <c r="AB635" s="1101"/>
      <c r="AC635" s="1101"/>
      <c r="AD635" s="1101"/>
      <c r="AE635" s="1101"/>
      <c r="AF635" s="1101"/>
      <c r="AG635" s="1101"/>
      <c r="AH635" s="1101"/>
      <c r="AI635" s="1101"/>
      <c r="AJ635" s="1101"/>
      <c r="AK635" s="1101"/>
      <c r="AM635" s="61"/>
      <c r="AN635" s="61"/>
      <c r="AO635" s="61"/>
      <c r="AP635" s="61"/>
      <c r="AQ635" s="61"/>
      <c r="AR635" s="61"/>
      <c r="AS635" s="61"/>
      <c r="AT635" s="61"/>
      <c r="AU635" s="61"/>
      <c r="AV635" s="61"/>
      <c r="AW635" s="61"/>
      <c r="AX635" s="61"/>
      <c r="AY635" s="61"/>
      <c r="AZ635" s="61"/>
      <c r="BA635" s="1138">
        <f>BA614+BA621+BA633</f>
        <v>150</v>
      </c>
      <c r="BB635" s="1139"/>
      <c r="BC635" s="1139"/>
      <c r="BD635" s="1139"/>
      <c r="BE635" s="1140"/>
      <c r="BF635" s="1138">
        <f>BF614+BF621+BF633</f>
        <v>72</v>
      </c>
      <c r="BG635" s="1139"/>
      <c r="BH635" s="1139"/>
      <c r="BI635" s="1139"/>
      <c r="BJ635" s="1140"/>
      <c r="BK635" s="1138">
        <f>BK614+BK621+BK633</f>
        <v>1</v>
      </c>
      <c r="BL635" s="1139"/>
      <c r="BM635" s="1139"/>
      <c r="BN635" s="1139"/>
      <c r="BO635" s="1140"/>
      <c r="BP635" s="1138">
        <f>BP614+BP621+BP633</f>
        <v>0</v>
      </c>
      <c r="BQ635" s="1139"/>
      <c r="BR635" s="1139"/>
      <c r="BS635" s="1139"/>
      <c r="BT635" s="1140"/>
      <c r="BU635" s="1138">
        <f>BU614+BU621+BU633</f>
        <v>0</v>
      </c>
      <c r="BV635" s="1139"/>
      <c r="BW635" s="1139"/>
      <c r="BX635" s="1139"/>
      <c r="BY635" s="1140"/>
      <c r="BZ635" s="1541">
        <f>BZ633+BZ621+BZ614</f>
        <v>0</v>
      </c>
      <c r="CA635" s="1549"/>
      <c r="CB635" s="1549"/>
      <c r="CC635" s="1549"/>
      <c r="CD635" s="1542"/>
      <c r="CE635" s="58"/>
      <c r="CF635" s="58"/>
      <c r="CG635" s="58"/>
      <c r="CH635" s="58"/>
      <c r="CI635" s="58"/>
      <c r="CJ635" s="58"/>
      <c r="CK635" s="58"/>
      <c r="CL635" s="58"/>
      <c r="CM635" s="58"/>
      <c r="CN635" s="58"/>
      <c r="CO635" s="58"/>
      <c r="CP635" s="58"/>
      <c r="CQ635" s="58"/>
      <c r="CR635" s="58"/>
    </row>
    <row r="636" spans="1:96" ht="12.5">
      <c r="A636" s="35"/>
      <c r="B636" s="12" t="s">
        <v>630</v>
      </c>
      <c r="G636" s="1101" t="s">
        <v>791</v>
      </c>
      <c r="H636" s="1101"/>
      <c r="I636" s="1101"/>
      <c r="J636" s="1101"/>
      <c r="K636" s="1101"/>
      <c r="L636" s="1101"/>
      <c r="M636" s="1101"/>
      <c r="N636" s="1101"/>
      <c r="O636" s="1101"/>
      <c r="P636" s="1101"/>
      <c r="Q636" s="1101"/>
      <c r="R636" s="1101"/>
      <c r="S636" s="88"/>
      <c r="T636" s="35"/>
      <c r="U636" s="12" t="s">
        <v>630</v>
      </c>
      <c r="Z636" s="1123" t="s">
        <v>790</v>
      </c>
      <c r="AA636" s="1123"/>
      <c r="AB636" s="1123"/>
      <c r="AC636" s="1123"/>
      <c r="AD636" s="1123"/>
      <c r="AE636" s="1123"/>
      <c r="AF636" s="1123"/>
      <c r="AG636" s="1123"/>
      <c r="AH636" s="1123"/>
      <c r="AI636" s="1123"/>
      <c r="AJ636" s="1123"/>
      <c r="AK636" s="1123"/>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5">
      <c r="A637" s="35"/>
      <c r="B637" s="12" t="s">
        <v>19</v>
      </c>
      <c r="G637" s="1101" t="s">
        <v>1788</v>
      </c>
      <c r="H637" s="1101"/>
      <c r="I637" s="1101"/>
      <c r="J637" s="1101"/>
      <c r="K637" s="1101"/>
      <c r="L637" s="1101"/>
      <c r="M637" s="1101"/>
      <c r="N637" s="1101"/>
      <c r="O637" s="1101"/>
      <c r="P637" s="1101"/>
      <c r="Q637" s="1101"/>
      <c r="R637" s="1101"/>
      <c r="S637" s="14"/>
      <c r="T637" s="35"/>
      <c r="U637" s="12" t="s">
        <v>19</v>
      </c>
      <c r="Z637" s="1123" t="s">
        <v>1760</v>
      </c>
      <c r="AA637" s="1123"/>
      <c r="AB637" s="1123"/>
      <c r="AC637" s="1123"/>
      <c r="AD637" s="1123"/>
      <c r="AE637" s="1123"/>
      <c r="AF637" s="1123"/>
      <c r="AG637" s="1123"/>
      <c r="AH637" s="1123"/>
      <c r="AI637" s="1123"/>
      <c r="AJ637" s="1123"/>
      <c r="AK637" s="1123"/>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5">
      <c r="A638" s="35"/>
      <c r="B638" s="12" t="s">
        <v>338</v>
      </c>
      <c r="G638" s="1104" t="s">
        <v>1789</v>
      </c>
      <c r="H638" s="1116"/>
      <c r="I638" s="1116"/>
      <c r="J638" s="1116"/>
      <c r="K638" s="1116"/>
      <c r="L638" s="1116"/>
      <c r="O638" s="140" t="s">
        <v>220</v>
      </c>
      <c r="P638" s="1105"/>
      <c r="Q638" s="1105"/>
      <c r="R638" s="1105"/>
      <c r="S638" s="16"/>
      <c r="T638" s="35"/>
      <c r="U638" s="12" t="s">
        <v>338</v>
      </c>
      <c r="Z638" s="1104" t="s">
        <v>1755</v>
      </c>
      <c r="AA638" s="1116"/>
      <c r="AB638" s="1116"/>
      <c r="AC638" s="1116"/>
      <c r="AD638" s="1116"/>
      <c r="AE638" s="1116"/>
      <c r="AH638" s="140" t="s">
        <v>220</v>
      </c>
      <c r="AI638" s="1105"/>
      <c r="AJ638" s="1105"/>
      <c r="AK638" s="1105"/>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5">
      <c r="A639" s="35"/>
      <c r="B639" s="12" t="s">
        <v>20</v>
      </c>
      <c r="H639" s="1101" t="s">
        <v>1761</v>
      </c>
      <c r="I639" s="1101"/>
      <c r="J639" s="1101"/>
      <c r="K639" s="1101"/>
      <c r="L639" s="1101"/>
      <c r="M639" s="1101"/>
      <c r="N639" s="1101"/>
      <c r="O639" s="1101"/>
      <c r="P639" s="1101"/>
      <c r="Q639" s="1101"/>
      <c r="R639" s="1101"/>
      <c r="S639" s="14"/>
      <c r="T639" s="35"/>
      <c r="U639" s="12" t="s">
        <v>20</v>
      </c>
      <c r="AA639" s="1099" t="s">
        <v>1761</v>
      </c>
      <c r="AB639" s="1101"/>
      <c r="AC639" s="1101"/>
      <c r="AD639" s="1101"/>
      <c r="AE639" s="1101"/>
      <c r="AF639" s="1101"/>
      <c r="AG639" s="1101"/>
      <c r="AH639" s="1101"/>
      <c r="AI639" s="1101"/>
      <c r="AJ639" s="1101"/>
      <c r="AK639" s="1101"/>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5">
      <c r="A640" s="35"/>
      <c r="B640" s="12" t="s">
        <v>22</v>
      </c>
      <c r="N640" s="1102" t="s">
        <v>591</v>
      </c>
      <c r="O640" s="1102"/>
      <c r="T640" s="35"/>
      <c r="U640" s="12" t="s">
        <v>22</v>
      </c>
      <c r="AG640" s="1102" t="s">
        <v>591</v>
      </c>
      <c r="AH640" s="1102"/>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5">
      <c r="A642" s="87" t="s">
        <v>126</v>
      </c>
      <c r="B642" s="12" t="s">
        <v>509</v>
      </c>
      <c r="G642" s="1103" t="str">
        <f>C620</f>
        <v>Income from Operations (during rehab)</v>
      </c>
      <c r="H642" s="1103"/>
      <c r="I642" s="1103"/>
      <c r="J642" s="1103"/>
      <c r="K642" s="1103"/>
      <c r="L642" s="1103"/>
      <c r="M642" s="1103"/>
      <c r="N642" s="1103"/>
      <c r="O642" s="1103"/>
      <c r="P642" s="1103"/>
      <c r="Q642" s="1103"/>
      <c r="R642" s="1103"/>
      <c r="T642" s="87" t="s">
        <v>631</v>
      </c>
      <c r="U642" s="12" t="s">
        <v>509</v>
      </c>
      <c r="Z642" s="1103" t="str">
        <f>C621</f>
        <v>Deferred Developer Fee</v>
      </c>
      <c r="AA642" s="1103"/>
      <c r="AB642" s="1103"/>
      <c r="AC642" s="1103"/>
      <c r="AD642" s="1103"/>
      <c r="AE642" s="1103"/>
      <c r="AF642" s="1103"/>
      <c r="AG642" s="1103"/>
      <c r="AH642" s="1103"/>
      <c r="AI642" s="1103"/>
      <c r="AJ642" s="1103"/>
      <c r="AK642" s="1103"/>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5">
      <c r="A643" s="35"/>
      <c r="B643" s="12" t="s">
        <v>92</v>
      </c>
      <c r="G643" s="1101" t="s">
        <v>1661</v>
      </c>
      <c r="H643" s="1101"/>
      <c r="I643" s="1101"/>
      <c r="J643" s="1101"/>
      <c r="K643" s="1101"/>
      <c r="L643" s="1101"/>
      <c r="M643" s="1101"/>
      <c r="N643" s="1101"/>
      <c r="O643" s="1101"/>
      <c r="P643" s="1101"/>
      <c r="Q643" s="1101"/>
      <c r="R643" s="1101"/>
      <c r="T643" s="35"/>
      <c r="U643" s="12" t="s">
        <v>92</v>
      </c>
      <c r="Z643" s="1101" t="s">
        <v>1661</v>
      </c>
      <c r="AA643" s="1101"/>
      <c r="AB643" s="1101"/>
      <c r="AC643" s="1101"/>
      <c r="AD643" s="1101"/>
      <c r="AE643" s="1101"/>
      <c r="AF643" s="1101"/>
      <c r="AG643" s="1101"/>
      <c r="AH643" s="1101"/>
      <c r="AI643" s="1101"/>
      <c r="AJ643" s="1101"/>
      <c r="AK643" s="1101"/>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630</v>
      </c>
      <c r="G644" s="1123" t="s">
        <v>540</v>
      </c>
      <c r="H644" s="1123"/>
      <c r="I644" s="1123"/>
      <c r="J644" s="1123"/>
      <c r="K644" s="1123"/>
      <c r="L644" s="1123"/>
      <c r="M644" s="1123"/>
      <c r="N644" s="1123"/>
      <c r="O644" s="1123"/>
      <c r="P644" s="1123"/>
      <c r="Q644" s="1123"/>
      <c r="R644" s="1123"/>
      <c r="T644" s="35"/>
      <c r="U644" s="12" t="s">
        <v>630</v>
      </c>
      <c r="Z644" s="1123" t="s">
        <v>540</v>
      </c>
      <c r="AA644" s="1123"/>
      <c r="AB644" s="1123"/>
      <c r="AC644" s="1123"/>
      <c r="AD644" s="1123"/>
      <c r="AE644" s="1123"/>
      <c r="AF644" s="1123"/>
      <c r="AG644" s="1123"/>
      <c r="AH644" s="1123"/>
      <c r="AI644" s="1123"/>
      <c r="AJ644" s="1123"/>
      <c r="AK644" s="1123"/>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23" t="s">
        <v>1646</v>
      </c>
      <c r="H645" s="1123"/>
      <c r="I645" s="1123"/>
      <c r="J645" s="1123"/>
      <c r="K645" s="1123"/>
      <c r="L645" s="1123"/>
      <c r="M645" s="1123"/>
      <c r="N645" s="1123"/>
      <c r="O645" s="1123"/>
      <c r="P645" s="1123"/>
      <c r="Q645" s="1123"/>
      <c r="R645" s="1123"/>
      <c r="T645" s="35"/>
      <c r="U645" s="12" t="s">
        <v>19</v>
      </c>
      <c r="Z645" s="1123" t="s">
        <v>1646</v>
      </c>
      <c r="AA645" s="1123"/>
      <c r="AB645" s="1123"/>
      <c r="AC645" s="1123"/>
      <c r="AD645" s="1123"/>
      <c r="AE645" s="1123"/>
      <c r="AF645" s="1123"/>
      <c r="AG645" s="1123"/>
      <c r="AH645" s="1123"/>
      <c r="AI645" s="1123"/>
      <c r="AJ645" s="1123"/>
      <c r="AK645" s="1123"/>
      <c r="AM645" s="58"/>
      <c r="AN645" s="58"/>
      <c r="AO645" s="58"/>
      <c r="AP645" s="58"/>
      <c r="AQ645" s="58"/>
      <c r="AR645" s="58"/>
      <c r="AS645" s="58"/>
      <c r="AT645" s="58"/>
      <c r="AU645" s="58"/>
      <c r="AV645" s="58"/>
      <c r="AW645" s="58"/>
      <c r="AX645" s="58"/>
      <c r="AY645" s="58"/>
      <c r="AZ645" s="58"/>
      <c r="BA645" s="58"/>
      <c r="BB645" s="58"/>
      <c r="BC645" s="316" t="s">
        <v>1644</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3">
      <c r="A646" s="35"/>
      <c r="B646" s="12" t="s">
        <v>338</v>
      </c>
      <c r="G646" s="1104" t="s">
        <v>1657</v>
      </c>
      <c r="H646" s="1104"/>
      <c r="I646" s="1104"/>
      <c r="J646" s="1104"/>
      <c r="K646" s="1104"/>
      <c r="L646" s="1104"/>
      <c r="O646" s="140" t="s">
        <v>220</v>
      </c>
      <c r="P646" s="1105"/>
      <c r="Q646" s="1105"/>
      <c r="R646" s="1105"/>
      <c r="T646" s="35"/>
      <c r="U646" s="12" t="s">
        <v>338</v>
      </c>
      <c r="Z646" s="1104" t="s">
        <v>1657</v>
      </c>
      <c r="AA646" s="1104"/>
      <c r="AB646" s="1104"/>
      <c r="AC646" s="1104"/>
      <c r="AD646" s="1104"/>
      <c r="AE646" s="1104"/>
      <c r="AH646" s="140" t="s">
        <v>220</v>
      </c>
      <c r="AI646" s="1105"/>
      <c r="AJ646" s="1105"/>
      <c r="AK646" s="1105"/>
      <c r="AM646" s="58"/>
      <c r="AN646" s="58"/>
      <c r="AO646" s="58"/>
      <c r="AP646" s="58"/>
      <c r="AQ646" s="58"/>
      <c r="AR646" s="58"/>
      <c r="AS646" s="58"/>
      <c r="AT646" s="58"/>
      <c r="AU646" s="58"/>
      <c r="AV646" s="58"/>
      <c r="AW646" s="58"/>
      <c r="AX646" s="58"/>
      <c r="AY646" s="58"/>
      <c r="AZ646" s="58"/>
      <c r="BA646" s="58"/>
      <c r="BB646" s="58"/>
      <c r="BC646" s="465" t="s">
        <v>698</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3">
      <c r="A647" s="35"/>
      <c r="B647" s="12" t="s">
        <v>20</v>
      </c>
      <c r="H647" s="1099" t="s">
        <v>1762</v>
      </c>
      <c r="I647" s="1101"/>
      <c r="J647" s="1101"/>
      <c r="K647" s="1101"/>
      <c r="L647" s="1101"/>
      <c r="M647" s="1101"/>
      <c r="N647" s="1101"/>
      <c r="O647" s="1101"/>
      <c r="P647" s="1101"/>
      <c r="Q647" s="1101"/>
      <c r="R647" s="1101"/>
      <c r="T647" s="35"/>
      <c r="U647" s="12" t="s">
        <v>20</v>
      </c>
      <c r="AA647" s="1099" t="s">
        <v>1769</v>
      </c>
      <c r="AB647" s="1101"/>
      <c r="AC647" s="1101"/>
      <c r="AD647" s="1101"/>
      <c r="AE647" s="1101"/>
      <c r="AF647" s="1101"/>
      <c r="AG647" s="1101"/>
      <c r="AH647" s="1101"/>
      <c r="AI647" s="1101"/>
      <c r="AJ647" s="1101"/>
      <c r="AK647" s="1101"/>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02" t="s">
        <v>591</v>
      </c>
      <c r="O648" s="1102"/>
      <c r="T648" s="35"/>
      <c r="U648" s="12" t="s">
        <v>22</v>
      </c>
      <c r="AG648" s="1102" t="s">
        <v>591</v>
      </c>
      <c r="AH648" s="1102"/>
      <c r="AM648" s="58"/>
      <c r="AN648" s="320" t="s">
        <v>700</v>
      </c>
      <c r="AO648" s="58"/>
      <c r="AP648" s="58"/>
      <c r="AQ648" s="58"/>
      <c r="AR648" s="58"/>
      <c r="AS648" s="399"/>
      <c r="AT648" s="344" t="s">
        <v>993</v>
      </c>
      <c r="AU648" s="399"/>
      <c r="AV648" s="399"/>
      <c r="AW648" s="58"/>
      <c r="AX648" s="58"/>
      <c r="AY648" s="58"/>
      <c r="AZ648" s="58"/>
      <c r="BA648" s="58"/>
      <c r="BB648" s="58"/>
      <c r="BC648" s="563" t="s">
        <v>699</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5">
      <c r="A649" s="35"/>
      <c r="T649" s="35"/>
      <c r="AM649" s="58"/>
      <c r="AN649" s="463">
        <f t="shared" ref="AN649:AN673" si="22">IF($G709=0,"N/A",VLOOKUP($T$191,TC_Rent,(MATCH($B709,bedrooms,FALSE))))</f>
        <v>2022</v>
      </c>
      <c r="AO649" s="58"/>
      <c r="AP649" s="58"/>
      <c r="AQ649" s="58"/>
      <c r="AR649" s="58"/>
      <c r="AS649" s="399"/>
      <c r="AT649" s="471" t="s">
        <v>994</v>
      </c>
      <c r="AU649" s="476" t="s">
        <v>995</v>
      </c>
      <c r="AV649" s="475" t="s">
        <v>996</v>
      </c>
      <c r="AW649" s="58"/>
      <c r="AX649" s="58"/>
      <c r="AY649" s="58"/>
      <c r="AZ649" s="58"/>
      <c r="BA649" s="58"/>
      <c r="BB649" s="58"/>
      <c r="BC649" s="565" t="s">
        <v>522</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5">
      <c r="A650" s="87" t="s">
        <v>841</v>
      </c>
      <c r="B650" s="12" t="s">
        <v>509</v>
      </c>
      <c r="G650" s="1103" t="str">
        <f>C622</f>
        <v>General Partner Equity</v>
      </c>
      <c r="H650" s="1103"/>
      <c r="I650" s="1103"/>
      <c r="J650" s="1103"/>
      <c r="K650" s="1103"/>
      <c r="L650" s="1103"/>
      <c r="M650" s="1103"/>
      <c r="N650" s="1103"/>
      <c r="O650" s="1103"/>
      <c r="P650" s="1103"/>
      <c r="Q650" s="1103"/>
      <c r="R650" s="1103"/>
      <c r="T650" s="87" t="s">
        <v>634</v>
      </c>
      <c r="U650" s="12" t="s">
        <v>509</v>
      </c>
      <c r="Z650" s="1103">
        <f>C623</f>
        <v>0</v>
      </c>
      <c r="AA650" s="1103"/>
      <c r="AB650" s="1103"/>
      <c r="AC650" s="1103"/>
      <c r="AD650" s="1103"/>
      <c r="AE650" s="1103"/>
      <c r="AF650" s="1103"/>
      <c r="AG650" s="1103"/>
      <c r="AH650" s="1103"/>
      <c r="AI650" s="1103"/>
      <c r="AJ650" s="1103"/>
      <c r="AK650" s="1103"/>
      <c r="AM650" s="58"/>
      <c r="AN650" s="463">
        <f t="shared" si="22"/>
        <v>2022</v>
      </c>
      <c r="AO650" s="58"/>
      <c r="AP650" s="58"/>
      <c r="AQ650" s="58"/>
      <c r="AR650" s="58"/>
      <c r="AS650" s="399"/>
      <c r="AT650" s="473">
        <f t="shared" ref="AT650:AT674" si="23">G709</f>
        <v>18</v>
      </c>
      <c r="AU650" s="477">
        <f>AT650/$AT$675</f>
        <v>8.1818181818181818E-2</v>
      </c>
      <c r="AV650" s="478">
        <f t="shared" ref="AV650:AV674" si="24">IF(AU650=0," ",AU650*AD709)</f>
        <v>4.0909090909090909E-2</v>
      </c>
      <c r="AW650" s="58"/>
      <c r="AX650" s="58"/>
      <c r="AY650" s="58"/>
      <c r="AZ650" s="58"/>
      <c r="BA650" s="58"/>
      <c r="BB650" s="58"/>
      <c r="BC650" s="566" t="s">
        <v>523</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5">
      <c r="A651" s="35"/>
      <c r="B651" s="12" t="s">
        <v>92</v>
      </c>
      <c r="G651" s="1101" t="s">
        <v>1661</v>
      </c>
      <c r="H651" s="1101"/>
      <c r="I651" s="1101"/>
      <c r="J651" s="1101"/>
      <c r="K651" s="1101"/>
      <c r="L651" s="1101"/>
      <c r="M651" s="1101"/>
      <c r="N651" s="1101"/>
      <c r="O651" s="1101"/>
      <c r="P651" s="1101"/>
      <c r="Q651" s="1101"/>
      <c r="R651" s="1101"/>
      <c r="T651" s="35"/>
      <c r="U651" s="12" t="s">
        <v>92</v>
      </c>
      <c r="Z651" s="1101"/>
      <c r="AA651" s="1101"/>
      <c r="AB651" s="1101"/>
      <c r="AC651" s="1101"/>
      <c r="AD651" s="1101"/>
      <c r="AE651" s="1101"/>
      <c r="AF651" s="1101"/>
      <c r="AG651" s="1101"/>
      <c r="AH651" s="1101"/>
      <c r="AI651" s="1101"/>
      <c r="AJ651" s="1101"/>
      <c r="AK651" s="1101"/>
      <c r="AM651" s="58"/>
      <c r="AN651" s="463">
        <f t="shared" si="22"/>
        <v>2022</v>
      </c>
      <c r="AO651" s="58"/>
      <c r="AP651" s="58"/>
      <c r="AQ651" s="58"/>
      <c r="AR651" s="58"/>
      <c r="AS651" s="399"/>
      <c r="AT651" s="474">
        <f t="shared" si="23"/>
        <v>25</v>
      </c>
      <c r="AU651" s="477">
        <f t="shared" ref="AU651:AU674" si="25">AT651/$AT$675</f>
        <v>0.11363636363636363</v>
      </c>
      <c r="AV651" s="478">
        <f t="shared" si="24"/>
        <v>5.6818181818181816E-2</v>
      </c>
      <c r="AW651" s="58"/>
      <c r="AX651" s="58"/>
      <c r="AY651" s="58"/>
      <c r="AZ651" s="58"/>
      <c r="BA651" s="58"/>
      <c r="BB651" s="58"/>
      <c r="BC651" s="566" t="s">
        <v>524</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5">
      <c r="A652" s="35"/>
      <c r="B652" s="12" t="s">
        <v>630</v>
      </c>
      <c r="G652" s="1123" t="s">
        <v>540</v>
      </c>
      <c r="H652" s="1123"/>
      <c r="I652" s="1123"/>
      <c r="J652" s="1123"/>
      <c r="K652" s="1123"/>
      <c r="L652" s="1123"/>
      <c r="M652" s="1123"/>
      <c r="N652" s="1123"/>
      <c r="O652" s="1123"/>
      <c r="P652" s="1123"/>
      <c r="Q652" s="1123"/>
      <c r="R652" s="1123"/>
      <c r="T652" s="35"/>
      <c r="U652" s="12" t="s">
        <v>630</v>
      </c>
      <c r="Z652" s="1123"/>
      <c r="AA652" s="1123"/>
      <c r="AB652" s="1123"/>
      <c r="AC652" s="1123"/>
      <c r="AD652" s="1123"/>
      <c r="AE652" s="1123"/>
      <c r="AF652" s="1123"/>
      <c r="AG652" s="1123"/>
      <c r="AH652" s="1123"/>
      <c r="AI652" s="1123"/>
      <c r="AJ652" s="1123"/>
      <c r="AK652" s="1123"/>
      <c r="AM652" s="58"/>
      <c r="AN652" s="463">
        <f t="shared" si="22"/>
        <v>2022</v>
      </c>
      <c r="AO652" s="58"/>
      <c r="AP652" s="58"/>
      <c r="AQ652" s="58"/>
      <c r="AR652" s="58"/>
      <c r="AS652" s="399"/>
      <c r="AT652" s="474">
        <f t="shared" si="23"/>
        <v>105</v>
      </c>
      <c r="AU652" s="477">
        <f t="shared" si="25"/>
        <v>0.47727272727272729</v>
      </c>
      <c r="AV652" s="478">
        <f t="shared" si="24"/>
        <v>0.28636363636363638</v>
      </c>
      <c r="AW652" s="58"/>
      <c r="AX652" s="58"/>
      <c r="AY652" s="58"/>
      <c r="AZ652" s="58"/>
      <c r="BA652" s="58"/>
      <c r="BB652" s="58"/>
      <c r="BC652" s="566" t="s">
        <v>525</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5">
      <c r="A653" s="35"/>
      <c r="B653" s="12" t="s">
        <v>19</v>
      </c>
      <c r="G653" s="1123" t="s">
        <v>1646</v>
      </c>
      <c r="H653" s="1123"/>
      <c r="I653" s="1123"/>
      <c r="J653" s="1123"/>
      <c r="K653" s="1123"/>
      <c r="L653" s="1123"/>
      <c r="M653" s="1123"/>
      <c r="N653" s="1123"/>
      <c r="O653" s="1123"/>
      <c r="P653" s="1123"/>
      <c r="Q653" s="1123"/>
      <c r="R653" s="1123"/>
      <c r="T653" s="35"/>
      <c r="U653" s="12" t="s">
        <v>19</v>
      </c>
      <c r="Z653" s="1123"/>
      <c r="AA653" s="1123"/>
      <c r="AB653" s="1123"/>
      <c r="AC653" s="1123"/>
      <c r="AD653" s="1123"/>
      <c r="AE653" s="1123"/>
      <c r="AF653" s="1123"/>
      <c r="AG653" s="1123"/>
      <c r="AH653" s="1123"/>
      <c r="AI653" s="1123"/>
      <c r="AJ653" s="1123"/>
      <c r="AK653" s="1123"/>
      <c r="AM653" s="58"/>
      <c r="AN653" s="463">
        <f t="shared" si="22"/>
        <v>2166</v>
      </c>
      <c r="AO653" s="58"/>
      <c r="AP653" s="58"/>
      <c r="AQ653" s="58"/>
      <c r="AR653" s="58"/>
      <c r="AS653" s="399"/>
      <c r="AT653" s="474">
        <f t="shared" si="23"/>
        <v>2</v>
      </c>
      <c r="AU653" s="477">
        <f t="shared" si="25"/>
        <v>9.0909090909090905E-3</v>
      </c>
      <c r="AV653" s="478">
        <f t="shared" si="24"/>
        <v>7.2727272727272727E-3</v>
      </c>
      <c r="AW653" s="58"/>
      <c r="AX653" s="58"/>
      <c r="AY653" s="58"/>
      <c r="AZ653" s="58"/>
      <c r="BA653" s="58"/>
      <c r="BB653" s="58"/>
      <c r="BC653" s="566" t="s">
        <v>526</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5">
      <c r="A654" s="35"/>
      <c r="B654" s="12" t="s">
        <v>338</v>
      </c>
      <c r="G654" s="1104" t="s">
        <v>1657</v>
      </c>
      <c r="H654" s="1104"/>
      <c r="I654" s="1104"/>
      <c r="J654" s="1104"/>
      <c r="K654" s="1104"/>
      <c r="L654" s="1104"/>
      <c r="O654" s="140" t="s">
        <v>220</v>
      </c>
      <c r="P654" s="1105"/>
      <c r="Q654" s="1105"/>
      <c r="R654" s="1105"/>
      <c r="T654" s="35"/>
      <c r="U654" s="12" t="s">
        <v>338</v>
      </c>
      <c r="Z654" s="1116"/>
      <c r="AA654" s="1116"/>
      <c r="AB654" s="1116"/>
      <c r="AC654" s="1116"/>
      <c r="AD654" s="1116"/>
      <c r="AE654" s="1116"/>
      <c r="AH654" s="140" t="s">
        <v>220</v>
      </c>
      <c r="AI654" s="1105"/>
      <c r="AJ654" s="1105"/>
      <c r="AK654" s="1105"/>
      <c r="AM654" s="58"/>
      <c r="AN654" s="463">
        <f t="shared" si="22"/>
        <v>2166</v>
      </c>
      <c r="AO654" s="58"/>
      <c r="AP654" s="58"/>
      <c r="AQ654" s="58"/>
      <c r="AR654" s="58"/>
      <c r="AS654" s="399"/>
      <c r="AT654" s="474">
        <f t="shared" si="23"/>
        <v>25</v>
      </c>
      <c r="AU654" s="477">
        <f t="shared" si="25"/>
        <v>0.11363636363636363</v>
      </c>
      <c r="AV654" s="478">
        <f t="shared" si="24"/>
        <v>5.6818181818181816E-2</v>
      </c>
      <c r="AW654" s="58"/>
      <c r="AX654" s="58"/>
      <c r="AY654" s="58"/>
      <c r="AZ654" s="58"/>
      <c r="BA654" s="58"/>
      <c r="BB654" s="58"/>
      <c r="BC654" s="566" t="s">
        <v>527</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5">
      <c r="A655" s="35"/>
      <c r="B655" s="12" t="s">
        <v>20</v>
      </c>
      <c r="H655" s="1099" t="s">
        <v>1758</v>
      </c>
      <c r="I655" s="1101"/>
      <c r="J655" s="1101"/>
      <c r="K655" s="1101"/>
      <c r="L655" s="1101"/>
      <c r="M655" s="1101"/>
      <c r="N655" s="1101"/>
      <c r="O655" s="1101"/>
      <c r="P655" s="1101"/>
      <c r="Q655" s="1101"/>
      <c r="R655" s="1101"/>
      <c r="T655" s="35"/>
      <c r="U655" s="12" t="s">
        <v>20</v>
      </c>
      <c r="AA655" s="1101"/>
      <c r="AB655" s="1101"/>
      <c r="AC655" s="1101"/>
      <c r="AD655" s="1101"/>
      <c r="AE655" s="1101"/>
      <c r="AF655" s="1101"/>
      <c r="AG655" s="1101"/>
      <c r="AH655" s="1101"/>
      <c r="AI655" s="1101"/>
      <c r="AJ655" s="1101"/>
      <c r="AK655" s="1101"/>
      <c r="AM655" s="58"/>
      <c r="AN655" s="463">
        <f t="shared" si="22"/>
        <v>2166</v>
      </c>
      <c r="AO655" s="58"/>
      <c r="AP655" s="58"/>
      <c r="AQ655" s="58"/>
      <c r="AR655" s="58"/>
      <c r="AS655" s="399"/>
      <c r="AT655" s="474">
        <f t="shared" si="23"/>
        <v>42</v>
      </c>
      <c r="AU655" s="477">
        <f t="shared" si="25"/>
        <v>0.19090909090909092</v>
      </c>
      <c r="AV655" s="478">
        <f t="shared" si="24"/>
        <v>0.11454545454545455</v>
      </c>
      <c r="AW655" s="58"/>
      <c r="AX655" s="58"/>
      <c r="AY655" s="58"/>
      <c r="AZ655" s="58"/>
      <c r="BA655" s="58"/>
      <c r="BB655" s="58"/>
      <c r="BC655" s="566" t="s">
        <v>528</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5">
      <c r="A656" s="35"/>
      <c r="B656" s="12" t="s">
        <v>22</v>
      </c>
      <c r="N656" s="1102" t="s">
        <v>591</v>
      </c>
      <c r="O656" s="1102"/>
      <c r="T656" s="35"/>
      <c r="U656" s="12" t="s">
        <v>22</v>
      </c>
      <c r="AG656" s="1102" t="s">
        <v>722</v>
      </c>
      <c r="AH656" s="1102"/>
      <c r="AM656" s="58"/>
      <c r="AN656" s="463" t="str">
        <f t="shared" si="22"/>
        <v>N/A</v>
      </c>
      <c r="AO656" s="58"/>
      <c r="AP656" s="58"/>
      <c r="AQ656" s="58"/>
      <c r="AR656" s="58"/>
      <c r="AS656" s="399"/>
      <c r="AT656" s="474">
        <f t="shared" si="23"/>
        <v>3</v>
      </c>
      <c r="AU656" s="477">
        <f t="shared" si="25"/>
        <v>1.3636363636363636E-2</v>
      </c>
      <c r="AV656" s="478">
        <f t="shared" si="24"/>
        <v>1.090909090909091E-2</v>
      </c>
      <c r="AW656" s="58"/>
      <c r="AX656" s="58"/>
      <c r="AY656" s="58"/>
      <c r="AZ656" s="58"/>
      <c r="BA656" s="58"/>
      <c r="BB656" s="58"/>
      <c r="BC656" s="566" t="s">
        <v>529</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5">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530</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5">
      <c r="A658" s="87" t="s">
        <v>500</v>
      </c>
      <c r="B658" s="12" t="s">
        <v>509</v>
      </c>
      <c r="G658" s="1103">
        <f>C624</f>
        <v>0</v>
      </c>
      <c r="H658" s="1103"/>
      <c r="I658" s="1103"/>
      <c r="J658" s="1103"/>
      <c r="K658" s="1103"/>
      <c r="L658" s="1103"/>
      <c r="M658" s="1103"/>
      <c r="N658" s="1103"/>
      <c r="O658" s="1103"/>
      <c r="P658" s="1103"/>
      <c r="Q658" s="1103"/>
      <c r="R658" s="1103"/>
      <c r="T658" s="87" t="s">
        <v>501</v>
      </c>
      <c r="U658" s="12" t="s">
        <v>509</v>
      </c>
      <c r="Z658" s="1103">
        <f>C625</f>
        <v>0</v>
      </c>
      <c r="AA658" s="1103"/>
      <c r="AB658" s="1103"/>
      <c r="AC658" s="1103"/>
      <c r="AD658" s="1103"/>
      <c r="AE658" s="1103"/>
      <c r="AF658" s="1103"/>
      <c r="AG658" s="1103"/>
      <c r="AH658" s="1103"/>
      <c r="AI658" s="1103"/>
      <c r="AJ658" s="1103"/>
      <c r="AK658" s="1103"/>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531</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5">
      <c r="A659" s="35"/>
      <c r="B659" s="12" t="s">
        <v>92</v>
      </c>
      <c r="G659" s="1101"/>
      <c r="H659" s="1101"/>
      <c r="I659" s="1101"/>
      <c r="J659" s="1101"/>
      <c r="K659" s="1101"/>
      <c r="L659" s="1101"/>
      <c r="M659" s="1101"/>
      <c r="N659" s="1101"/>
      <c r="O659" s="1101"/>
      <c r="P659" s="1101"/>
      <c r="Q659" s="1101"/>
      <c r="R659" s="1101"/>
      <c r="T659" s="35"/>
      <c r="U659" s="12" t="s">
        <v>92</v>
      </c>
      <c r="Z659" s="1101"/>
      <c r="AA659" s="1101"/>
      <c r="AB659" s="1101"/>
      <c r="AC659" s="1101"/>
      <c r="AD659" s="1101"/>
      <c r="AE659" s="1101"/>
      <c r="AF659" s="1101"/>
      <c r="AG659" s="1101"/>
      <c r="AH659" s="1101"/>
      <c r="AI659" s="1101"/>
      <c r="AJ659" s="1101"/>
      <c r="AK659" s="1101"/>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532</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5">
      <c r="A660" s="35"/>
      <c r="B660" s="12" t="s">
        <v>630</v>
      </c>
      <c r="G660" s="1101"/>
      <c r="H660" s="1101"/>
      <c r="I660" s="1101"/>
      <c r="J660" s="1101"/>
      <c r="K660" s="1101"/>
      <c r="L660" s="1101"/>
      <c r="M660" s="1101"/>
      <c r="N660" s="1101"/>
      <c r="O660" s="1101"/>
      <c r="P660" s="1101"/>
      <c r="Q660" s="1101"/>
      <c r="R660" s="1101"/>
      <c r="T660" s="35"/>
      <c r="U660" s="12" t="s">
        <v>630</v>
      </c>
      <c r="Z660" s="1123"/>
      <c r="AA660" s="1123"/>
      <c r="AB660" s="1123"/>
      <c r="AC660" s="1123"/>
      <c r="AD660" s="1123"/>
      <c r="AE660" s="1123"/>
      <c r="AF660" s="1123"/>
      <c r="AG660" s="1123"/>
      <c r="AH660" s="1123"/>
      <c r="AI660" s="1123"/>
      <c r="AJ660" s="1123"/>
      <c r="AK660" s="1123"/>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533</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5">
      <c r="A661" s="35"/>
      <c r="B661" s="12" t="s">
        <v>19</v>
      </c>
      <c r="G661" s="1101"/>
      <c r="H661" s="1101"/>
      <c r="I661" s="1101"/>
      <c r="J661" s="1101"/>
      <c r="K661" s="1101"/>
      <c r="L661" s="1101"/>
      <c r="M661" s="1101"/>
      <c r="N661" s="1101"/>
      <c r="O661" s="1101"/>
      <c r="P661" s="1101"/>
      <c r="Q661" s="1101"/>
      <c r="R661" s="1101"/>
      <c r="T661" s="35"/>
      <c r="U661" s="12" t="s">
        <v>19</v>
      </c>
      <c r="Z661" s="1123"/>
      <c r="AA661" s="1123"/>
      <c r="AB661" s="1123"/>
      <c r="AC661" s="1123"/>
      <c r="AD661" s="1123"/>
      <c r="AE661" s="1123"/>
      <c r="AF661" s="1123"/>
      <c r="AG661" s="1123"/>
      <c r="AH661" s="1123"/>
      <c r="AI661" s="1123"/>
      <c r="AJ661" s="1123"/>
      <c r="AK661" s="1123"/>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534</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5">
      <c r="A662" s="35"/>
      <c r="B662" s="12" t="s">
        <v>338</v>
      </c>
      <c r="G662" s="1116"/>
      <c r="H662" s="1116"/>
      <c r="I662" s="1116"/>
      <c r="J662" s="1116"/>
      <c r="K662" s="1116"/>
      <c r="L662" s="1116"/>
      <c r="O662" s="140" t="s">
        <v>220</v>
      </c>
      <c r="P662" s="1105"/>
      <c r="Q662" s="1105"/>
      <c r="R662" s="1105"/>
      <c r="T662" s="35"/>
      <c r="U662" s="12" t="s">
        <v>338</v>
      </c>
      <c r="Z662" s="1116"/>
      <c r="AA662" s="1116"/>
      <c r="AB662" s="1116"/>
      <c r="AC662" s="1116"/>
      <c r="AD662" s="1116"/>
      <c r="AE662" s="1116"/>
      <c r="AH662" s="140" t="s">
        <v>220</v>
      </c>
      <c r="AI662" s="1105"/>
      <c r="AJ662" s="1105"/>
      <c r="AK662" s="1105"/>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535</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5">
      <c r="A663" s="35"/>
      <c r="B663" s="12" t="s">
        <v>20</v>
      </c>
      <c r="H663" s="1101"/>
      <c r="I663" s="1101"/>
      <c r="J663" s="1101"/>
      <c r="K663" s="1101"/>
      <c r="L663" s="1101"/>
      <c r="M663" s="1101"/>
      <c r="N663" s="1101"/>
      <c r="O663" s="1101"/>
      <c r="P663" s="1101"/>
      <c r="Q663" s="1101"/>
      <c r="R663" s="1101"/>
      <c r="T663" s="35"/>
      <c r="U663" s="12" t="s">
        <v>20</v>
      </c>
      <c r="AA663" s="1101"/>
      <c r="AB663" s="1101"/>
      <c r="AC663" s="1101"/>
      <c r="AD663" s="1101"/>
      <c r="AE663" s="1101"/>
      <c r="AF663" s="1101"/>
      <c r="AG663" s="1101"/>
      <c r="AH663" s="1101"/>
      <c r="AI663" s="1101"/>
      <c r="AJ663" s="1101"/>
      <c r="AK663" s="1101"/>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536</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5">
      <c r="A664" s="35"/>
      <c r="B664" s="12" t="s">
        <v>22</v>
      </c>
      <c r="N664" s="1102" t="s">
        <v>722</v>
      </c>
      <c r="O664" s="1102"/>
      <c r="T664" s="35"/>
      <c r="U664" s="12" t="s">
        <v>22</v>
      </c>
      <c r="AG664" s="1102" t="s">
        <v>722</v>
      </c>
      <c r="AH664" s="1102"/>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537</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538</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5">
      <c r="A666" s="87" t="s">
        <v>507</v>
      </c>
      <c r="B666" s="12" t="s">
        <v>509</v>
      </c>
      <c r="G666" s="1103">
        <f>C626</f>
        <v>0</v>
      </c>
      <c r="H666" s="1103"/>
      <c r="I666" s="1103"/>
      <c r="J666" s="1103"/>
      <c r="K666" s="1103"/>
      <c r="L666" s="1103"/>
      <c r="M666" s="1103"/>
      <c r="N666" s="1103"/>
      <c r="O666" s="1103"/>
      <c r="P666" s="1103"/>
      <c r="Q666" s="1103"/>
      <c r="R666" s="1103"/>
      <c r="T666" s="87" t="s">
        <v>696</v>
      </c>
      <c r="U666" s="12" t="s">
        <v>509</v>
      </c>
      <c r="Z666" s="1103">
        <f>C627</f>
        <v>0</v>
      </c>
      <c r="AA666" s="1103"/>
      <c r="AB666" s="1103"/>
      <c r="AC666" s="1103"/>
      <c r="AD666" s="1103"/>
      <c r="AE666" s="1103"/>
      <c r="AF666" s="1103"/>
      <c r="AG666" s="1103"/>
      <c r="AH666" s="1103"/>
      <c r="AI666" s="1103"/>
      <c r="AJ666" s="1103"/>
      <c r="AK666" s="1103"/>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539</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5">
      <c r="A667" s="35"/>
      <c r="B667" s="12" t="s">
        <v>92</v>
      </c>
      <c r="G667" s="1101"/>
      <c r="H667" s="1101"/>
      <c r="I667" s="1101"/>
      <c r="J667" s="1101"/>
      <c r="K667" s="1101"/>
      <c r="L667" s="1101"/>
      <c r="M667" s="1101"/>
      <c r="N667" s="1101"/>
      <c r="O667" s="1101"/>
      <c r="P667" s="1101"/>
      <c r="Q667" s="1101"/>
      <c r="R667" s="1101"/>
      <c r="T667" s="35"/>
      <c r="U667" s="12" t="s">
        <v>92</v>
      </c>
      <c r="Z667" s="1101"/>
      <c r="AA667" s="1101"/>
      <c r="AB667" s="1101"/>
      <c r="AC667" s="1101"/>
      <c r="AD667" s="1101"/>
      <c r="AE667" s="1101"/>
      <c r="AF667" s="1101"/>
      <c r="AG667" s="1101"/>
      <c r="AH667" s="1101"/>
      <c r="AI667" s="1101"/>
      <c r="AJ667" s="1101"/>
      <c r="AK667" s="1101"/>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540</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5">
      <c r="A668" s="35"/>
      <c r="B668" s="12" t="s">
        <v>630</v>
      </c>
      <c r="G668" s="1101"/>
      <c r="H668" s="1101"/>
      <c r="I668" s="1101"/>
      <c r="J668" s="1101"/>
      <c r="K668" s="1101"/>
      <c r="L668" s="1101"/>
      <c r="M668" s="1101"/>
      <c r="N668" s="1101"/>
      <c r="O668" s="1101"/>
      <c r="P668" s="1101"/>
      <c r="Q668" s="1101"/>
      <c r="R668" s="1101"/>
      <c r="T668" s="35"/>
      <c r="U668" s="12" t="s">
        <v>630</v>
      </c>
      <c r="Z668" s="1123"/>
      <c r="AA668" s="1123"/>
      <c r="AB668" s="1123"/>
      <c r="AC668" s="1123"/>
      <c r="AD668" s="1123"/>
      <c r="AE668" s="1123"/>
      <c r="AF668" s="1123"/>
      <c r="AG668" s="1123"/>
      <c r="AH668" s="1123"/>
      <c r="AI668" s="1123"/>
      <c r="AJ668" s="1123"/>
      <c r="AK668" s="1123"/>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541</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5">
      <c r="A669" s="35"/>
      <c r="B669" s="12" t="s">
        <v>19</v>
      </c>
      <c r="G669" s="1101"/>
      <c r="H669" s="1101"/>
      <c r="I669" s="1101"/>
      <c r="J669" s="1101"/>
      <c r="K669" s="1101"/>
      <c r="L669" s="1101"/>
      <c r="M669" s="1101"/>
      <c r="N669" s="1101"/>
      <c r="O669" s="1101"/>
      <c r="P669" s="1101"/>
      <c r="Q669" s="1101"/>
      <c r="R669" s="1101"/>
      <c r="T669" s="35"/>
      <c r="U669" s="12" t="s">
        <v>19</v>
      </c>
      <c r="Z669" s="1123"/>
      <c r="AA669" s="1123"/>
      <c r="AB669" s="1123"/>
      <c r="AC669" s="1123"/>
      <c r="AD669" s="1123"/>
      <c r="AE669" s="1123"/>
      <c r="AF669" s="1123"/>
      <c r="AG669" s="1123"/>
      <c r="AH669" s="1123"/>
      <c r="AI669" s="1123"/>
      <c r="AJ669" s="1123"/>
      <c r="AK669" s="1123"/>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542</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5">
      <c r="A670" s="35"/>
      <c r="B670" s="12" t="s">
        <v>338</v>
      </c>
      <c r="G670" s="1116"/>
      <c r="H670" s="1116"/>
      <c r="I670" s="1116"/>
      <c r="J670" s="1116"/>
      <c r="K670" s="1116"/>
      <c r="L670" s="1116"/>
      <c r="O670" s="140" t="s">
        <v>220</v>
      </c>
      <c r="P670" s="1105"/>
      <c r="Q670" s="1105"/>
      <c r="R670" s="1105"/>
      <c r="T670" s="35"/>
      <c r="U670" s="12" t="s">
        <v>338</v>
      </c>
      <c r="Z670" s="1116"/>
      <c r="AA670" s="1116"/>
      <c r="AB670" s="1116"/>
      <c r="AC670" s="1116"/>
      <c r="AD670" s="1116"/>
      <c r="AE670" s="1116"/>
      <c r="AH670" s="140" t="s">
        <v>220</v>
      </c>
      <c r="AI670" s="1105"/>
      <c r="AJ670" s="1105"/>
      <c r="AK670" s="1105"/>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5">
      <c r="A671" s="35"/>
      <c r="B671" s="12" t="s">
        <v>20</v>
      </c>
      <c r="H671" s="1101"/>
      <c r="I671" s="1101"/>
      <c r="J671" s="1101"/>
      <c r="K671" s="1101"/>
      <c r="L671" s="1101"/>
      <c r="M671" s="1101"/>
      <c r="N671" s="1101"/>
      <c r="O671" s="1101"/>
      <c r="P671" s="1101"/>
      <c r="Q671" s="1101"/>
      <c r="R671" s="1101"/>
      <c r="T671" s="35"/>
      <c r="U671" s="12" t="s">
        <v>20</v>
      </c>
      <c r="AA671" s="1101"/>
      <c r="AB671" s="1101"/>
      <c r="AC671" s="1101"/>
      <c r="AD671" s="1101"/>
      <c r="AE671" s="1101"/>
      <c r="AF671" s="1101"/>
      <c r="AG671" s="1101"/>
      <c r="AH671" s="1101"/>
      <c r="AI671" s="1101"/>
      <c r="AJ671" s="1101"/>
      <c r="AK671" s="1101"/>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5">
      <c r="A672" s="35"/>
      <c r="B672" s="12" t="s">
        <v>22</v>
      </c>
      <c r="N672" s="1102" t="s">
        <v>722</v>
      </c>
      <c r="O672" s="1102"/>
      <c r="T672" s="35"/>
      <c r="U672" s="12" t="s">
        <v>22</v>
      </c>
      <c r="AG672" s="1102" t="s">
        <v>722</v>
      </c>
      <c r="AH672" s="1102"/>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5">
      <c r="A674" s="87" t="s">
        <v>386</v>
      </c>
      <c r="B674" s="12" t="s">
        <v>509</v>
      </c>
      <c r="G674" s="1103">
        <f>C628</f>
        <v>0</v>
      </c>
      <c r="H674" s="1103"/>
      <c r="I674" s="1103"/>
      <c r="J674" s="1103"/>
      <c r="K674" s="1103"/>
      <c r="L674" s="1103"/>
      <c r="M674" s="1103"/>
      <c r="N674" s="1103"/>
      <c r="O674" s="1103"/>
      <c r="P674" s="1103"/>
      <c r="Q674" s="1103"/>
      <c r="R674" s="1103"/>
      <c r="T674" s="87" t="s">
        <v>387</v>
      </c>
      <c r="U674" s="12" t="s">
        <v>509</v>
      </c>
      <c r="Z674" s="1103">
        <f>C629</f>
        <v>0</v>
      </c>
      <c r="AA674" s="1103"/>
      <c r="AB674" s="1103"/>
      <c r="AC674" s="1103"/>
      <c r="AD674" s="1103"/>
      <c r="AE674" s="1103"/>
      <c r="AF674" s="1103"/>
      <c r="AG674" s="1103"/>
      <c r="AH674" s="1103"/>
      <c r="AI674" s="1103"/>
      <c r="AJ674" s="1103"/>
      <c r="AK674" s="1103"/>
      <c r="AM674" s="58"/>
      <c r="AN674" s="58"/>
      <c r="AO674" s="58"/>
      <c r="AP674" s="58"/>
      <c r="AS674" s="399"/>
      <c r="AT674" s="474">
        <f t="shared" si="23"/>
        <v>0</v>
      </c>
      <c r="AU674" s="477">
        <f t="shared" si="25"/>
        <v>0</v>
      </c>
      <c r="AV674" s="478" t="str">
        <f t="shared" si="24"/>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3">
      <c r="B675" s="12" t="s">
        <v>92</v>
      </c>
      <c r="G675" s="1101"/>
      <c r="H675" s="1101"/>
      <c r="I675" s="1101"/>
      <c r="J675" s="1101"/>
      <c r="K675" s="1101"/>
      <c r="L675" s="1101"/>
      <c r="M675" s="1101"/>
      <c r="N675" s="1101"/>
      <c r="O675" s="1101"/>
      <c r="P675" s="1101"/>
      <c r="Q675" s="1101"/>
      <c r="R675" s="1101"/>
      <c r="T675" s="35"/>
      <c r="U675" s="12" t="s">
        <v>92</v>
      </c>
      <c r="Z675" s="1101"/>
      <c r="AA675" s="1101"/>
      <c r="AB675" s="1101"/>
      <c r="AC675" s="1101"/>
      <c r="AD675" s="1101"/>
      <c r="AE675" s="1101"/>
      <c r="AF675" s="1101"/>
      <c r="AG675" s="1101"/>
      <c r="AH675" s="1101"/>
      <c r="AI675" s="1101"/>
      <c r="AJ675" s="1101"/>
      <c r="AK675" s="1101"/>
      <c r="AM675" s="58"/>
      <c r="AN675" s="58"/>
      <c r="AO675" s="58"/>
      <c r="AP675" s="58"/>
      <c r="AQ675" s="58"/>
      <c r="AS675" s="470" t="s">
        <v>997</v>
      </c>
      <c r="AT675" s="479">
        <f>SUM(AT650:AT674)</f>
        <v>220</v>
      </c>
      <c r="AU675" s="480">
        <f>SUM(AU650:AU674)</f>
        <v>1</v>
      </c>
      <c r="AV675" s="480">
        <f>SUM(AV650:AV674)</f>
        <v>0.57363636363636361</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5">
      <c r="B676" s="12" t="s">
        <v>630</v>
      </c>
      <c r="G676" s="1101"/>
      <c r="H676" s="1101"/>
      <c r="I676" s="1101"/>
      <c r="J676" s="1101"/>
      <c r="K676" s="1101"/>
      <c r="L676" s="1101"/>
      <c r="M676" s="1101"/>
      <c r="N676" s="1101"/>
      <c r="O676" s="1101"/>
      <c r="P676" s="1101"/>
      <c r="Q676" s="1101"/>
      <c r="R676" s="1101"/>
      <c r="U676" s="12" t="s">
        <v>630</v>
      </c>
      <c r="Z676" s="1123"/>
      <c r="AA676" s="1123"/>
      <c r="AB676" s="1123"/>
      <c r="AC676" s="1123"/>
      <c r="AD676" s="1123"/>
      <c r="AE676" s="1123"/>
      <c r="AF676" s="1123"/>
      <c r="AG676" s="1123"/>
      <c r="AH676" s="1123"/>
      <c r="AI676" s="1123"/>
      <c r="AJ676" s="1123"/>
      <c r="AK676" s="1123"/>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5">
      <c r="B677" s="12" t="s">
        <v>19</v>
      </c>
      <c r="G677" s="1101"/>
      <c r="H677" s="1101"/>
      <c r="I677" s="1101"/>
      <c r="J677" s="1101"/>
      <c r="K677" s="1101"/>
      <c r="L677" s="1101"/>
      <c r="M677" s="1101"/>
      <c r="N677" s="1101"/>
      <c r="O677" s="1101"/>
      <c r="P677" s="1101"/>
      <c r="Q677" s="1101"/>
      <c r="R677" s="1101"/>
      <c r="U677" s="12" t="s">
        <v>19</v>
      </c>
      <c r="Z677" s="1123"/>
      <c r="AA677" s="1123"/>
      <c r="AB677" s="1123"/>
      <c r="AC677" s="1123"/>
      <c r="AD677" s="1123"/>
      <c r="AE677" s="1123"/>
      <c r="AF677" s="1123"/>
      <c r="AG677" s="1123"/>
      <c r="AH677" s="1123"/>
      <c r="AI677" s="1123"/>
      <c r="AJ677" s="1123"/>
      <c r="AK677" s="1123"/>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5">
      <c r="B678" s="12" t="s">
        <v>338</v>
      </c>
      <c r="G678" s="1116"/>
      <c r="H678" s="1116"/>
      <c r="I678" s="1116"/>
      <c r="J678" s="1116"/>
      <c r="K678" s="1116"/>
      <c r="L678" s="1116"/>
      <c r="O678" s="140" t="s">
        <v>220</v>
      </c>
      <c r="P678" s="1105"/>
      <c r="Q678" s="1105"/>
      <c r="R678" s="1105"/>
      <c r="U678" s="12" t="s">
        <v>338</v>
      </c>
      <c r="Z678" s="1116"/>
      <c r="AA678" s="1116"/>
      <c r="AB678" s="1116"/>
      <c r="AC678" s="1116"/>
      <c r="AD678" s="1116"/>
      <c r="AE678" s="1116"/>
      <c r="AH678" s="140" t="s">
        <v>220</v>
      </c>
      <c r="AI678" s="1105"/>
      <c r="AJ678" s="1105"/>
      <c r="AK678" s="1105"/>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5">
      <c r="B679" s="12" t="s">
        <v>20</v>
      </c>
      <c r="H679" s="1101"/>
      <c r="I679" s="1101"/>
      <c r="J679" s="1101"/>
      <c r="K679" s="1101"/>
      <c r="L679" s="1101"/>
      <c r="M679" s="1101"/>
      <c r="N679" s="1101"/>
      <c r="O679" s="1101"/>
      <c r="P679" s="1101"/>
      <c r="Q679" s="1101"/>
      <c r="R679" s="1101"/>
      <c r="U679" s="12" t="s">
        <v>20</v>
      </c>
      <c r="AA679" s="1101"/>
      <c r="AB679" s="1101"/>
      <c r="AC679" s="1101"/>
      <c r="AD679" s="1101"/>
      <c r="AE679" s="1101"/>
      <c r="AF679" s="1101"/>
      <c r="AG679" s="1101"/>
      <c r="AH679" s="1101"/>
      <c r="AI679" s="1101"/>
      <c r="AJ679" s="1101"/>
      <c r="AK679" s="1101"/>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5">
      <c r="B680" s="12" t="s">
        <v>22</v>
      </c>
      <c r="N680" s="1102" t="s">
        <v>722</v>
      </c>
      <c r="O680" s="1102"/>
      <c r="U680" s="12" t="s">
        <v>22</v>
      </c>
      <c r="AG680" s="1102" t="s">
        <v>722</v>
      </c>
      <c r="AH680" s="1102"/>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3">
      <c r="A682" s="50" t="s">
        <v>626</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3">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788</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3">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02" t="s">
        <v>591</v>
      </c>
      <c r="AF684" s="1102"/>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789</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3">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02" t="s">
        <v>591</v>
      </c>
      <c r="AF685" s="1102"/>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790</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3">
      <c r="A686" s="32"/>
      <c r="B686" s="210"/>
      <c r="C686" s="210"/>
      <c r="D686" s="211" t="s">
        <v>1026</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44">
        <v>43993</v>
      </c>
      <c r="AF686" s="1444"/>
      <c r="AG686" s="1444"/>
      <c r="AH686" s="1444"/>
      <c r="AI686" s="1444"/>
      <c r="AJ686" s="212"/>
      <c r="AK686" s="212"/>
      <c r="AL686" s="212"/>
      <c r="AM686" s="61"/>
      <c r="AN686" s="61"/>
      <c r="AO686" s="61"/>
      <c r="AP686" s="61"/>
      <c r="AQ686" s="61"/>
      <c r="AR686" s="182"/>
      <c r="AS686" s="182"/>
      <c r="AT686" s="182"/>
      <c r="AU686" s="182"/>
      <c r="AV686" s="58"/>
      <c r="AW686" s="58"/>
      <c r="AX686" s="58"/>
      <c r="AY686" s="58"/>
      <c r="AZ686" s="58"/>
      <c r="BA686" s="61"/>
      <c r="BB686" s="61"/>
      <c r="BC686" s="566" t="s">
        <v>791</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3">
      <c r="A687" s="32"/>
      <c r="B687" s="210"/>
      <c r="C687" s="210"/>
      <c r="D687" s="516" t="s">
        <v>1097</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45">
        <v>44090</v>
      </c>
      <c r="AF687" s="1445"/>
      <c r="AG687" s="1445"/>
      <c r="AH687" s="1445"/>
      <c r="AI687" s="1445"/>
      <c r="AJ687" s="88"/>
      <c r="AK687" s="88"/>
      <c r="AL687" s="212"/>
      <c r="AM687" s="58"/>
      <c r="AN687" s="58"/>
      <c r="AO687" s="58"/>
      <c r="AP687" s="58"/>
      <c r="AQ687" s="58"/>
      <c r="AR687" s="182"/>
      <c r="AS687" s="182"/>
      <c r="AT687" s="182"/>
      <c r="AU687" s="182"/>
      <c r="AV687" s="58"/>
      <c r="AW687" s="58"/>
      <c r="AX687" s="58"/>
      <c r="AY687" s="58"/>
      <c r="AZ687" s="58"/>
      <c r="BA687" s="58"/>
      <c r="BB687" s="58"/>
      <c r="BC687" s="566" t="s">
        <v>792</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3">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3">
      <c r="A689" s="32"/>
      <c r="B689" s="210"/>
      <c r="C689" s="210"/>
      <c r="D689" s="211" t="s">
        <v>900</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46">
        <v>43891</v>
      </c>
      <c r="AF689" s="1444"/>
      <c r="AG689" s="1444"/>
      <c r="AH689" s="1444"/>
      <c r="AI689" s="1444"/>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3">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447">
        <v>0.6</v>
      </c>
      <c r="AF690" s="1447"/>
      <c r="AG690" s="1447"/>
      <c r="AH690" s="1447"/>
      <c r="AI690" s="1447"/>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3">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03" t="str">
        <f>H330</f>
        <v>California Municipal Finance Authority</v>
      </c>
      <c r="X691" s="1103"/>
      <c r="Y691" s="1103"/>
      <c r="Z691" s="1103"/>
      <c r="AA691" s="1103"/>
      <c r="AB691" s="1103"/>
      <c r="AC691" s="1103"/>
      <c r="AD691" s="1103"/>
      <c r="AE691" s="1103"/>
      <c r="AF691" s="1103"/>
      <c r="AG691" s="1103"/>
      <c r="AH691" s="1103"/>
      <c r="AI691" s="1103"/>
      <c r="AJ691" s="1103"/>
      <c r="AK691" s="1103"/>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3">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3">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02" t="s">
        <v>722</v>
      </c>
      <c r="AF693" s="1102"/>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3">
      <c r="A694" s="32"/>
      <c r="B694" s="210"/>
      <c r="C694" s="210"/>
      <c r="D694" s="211" t="s">
        <v>479</v>
      </c>
      <c r="E694" s="210"/>
      <c r="F694" s="210"/>
      <c r="G694" s="210"/>
      <c r="H694" s="210"/>
      <c r="I694" s="212"/>
      <c r="J694" s="212"/>
      <c r="K694" s="212"/>
      <c r="L694" s="212"/>
      <c r="M694" s="212"/>
      <c r="N694" s="212"/>
      <c r="O694" s="212"/>
      <c r="P694" s="212"/>
      <c r="Q694" s="212"/>
      <c r="R694" s="212"/>
      <c r="S694" s="212"/>
      <c r="T694" s="212"/>
      <c r="U694" s="212"/>
      <c r="V694" s="212"/>
      <c r="W694" s="1099" t="s">
        <v>641</v>
      </c>
      <c r="X694" s="1101"/>
      <c r="Y694" s="1101"/>
      <c r="Z694" s="1101"/>
      <c r="AA694" s="1101"/>
      <c r="AB694" s="1101"/>
      <c r="AC694" s="1101"/>
      <c r="AD694" s="1101"/>
      <c r="AE694" s="1101"/>
      <c r="AF694" s="1101"/>
      <c r="AG694" s="1101"/>
      <c r="AH694" s="1101"/>
      <c r="AI694" s="1101"/>
      <c r="AJ694" s="1101"/>
      <c r="AK694" s="1101"/>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3">
      <c r="A695" s="32"/>
      <c r="B695" s="210"/>
      <c r="C695" s="210"/>
      <c r="D695" s="211" t="s">
        <v>94</v>
      </c>
      <c r="E695" s="210"/>
      <c r="F695" s="210"/>
      <c r="G695" s="210"/>
      <c r="H695" s="210"/>
      <c r="I695" s="212"/>
      <c r="J695" s="1099" t="s">
        <v>641</v>
      </c>
      <c r="K695" s="1101"/>
      <c r="L695" s="1101"/>
      <c r="M695" s="1101"/>
      <c r="N695" s="1101"/>
      <c r="O695" s="1101"/>
      <c r="P695" s="1101"/>
      <c r="Q695" s="1101"/>
      <c r="R695" s="1101"/>
      <c r="S695" s="1101"/>
      <c r="T695" s="1101"/>
      <c r="U695" s="1101"/>
      <c r="V695" s="1101"/>
      <c r="W695" s="1101"/>
      <c r="X695" s="1101"/>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3">
      <c r="A696" s="32"/>
      <c r="B696" s="210"/>
      <c r="C696" s="210"/>
      <c r="D696" s="213" t="s">
        <v>95</v>
      </c>
      <c r="J696" s="1104" t="s">
        <v>641</v>
      </c>
      <c r="K696" s="1116"/>
      <c r="L696" s="1116"/>
      <c r="M696" s="1116"/>
      <c r="N696" s="1116"/>
      <c r="O696" s="1116"/>
      <c r="P696" s="7" t="s">
        <v>220</v>
      </c>
      <c r="Q696" s="7"/>
      <c r="R696" s="1105"/>
      <c r="S696" s="1105"/>
      <c r="T696" s="1105"/>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3">
      <c r="A697" s="32"/>
      <c r="B697" s="210"/>
      <c r="C697" s="210"/>
      <c r="D697" s="213" t="s">
        <v>480</v>
      </c>
      <c r="W697" s="1101" t="s">
        <v>329</v>
      </c>
      <c r="X697" s="1101"/>
      <c r="Y697" s="1101"/>
      <c r="Z697" s="1101"/>
      <c r="AA697" s="1101"/>
      <c r="AB697" s="1101"/>
      <c r="AC697" s="1101"/>
      <c r="AD697" s="1101"/>
      <c r="AE697" s="1101"/>
      <c r="AF697" s="1101"/>
      <c r="AG697" s="1101"/>
      <c r="AH697" s="1101"/>
      <c r="AI697" s="1101"/>
      <c r="AJ697" s="1101"/>
      <c r="AK697" s="1101"/>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3">
      <c r="A698" s="32"/>
      <c r="B698" s="210"/>
      <c r="C698" s="210"/>
      <c r="D698" s="213"/>
      <c r="E698" s="1101" t="s">
        <v>357</v>
      </c>
      <c r="F698" s="1101"/>
      <c r="G698" s="1101"/>
      <c r="H698" s="1101"/>
      <c r="I698" s="1101"/>
      <c r="J698" s="1101"/>
      <c r="K698" s="1101"/>
      <c r="L698" s="1101"/>
      <c r="M698" s="1101"/>
      <c r="N698" s="1101"/>
      <c r="O698" s="1101"/>
      <c r="P698" s="1101"/>
      <c r="Q698" s="1101"/>
      <c r="R698" s="1101"/>
      <c r="S698" s="1101"/>
      <c r="T698" s="1101"/>
      <c r="U698" s="1101"/>
      <c r="V698" s="1101"/>
      <c r="W698" s="1101"/>
      <c r="X698" s="1101"/>
      <c r="Y698" s="1101"/>
      <c r="Z698" s="1101"/>
      <c r="AA698" s="1101"/>
      <c r="AB698" s="1101"/>
      <c r="AC698" s="1101"/>
      <c r="AD698" s="1101"/>
      <c r="AE698" s="1101"/>
      <c r="AF698" s="1101"/>
      <c r="AG698" s="1101"/>
      <c r="AH698" s="1101"/>
      <c r="AI698" s="1101"/>
      <c r="AJ698" s="1101"/>
      <c r="AK698" s="1101"/>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5">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5">
      <c r="A700" s="1115" t="s">
        <v>102</v>
      </c>
      <c r="B700" s="1115"/>
      <c r="C700" s="1115"/>
      <c r="D700" s="1115"/>
      <c r="E700" s="1115"/>
      <c r="F700" s="1115"/>
      <c r="G700" s="1115"/>
      <c r="H700" s="1115"/>
      <c r="I700" s="1115"/>
      <c r="J700" s="1115"/>
      <c r="K700" s="1115"/>
      <c r="L700" s="1115"/>
      <c r="M700" s="1115"/>
      <c r="N700" s="1115"/>
      <c r="O700" s="1115"/>
      <c r="P700" s="1115"/>
      <c r="Q700" s="1115"/>
      <c r="R700" s="1115"/>
      <c r="S700" s="1115"/>
      <c r="T700" s="1115"/>
      <c r="U700" s="1115"/>
      <c r="V700" s="1115"/>
      <c r="W700" s="1115"/>
      <c r="X700" s="1115"/>
      <c r="Y700" s="1115"/>
      <c r="Z700" s="1115"/>
      <c r="AA700" s="1115"/>
      <c r="AB700" s="1115"/>
      <c r="AC700" s="1115"/>
      <c r="AD700" s="1115"/>
      <c r="AE700" s="1115"/>
      <c r="AF700" s="1115"/>
      <c r="AG700" s="1115"/>
      <c r="AH700" s="1115"/>
      <c r="AI700" s="1115"/>
      <c r="AJ700" s="1115"/>
      <c r="AK700" s="1115"/>
      <c r="AL700" s="1115"/>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 thickBot="1">
      <c r="A701" s="963"/>
      <c r="B701" s="963"/>
      <c r="C701" s="963"/>
      <c r="D701" s="963"/>
      <c r="E701" s="963"/>
      <c r="F701" s="963"/>
      <c r="G701" s="963"/>
      <c r="H701" s="963"/>
      <c r="I701" s="963"/>
      <c r="J701" s="963"/>
      <c r="K701" s="963"/>
      <c r="L701" s="963"/>
      <c r="M701" s="963"/>
      <c r="N701" s="963"/>
      <c r="O701" s="963"/>
      <c r="P701" s="963"/>
      <c r="Q701" s="963"/>
      <c r="R701" s="963"/>
      <c r="S701" s="963"/>
      <c r="T701" s="963"/>
      <c r="U701" s="963"/>
      <c r="V701" s="963"/>
      <c r="W701" s="963"/>
      <c r="X701" s="963"/>
      <c r="Y701" s="963"/>
      <c r="Z701" s="963"/>
      <c r="AA701" s="963"/>
      <c r="AB701" s="963"/>
      <c r="AC701" s="963"/>
      <c r="AD701" s="963"/>
      <c r="AE701" s="963"/>
      <c r="AF701" s="963"/>
      <c r="AG701" s="963"/>
      <c r="AH701" s="963"/>
      <c r="AI701" s="963"/>
      <c r="AJ701" s="963"/>
      <c r="AK701" s="963"/>
      <c r="AL701" s="963"/>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3">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3">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5">
      <c r="B705" s="1106" t="s">
        <v>421</v>
      </c>
      <c r="C705" s="1107"/>
      <c r="D705" s="1107"/>
      <c r="E705" s="1107"/>
      <c r="F705" s="1108"/>
      <c r="G705" s="1106" t="s">
        <v>302</v>
      </c>
      <c r="H705" s="1107"/>
      <c r="I705" s="1107"/>
      <c r="J705" s="1108"/>
      <c r="K705" s="1106" t="s">
        <v>491</v>
      </c>
      <c r="L705" s="1107"/>
      <c r="M705" s="1107"/>
      <c r="N705" s="1107"/>
      <c r="O705" s="1108"/>
      <c r="P705" s="1106" t="s">
        <v>303</v>
      </c>
      <c r="Q705" s="1107"/>
      <c r="R705" s="1107"/>
      <c r="S705" s="1107"/>
      <c r="T705" s="1108"/>
      <c r="U705" s="1106" t="s">
        <v>304</v>
      </c>
      <c r="V705" s="1107"/>
      <c r="W705" s="1107"/>
      <c r="X705" s="1108"/>
      <c r="Y705" s="1106" t="s">
        <v>305</v>
      </c>
      <c r="Z705" s="1107"/>
      <c r="AA705" s="1107"/>
      <c r="AB705" s="1107"/>
      <c r="AC705" s="1108"/>
      <c r="AD705" s="1106" t="s">
        <v>422</v>
      </c>
      <c r="AE705" s="1107"/>
      <c r="AF705" s="1107"/>
      <c r="AG705" s="1107"/>
      <c r="AH705" s="1108"/>
      <c r="AI705" s="1106" t="s">
        <v>697</v>
      </c>
      <c r="AJ705" s="1107"/>
      <c r="AK705" s="1108"/>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 thickBot="1">
      <c r="B706" s="1109"/>
      <c r="C706" s="1110"/>
      <c r="D706" s="1110"/>
      <c r="E706" s="1110"/>
      <c r="F706" s="1111"/>
      <c r="G706" s="1109"/>
      <c r="H706" s="1110"/>
      <c r="I706" s="1110"/>
      <c r="J706" s="1111"/>
      <c r="K706" s="1109"/>
      <c r="L706" s="1110"/>
      <c r="M706" s="1110"/>
      <c r="N706" s="1110"/>
      <c r="O706" s="1111"/>
      <c r="P706" s="1109"/>
      <c r="Q706" s="1110"/>
      <c r="R706" s="1110"/>
      <c r="S706" s="1110"/>
      <c r="T706" s="1111"/>
      <c r="U706" s="1109"/>
      <c r="V706" s="1110"/>
      <c r="W706" s="1110"/>
      <c r="X706" s="1111"/>
      <c r="Y706" s="1109"/>
      <c r="Z706" s="1110"/>
      <c r="AA706" s="1110"/>
      <c r="AB706" s="1110"/>
      <c r="AC706" s="1111"/>
      <c r="AD706" s="1109"/>
      <c r="AE706" s="1110"/>
      <c r="AF706" s="1110"/>
      <c r="AG706" s="1110"/>
      <c r="AH706" s="1111"/>
      <c r="AI706" s="1109"/>
      <c r="AJ706" s="1110"/>
      <c r="AK706" s="1111"/>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5">
      <c r="A707" s="7"/>
      <c r="B707" s="1109"/>
      <c r="C707" s="1110"/>
      <c r="D707" s="1110"/>
      <c r="E707" s="1110"/>
      <c r="F707" s="1111"/>
      <c r="G707" s="1109"/>
      <c r="H707" s="1110"/>
      <c r="I707" s="1110"/>
      <c r="J707" s="1111"/>
      <c r="K707" s="1109"/>
      <c r="L707" s="1110"/>
      <c r="M707" s="1110"/>
      <c r="N707" s="1110"/>
      <c r="O707" s="1111"/>
      <c r="P707" s="1109"/>
      <c r="Q707" s="1110"/>
      <c r="R707" s="1110"/>
      <c r="S707" s="1110"/>
      <c r="T707" s="1111"/>
      <c r="U707" s="1109"/>
      <c r="V707" s="1110"/>
      <c r="W707" s="1110"/>
      <c r="X707" s="1111"/>
      <c r="Y707" s="1109"/>
      <c r="Z707" s="1110"/>
      <c r="AA707" s="1110"/>
      <c r="AB707" s="1110"/>
      <c r="AC707" s="1111"/>
      <c r="AD707" s="1109"/>
      <c r="AE707" s="1110"/>
      <c r="AF707" s="1110"/>
      <c r="AG707" s="1110"/>
      <c r="AH707" s="1111"/>
      <c r="AI707" s="1109"/>
      <c r="AJ707" s="1110"/>
      <c r="AK707" s="1111"/>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5">
      <c r="A708" s="7"/>
      <c r="B708" s="1112"/>
      <c r="C708" s="1113"/>
      <c r="D708" s="1113"/>
      <c r="E708" s="1113"/>
      <c r="F708" s="1114"/>
      <c r="G708" s="1112"/>
      <c r="H708" s="1113"/>
      <c r="I708" s="1113"/>
      <c r="J708" s="1114"/>
      <c r="K708" s="1112"/>
      <c r="L708" s="1113"/>
      <c r="M708" s="1113"/>
      <c r="N708" s="1113"/>
      <c r="O708" s="1114"/>
      <c r="P708" s="1112"/>
      <c r="Q708" s="1113"/>
      <c r="R708" s="1113"/>
      <c r="S708" s="1113"/>
      <c r="T708" s="1114"/>
      <c r="U708" s="1112"/>
      <c r="V708" s="1113"/>
      <c r="W708" s="1113"/>
      <c r="X708" s="1114"/>
      <c r="Y708" s="1112"/>
      <c r="Z708" s="1113"/>
      <c r="AA708" s="1113"/>
      <c r="AB708" s="1113"/>
      <c r="AC708" s="1114"/>
      <c r="AD708" s="1112"/>
      <c r="AE708" s="1113"/>
      <c r="AF708" s="1113"/>
      <c r="AG708" s="1113"/>
      <c r="AH708" s="1114"/>
      <c r="AI708" s="1112"/>
      <c r="AJ708" s="1113"/>
      <c r="AK708" s="1114"/>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5">
      <c r="A709" s="7"/>
      <c r="B709" s="1208" t="s">
        <v>347</v>
      </c>
      <c r="C709" s="1209"/>
      <c r="D709" s="1209"/>
      <c r="E709" s="1209"/>
      <c r="F709" s="1210"/>
      <c r="G709" s="1127">
        <v>18</v>
      </c>
      <c r="H709" s="1128"/>
      <c r="I709" s="1128"/>
      <c r="J709" s="1129"/>
      <c r="K709" s="1192">
        <v>586</v>
      </c>
      <c r="L709" s="1193"/>
      <c r="M709" s="1193"/>
      <c r="N709" s="1193"/>
      <c r="O709" s="1194"/>
      <c r="P709" s="1160">
        <f t="shared" ref="P709:P733" si="26">G709*K709</f>
        <v>10548</v>
      </c>
      <c r="Q709" s="1120"/>
      <c r="R709" s="1120"/>
      <c r="S709" s="1120"/>
      <c r="T709" s="1161"/>
      <c r="U709" s="1192">
        <v>29</v>
      </c>
      <c r="V709" s="1193"/>
      <c r="W709" s="1193"/>
      <c r="X709" s="1194"/>
      <c r="Y709" s="1160">
        <f>K709+U709</f>
        <v>615</v>
      </c>
      <c r="Z709" s="1120"/>
      <c r="AA709" s="1120"/>
      <c r="AB709" s="1120"/>
      <c r="AC709" s="1161"/>
      <c r="AD709" s="1153">
        <v>0.5</v>
      </c>
      <c r="AE709" s="1154"/>
      <c r="AF709" s="1154"/>
      <c r="AG709" s="1154"/>
      <c r="AH709" s="1155"/>
      <c r="AI709" s="1131">
        <f t="shared" ref="AI709:AI733" si="27">IF($AD709&gt;0,($Y709/$AN649), " ")</f>
        <v>0.30415430267062316</v>
      </c>
      <c r="AJ709" s="1132"/>
      <c r="AK709" s="1133"/>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5">
      <c r="A710" s="7"/>
      <c r="B710" s="1208" t="s">
        <v>347</v>
      </c>
      <c r="C710" s="1209"/>
      <c r="D710" s="1209"/>
      <c r="E710" s="1209"/>
      <c r="F710" s="1210"/>
      <c r="G710" s="1127">
        <v>25</v>
      </c>
      <c r="H710" s="1128"/>
      <c r="I710" s="1128"/>
      <c r="J710" s="1129"/>
      <c r="K710" s="1192">
        <v>957</v>
      </c>
      <c r="L710" s="1193"/>
      <c r="M710" s="1193"/>
      <c r="N710" s="1193"/>
      <c r="O710" s="1194"/>
      <c r="P710" s="1160">
        <f t="shared" si="26"/>
        <v>23925</v>
      </c>
      <c r="Q710" s="1120"/>
      <c r="R710" s="1120"/>
      <c r="S710" s="1120"/>
      <c r="T710" s="1161"/>
      <c r="U710" s="1192">
        <v>29</v>
      </c>
      <c r="V710" s="1193"/>
      <c r="W710" s="1193"/>
      <c r="X710" s="1194"/>
      <c r="Y710" s="1160">
        <f t="shared" ref="Y710:Y733" si="28">K710+U710</f>
        <v>986</v>
      </c>
      <c r="Z710" s="1120"/>
      <c r="AA710" s="1120"/>
      <c r="AB710" s="1120"/>
      <c r="AC710" s="1161"/>
      <c r="AD710" s="1153">
        <v>0.5</v>
      </c>
      <c r="AE710" s="1154"/>
      <c r="AF710" s="1154"/>
      <c r="AG710" s="1154"/>
      <c r="AH710" s="1155"/>
      <c r="AI710" s="1131">
        <f t="shared" si="27"/>
        <v>0.48763600395647871</v>
      </c>
      <c r="AJ710" s="1132"/>
      <c r="AK710" s="1133"/>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5">
      <c r="A711" s="7"/>
      <c r="B711" s="1208" t="s">
        <v>347</v>
      </c>
      <c r="C711" s="1209"/>
      <c r="D711" s="1209"/>
      <c r="E711" s="1209"/>
      <c r="F711" s="1210"/>
      <c r="G711" s="1127">
        <v>105</v>
      </c>
      <c r="H711" s="1128"/>
      <c r="I711" s="1128"/>
      <c r="J711" s="1129"/>
      <c r="K711" s="1192">
        <v>1154</v>
      </c>
      <c r="L711" s="1193"/>
      <c r="M711" s="1193"/>
      <c r="N711" s="1193"/>
      <c r="O711" s="1194"/>
      <c r="P711" s="1160">
        <f t="shared" si="26"/>
        <v>121170</v>
      </c>
      <c r="Q711" s="1120"/>
      <c r="R711" s="1120"/>
      <c r="S711" s="1120"/>
      <c r="T711" s="1161"/>
      <c r="U711" s="1192">
        <v>29</v>
      </c>
      <c r="V711" s="1193"/>
      <c r="W711" s="1193"/>
      <c r="X711" s="1194"/>
      <c r="Y711" s="1160">
        <f t="shared" si="28"/>
        <v>1183</v>
      </c>
      <c r="Z711" s="1120"/>
      <c r="AA711" s="1120"/>
      <c r="AB711" s="1120"/>
      <c r="AC711" s="1161"/>
      <c r="AD711" s="1153">
        <v>0.6</v>
      </c>
      <c r="AE711" s="1154"/>
      <c r="AF711" s="1154"/>
      <c r="AG711" s="1154"/>
      <c r="AH711" s="1155"/>
      <c r="AI711" s="1131">
        <f t="shared" si="27"/>
        <v>0.58506429277942629</v>
      </c>
      <c r="AJ711" s="1132"/>
      <c r="AK711" s="1133"/>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5">
      <c r="B712" s="1208" t="s">
        <v>347</v>
      </c>
      <c r="C712" s="1209"/>
      <c r="D712" s="1209"/>
      <c r="E712" s="1209"/>
      <c r="F712" s="1210"/>
      <c r="G712" s="1127">
        <v>2</v>
      </c>
      <c r="H712" s="1128"/>
      <c r="I712" s="1128"/>
      <c r="J712" s="1129"/>
      <c r="K712" s="1192">
        <v>398</v>
      </c>
      <c r="L712" s="1193"/>
      <c r="M712" s="1193"/>
      <c r="N712" s="1193"/>
      <c r="O712" s="1194"/>
      <c r="P712" s="1126">
        <f t="shared" si="26"/>
        <v>796</v>
      </c>
      <c r="Q712" s="1126"/>
      <c r="R712" s="1126"/>
      <c r="S712" s="1126"/>
      <c r="T712" s="1126"/>
      <c r="U712" s="1192">
        <v>29</v>
      </c>
      <c r="V712" s="1193"/>
      <c r="W712" s="1193"/>
      <c r="X712" s="1194"/>
      <c r="Y712" s="1126">
        <f t="shared" si="28"/>
        <v>427</v>
      </c>
      <c r="Z712" s="1126"/>
      <c r="AA712" s="1126"/>
      <c r="AB712" s="1126"/>
      <c r="AC712" s="1126"/>
      <c r="AD712" s="1153">
        <v>0.8</v>
      </c>
      <c r="AE712" s="1154"/>
      <c r="AF712" s="1154"/>
      <c r="AG712" s="1154"/>
      <c r="AH712" s="1155"/>
      <c r="AI712" s="1131">
        <f t="shared" si="27"/>
        <v>0.21117705242334323</v>
      </c>
      <c r="AJ712" s="1132"/>
      <c r="AK712" s="1133"/>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5">
      <c r="B713" s="1208" t="s">
        <v>348</v>
      </c>
      <c r="C713" s="1209"/>
      <c r="D713" s="1209"/>
      <c r="E713" s="1209"/>
      <c r="F713" s="1210"/>
      <c r="G713" s="1127">
        <v>25</v>
      </c>
      <c r="H713" s="1128"/>
      <c r="I713" s="1128"/>
      <c r="J713" s="1129"/>
      <c r="K713" s="1192">
        <v>514</v>
      </c>
      <c r="L713" s="1193"/>
      <c r="M713" s="1193"/>
      <c r="N713" s="1193"/>
      <c r="O713" s="1194"/>
      <c r="P713" s="1126">
        <f t="shared" si="26"/>
        <v>12850</v>
      </c>
      <c r="Q713" s="1126"/>
      <c r="R713" s="1126"/>
      <c r="S713" s="1126"/>
      <c r="T713" s="1126"/>
      <c r="U713" s="1192">
        <v>45</v>
      </c>
      <c r="V713" s="1193"/>
      <c r="W713" s="1193"/>
      <c r="X713" s="1194"/>
      <c r="Y713" s="1126">
        <f t="shared" si="28"/>
        <v>559</v>
      </c>
      <c r="Z713" s="1126"/>
      <c r="AA713" s="1126"/>
      <c r="AB713" s="1126"/>
      <c r="AC713" s="1126"/>
      <c r="AD713" s="1153">
        <v>0.5</v>
      </c>
      <c r="AE713" s="1154"/>
      <c r="AF713" s="1154"/>
      <c r="AG713" s="1154"/>
      <c r="AH713" s="1155"/>
      <c r="AI713" s="1131">
        <f t="shared" si="27"/>
        <v>0.25807940904893811</v>
      </c>
      <c r="AJ713" s="1132"/>
      <c r="AK713" s="1133"/>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5">
      <c r="B714" s="1208" t="s">
        <v>348</v>
      </c>
      <c r="C714" s="1209"/>
      <c r="D714" s="1209"/>
      <c r="E714" s="1209"/>
      <c r="F714" s="1210"/>
      <c r="G714" s="1127">
        <v>42</v>
      </c>
      <c r="H714" s="1128"/>
      <c r="I714" s="1128"/>
      <c r="J714" s="1129"/>
      <c r="K714" s="1192">
        <v>1222</v>
      </c>
      <c r="L714" s="1193"/>
      <c r="M714" s="1193"/>
      <c r="N714" s="1193"/>
      <c r="O714" s="1194"/>
      <c r="P714" s="1126">
        <f t="shared" si="26"/>
        <v>51324</v>
      </c>
      <c r="Q714" s="1126"/>
      <c r="R714" s="1126"/>
      <c r="S714" s="1126"/>
      <c r="T714" s="1126"/>
      <c r="U714" s="1192">
        <v>45</v>
      </c>
      <c r="V714" s="1193"/>
      <c r="W714" s="1193"/>
      <c r="X714" s="1194"/>
      <c r="Y714" s="1126">
        <f t="shared" si="28"/>
        <v>1267</v>
      </c>
      <c r="Z714" s="1126"/>
      <c r="AA714" s="1126"/>
      <c r="AB714" s="1126"/>
      <c r="AC714" s="1126"/>
      <c r="AD714" s="1153">
        <v>0.6</v>
      </c>
      <c r="AE714" s="1154"/>
      <c r="AF714" s="1154"/>
      <c r="AG714" s="1154"/>
      <c r="AH714" s="1155"/>
      <c r="AI714" s="1131">
        <f t="shared" si="27"/>
        <v>0.58494921514312093</v>
      </c>
      <c r="AJ714" s="1132"/>
      <c r="AK714" s="1133"/>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5">
      <c r="B715" s="1208" t="s">
        <v>348</v>
      </c>
      <c r="C715" s="1209"/>
      <c r="D715" s="1209"/>
      <c r="E715" s="1209"/>
      <c r="F715" s="1210"/>
      <c r="G715" s="1127">
        <v>3</v>
      </c>
      <c r="H715" s="1128"/>
      <c r="I715" s="1128"/>
      <c r="J715" s="1129"/>
      <c r="K715" s="1192">
        <v>468</v>
      </c>
      <c r="L715" s="1193"/>
      <c r="M715" s="1193"/>
      <c r="N715" s="1193"/>
      <c r="O715" s="1194"/>
      <c r="P715" s="1126">
        <f t="shared" si="26"/>
        <v>1404</v>
      </c>
      <c r="Q715" s="1126"/>
      <c r="R715" s="1126"/>
      <c r="S715" s="1126"/>
      <c r="T715" s="1126"/>
      <c r="U715" s="1192">
        <v>45</v>
      </c>
      <c r="V715" s="1193"/>
      <c r="W715" s="1193"/>
      <c r="X715" s="1194"/>
      <c r="Y715" s="1126">
        <f t="shared" si="28"/>
        <v>513</v>
      </c>
      <c r="Z715" s="1126"/>
      <c r="AA715" s="1126"/>
      <c r="AB715" s="1126"/>
      <c r="AC715" s="1126"/>
      <c r="AD715" s="1153">
        <v>0.8</v>
      </c>
      <c r="AE715" s="1154"/>
      <c r="AF715" s="1154"/>
      <c r="AG715" s="1154"/>
      <c r="AH715" s="1155"/>
      <c r="AI715" s="1131">
        <f t="shared" si="27"/>
        <v>0.23684210526315788</v>
      </c>
      <c r="AJ715" s="1132"/>
      <c r="AK715" s="1133"/>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5">
      <c r="B716" s="1177"/>
      <c r="C716" s="1178"/>
      <c r="D716" s="1178"/>
      <c r="E716" s="1178"/>
      <c r="F716" s="1179"/>
      <c r="G716" s="1165"/>
      <c r="H716" s="1166"/>
      <c r="I716" s="1166"/>
      <c r="J716" s="1167"/>
      <c r="K716" s="1191"/>
      <c r="L716" s="1191"/>
      <c r="M716" s="1191"/>
      <c r="N716" s="1191"/>
      <c r="O716" s="1191"/>
      <c r="P716" s="1126">
        <f t="shared" si="26"/>
        <v>0</v>
      </c>
      <c r="Q716" s="1126"/>
      <c r="R716" s="1126"/>
      <c r="S716" s="1126"/>
      <c r="T716" s="1126"/>
      <c r="U716" s="1211"/>
      <c r="V716" s="1212"/>
      <c r="W716" s="1212"/>
      <c r="X716" s="1213"/>
      <c r="Y716" s="1126">
        <f t="shared" si="28"/>
        <v>0</v>
      </c>
      <c r="Z716" s="1126"/>
      <c r="AA716" s="1126"/>
      <c r="AB716" s="1126"/>
      <c r="AC716" s="1126"/>
      <c r="AD716" s="1117"/>
      <c r="AE716" s="1118"/>
      <c r="AF716" s="1118"/>
      <c r="AG716" s="1118"/>
      <c r="AH716" s="1119"/>
      <c r="AI716" s="1131" t="str">
        <f t="shared" si="27"/>
        <v xml:space="preserve"> </v>
      </c>
      <c r="AJ716" s="1132"/>
      <c r="AK716" s="1133"/>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5">
      <c r="B717" s="1177"/>
      <c r="C717" s="1178"/>
      <c r="D717" s="1178"/>
      <c r="E717" s="1178"/>
      <c r="F717" s="1179"/>
      <c r="G717" s="1165"/>
      <c r="H717" s="1166"/>
      <c r="I717" s="1166"/>
      <c r="J717" s="1167"/>
      <c r="K717" s="1191"/>
      <c r="L717" s="1191"/>
      <c r="M717" s="1191"/>
      <c r="N717" s="1191"/>
      <c r="O717" s="1191"/>
      <c r="P717" s="1126">
        <f t="shared" si="26"/>
        <v>0</v>
      </c>
      <c r="Q717" s="1126"/>
      <c r="R717" s="1126"/>
      <c r="S717" s="1126"/>
      <c r="T717" s="1126"/>
      <c r="U717" s="1211"/>
      <c r="V717" s="1212"/>
      <c r="W717" s="1212"/>
      <c r="X717" s="1213"/>
      <c r="Y717" s="1126">
        <f t="shared" si="28"/>
        <v>0</v>
      </c>
      <c r="Z717" s="1126"/>
      <c r="AA717" s="1126"/>
      <c r="AB717" s="1126"/>
      <c r="AC717" s="1126"/>
      <c r="AD717" s="1117"/>
      <c r="AE717" s="1118"/>
      <c r="AF717" s="1118"/>
      <c r="AG717" s="1118"/>
      <c r="AH717" s="1119"/>
      <c r="AI717" s="1131" t="str">
        <f t="shared" si="27"/>
        <v xml:space="preserve"> </v>
      </c>
      <c r="AJ717" s="1132"/>
      <c r="AK717" s="1133"/>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5">
      <c r="A718" s="7"/>
      <c r="B718" s="1177"/>
      <c r="C718" s="1178"/>
      <c r="D718" s="1178"/>
      <c r="E718" s="1178"/>
      <c r="F718" s="1179"/>
      <c r="G718" s="1165"/>
      <c r="H718" s="1166"/>
      <c r="I718" s="1166"/>
      <c r="J718" s="1167"/>
      <c r="K718" s="1276"/>
      <c r="L718" s="1276"/>
      <c r="M718" s="1276"/>
      <c r="N718" s="1276"/>
      <c r="O718" s="1276"/>
      <c r="P718" s="1130">
        <f t="shared" si="26"/>
        <v>0</v>
      </c>
      <c r="Q718" s="1130"/>
      <c r="R718" s="1130"/>
      <c r="S718" s="1130"/>
      <c r="T718" s="1130"/>
      <c r="U718" s="1211"/>
      <c r="V718" s="1212"/>
      <c r="W718" s="1212"/>
      <c r="X718" s="1213"/>
      <c r="Y718" s="1130">
        <f t="shared" si="28"/>
        <v>0</v>
      </c>
      <c r="Z718" s="1130"/>
      <c r="AA718" s="1130"/>
      <c r="AB718" s="1130"/>
      <c r="AC718" s="1130"/>
      <c r="AD718" s="1117"/>
      <c r="AE718" s="1118"/>
      <c r="AF718" s="1118"/>
      <c r="AG718" s="1118"/>
      <c r="AH718" s="1119"/>
      <c r="AI718" s="1131" t="str">
        <f t="shared" si="27"/>
        <v xml:space="preserve"> </v>
      </c>
      <c r="AJ718" s="1132"/>
      <c r="AK718" s="1133"/>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5">
      <c r="A719" s="7"/>
      <c r="B719" s="1177"/>
      <c r="C719" s="1178"/>
      <c r="D719" s="1178"/>
      <c r="E719" s="1178"/>
      <c r="F719" s="1179"/>
      <c r="G719" s="1165"/>
      <c r="H719" s="1166"/>
      <c r="I719" s="1166"/>
      <c r="J719" s="1167"/>
      <c r="K719" s="1191"/>
      <c r="L719" s="1191"/>
      <c r="M719" s="1191"/>
      <c r="N719" s="1191"/>
      <c r="O719" s="1191"/>
      <c r="P719" s="1126">
        <f t="shared" si="26"/>
        <v>0</v>
      </c>
      <c r="Q719" s="1126"/>
      <c r="R719" s="1126"/>
      <c r="S719" s="1126"/>
      <c r="T719" s="1126"/>
      <c r="U719" s="1211"/>
      <c r="V719" s="1212"/>
      <c r="W719" s="1212"/>
      <c r="X719" s="1213"/>
      <c r="Y719" s="1126">
        <f t="shared" si="28"/>
        <v>0</v>
      </c>
      <c r="Z719" s="1126"/>
      <c r="AA719" s="1126"/>
      <c r="AB719" s="1126"/>
      <c r="AC719" s="1126"/>
      <c r="AD719" s="1117"/>
      <c r="AE719" s="1118"/>
      <c r="AF719" s="1118"/>
      <c r="AG719" s="1118"/>
      <c r="AH719" s="1119"/>
      <c r="AI719" s="1131" t="str">
        <f t="shared" si="27"/>
        <v xml:space="preserve"> </v>
      </c>
      <c r="AJ719" s="1132"/>
      <c r="AK719" s="1133"/>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5">
      <c r="A720" s="7"/>
      <c r="B720" s="1177"/>
      <c r="C720" s="1178"/>
      <c r="D720" s="1178"/>
      <c r="E720" s="1178"/>
      <c r="F720" s="1179"/>
      <c r="G720" s="1165"/>
      <c r="H720" s="1166"/>
      <c r="I720" s="1166"/>
      <c r="J720" s="1167"/>
      <c r="K720" s="1191"/>
      <c r="L720" s="1191"/>
      <c r="M720" s="1191"/>
      <c r="N720" s="1191"/>
      <c r="O720" s="1191"/>
      <c r="P720" s="1126">
        <f t="shared" si="26"/>
        <v>0</v>
      </c>
      <c r="Q720" s="1126"/>
      <c r="R720" s="1126"/>
      <c r="S720" s="1126"/>
      <c r="T720" s="1126"/>
      <c r="U720" s="1211">
        <v>0</v>
      </c>
      <c r="V720" s="1212"/>
      <c r="W720" s="1212"/>
      <c r="X720" s="1213"/>
      <c r="Y720" s="1126">
        <f t="shared" si="28"/>
        <v>0</v>
      </c>
      <c r="Z720" s="1126"/>
      <c r="AA720" s="1126"/>
      <c r="AB720" s="1126"/>
      <c r="AC720" s="1126"/>
      <c r="AD720" s="1117">
        <v>0</v>
      </c>
      <c r="AE720" s="1118"/>
      <c r="AF720" s="1118"/>
      <c r="AG720" s="1118"/>
      <c r="AH720" s="1119"/>
      <c r="AI720" s="1131" t="str">
        <f t="shared" si="27"/>
        <v xml:space="preserve"> </v>
      </c>
      <c r="AJ720" s="1132"/>
      <c r="AK720" s="1133"/>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5">
      <c r="B721" s="1177"/>
      <c r="C721" s="1178"/>
      <c r="D721" s="1178"/>
      <c r="E721" s="1178"/>
      <c r="F721" s="1179"/>
      <c r="G721" s="1165"/>
      <c r="H721" s="1166"/>
      <c r="I721" s="1166"/>
      <c r="J721" s="1167"/>
      <c r="K721" s="1191"/>
      <c r="L721" s="1191"/>
      <c r="M721" s="1191"/>
      <c r="N721" s="1191"/>
      <c r="O721" s="1191"/>
      <c r="P721" s="1126">
        <f t="shared" si="26"/>
        <v>0</v>
      </c>
      <c r="Q721" s="1126"/>
      <c r="R721" s="1126"/>
      <c r="S721" s="1126"/>
      <c r="T721" s="1126"/>
      <c r="U721" s="1211">
        <v>0</v>
      </c>
      <c r="V721" s="1212"/>
      <c r="W721" s="1212"/>
      <c r="X721" s="1213"/>
      <c r="Y721" s="1126">
        <f t="shared" si="28"/>
        <v>0</v>
      </c>
      <c r="Z721" s="1126"/>
      <c r="AA721" s="1126"/>
      <c r="AB721" s="1126"/>
      <c r="AC721" s="1126"/>
      <c r="AD721" s="1117">
        <v>0</v>
      </c>
      <c r="AE721" s="1118"/>
      <c r="AF721" s="1118"/>
      <c r="AG721" s="1118"/>
      <c r="AH721" s="1119"/>
      <c r="AI721" s="1131" t="str">
        <f t="shared" si="27"/>
        <v xml:space="preserve"> </v>
      </c>
      <c r="AJ721" s="1132"/>
      <c r="AK721" s="1133"/>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5">
      <c r="B722" s="1177"/>
      <c r="C722" s="1178"/>
      <c r="D722" s="1178"/>
      <c r="E722" s="1178"/>
      <c r="F722" s="1179"/>
      <c r="G722" s="1165"/>
      <c r="H722" s="1166"/>
      <c r="I722" s="1166"/>
      <c r="J722" s="1167"/>
      <c r="K722" s="1191"/>
      <c r="L722" s="1191"/>
      <c r="M722" s="1191"/>
      <c r="N722" s="1191"/>
      <c r="O722" s="1191"/>
      <c r="P722" s="1126">
        <f t="shared" si="26"/>
        <v>0</v>
      </c>
      <c r="Q722" s="1126"/>
      <c r="R722" s="1126"/>
      <c r="S722" s="1126"/>
      <c r="T722" s="1126"/>
      <c r="U722" s="1211">
        <v>0</v>
      </c>
      <c r="V722" s="1212"/>
      <c r="W722" s="1212"/>
      <c r="X722" s="1213"/>
      <c r="Y722" s="1126">
        <f t="shared" si="28"/>
        <v>0</v>
      </c>
      <c r="Z722" s="1126"/>
      <c r="AA722" s="1126"/>
      <c r="AB722" s="1126"/>
      <c r="AC722" s="1126"/>
      <c r="AD722" s="1117">
        <v>0</v>
      </c>
      <c r="AE722" s="1118"/>
      <c r="AF722" s="1118"/>
      <c r="AG722" s="1118"/>
      <c r="AH722" s="1119"/>
      <c r="AI722" s="1131" t="str">
        <f t="shared" si="27"/>
        <v xml:space="preserve"> </v>
      </c>
      <c r="AJ722" s="1132"/>
      <c r="AK722" s="1133"/>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5">
      <c r="B723" s="1177"/>
      <c r="C723" s="1178"/>
      <c r="D723" s="1178"/>
      <c r="E723" s="1178"/>
      <c r="F723" s="1179"/>
      <c r="G723" s="1165"/>
      <c r="H723" s="1166"/>
      <c r="I723" s="1166"/>
      <c r="J723" s="1167"/>
      <c r="K723" s="1191"/>
      <c r="L723" s="1191"/>
      <c r="M723" s="1191"/>
      <c r="N723" s="1191"/>
      <c r="O723" s="1191"/>
      <c r="P723" s="1126">
        <f t="shared" si="26"/>
        <v>0</v>
      </c>
      <c r="Q723" s="1126"/>
      <c r="R723" s="1126"/>
      <c r="S723" s="1126"/>
      <c r="T723" s="1126"/>
      <c r="U723" s="1211">
        <v>0</v>
      </c>
      <c r="V723" s="1212"/>
      <c r="W723" s="1212"/>
      <c r="X723" s="1213"/>
      <c r="Y723" s="1126">
        <f t="shared" si="28"/>
        <v>0</v>
      </c>
      <c r="Z723" s="1126"/>
      <c r="AA723" s="1126"/>
      <c r="AB723" s="1126"/>
      <c r="AC723" s="1126"/>
      <c r="AD723" s="1117">
        <v>0</v>
      </c>
      <c r="AE723" s="1118"/>
      <c r="AF723" s="1118"/>
      <c r="AG723" s="1118"/>
      <c r="AH723" s="1119"/>
      <c r="AI723" s="1131" t="str">
        <f t="shared" si="27"/>
        <v xml:space="preserve"> </v>
      </c>
      <c r="AJ723" s="1132"/>
      <c r="AK723" s="1133"/>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5">
      <c r="B724" s="1177"/>
      <c r="C724" s="1178"/>
      <c r="D724" s="1178"/>
      <c r="E724" s="1178"/>
      <c r="F724" s="1179"/>
      <c r="G724" s="1165"/>
      <c r="H724" s="1166"/>
      <c r="I724" s="1166"/>
      <c r="J724" s="1167"/>
      <c r="K724" s="1191"/>
      <c r="L724" s="1191"/>
      <c r="M724" s="1191"/>
      <c r="N724" s="1191"/>
      <c r="O724" s="1191"/>
      <c r="P724" s="1126">
        <f t="shared" si="26"/>
        <v>0</v>
      </c>
      <c r="Q724" s="1126"/>
      <c r="R724" s="1126"/>
      <c r="S724" s="1126"/>
      <c r="T724" s="1126"/>
      <c r="U724" s="1211">
        <v>0</v>
      </c>
      <c r="V724" s="1212"/>
      <c r="W724" s="1212"/>
      <c r="X724" s="1213"/>
      <c r="Y724" s="1126">
        <f>K724+U724</f>
        <v>0</v>
      </c>
      <c r="Z724" s="1126"/>
      <c r="AA724" s="1126"/>
      <c r="AB724" s="1126"/>
      <c r="AC724" s="1126"/>
      <c r="AD724" s="1117">
        <v>0</v>
      </c>
      <c r="AE724" s="1118"/>
      <c r="AF724" s="1118"/>
      <c r="AG724" s="1118"/>
      <c r="AH724" s="1119"/>
      <c r="AI724" s="1131" t="str">
        <f t="shared" si="27"/>
        <v xml:space="preserve"> </v>
      </c>
      <c r="AJ724" s="1132"/>
      <c r="AK724" s="1133"/>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5">
      <c r="B725" s="1177"/>
      <c r="C725" s="1178"/>
      <c r="D725" s="1178"/>
      <c r="E725" s="1178"/>
      <c r="F725" s="1179"/>
      <c r="G725" s="1165"/>
      <c r="H725" s="1166"/>
      <c r="I725" s="1166"/>
      <c r="J725" s="1167"/>
      <c r="K725" s="1191"/>
      <c r="L725" s="1191"/>
      <c r="M725" s="1191"/>
      <c r="N725" s="1191"/>
      <c r="O725" s="1191"/>
      <c r="P725" s="1126">
        <f t="shared" si="26"/>
        <v>0</v>
      </c>
      <c r="Q725" s="1126"/>
      <c r="R725" s="1126"/>
      <c r="S725" s="1126"/>
      <c r="T725" s="1126"/>
      <c r="U725" s="1211">
        <v>0</v>
      </c>
      <c r="V725" s="1212"/>
      <c r="W725" s="1212"/>
      <c r="X725" s="1213"/>
      <c r="Y725" s="1126">
        <f>K725+U725</f>
        <v>0</v>
      </c>
      <c r="Z725" s="1126"/>
      <c r="AA725" s="1126"/>
      <c r="AB725" s="1126"/>
      <c r="AC725" s="1126"/>
      <c r="AD725" s="1117">
        <v>0</v>
      </c>
      <c r="AE725" s="1118"/>
      <c r="AF725" s="1118"/>
      <c r="AG725" s="1118"/>
      <c r="AH725" s="1119"/>
      <c r="AI725" s="1131" t="str">
        <f t="shared" si="27"/>
        <v xml:space="preserve"> </v>
      </c>
      <c r="AJ725" s="1132"/>
      <c r="AK725" s="1133"/>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5">
      <c r="B726" s="1177"/>
      <c r="C726" s="1178"/>
      <c r="D726" s="1178"/>
      <c r="E726" s="1178"/>
      <c r="F726" s="1179"/>
      <c r="G726" s="1165"/>
      <c r="H726" s="1166"/>
      <c r="I726" s="1166"/>
      <c r="J726" s="1167"/>
      <c r="K726" s="1191"/>
      <c r="L726" s="1191"/>
      <c r="M726" s="1191"/>
      <c r="N726" s="1191"/>
      <c r="O726" s="1191"/>
      <c r="P726" s="1126">
        <f t="shared" si="26"/>
        <v>0</v>
      </c>
      <c r="Q726" s="1126"/>
      <c r="R726" s="1126"/>
      <c r="S726" s="1126"/>
      <c r="T726" s="1126"/>
      <c r="U726" s="1211">
        <v>0</v>
      </c>
      <c r="V726" s="1212"/>
      <c r="W726" s="1212"/>
      <c r="X726" s="1213"/>
      <c r="Y726" s="1126">
        <f>K726+U726</f>
        <v>0</v>
      </c>
      <c r="Z726" s="1126"/>
      <c r="AA726" s="1126"/>
      <c r="AB726" s="1126"/>
      <c r="AC726" s="1126"/>
      <c r="AD726" s="1117">
        <v>0</v>
      </c>
      <c r="AE726" s="1118"/>
      <c r="AF726" s="1118"/>
      <c r="AG726" s="1118"/>
      <c r="AH726" s="1119"/>
      <c r="AI726" s="1131" t="str">
        <f t="shared" si="27"/>
        <v xml:space="preserve"> </v>
      </c>
      <c r="AJ726" s="1132"/>
      <c r="AK726" s="1133"/>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5">
      <c r="B727" s="1177"/>
      <c r="C727" s="1178"/>
      <c r="D727" s="1178"/>
      <c r="E727" s="1178"/>
      <c r="F727" s="1179"/>
      <c r="G727" s="1165"/>
      <c r="H727" s="1166"/>
      <c r="I727" s="1166"/>
      <c r="J727" s="1167"/>
      <c r="K727" s="1191"/>
      <c r="L727" s="1191"/>
      <c r="M727" s="1191"/>
      <c r="N727" s="1191"/>
      <c r="O727" s="1191"/>
      <c r="P727" s="1126">
        <f t="shared" si="26"/>
        <v>0</v>
      </c>
      <c r="Q727" s="1126"/>
      <c r="R727" s="1126"/>
      <c r="S727" s="1126"/>
      <c r="T727" s="1126"/>
      <c r="U727" s="1211">
        <v>0</v>
      </c>
      <c r="V727" s="1212"/>
      <c r="W727" s="1212"/>
      <c r="X727" s="1213"/>
      <c r="Y727" s="1126">
        <f>K727+U727</f>
        <v>0</v>
      </c>
      <c r="Z727" s="1126"/>
      <c r="AA727" s="1126"/>
      <c r="AB727" s="1126"/>
      <c r="AC727" s="1126"/>
      <c r="AD727" s="1117">
        <v>0</v>
      </c>
      <c r="AE727" s="1118"/>
      <c r="AF727" s="1118"/>
      <c r="AG727" s="1118"/>
      <c r="AH727" s="1119"/>
      <c r="AI727" s="1131" t="str">
        <f t="shared" si="27"/>
        <v xml:space="preserve"> </v>
      </c>
      <c r="AJ727" s="1132"/>
      <c r="AK727" s="1133"/>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5">
      <c r="B728" s="1177"/>
      <c r="C728" s="1178"/>
      <c r="D728" s="1178"/>
      <c r="E728" s="1178"/>
      <c r="F728" s="1179"/>
      <c r="G728" s="1165"/>
      <c r="H728" s="1166"/>
      <c r="I728" s="1166"/>
      <c r="J728" s="1167"/>
      <c r="K728" s="1191"/>
      <c r="L728" s="1191"/>
      <c r="M728" s="1191"/>
      <c r="N728" s="1191"/>
      <c r="O728" s="1191"/>
      <c r="P728" s="1126">
        <f t="shared" si="26"/>
        <v>0</v>
      </c>
      <c r="Q728" s="1126"/>
      <c r="R728" s="1126"/>
      <c r="S728" s="1126"/>
      <c r="T728" s="1126"/>
      <c r="U728" s="1211">
        <v>0</v>
      </c>
      <c r="V728" s="1212"/>
      <c r="W728" s="1212"/>
      <c r="X728" s="1213"/>
      <c r="Y728" s="1126">
        <f>K728+U728</f>
        <v>0</v>
      </c>
      <c r="Z728" s="1126"/>
      <c r="AA728" s="1126"/>
      <c r="AB728" s="1126"/>
      <c r="AC728" s="1126"/>
      <c r="AD728" s="1117">
        <v>0</v>
      </c>
      <c r="AE728" s="1118"/>
      <c r="AF728" s="1118"/>
      <c r="AG728" s="1118"/>
      <c r="AH728" s="1119"/>
      <c r="AI728" s="1131" t="str">
        <f t="shared" si="27"/>
        <v xml:space="preserve"> </v>
      </c>
      <c r="AJ728" s="1132"/>
      <c r="AK728" s="1133"/>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77"/>
      <c r="C729" s="1178"/>
      <c r="D729" s="1178"/>
      <c r="E729" s="1178"/>
      <c r="F729" s="1179"/>
      <c r="G729" s="1165"/>
      <c r="H729" s="1166"/>
      <c r="I729" s="1166"/>
      <c r="J729" s="1167"/>
      <c r="K729" s="1191"/>
      <c r="L729" s="1191"/>
      <c r="M729" s="1191"/>
      <c r="N729" s="1191"/>
      <c r="O729" s="1191"/>
      <c r="P729" s="1126">
        <f t="shared" si="26"/>
        <v>0</v>
      </c>
      <c r="Q729" s="1126"/>
      <c r="R729" s="1126"/>
      <c r="S729" s="1126"/>
      <c r="T729" s="1126"/>
      <c r="U729" s="1211">
        <v>0</v>
      </c>
      <c r="V729" s="1212"/>
      <c r="W729" s="1212"/>
      <c r="X729" s="1213"/>
      <c r="Y729" s="1126">
        <f t="shared" si="28"/>
        <v>0</v>
      </c>
      <c r="Z729" s="1126"/>
      <c r="AA729" s="1126"/>
      <c r="AB729" s="1126"/>
      <c r="AC729" s="1126"/>
      <c r="AD729" s="1117">
        <v>0</v>
      </c>
      <c r="AE729" s="1118"/>
      <c r="AF729" s="1118"/>
      <c r="AG729" s="1118"/>
      <c r="AH729" s="1119"/>
      <c r="AI729" s="1131" t="str">
        <f t="shared" si="27"/>
        <v xml:space="preserve"> </v>
      </c>
      <c r="AJ729" s="1132"/>
      <c r="AK729" s="1133"/>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5" customHeight="1">
      <c r="B730" s="1177"/>
      <c r="C730" s="1178"/>
      <c r="D730" s="1178"/>
      <c r="E730" s="1178"/>
      <c r="F730" s="1179"/>
      <c r="G730" s="1165"/>
      <c r="H730" s="1166"/>
      <c r="I730" s="1166"/>
      <c r="J730" s="1167"/>
      <c r="K730" s="1191"/>
      <c r="L730" s="1191"/>
      <c r="M730" s="1191"/>
      <c r="N730" s="1191"/>
      <c r="O730" s="1191"/>
      <c r="P730" s="1126">
        <f t="shared" si="26"/>
        <v>0</v>
      </c>
      <c r="Q730" s="1126"/>
      <c r="R730" s="1126"/>
      <c r="S730" s="1126"/>
      <c r="T730" s="1126"/>
      <c r="U730" s="1211">
        <v>0</v>
      </c>
      <c r="V730" s="1212"/>
      <c r="W730" s="1212"/>
      <c r="X730" s="1213"/>
      <c r="Y730" s="1126">
        <f t="shared" si="28"/>
        <v>0</v>
      </c>
      <c r="Z730" s="1126"/>
      <c r="AA730" s="1126"/>
      <c r="AB730" s="1126"/>
      <c r="AC730" s="1126"/>
      <c r="AD730" s="1117">
        <v>0</v>
      </c>
      <c r="AE730" s="1118"/>
      <c r="AF730" s="1118"/>
      <c r="AG730" s="1118"/>
      <c r="AH730" s="1119"/>
      <c r="AI730" s="1131" t="str">
        <f t="shared" si="27"/>
        <v xml:space="preserve"> </v>
      </c>
      <c r="AJ730" s="1132"/>
      <c r="AK730" s="1133"/>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5">
      <c r="B731" s="1177"/>
      <c r="C731" s="1178"/>
      <c r="D731" s="1178"/>
      <c r="E731" s="1178"/>
      <c r="F731" s="1179"/>
      <c r="G731" s="1165"/>
      <c r="H731" s="1166"/>
      <c r="I731" s="1166"/>
      <c r="J731" s="1167"/>
      <c r="K731" s="1191"/>
      <c r="L731" s="1191"/>
      <c r="M731" s="1191"/>
      <c r="N731" s="1191"/>
      <c r="O731" s="1191"/>
      <c r="P731" s="1126">
        <f t="shared" si="26"/>
        <v>0</v>
      </c>
      <c r="Q731" s="1126"/>
      <c r="R731" s="1126"/>
      <c r="S731" s="1126"/>
      <c r="T731" s="1126"/>
      <c r="U731" s="1211">
        <v>0</v>
      </c>
      <c r="V731" s="1212"/>
      <c r="W731" s="1212"/>
      <c r="X731" s="1213"/>
      <c r="Y731" s="1126">
        <f t="shared" si="28"/>
        <v>0</v>
      </c>
      <c r="Z731" s="1126"/>
      <c r="AA731" s="1126"/>
      <c r="AB731" s="1126"/>
      <c r="AC731" s="1126"/>
      <c r="AD731" s="1117">
        <v>0</v>
      </c>
      <c r="AE731" s="1118"/>
      <c r="AF731" s="1118"/>
      <c r="AG731" s="1118"/>
      <c r="AH731" s="1119"/>
      <c r="AI731" s="1131" t="str">
        <f t="shared" si="27"/>
        <v xml:space="preserve"> </v>
      </c>
      <c r="AJ731" s="1132"/>
      <c r="AK731" s="1133"/>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5">
      <c r="B732" s="1177"/>
      <c r="C732" s="1178"/>
      <c r="D732" s="1178"/>
      <c r="E732" s="1178"/>
      <c r="F732" s="1179"/>
      <c r="G732" s="1165"/>
      <c r="H732" s="1166"/>
      <c r="I732" s="1166"/>
      <c r="J732" s="1167"/>
      <c r="K732" s="1191"/>
      <c r="L732" s="1191"/>
      <c r="M732" s="1191"/>
      <c r="N732" s="1191"/>
      <c r="O732" s="1191"/>
      <c r="P732" s="1126">
        <f t="shared" si="26"/>
        <v>0</v>
      </c>
      <c r="Q732" s="1126"/>
      <c r="R732" s="1126"/>
      <c r="S732" s="1126"/>
      <c r="T732" s="1126"/>
      <c r="U732" s="1211">
        <v>0</v>
      </c>
      <c r="V732" s="1212"/>
      <c r="W732" s="1212"/>
      <c r="X732" s="1213"/>
      <c r="Y732" s="1126">
        <f t="shared" si="28"/>
        <v>0</v>
      </c>
      <c r="Z732" s="1126"/>
      <c r="AA732" s="1126"/>
      <c r="AB732" s="1126"/>
      <c r="AC732" s="1126"/>
      <c r="AD732" s="1117">
        <v>0</v>
      </c>
      <c r="AE732" s="1118"/>
      <c r="AF732" s="1118"/>
      <c r="AG732" s="1118"/>
      <c r="AH732" s="1119"/>
      <c r="AI732" s="1131" t="str">
        <f t="shared" si="27"/>
        <v xml:space="preserve"> </v>
      </c>
      <c r="AJ732" s="1132"/>
      <c r="AK732" s="1133"/>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5">
      <c r="B733" s="1177"/>
      <c r="C733" s="1178"/>
      <c r="D733" s="1178"/>
      <c r="E733" s="1178"/>
      <c r="F733" s="1179"/>
      <c r="G733" s="1165"/>
      <c r="H733" s="1166"/>
      <c r="I733" s="1166"/>
      <c r="J733" s="1167"/>
      <c r="K733" s="1191"/>
      <c r="L733" s="1191"/>
      <c r="M733" s="1191"/>
      <c r="N733" s="1191"/>
      <c r="O733" s="1191"/>
      <c r="P733" s="1126">
        <f t="shared" si="26"/>
        <v>0</v>
      </c>
      <c r="Q733" s="1126"/>
      <c r="R733" s="1126"/>
      <c r="S733" s="1126"/>
      <c r="T733" s="1126"/>
      <c r="U733" s="1211">
        <v>0</v>
      </c>
      <c r="V733" s="1212"/>
      <c r="W733" s="1212"/>
      <c r="X733" s="1213"/>
      <c r="Y733" s="1126">
        <f t="shared" si="28"/>
        <v>0</v>
      </c>
      <c r="Z733" s="1126"/>
      <c r="AA733" s="1126"/>
      <c r="AB733" s="1126"/>
      <c r="AC733" s="1126"/>
      <c r="AD733" s="1117">
        <v>0</v>
      </c>
      <c r="AE733" s="1118"/>
      <c r="AF733" s="1118"/>
      <c r="AG733" s="1118"/>
      <c r="AH733" s="1119"/>
      <c r="AI733" s="1551" t="str">
        <f t="shared" si="27"/>
        <v xml:space="preserve"> </v>
      </c>
      <c r="AJ733" s="1552"/>
      <c r="AK733" s="1553"/>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3">
      <c r="B734" s="1174" t="s">
        <v>132</v>
      </c>
      <c r="C734" s="1175"/>
      <c r="D734" s="1175"/>
      <c r="E734" s="1175"/>
      <c r="F734" s="1176"/>
      <c r="G734" s="1246">
        <f>SUM(G709:J733)</f>
        <v>220</v>
      </c>
      <c r="H734" s="1247"/>
      <c r="I734" s="1247"/>
      <c r="J734" s="1248"/>
      <c r="K734" s="1174" t="s">
        <v>131</v>
      </c>
      <c r="L734" s="1175"/>
      <c r="M734" s="1175"/>
      <c r="N734" s="1175"/>
      <c r="O734" s="1176"/>
      <c r="P734" s="1160">
        <f>SUM(P709:T733)</f>
        <v>222017</v>
      </c>
      <c r="Q734" s="1120"/>
      <c r="R734" s="1120"/>
      <c r="S734" s="1120"/>
      <c r="T734" s="1161"/>
      <c r="Y734" s="1254" t="s">
        <v>998</v>
      </c>
      <c r="Z734" s="1255"/>
      <c r="AA734" s="1255"/>
      <c r="AB734" s="1255"/>
      <c r="AC734" s="1256"/>
      <c r="AD734" s="1588">
        <f>AV675</f>
        <v>0.57363636363636361</v>
      </c>
      <c r="AE734" s="1589"/>
      <c r="AF734" s="1589"/>
      <c r="AG734" s="1589"/>
      <c r="AH734" s="1590"/>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3">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1100</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80" t="s">
        <v>641</v>
      </c>
      <c r="AG736" s="1580"/>
      <c r="AH736" s="1580"/>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1098</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1099</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626</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5"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1119</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3">
      <c r="A743" s="50"/>
      <c r="B743" s="91"/>
      <c r="C743" s="92" t="s">
        <v>1120</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1122</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1121</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1089</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1090</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1091</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06" t="s">
        <v>421</v>
      </c>
      <c r="K750" s="1107"/>
      <c r="L750" s="1107"/>
      <c r="M750" s="1107"/>
      <c r="N750" s="1108"/>
      <c r="O750" s="1245" t="s">
        <v>302</v>
      </c>
      <c r="P750" s="1245"/>
      <c r="Q750" s="1245"/>
      <c r="R750" s="1245"/>
      <c r="S750" s="1245"/>
      <c r="T750" s="1245" t="s">
        <v>491</v>
      </c>
      <c r="U750" s="1245"/>
      <c r="V750" s="1245"/>
      <c r="W750" s="1245"/>
      <c r="X750" s="1245"/>
      <c r="Y750" s="1245" t="s">
        <v>303</v>
      </c>
      <c r="Z750" s="1245"/>
      <c r="AA750" s="1245"/>
      <c r="AB750" s="1245"/>
      <c r="AC750" s="1245"/>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09"/>
      <c r="K751" s="1110"/>
      <c r="L751" s="1110"/>
      <c r="M751" s="1110"/>
      <c r="N751" s="1111"/>
      <c r="O751" s="1245"/>
      <c r="P751" s="1245"/>
      <c r="Q751" s="1245"/>
      <c r="R751" s="1245"/>
      <c r="S751" s="1245"/>
      <c r="T751" s="1245"/>
      <c r="U751" s="1245"/>
      <c r="V751" s="1245"/>
      <c r="W751" s="1245"/>
      <c r="X751" s="1245"/>
      <c r="Y751" s="1245"/>
      <c r="Z751" s="1245"/>
      <c r="AA751" s="1245"/>
      <c r="AB751" s="1245"/>
      <c r="AC751" s="1245"/>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09"/>
      <c r="K752" s="1110"/>
      <c r="L752" s="1110"/>
      <c r="M752" s="1110"/>
      <c r="N752" s="1111"/>
      <c r="O752" s="1245"/>
      <c r="P752" s="1245"/>
      <c r="Q752" s="1245"/>
      <c r="R752" s="1245"/>
      <c r="S752" s="1245"/>
      <c r="T752" s="1245"/>
      <c r="U752" s="1245"/>
      <c r="V752" s="1245"/>
      <c r="W752" s="1245"/>
      <c r="X752" s="1245"/>
      <c r="Y752" s="1245"/>
      <c r="Z752" s="1245"/>
      <c r="AA752" s="1245"/>
      <c r="AB752" s="1245"/>
      <c r="AC752" s="1245"/>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12"/>
      <c r="K753" s="1113"/>
      <c r="L753" s="1113"/>
      <c r="M753" s="1113"/>
      <c r="N753" s="1114"/>
      <c r="O753" s="1245"/>
      <c r="P753" s="1245"/>
      <c r="Q753" s="1245"/>
      <c r="R753" s="1245"/>
      <c r="S753" s="1245"/>
      <c r="T753" s="1245"/>
      <c r="U753" s="1245"/>
      <c r="V753" s="1245"/>
      <c r="W753" s="1245"/>
      <c r="X753" s="1245"/>
      <c r="Y753" s="1245"/>
      <c r="Z753" s="1245"/>
      <c r="AA753" s="1245"/>
      <c r="AB753" s="1245"/>
      <c r="AC753" s="1245"/>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08" t="s">
        <v>170</v>
      </c>
      <c r="K754" s="1209"/>
      <c r="L754" s="1209"/>
      <c r="M754" s="1209"/>
      <c r="N754" s="1210"/>
      <c r="O754" s="1244">
        <v>1</v>
      </c>
      <c r="P754" s="1244"/>
      <c r="Q754" s="1244"/>
      <c r="R754" s="1244"/>
      <c r="S754" s="1244"/>
      <c r="T754" s="1191"/>
      <c r="U754" s="1191"/>
      <c r="V754" s="1191"/>
      <c r="W754" s="1191"/>
      <c r="X754" s="1191"/>
      <c r="Y754" s="1126">
        <f>T754*O754</f>
        <v>0</v>
      </c>
      <c r="Z754" s="1126"/>
      <c r="AA754" s="1126"/>
      <c r="AB754" s="1126"/>
      <c r="AC754" s="1126"/>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208" t="s">
        <v>348</v>
      </c>
      <c r="K755" s="1209"/>
      <c r="L755" s="1209"/>
      <c r="M755" s="1209"/>
      <c r="N755" s="1210"/>
      <c r="O755" s="1244">
        <v>2</v>
      </c>
      <c r="P755" s="1244"/>
      <c r="Q755" s="1244"/>
      <c r="R755" s="1244"/>
      <c r="S755" s="1244"/>
      <c r="T755" s="1191"/>
      <c r="U755" s="1191"/>
      <c r="V755" s="1191"/>
      <c r="W755" s="1191"/>
      <c r="X755" s="1191"/>
      <c r="Y755" s="1126">
        <f>T755*O755</f>
        <v>0</v>
      </c>
      <c r="Z755" s="1126"/>
      <c r="AA755" s="1126"/>
      <c r="AB755" s="1126"/>
      <c r="AC755" s="1126"/>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77"/>
      <c r="K756" s="1178"/>
      <c r="L756" s="1178"/>
      <c r="M756" s="1178"/>
      <c r="N756" s="1179"/>
      <c r="O756" s="1180"/>
      <c r="P756" s="1180"/>
      <c r="Q756" s="1180"/>
      <c r="R756" s="1180"/>
      <c r="S756" s="1180"/>
      <c r="T756" s="1191"/>
      <c r="U756" s="1191"/>
      <c r="V756" s="1191"/>
      <c r="W756" s="1191"/>
      <c r="X756" s="1191"/>
      <c r="Y756" s="1126">
        <f>T756*O756</f>
        <v>0</v>
      </c>
      <c r="Z756" s="1126"/>
      <c r="AA756" s="1126"/>
      <c r="AB756" s="1126"/>
      <c r="AC756" s="1126"/>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77"/>
      <c r="K757" s="1178"/>
      <c r="L757" s="1178"/>
      <c r="M757" s="1178"/>
      <c r="N757" s="1179"/>
      <c r="O757" s="1180"/>
      <c r="P757" s="1180"/>
      <c r="Q757" s="1180"/>
      <c r="R757" s="1180"/>
      <c r="S757" s="1180"/>
      <c r="T757" s="1191"/>
      <c r="U757" s="1191"/>
      <c r="V757" s="1191"/>
      <c r="W757" s="1191"/>
      <c r="X757" s="1191"/>
      <c r="Y757" s="1126">
        <f>T757*O757</f>
        <v>0</v>
      </c>
      <c r="Z757" s="1126"/>
      <c r="AA757" s="1126"/>
      <c r="AB757" s="1126"/>
      <c r="AC757" s="1126"/>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74" t="s">
        <v>132</v>
      </c>
      <c r="K758" s="1175"/>
      <c r="L758" s="1175"/>
      <c r="M758" s="1175"/>
      <c r="N758" s="1176"/>
      <c r="O758" s="1439">
        <f>SUM(O754:S757)</f>
        <v>3</v>
      </c>
      <c r="P758" s="1440"/>
      <c r="Q758" s="1440"/>
      <c r="R758" s="1440"/>
      <c r="S758" s="1441"/>
      <c r="T758" s="1433" t="s">
        <v>131</v>
      </c>
      <c r="U758" s="1434"/>
      <c r="V758" s="1434"/>
      <c r="W758" s="1434"/>
      <c r="X758" s="1435"/>
      <c r="Y758" s="1160">
        <f>SUM(Y754:AC757)</f>
        <v>0</v>
      </c>
      <c r="Z758" s="1442"/>
      <c r="AA758" s="1442"/>
      <c r="AB758" s="1442"/>
      <c r="AC758" s="1443"/>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38" t="s">
        <v>722</v>
      </c>
      <c r="K760" s="1438"/>
      <c r="L760" s="91"/>
      <c r="M760" s="62" t="s">
        <v>1087</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1088</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636</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06" t="s">
        <v>421</v>
      </c>
      <c r="K764" s="1107"/>
      <c r="L764" s="1107"/>
      <c r="M764" s="1107"/>
      <c r="N764" s="1108"/>
      <c r="O764" s="1245" t="s">
        <v>302</v>
      </c>
      <c r="P764" s="1245"/>
      <c r="Q764" s="1245"/>
      <c r="R764" s="1245"/>
      <c r="S764" s="1245"/>
      <c r="T764" s="1245" t="s">
        <v>491</v>
      </c>
      <c r="U764" s="1245"/>
      <c r="V764" s="1245"/>
      <c r="W764" s="1245"/>
      <c r="X764" s="1245"/>
      <c r="Y764" s="1245" t="s">
        <v>303</v>
      </c>
      <c r="Z764" s="1245"/>
      <c r="AA764" s="1245"/>
      <c r="AB764" s="1245"/>
      <c r="AC764" s="1245"/>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09"/>
      <c r="K765" s="1110"/>
      <c r="L765" s="1110"/>
      <c r="M765" s="1110"/>
      <c r="N765" s="1111"/>
      <c r="O765" s="1245"/>
      <c r="P765" s="1245"/>
      <c r="Q765" s="1245"/>
      <c r="R765" s="1245"/>
      <c r="S765" s="1245"/>
      <c r="T765" s="1245"/>
      <c r="U765" s="1245"/>
      <c r="V765" s="1245"/>
      <c r="W765" s="1245"/>
      <c r="X765" s="1245"/>
      <c r="Y765" s="1245"/>
      <c r="Z765" s="1245"/>
      <c r="AA765" s="1245"/>
      <c r="AB765" s="1245"/>
      <c r="AC765" s="1245"/>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09"/>
      <c r="K766" s="1110"/>
      <c r="L766" s="1110"/>
      <c r="M766" s="1110"/>
      <c r="N766" s="1111"/>
      <c r="O766" s="1245"/>
      <c r="P766" s="1245"/>
      <c r="Q766" s="1245"/>
      <c r="R766" s="1245"/>
      <c r="S766" s="1245"/>
      <c r="T766" s="1245"/>
      <c r="U766" s="1245"/>
      <c r="V766" s="1245"/>
      <c r="W766" s="1245"/>
      <c r="X766" s="1245"/>
      <c r="Y766" s="1245"/>
      <c r="Z766" s="1245"/>
      <c r="AA766" s="1245"/>
      <c r="AB766" s="1245"/>
      <c r="AC766" s="1245"/>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12"/>
      <c r="K767" s="1113"/>
      <c r="L767" s="1113"/>
      <c r="M767" s="1113"/>
      <c r="N767" s="1114"/>
      <c r="O767" s="1245"/>
      <c r="P767" s="1245"/>
      <c r="Q767" s="1245"/>
      <c r="R767" s="1245"/>
      <c r="S767" s="1245"/>
      <c r="T767" s="1245"/>
      <c r="U767" s="1245"/>
      <c r="V767" s="1245"/>
      <c r="W767" s="1245"/>
      <c r="X767" s="1245"/>
      <c r="Y767" s="1245"/>
      <c r="Z767" s="1245"/>
      <c r="AA767" s="1245"/>
      <c r="AB767" s="1245"/>
      <c r="AC767" s="1245"/>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77"/>
      <c r="K768" s="1178"/>
      <c r="L768" s="1178"/>
      <c r="M768" s="1178"/>
      <c r="N768" s="1179"/>
      <c r="O768" s="1180"/>
      <c r="P768" s="1180"/>
      <c r="Q768" s="1180"/>
      <c r="R768" s="1180"/>
      <c r="S768" s="1180"/>
      <c r="T768" s="1191"/>
      <c r="U768" s="1191"/>
      <c r="V768" s="1191"/>
      <c r="W768" s="1191"/>
      <c r="X768" s="1191"/>
      <c r="Y768" s="1126">
        <f>T768*O768</f>
        <v>0</v>
      </c>
      <c r="Z768" s="1126"/>
      <c r="AA768" s="1126"/>
      <c r="AB768" s="1126"/>
      <c r="AC768" s="1126"/>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77"/>
      <c r="K769" s="1178"/>
      <c r="L769" s="1178"/>
      <c r="M769" s="1178"/>
      <c r="N769" s="1179"/>
      <c r="O769" s="1180"/>
      <c r="P769" s="1180"/>
      <c r="Q769" s="1180"/>
      <c r="R769" s="1180"/>
      <c r="S769" s="1180"/>
      <c r="T769" s="1191"/>
      <c r="U769" s="1191"/>
      <c r="V769" s="1191"/>
      <c r="W769" s="1191"/>
      <c r="X769" s="1191"/>
      <c r="Y769" s="1126">
        <f t="shared" ref="Y769:Y777" si="29">T769*O769</f>
        <v>0</v>
      </c>
      <c r="Z769" s="1126"/>
      <c r="AA769" s="1126"/>
      <c r="AB769" s="1126"/>
      <c r="AC769" s="1126"/>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77"/>
      <c r="K770" s="1178"/>
      <c r="L770" s="1178"/>
      <c r="M770" s="1178"/>
      <c r="N770" s="1179"/>
      <c r="O770" s="1180"/>
      <c r="P770" s="1180"/>
      <c r="Q770" s="1180"/>
      <c r="R770" s="1180"/>
      <c r="S770" s="1180"/>
      <c r="T770" s="1191"/>
      <c r="U770" s="1191"/>
      <c r="V770" s="1191"/>
      <c r="W770" s="1191"/>
      <c r="X770" s="1191"/>
      <c r="Y770" s="1126">
        <f t="shared" si="29"/>
        <v>0</v>
      </c>
      <c r="Z770" s="1126"/>
      <c r="AA770" s="1126"/>
      <c r="AB770" s="1126"/>
      <c r="AC770" s="1126"/>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77"/>
      <c r="K771" s="1178"/>
      <c r="L771" s="1178"/>
      <c r="M771" s="1178"/>
      <c r="N771" s="1179"/>
      <c r="O771" s="1180"/>
      <c r="P771" s="1180"/>
      <c r="Q771" s="1180"/>
      <c r="R771" s="1180"/>
      <c r="S771" s="1180"/>
      <c r="T771" s="1191"/>
      <c r="U771" s="1191"/>
      <c r="V771" s="1191"/>
      <c r="W771" s="1191"/>
      <c r="X771" s="1191"/>
      <c r="Y771" s="1126">
        <f t="shared" si="29"/>
        <v>0</v>
      </c>
      <c r="Z771" s="1126"/>
      <c r="AA771" s="1126"/>
      <c r="AB771" s="1126"/>
      <c r="AC771" s="1126"/>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77"/>
      <c r="K772" s="1178"/>
      <c r="L772" s="1178"/>
      <c r="M772" s="1178"/>
      <c r="N772" s="1179"/>
      <c r="O772" s="1180"/>
      <c r="P772" s="1180"/>
      <c r="Q772" s="1180"/>
      <c r="R772" s="1180"/>
      <c r="S772" s="1180"/>
      <c r="T772" s="1191"/>
      <c r="U772" s="1191"/>
      <c r="V772" s="1191"/>
      <c r="W772" s="1191"/>
      <c r="X772" s="1191"/>
      <c r="Y772" s="1126">
        <f t="shared" si="29"/>
        <v>0</v>
      </c>
      <c r="Z772" s="1126"/>
      <c r="AA772" s="1126"/>
      <c r="AB772" s="1126"/>
      <c r="AC772" s="1126"/>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77"/>
      <c r="K773" s="1178"/>
      <c r="L773" s="1178"/>
      <c r="M773" s="1178"/>
      <c r="N773" s="1179"/>
      <c r="O773" s="1180"/>
      <c r="P773" s="1180"/>
      <c r="Q773" s="1180"/>
      <c r="R773" s="1180"/>
      <c r="S773" s="1180"/>
      <c r="T773" s="1191"/>
      <c r="U773" s="1191"/>
      <c r="V773" s="1191"/>
      <c r="W773" s="1191"/>
      <c r="X773" s="1191"/>
      <c r="Y773" s="1126">
        <f t="shared" si="29"/>
        <v>0</v>
      </c>
      <c r="Z773" s="1126"/>
      <c r="AA773" s="1126"/>
      <c r="AB773" s="1126"/>
      <c r="AC773" s="1126"/>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77"/>
      <c r="K774" s="1178"/>
      <c r="L774" s="1178"/>
      <c r="M774" s="1178"/>
      <c r="N774" s="1179"/>
      <c r="O774" s="1180"/>
      <c r="P774" s="1180"/>
      <c r="Q774" s="1180"/>
      <c r="R774" s="1180"/>
      <c r="S774" s="1180"/>
      <c r="T774" s="1191"/>
      <c r="U774" s="1191"/>
      <c r="V774" s="1191"/>
      <c r="W774" s="1191"/>
      <c r="X774" s="1191"/>
      <c r="Y774" s="1126">
        <f t="shared" si="29"/>
        <v>0</v>
      </c>
      <c r="Z774" s="1126"/>
      <c r="AA774" s="1126"/>
      <c r="AB774" s="1126"/>
      <c r="AC774" s="1126"/>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77"/>
      <c r="K775" s="1178"/>
      <c r="L775" s="1178"/>
      <c r="M775" s="1178"/>
      <c r="N775" s="1179"/>
      <c r="O775" s="1180"/>
      <c r="P775" s="1180"/>
      <c r="Q775" s="1180"/>
      <c r="R775" s="1180"/>
      <c r="S775" s="1180"/>
      <c r="T775" s="1191"/>
      <c r="U775" s="1191"/>
      <c r="V775" s="1191"/>
      <c r="W775" s="1191"/>
      <c r="X775" s="1191"/>
      <c r="Y775" s="1126">
        <f t="shared" si="29"/>
        <v>0</v>
      </c>
      <c r="Z775" s="1126"/>
      <c r="AA775" s="1126"/>
      <c r="AB775" s="1126"/>
      <c r="AC775" s="1126"/>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77"/>
      <c r="K776" s="1178"/>
      <c r="L776" s="1178"/>
      <c r="M776" s="1178"/>
      <c r="N776" s="1179"/>
      <c r="O776" s="1180"/>
      <c r="P776" s="1180"/>
      <c r="Q776" s="1180"/>
      <c r="R776" s="1180"/>
      <c r="S776" s="1180"/>
      <c r="T776" s="1191"/>
      <c r="U776" s="1191"/>
      <c r="V776" s="1191"/>
      <c r="W776" s="1191"/>
      <c r="X776" s="1191"/>
      <c r="Y776" s="1126">
        <f t="shared" si="29"/>
        <v>0</v>
      </c>
      <c r="Z776" s="1126"/>
      <c r="AA776" s="1126"/>
      <c r="AB776" s="1126"/>
      <c r="AC776" s="1126"/>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77"/>
      <c r="K777" s="1178"/>
      <c r="L777" s="1178"/>
      <c r="M777" s="1178"/>
      <c r="N777" s="1179"/>
      <c r="O777" s="1180"/>
      <c r="P777" s="1180"/>
      <c r="Q777" s="1180"/>
      <c r="R777" s="1180"/>
      <c r="S777" s="1180"/>
      <c r="T777" s="1191"/>
      <c r="U777" s="1191"/>
      <c r="V777" s="1191"/>
      <c r="W777" s="1191"/>
      <c r="X777" s="1191"/>
      <c r="Y777" s="1126">
        <f t="shared" si="29"/>
        <v>0</v>
      </c>
      <c r="Z777" s="1126"/>
      <c r="AA777" s="1126"/>
      <c r="AB777" s="1126"/>
      <c r="AC777" s="1126"/>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74" t="s">
        <v>132</v>
      </c>
      <c r="K778" s="1175"/>
      <c r="L778" s="1175"/>
      <c r="M778" s="1175"/>
      <c r="N778" s="1176"/>
      <c r="O778" s="1432">
        <f>SUM(O768:S777)</f>
        <v>0</v>
      </c>
      <c r="P778" s="1432"/>
      <c r="Q778" s="1432"/>
      <c r="R778" s="1432"/>
      <c r="S778" s="1432"/>
      <c r="T778" s="1433" t="s">
        <v>131</v>
      </c>
      <c r="U778" s="1434"/>
      <c r="V778" s="1434"/>
      <c r="W778" s="1434"/>
      <c r="X778" s="1435"/>
      <c r="Y778" s="1160">
        <f>SUM(Y768:AC777)</f>
        <v>0</v>
      </c>
      <c r="Z778" s="1120"/>
      <c r="AA778" s="1120"/>
      <c r="AB778" s="1120"/>
      <c r="AC778" s="1161"/>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682</v>
      </c>
      <c r="AO779" s="51"/>
      <c r="AP779" s="51"/>
      <c r="AQ779" s="51"/>
      <c r="AR779" s="51"/>
      <c r="AS779" s="51"/>
      <c r="AT779" s="51"/>
      <c r="AU779" s="51"/>
      <c r="AV779" s="51"/>
      <c r="AW779" s="51"/>
      <c r="AX779" s="51"/>
      <c r="AY779" s="51"/>
      <c r="AZ779" s="51"/>
      <c r="BA779" s="1252" t="s">
        <v>515</v>
      </c>
      <c r="BB779" s="1253"/>
      <c r="BC779" s="58"/>
      <c r="BD779" s="58"/>
      <c r="BE779" s="58"/>
      <c r="BF779" s="51" t="s">
        <v>684</v>
      </c>
      <c r="BG779" s="51"/>
      <c r="BH779" s="51"/>
      <c r="BI779" s="51"/>
      <c r="BJ779" s="51"/>
      <c r="BK779" s="51"/>
      <c r="BL779" s="51"/>
      <c r="BM779" s="51"/>
      <c r="BN779" s="51"/>
      <c r="BO779" s="1249" t="str">
        <f>T191</f>
        <v>San Diego</v>
      </c>
      <c r="BP779" s="1250"/>
      <c r="BQ779" s="1250"/>
      <c r="BR779" s="1250"/>
      <c r="BS779" s="1250"/>
      <c r="BT779" s="1250"/>
      <c r="BU779" s="1251"/>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3">
      <c r="J780" s="76"/>
      <c r="K780" s="77"/>
      <c r="L780" s="77"/>
      <c r="M780" s="77"/>
      <c r="N780" s="77"/>
      <c r="O780" s="77"/>
      <c r="P780" s="77"/>
      <c r="Q780" s="77"/>
      <c r="R780" s="77"/>
      <c r="S780" s="77"/>
      <c r="T780" s="77"/>
      <c r="U780" s="77"/>
      <c r="V780" s="77"/>
      <c r="W780" s="77"/>
      <c r="X780" s="86" t="s">
        <v>168</v>
      </c>
      <c r="Y780" s="1198">
        <f>P734+Y758+Y778</f>
        <v>222017</v>
      </c>
      <c r="Z780" s="1198"/>
      <c r="AA780" s="1198"/>
      <c r="AB780" s="1198"/>
      <c r="AC780" s="1198"/>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3">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198">
        <f>(P734+Y758+Y778)*12</f>
        <v>2664204</v>
      </c>
      <c r="Z781" s="1198"/>
      <c r="AA781" s="1198"/>
      <c r="AB781" s="1198"/>
      <c r="AC781" s="1198"/>
      <c r="AD781" s="12"/>
      <c r="AE781" s="12"/>
      <c r="AF781" s="12"/>
      <c r="AG781" s="12"/>
      <c r="AH781" s="12"/>
      <c r="AI781" s="12"/>
      <c r="AJ781" s="12"/>
      <c r="AK781" s="12"/>
      <c r="AL781" s="12"/>
      <c r="AM781" s="52"/>
      <c r="AN781" s="52"/>
      <c r="AO781" s="21"/>
      <c r="AP781" s="21"/>
      <c r="AQ781" s="21"/>
      <c r="AR781" s="21"/>
      <c r="AS781" s="21"/>
      <c r="BA781" s="106" t="s">
        <v>515</v>
      </c>
      <c r="BC781" s="54"/>
      <c r="BD781" s="54"/>
      <c r="BE781" s="54"/>
      <c r="BF781" s="54"/>
      <c r="BG781" s="54"/>
    </row>
    <row r="782" spans="1:96" s="51" customFormat="1" ht="13">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514</v>
      </c>
      <c r="BB782" s="53" t="s">
        <v>1482</v>
      </c>
      <c r="BC782" s="54"/>
      <c r="BD782" s="54"/>
      <c r="BE782" s="54"/>
      <c r="BF782" s="54"/>
      <c r="BG782" s="54"/>
      <c r="BI782" s="53" t="s">
        <v>1487</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639</v>
      </c>
      <c r="B783" s="50"/>
      <c r="C783" s="50" t="s">
        <v>662</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1020</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515</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146">
        <v>172</v>
      </c>
      <c r="AA786" s="1147"/>
      <c r="AB786" s="1147"/>
      <c r="AC786" s="1147"/>
      <c r="AD786" s="1147"/>
      <c r="AE786" s="1148"/>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149">
        <v>20</v>
      </c>
      <c r="AA787" s="1147"/>
      <c r="AB787" s="1147"/>
      <c r="AC787" s="1147"/>
      <c r="AD787" s="1147"/>
      <c r="AE787" s="1148"/>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3">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36">
        <v>52596</v>
      </c>
      <c r="AA788" s="1227"/>
      <c r="AB788" s="1227"/>
      <c r="AC788" s="1227"/>
      <c r="AD788" s="1227"/>
      <c r="AE788" s="1286"/>
      <c r="AF788" s="12"/>
      <c r="AG788" s="12"/>
      <c r="AH788" s="12"/>
      <c r="AI788" s="12"/>
      <c r="AJ788" s="12"/>
      <c r="AK788" s="12"/>
      <c r="AL788" s="12"/>
      <c r="AR788" s="21"/>
      <c r="AS788" s="21"/>
      <c r="AT788" s="56"/>
      <c r="AU788" s="56"/>
      <c r="AV788" s="56"/>
      <c r="AW788" s="56"/>
      <c r="AX788" s="56"/>
      <c r="AY788" s="56"/>
      <c r="AZ788" s="56"/>
      <c r="BA788" s="56"/>
      <c r="BB788" s="56"/>
      <c r="BC788" s="108" t="s">
        <v>683</v>
      </c>
      <c r="BD788" s="109" t="s">
        <v>348</v>
      </c>
      <c r="BE788" s="109" t="s">
        <v>170</v>
      </c>
      <c r="BF788" s="109" t="s">
        <v>171</v>
      </c>
      <c r="BG788" s="109" t="s">
        <v>506</v>
      </c>
      <c r="BH788" s="56"/>
      <c r="BI788" s="56"/>
      <c r="BJ788" s="108" t="s">
        <v>683</v>
      </c>
      <c r="BK788" s="109" t="s">
        <v>348</v>
      </c>
      <c r="BL788" s="109" t="s">
        <v>170</v>
      </c>
      <c r="BM788" s="109" t="s">
        <v>171</v>
      </c>
      <c r="BN788" s="109" t="s">
        <v>506</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22">
        <f>'Subsidy Contract Calculation'!I30</f>
        <v>1004412</v>
      </c>
      <c r="AA789" s="1223"/>
      <c r="AB789" s="1223"/>
      <c r="AC789" s="1223"/>
      <c r="AD789" s="1223"/>
      <c r="AE789" s="1224"/>
      <c r="AF789" s="12"/>
      <c r="AG789" s="12"/>
      <c r="AH789" s="12"/>
      <c r="AI789" s="12"/>
      <c r="AJ789" s="12"/>
      <c r="AK789" s="12"/>
      <c r="AL789" s="12"/>
      <c r="AR789" s="21"/>
      <c r="AS789" s="21"/>
      <c r="AT789" s="56"/>
      <c r="AU789" s="56"/>
      <c r="AV789" s="56"/>
      <c r="AW789" s="56"/>
      <c r="AX789" s="56"/>
      <c r="AY789" s="56"/>
      <c r="AZ789" s="56"/>
      <c r="BA789" s="56"/>
      <c r="BB789" s="36" t="s">
        <v>686</v>
      </c>
      <c r="BC789" s="533">
        <v>353748</v>
      </c>
      <c r="BD789" s="533">
        <v>407868</v>
      </c>
      <c r="BE789" s="533">
        <v>492000</v>
      </c>
      <c r="BF789" s="533">
        <v>629760</v>
      </c>
      <c r="BG789" s="533">
        <v>701592</v>
      </c>
      <c r="BH789" s="56"/>
      <c r="BI789" s="36" t="s">
        <v>686</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687</v>
      </c>
      <c r="BC790" s="531">
        <v>261141</v>
      </c>
      <c r="BD790" s="531">
        <v>301093</v>
      </c>
      <c r="BE790" s="531">
        <v>363200</v>
      </c>
      <c r="BF790" s="531">
        <v>464896</v>
      </c>
      <c r="BG790" s="531">
        <v>517923</v>
      </c>
      <c r="BH790" s="56"/>
      <c r="BI790" s="36" t="s">
        <v>687</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640</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713</v>
      </c>
      <c r="BC792" s="531">
        <v>281848</v>
      </c>
      <c r="BD792" s="531">
        <v>324968</v>
      </c>
      <c r="BE792" s="531">
        <v>392000</v>
      </c>
      <c r="BF792" s="531">
        <v>501760</v>
      </c>
      <c r="BG792" s="531">
        <v>558992</v>
      </c>
      <c r="BH792" s="56"/>
      <c r="BI792" s="36" t="s">
        <v>713</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43">
        <v>17616</v>
      </c>
      <c r="AA793" s="1144"/>
      <c r="AB793" s="1144"/>
      <c r="AC793" s="1144"/>
      <c r="AD793" s="1144"/>
      <c r="AE793" s="1145"/>
      <c r="AF793" s="12"/>
      <c r="AG793" s="12"/>
      <c r="AH793" s="12"/>
      <c r="AI793" s="12"/>
      <c r="AJ793" s="12"/>
      <c r="AK793" s="12"/>
      <c r="AL793" s="12"/>
      <c r="AR793" s="21"/>
      <c r="AS793" s="21"/>
      <c r="AT793" s="56"/>
      <c r="AU793" s="56"/>
      <c r="AV793" s="56"/>
      <c r="AW793" s="56"/>
      <c r="AX793" s="56"/>
      <c r="AY793" s="56"/>
      <c r="AZ793" s="56"/>
      <c r="BA793" s="56"/>
      <c r="BB793" s="36" t="s">
        <v>714</v>
      </c>
      <c r="BC793" s="533">
        <v>261141</v>
      </c>
      <c r="BD793" s="533">
        <v>301093</v>
      </c>
      <c r="BE793" s="533">
        <v>363200</v>
      </c>
      <c r="BF793" s="533">
        <v>464896</v>
      </c>
      <c r="BG793" s="533">
        <v>517923</v>
      </c>
      <c r="BH793" s="56"/>
      <c r="BI793" s="36" t="s">
        <v>714</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43"/>
      <c r="AA794" s="1144"/>
      <c r="AB794" s="1144"/>
      <c r="AC794" s="1144"/>
      <c r="AD794" s="1144"/>
      <c r="AE794" s="1145"/>
      <c r="AF794" s="12"/>
      <c r="AG794" s="12"/>
      <c r="AH794" s="12"/>
      <c r="AI794" s="12"/>
      <c r="AJ794" s="12"/>
      <c r="AK794" s="12"/>
      <c r="AL794" s="12"/>
      <c r="AR794" s="21"/>
      <c r="AS794" s="21"/>
      <c r="AT794" s="56"/>
      <c r="AU794" s="56"/>
      <c r="AV794" s="56"/>
      <c r="AW794" s="56"/>
      <c r="AX794" s="56"/>
      <c r="AY794" s="56"/>
      <c r="AZ794" s="56"/>
      <c r="BA794" s="56"/>
      <c r="BB794" s="36" t="s">
        <v>715</v>
      </c>
      <c r="BC794" s="531">
        <v>261141</v>
      </c>
      <c r="BD794" s="531">
        <v>301093</v>
      </c>
      <c r="BE794" s="531">
        <v>363200</v>
      </c>
      <c r="BF794" s="531">
        <v>464896</v>
      </c>
      <c r="BG794" s="531">
        <v>517923</v>
      </c>
      <c r="BH794" s="56"/>
      <c r="BI794" s="36" t="s">
        <v>715</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43"/>
      <c r="AA795" s="1144"/>
      <c r="AB795" s="1144"/>
      <c r="AC795" s="1144"/>
      <c r="AD795" s="1144"/>
      <c r="AE795" s="1145"/>
      <c r="AF795" s="12"/>
      <c r="AG795" s="12"/>
      <c r="AH795" s="12"/>
      <c r="AI795" s="12"/>
      <c r="AJ795" s="12"/>
      <c r="AK795" s="12"/>
      <c r="AL795" s="12"/>
      <c r="AR795" s="21"/>
      <c r="AS795" s="21"/>
      <c r="AT795" s="56"/>
      <c r="AU795" s="56"/>
      <c r="AV795" s="56"/>
      <c r="AW795" s="56"/>
      <c r="AX795" s="56"/>
      <c r="AY795" s="56"/>
      <c r="AZ795" s="56"/>
      <c r="BA795" s="56"/>
      <c r="BB795" s="36" t="s">
        <v>716</v>
      </c>
      <c r="BC795" s="533">
        <v>337642</v>
      </c>
      <c r="BD795" s="533">
        <v>389298</v>
      </c>
      <c r="BE795" s="533">
        <v>469600</v>
      </c>
      <c r="BF795" s="533">
        <v>601088</v>
      </c>
      <c r="BG795" s="533">
        <v>669650</v>
      </c>
      <c r="BH795" s="56"/>
      <c r="BI795" s="36" t="s">
        <v>716</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57" t="s">
        <v>357</v>
      </c>
      <c r="Q796" s="1158"/>
      <c r="R796" s="1158"/>
      <c r="S796" s="1158"/>
      <c r="T796" s="1158"/>
      <c r="U796" s="1158"/>
      <c r="V796" s="1158"/>
      <c r="W796" s="1158"/>
      <c r="X796" s="1158"/>
      <c r="Y796" s="1159"/>
      <c r="Z796" s="1143"/>
      <c r="AA796" s="1144"/>
      <c r="AB796" s="1144"/>
      <c r="AC796" s="1144"/>
      <c r="AD796" s="1144"/>
      <c r="AE796" s="1145"/>
      <c r="AF796" s="12"/>
      <c r="AG796" s="12"/>
      <c r="AH796" s="12"/>
      <c r="AI796" s="12"/>
      <c r="AJ796" s="12"/>
      <c r="AK796" s="12"/>
      <c r="AL796" s="12"/>
      <c r="AS796" s="21"/>
      <c r="AT796" s="56"/>
      <c r="AU796" s="56"/>
      <c r="AV796" s="56"/>
      <c r="AW796" s="56"/>
      <c r="AX796" s="56"/>
      <c r="AY796" s="56"/>
      <c r="AZ796" s="56"/>
      <c r="BA796" s="56"/>
      <c r="BB796" s="36" t="s">
        <v>717</v>
      </c>
      <c r="BC796" s="531">
        <v>261141</v>
      </c>
      <c r="BD796" s="531">
        <v>301093</v>
      </c>
      <c r="BE796" s="531">
        <v>363200</v>
      </c>
      <c r="BF796" s="531">
        <v>464896</v>
      </c>
      <c r="BG796" s="531">
        <v>517923</v>
      </c>
      <c r="BH796" s="56"/>
      <c r="BI796" s="36" t="s">
        <v>717</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22">
        <f>SUM(Z793:AE796)</f>
        <v>17616</v>
      </c>
      <c r="AA797" s="1223"/>
      <c r="AB797" s="1223"/>
      <c r="AC797" s="1223"/>
      <c r="AD797" s="1223"/>
      <c r="AE797" s="1224"/>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718</v>
      </c>
      <c r="BC797" s="533">
        <v>261141</v>
      </c>
      <c r="BD797" s="533">
        <v>301093</v>
      </c>
      <c r="BE797" s="533">
        <v>363200</v>
      </c>
      <c r="BF797" s="533">
        <v>464896</v>
      </c>
      <c r="BG797" s="533">
        <v>517923</v>
      </c>
      <c r="BH797" s="56"/>
      <c r="BI797" s="36" t="s">
        <v>718</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694</v>
      </c>
      <c r="Z798" s="1222">
        <f>Z797+Y781+Z789</f>
        <v>3686232</v>
      </c>
      <c r="AA798" s="1223"/>
      <c r="AB798" s="1223"/>
      <c r="AC798" s="1223"/>
      <c r="AD798" s="1223"/>
      <c r="AE798" s="1224"/>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720</v>
      </c>
      <c r="BC798" s="531">
        <v>261141</v>
      </c>
      <c r="BD798" s="531">
        <v>301093</v>
      </c>
      <c r="BE798" s="531">
        <v>363200</v>
      </c>
      <c r="BF798" s="531">
        <v>464896</v>
      </c>
      <c r="BG798" s="531">
        <v>517923</v>
      </c>
      <c r="BH798" s="56"/>
      <c r="BI798" s="36" t="s">
        <v>720</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723</v>
      </c>
      <c r="BC799" s="533">
        <v>261141</v>
      </c>
      <c r="BD799" s="533">
        <v>301093</v>
      </c>
      <c r="BE799" s="533">
        <v>363200</v>
      </c>
      <c r="BF799" s="533">
        <v>464896</v>
      </c>
      <c r="BG799" s="533">
        <v>517923</v>
      </c>
      <c r="BH799" s="56"/>
      <c r="BI799" s="36" t="s">
        <v>723</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642</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724</v>
      </c>
      <c r="BC800" s="531">
        <v>261141</v>
      </c>
      <c r="BD800" s="531">
        <v>301093</v>
      </c>
      <c r="BE800" s="531">
        <v>363200</v>
      </c>
      <c r="BF800" s="531">
        <v>464896</v>
      </c>
      <c r="BG800" s="531">
        <v>517923</v>
      </c>
      <c r="BH800" s="56"/>
      <c r="BI800" s="36" t="s">
        <v>724</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901</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726</v>
      </c>
      <c r="BC801" s="533">
        <v>261141</v>
      </c>
      <c r="BD801" s="533">
        <v>301093</v>
      </c>
      <c r="BE801" s="533">
        <v>363200</v>
      </c>
      <c r="BF801" s="533">
        <v>464896</v>
      </c>
      <c r="BG801" s="533">
        <v>517923</v>
      </c>
      <c r="BH801" s="56"/>
      <c r="BI801" s="36" t="s">
        <v>726</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727</v>
      </c>
      <c r="BC802" s="531">
        <v>261141</v>
      </c>
      <c r="BD802" s="531">
        <v>301093</v>
      </c>
      <c r="BE802" s="531">
        <v>363200</v>
      </c>
      <c r="BF802" s="531">
        <v>464896</v>
      </c>
      <c r="BG802" s="531">
        <v>517923</v>
      </c>
      <c r="BH802" s="56"/>
      <c r="BI802" s="36" t="s">
        <v>727</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203" t="s">
        <v>133</v>
      </c>
      <c r="N803" s="1203"/>
      <c r="O803" s="1203"/>
      <c r="P803" s="1204"/>
      <c r="Q803" s="1152" t="s">
        <v>309</v>
      </c>
      <c r="R803" s="1152"/>
      <c r="S803" s="1152"/>
      <c r="T803" s="1152"/>
      <c r="U803" s="1152" t="s">
        <v>310</v>
      </c>
      <c r="V803" s="1152"/>
      <c r="W803" s="1152"/>
      <c r="X803" s="1152"/>
      <c r="Y803" s="1152" t="s">
        <v>311</v>
      </c>
      <c r="Z803" s="1152"/>
      <c r="AA803" s="1152"/>
      <c r="AB803" s="1152"/>
      <c r="AC803" s="1152" t="s">
        <v>385</v>
      </c>
      <c r="AD803" s="1152"/>
      <c r="AE803" s="1152"/>
      <c r="AF803" s="1152"/>
      <c r="AG803" s="1395" t="s">
        <v>358</v>
      </c>
      <c r="AH803" s="1395"/>
      <c r="AI803" s="1395"/>
      <c r="AJ803" s="1395"/>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205"/>
      <c r="N804" s="1205"/>
      <c r="O804" s="1205"/>
      <c r="P804" s="1206"/>
      <c r="Q804" s="1152"/>
      <c r="R804" s="1152"/>
      <c r="S804" s="1152"/>
      <c r="T804" s="1152"/>
      <c r="U804" s="1152"/>
      <c r="V804" s="1152"/>
      <c r="W804" s="1152"/>
      <c r="X804" s="1152"/>
      <c r="Y804" s="1152"/>
      <c r="Z804" s="1152"/>
      <c r="AA804" s="1152"/>
      <c r="AB804" s="1152"/>
      <c r="AC804" s="1152"/>
      <c r="AD804" s="1152"/>
      <c r="AE804" s="1152"/>
      <c r="AF804" s="1152"/>
      <c r="AG804" s="1395"/>
      <c r="AH804" s="1395"/>
      <c r="AI804" s="1395"/>
      <c r="AJ804" s="1395"/>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315" t="s">
        <v>45</v>
      </c>
      <c r="D805" s="1316"/>
      <c r="E805" s="1316"/>
      <c r="F805" s="1316"/>
      <c r="G805" s="1316"/>
      <c r="H805" s="1316"/>
      <c r="I805" s="80"/>
      <c r="J805" s="80"/>
      <c r="K805" s="80"/>
      <c r="L805" s="81"/>
      <c r="M805" s="1168"/>
      <c r="N805" s="1168"/>
      <c r="O805" s="1168"/>
      <c r="P805" s="1168"/>
      <c r="Q805" s="1168"/>
      <c r="R805" s="1168"/>
      <c r="S805" s="1168"/>
      <c r="T805" s="1168"/>
      <c r="U805" s="1168"/>
      <c r="V805" s="1168"/>
      <c r="W805" s="1168"/>
      <c r="X805" s="1168"/>
      <c r="Y805" s="1168"/>
      <c r="Z805" s="1168"/>
      <c r="AA805" s="1168"/>
      <c r="AB805" s="1168"/>
      <c r="AC805" s="1199"/>
      <c r="AD805" s="1200"/>
      <c r="AE805" s="1200"/>
      <c r="AF805" s="1201"/>
      <c r="AG805" s="1199"/>
      <c r="AH805" s="1200"/>
      <c r="AI805" s="1200"/>
      <c r="AJ805" s="1201"/>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9" t="s">
        <v>46</v>
      </c>
      <c r="D806" s="1170"/>
      <c r="E806" s="1170"/>
      <c r="F806" s="1170"/>
      <c r="G806" s="1170"/>
      <c r="H806" s="1170"/>
      <c r="I806" s="77"/>
      <c r="J806" s="77"/>
      <c r="K806" s="77"/>
      <c r="L806" s="78"/>
      <c r="M806" s="1168"/>
      <c r="N806" s="1168"/>
      <c r="O806" s="1168"/>
      <c r="P806" s="1168"/>
      <c r="Q806" s="1168"/>
      <c r="R806" s="1168"/>
      <c r="S806" s="1168"/>
      <c r="T806" s="1168"/>
      <c r="U806" s="1168"/>
      <c r="V806" s="1168"/>
      <c r="W806" s="1168"/>
      <c r="X806" s="1168"/>
      <c r="Y806" s="1168"/>
      <c r="Z806" s="1168"/>
      <c r="AA806" s="1168"/>
      <c r="AB806" s="1168"/>
      <c r="AC806" s="1199"/>
      <c r="AD806" s="1200"/>
      <c r="AE806" s="1200"/>
      <c r="AF806" s="1201"/>
      <c r="AG806" s="1199"/>
      <c r="AH806" s="1200"/>
      <c r="AI806" s="1200"/>
      <c r="AJ806" s="1201"/>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9" t="s">
        <v>47</v>
      </c>
      <c r="D807" s="1170"/>
      <c r="E807" s="1170"/>
      <c r="F807" s="1170"/>
      <c r="G807" s="1170"/>
      <c r="H807" s="1170"/>
      <c r="I807" s="96"/>
      <c r="J807" s="96"/>
      <c r="K807" s="96"/>
      <c r="L807" s="97"/>
      <c r="M807" s="1168"/>
      <c r="N807" s="1168"/>
      <c r="O807" s="1168"/>
      <c r="P807" s="1168"/>
      <c r="Q807" s="1168"/>
      <c r="R807" s="1168"/>
      <c r="S807" s="1168"/>
      <c r="T807" s="1168"/>
      <c r="U807" s="1168"/>
      <c r="V807" s="1168"/>
      <c r="W807" s="1168"/>
      <c r="X807" s="1168"/>
      <c r="Y807" s="1168"/>
      <c r="Z807" s="1168"/>
      <c r="AA807" s="1168"/>
      <c r="AB807" s="1168"/>
      <c r="AC807" s="1199"/>
      <c r="AD807" s="1200"/>
      <c r="AE807" s="1200"/>
      <c r="AF807" s="1201"/>
      <c r="AG807" s="1199"/>
      <c r="AH807" s="1200"/>
      <c r="AI807" s="1200"/>
      <c r="AJ807" s="1201"/>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9" t="s">
        <v>840</v>
      </c>
      <c r="D808" s="1170"/>
      <c r="E808" s="1170"/>
      <c r="F808" s="1170"/>
      <c r="G808" s="1170"/>
      <c r="H808" s="1170"/>
      <c r="I808" s="96"/>
      <c r="J808" s="96"/>
      <c r="K808" s="96"/>
      <c r="L808" s="97"/>
      <c r="M808" s="1168"/>
      <c r="N808" s="1168"/>
      <c r="O808" s="1168"/>
      <c r="P808" s="1168"/>
      <c r="Q808" s="1168"/>
      <c r="R808" s="1168"/>
      <c r="S808" s="1168"/>
      <c r="T808" s="1168"/>
      <c r="U808" s="1168"/>
      <c r="V808" s="1168"/>
      <c r="W808" s="1168"/>
      <c r="X808" s="1168"/>
      <c r="Y808" s="1168"/>
      <c r="Z808" s="1168"/>
      <c r="AA808" s="1168"/>
      <c r="AB808" s="1168"/>
      <c r="AC808" s="1199"/>
      <c r="AD808" s="1200"/>
      <c r="AE808" s="1200"/>
      <c r="AF808" s="1201"/>
      <c r="AG808" s="1199"/>
      <c r="AH808" s="1200"/>
      <c r="AI808" s="1200"/>
      <c r="AJ808" s="1201"/>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9" t="s">
        <v>505</v>
      </c>
      <c r="D809" s="1170"/>
      <c r="E809" s="1170"/>
      <c r="F809" s="1170"/>
      <c r="G809" s="1170"/>
      <c r="H809" s="1170"/>
      <c r="I809" s="96"/>
      <c r="J809" s="96"/>
      <c r="K809" s="96"/>
      <c r="L809" s="97"/>
      <c r="M809" s="1168">
        <v>29</v>
      </c>
      <c r="N809" s="1168"/>
      <c r="O809" s="1168"/>
      <c r="P809" s="1168"/>
      <c r="Q809" s="1168">
        <v>45</v>
      </c>
      <c r="R809" s="1168"/>
      <c r="S809" s="1168"/>
      <c r="T809" s="1168"/>
      <c r="U809" s="1168"/>
      <c r="V809" s="1168"/>
      <c r="W809" s="1168"/>
      <c r="X809" s="1168"/>
      <c r="Y809" s="1168"/>
      <c r="Z809" s="1168"/>
      <c r="AA809" s="1168"/>
      <c r="AB809" s="1168"/>
      <c r="AC809" s="1199"/>
      <c r="AD809" s="1200"/>
      <c r="AE809" s="1200"/>
      <c r="AF809" s="1201"/>
      <c r="AG809" s="1199"/>
      <c r="AH809" s="1200"/>
      <c r="AI809" s="1200"/>
      <c r="AJ809" s="1201"/>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37" t="s">
        <v>864</v>
      </c>
      <c r="D810" s="1170"/>
      <c r="E810" s="1170"/>
      <c r="F810" s="1170"/>
      <c r="G810" s="1170"/>
      <c r="H810" s="1170"/>
      <c r="I810" s="96"/>
      <c r="J810" s="96"/>
      <c r="K810" s="96"/>
      <c r="L810" s="97"/>
      <c r="M810" s="1168"/>
      <c r="N810" s="1168"/>
      <c r="O810" s="1168"/>
      <c r="P810" s="1168"/>
      <c r="Q810" s="1168"/>
      <c r="R810" s="1168"/>
      <c r="S810" s="1168"/>
      <c r="T810" s="1168"/>
      <c r="U810" s="1168"/>
      <c r="V810" s="1168"/>
      <c r="W810" s="1168"/>
      <c r="X810" s="1168"/>
      <c r="Y810" s="1168"/>
      <c r="Z810" s="1168"/>
      <c r="AA810" s="1168"/>
      <c r="AB810" s="1168"/>
      <c r="AC810" s="1199"/>
      <c r="AD810" s="1200"/>
      <c r="AE810" s="1200"/>
      <c r="AF810" s="1201"/>
      <c r="AG810" s="1199"/>
      <c r="AH810" s="1200"/>
      <c r="AI810" s="1200"/>
      <c r="AJ810" s="1201"/>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71" t="s">
        <v>357</v>
      </c>
      <c r="G811" s="1172"/>
      <c r="H811" s="1172"/>
      <c r="I811" s="1172"/>
      <c r="J811" s="1172"/>
      <c r="K811" s="1172"/>
      <c r="L811" s="1173"/>
      <c r="M811" s="1168"/>
      <c r="N811" s="1168"/>
      <c r="O811" s="1168"/>
      <c r="P811" s="1168"/>
      <c r="Q811" s="1168"/>
      <c r="R811" s="1168"/>
      <c r="S811" s="1168"/>
      <c r="T811" s="1168"/>
      <c r="U811" s="1168"/>
      <c r="V811" s="1168"/>
      <c r="W811" s="1168"/>
      <c r="X811" s="1168"/>
      <c r="Y811" s="1168"/>
      <c r="Z811" s="1168"/>
      <c r="AA811" s="1168"/>
      <c r="AB811" s="1168"/>
      <c r="AC811" s="1199"/>
      <c r="AD811" s="1200"/>
      <c r="AE811" s="1200"/>
      <c r="AF811" s="1201"/>
      <c r="AG811" s="1199"/>
      <c r="AH811" s="1200"/>
      <c r="AI811" s="1200"/>
      <c r="AJ811" s="1201"/>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74" t="s">
        <v>131</v>
      </c>
      <c r="D812" s="1175"/>
      <c r="E812" s="1175"/>
      <c r="F812" s="1175"/>
      <c r="G812" s="1175"/>
      <c r="H812" s="1175"/>
      <c r="I812" s="1175"/>
      <c r="J812" s="1175"/>
      <c r="K812" s="1175"/>
      <c r="L812" s="1176"/>
      <c r="M812" s="1202">
        <f>SUM(M805:P811)</f>
        <v>29</v>
      </c>
      <c r="N812" s="1202"/>
      <c r="O812" s="1202"/>
      <c r="P812" s="1202"/>
      <c r="Q812" s="1202">
        <f>SUM(Q805:T811)</f>
        <v>45</v>
      </c>
      <c r="R812" s="1202"/>
      <c r="S812" s="1202"/>
      <c r="T812" s="1202"/>
      <c r="U812" s="1202">
        <f>SUM(U805:X811)</f>
        <v>0</v>
      </c>
      <c r="V812" s="1202"/>
      <c r="W812" s="1202"/>
      <c r="X812" s="1202"/>
      <c r="Y812" s="1202">
        <f>SUM(Y805:AB811)</f>
        <v>0</v>
      </c>
      <c r="Z812" s="1202"/>
      <c r="AA812" s="1202"/>
      <c r="AB812" s="1202"/>
      <c r="AC812" s="1202">
        <f>SUM(AC805:AF811)</f>
        <v>0</v>
      </c>
      <c r="AD812" s="1202"/>
      <c r="AE812" s="1202"/>
      <c r="AF812" s="1202"/>
      <c r="AG812" s="1202">
        <f>SUM(AG805:AJ811)</f>
        <v>0</v>
      </c>
      <c r="AH812" s="1202"/>
      <c r="AI812" s="1202"/>
      <c r="AJ812" s="1202"/>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865</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866</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36" t="s">
        <v>1791</v>
      </c>
      <c r="D817" s="1337"/>
      <c r="E817" s="1337"/>
      <c r="F817" s="1337"/>
      <c r="G817" s="1337"/>
      <c r="H817" s="1337"/>
      <c r="I817" s="1337"/>
      <c r="J817" s="1337"/>
      <c r="K817" s="1337"/>
      <c r="L817" s="1337"/>
      <c r="M817" s="1337"/>
      <c r="N817" s="1337"/>
      <c r="O817" s="1337"/>
      <c r="P817" s="1337"/>
      <c r="Q817" s="1337"/>
      <c r="R817" s="1337"/>
      <c r="S817" s="1337"/>
      <c r="T817" s="1337"/>
      <c r="U817" s="1337"/>
      <c r="V817" s="1337"/>
      <c r="W817" s="1337"/>
      <c r="X817" s="1337"/>
      <c r="Y817" s="1337"/>
      <c r="Z817" s="1337"/>
      <c r="AA817" s="1337"/>
      <c r="AB817" s="1337"/>
      <c r="AC817" s="1337"/>
      <c r="AD817" s="1337"/>
      <c r="AE817" s="1337"/>
      <c r="AF817" s="1337"/>
      <c r="AG817" s="1337"/>
      <c r="AH817" s="1337"/>
      <c r="AI817" s="1337"/>
      <c r="AJ817" s="1338"/>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
      <c r="A818" s="12"/>
      <c r="B818" s="397"/>
      <c r="C818" s="183" t="s">
        <v>1391</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
      <c r="A820" s="50" t="s">
        <v>513</v>
      </c>
      <c r="B820" s="12"/>
      <c r="C820" s="50" t="s">
        <v>838</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243">
        <v>2364</v>
      </c>
      <c r="X822" s="1243"/>
      <c r="Y822" s="1243"/>
      <c r="Z822" s="1243"/>
      <c r="AA822" s="1243"/>
      <c r="AB822" s="1243"/>
      <c r="AC822" s="1243"/>
      <c r="AD822" s="12"/>
      <c r="AE822" s="12"/>
      <c r="AF822" s="12"/>
      <c r="AG822" s="12"/>
      <c r="AH822" s="12"/>
      <c r="AI822" s="12"/>
      <c r="AJ822" s="12"/>
      <c r="AK822" s="12"/>
      <c r="AL822" s="12"/>
      <c r="AS822" s="21"/>
      <c r="AT822" s="56"/>
      <c r="AU822" s="56"/>
      <c r="AV822" s="56"/>
      <c r="AW822" s="56"/>
      <c r="AX822" s="56"/>
      <c r="AY822" s="56"/>
      <c r="AZ822" s="56"/>
      <c r="BA822" s="56"/>
      <c r="BB822" s="36" t="s">
        <v>685</v>
      </c>
      <c r="BC822" s="531">
        <v>261141</v>
      </c>
      <c r="BD822" s="531">
        <v>301093</v>
      </c>
      <c r="BE822" s="531">
        <v>363200</v>
      </c>
      <c r="BF822" s="531">
        <v>464896</v>
      </c>
      <c r="BG822" s="531">
        <v>517923</v>
      </c>
      <c r="BH822" s="56"/>
      <c r="BI822" s="36" t="s">
        <v>685</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243">
        <v>2650</v>
      </c>
      <c r="X823" s="1243"/>
      <c r="Y823" s="1243"/>
      <c r="Z823" s="1243"/>
      <c r="AA823" s="1243"/>
      <c r="AB823" s="1243"/>
      <c r="AC823" s="1243"/>
      <c r="AD823" s="12"/>
      <c r="AE823" s="12"/>
      <c r="AF823" s="12"/>
      <c r="AG823" s="12"/>
      <c r="AH823" s="12"/>
      <c r="AI823" s="12"/>
      <c r="AJ823" s="12"/>
      <c r="AK823" s="12"/>
      <c r="AL823" s="12"/>
      <c r="AS823" s="21"/>
      <c r="AT823" s="56"/>
      <c r="AZ823" s="56"/>
      <c r="BA823" s="56"/>
      <c r="BB823" s="36" t="s">
        <v>742</v>
      </c>
      <c r="BC823" s="533">
        <v>261141</v>
      </c>
      <c r="BD823" s="533">
        <v>301093</v>
      </c>
      <c r="BE823" s="533">
        <v>363200</v>
      </c>
      <c r="BF823" s="533">
        <v>464896</v>
      </c>
      <c r="BG823" s="533">
        <v>517923</v>
      </c>
      <c r="BH823" s="56"/>
      <c r="BI823" s="36" t="s">
        <v>742</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243">
        <f>11791+42130</f>
        <v>53921</v>
      </c>
      <c r="X824" s="1243"/>
      <c r="Y824" s="1243"/>
      <c r="Z824" s="1243"/>
      <c r="AA824" s="1243"/>
      <c r="AB824" s="1243"/>
      <c r="AC824" s="1243"/>
      <c r="AD824" s="12"/>
      <c r="AE824" s="12"/>
      <c r="AF824" s="12"/>
      <c r="AG824" s="12"/>
      <c r="AH824" s="12"/>
      <c r="AI824" s="12"/>
      <c r="AJ824" s="12"/>
      <c r="AK824" s="12"/>
      <c r="AL824" s="12"/>
      <c r="AS824" s="21"/>
      <c r="AT824" s="56"/>
      <c r="AV824" s="1151">
        <f>ROUNDDOWN(AP908*2,2)</f>
        <v>0</v>
      </c>
      <c r="AW824" s="1151"/>
      <c r="AX824" s="1151"/>
      <c r="AY824" s="1151"/>
      <c r="AZ824" s="56"/>
      <c r="BA824" s="56"/>
      <c r="BB824" s="36" t="s">
        <v>743</v>
      </c>
      <c r="BC824" s="531">
        <v>261141</v>
      </c>
      <c r="BD824" s="531">
        <v>301093</v>
      </c>
      <c r="BE824" s="531">
        <v>363200</v>
      </c>
      <c r="BF824" s="531">
        <v>464896</v>
      </c>
      <c r="BG824" s="531">
        <v>517923</v>
      </c>
      <c r="BH824" s="56"/>
      <c r="BI824" s="36" t="s">
        <v>743</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243">
        <v>74724</v>
      </c>
      <c r="X825" s="1243"/>
      <c r="Y825" s="1243"/>
      <c r="Z825" s="1243"/>
      <c r="AA825" s="1243"/>
      <c r="AB825" s="1243"/>
      <c r="AC825" s="1243"/>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744</v>
      </c>
      <c r="BC825" s="533">
        <v>255964</v>
      </c>
      <c r="BD825" s="533">
        <v>295124</v>
      </c>
      <c r="BE825" s="533">
        <v>356000</v>
      </c>
      <c r="BF825" s="533">
        <v>455680</v>
      </c>
      <c r="BG825" s="533">
        <v>507656</v>
      </c>
      <c r="BH825" s="56"/>
      <c r="BI825" s="36" t="s">
        <v>744</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
      <c r="A826" s="12"/>
      <c r="B826" s="12"/>
      <c r="C826" s="12"/>
      <c r="D826" s="12"/>
      <c r="E826" s="12"/>
      <c r="F826" s="12"/>
      <c r="G826" s="12"/>
      <c r="H826" s="12"/>
      <c r="I826" s="12"/>
      <c r="J826" s="76" t="s">
        <v>177</v>
      </c>
      <c r="K826" s="77"/>
      <c r="L826" s="77"/>
      <c r="M826" s="1342" t="s">
        <v>1763</v>
      </c>
      <c r="N826" s="1172"/>
      <c r="O826" s="1172"/>
      <c r="P826" s="1172"/>
      <c r="Q826" s="1172"/>
      <c r="R826" s="1172"/>
      <c r="S826" s="1172"/>
      <c r="T826" s="1172"/>
      <c r="U826" s="1172"/>
      <c r="V826" s="1173"/>
      <c r="W826" s="1243">
        <v>58386</v>
      </c>
      <c r="X826" s="1243"/>
      <c r="Y826" s="1243"/>
      <c r="Z826" s="1243"/>
      <c r="AA826" s="1243"/>
      <c r="AB826" s="1243"/>
      <c r="AC826" s="1243"/>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745</v>
      </c>
      <c r="BC826" s="531">
        <v>440603</v>
      </c>
      <c r="BD826" s="531">
        <v>508011</v>
      </c>
      <c r="BE826" s="531">
        <v>612800</v>
      </c>
      <c r="BF826" s="531">
        <v>784384</v>
      </c>
      <c r="BG826" s="531">
        <v>873853</v>
      </c>
      <c r="BH826" s="56"/>
      <c r="BI826" s="36" t="s">
        <v>745</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22">
        <f>SUM(W822:AC826)</f>
        <v>192045</v>
      </c>
      <c r="X827" s="1223"/>
      <c r="Y827" s="1223"/>
      <c r="Z827" s="1223"/>
      <c r="AA827" s="1223"/>
      <c r="AB827" s="1223"/>
      <c r="AC827" s="1224"/>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174" t="s">
        <v>369</v>
      </c>
      <c r="K829" s="1175"/>
      <c r="L829" s="1175"/>
      <c r="M829" s="1175"/>
      <c r="N829" s="1175"/>
      <c r="O829" s="1175"/>
      <c r="P829" s="1175"/>
      <c r="Q829" s="1175"/>
      <c r="R829" s="1175"/>
      <c r="S829" s="1175"/>
      <c r="T829" s="1175"/>
      <c r="U829" s="1175"/>
      <c r="V829" s="1176"/>
      <c r="W829" s="1143">
        <v>208728</v>
      </c>
      <c r="X829" s="1144"/>
      <c r="Y829" s="1144"/>
      <c r="Z829" s="1144"/>
      <c r="AA829" s="1144"/>
      <c r="AB829" s="1144"/>
      <c r="AC829" s="1145"/>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756</v>
      </c>
      <c r="BC830" s="531">
        <v>259415</v>
      </c>
      <c r="BD830" s="531">
        <v>299103</v>
      </c>
      <c r="BE830" s="531">
        <v>360800</v>
      </c>
      <c r="BF830" s="531">
        <v>461824</v>
      </c>
      <c r="BG830" s="531">
        <v>514501</v>
      </c>
      <c r="BH830" s="56"/>
      <c r="BI830" s="36" t="s">
        <v>756</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
      <c r="A831" s="12"/>
      <c r="B831" s="12"/>
      <c r="C831" s="50" t="s">
        <v>609</v>
      </c>
      <c r="D831" s="12"/>
      <c r="E831" s="12"/>
      <c r="F831" s="12"/>
      <c r="G831" s="12"/>
      <c r="H831" s="12"/>
      <c r="I831" s="12"/>
      <c r="J831" s="76" t="s">
        <v>376</v>
      </c>
      <c r="K831" s="77"/>
      <c r="L831" s="77"/>
      <c r="M831" s="77"/>
      <c r="N831" s="77"/>
      <c r="O831" s="77"/>
      <c r="P831" s="77"/>
      <c r="Q831" s="77"/>
      <c r="R831" s="77"/>
      <c r="S831" s="77"/>
      <c r="T831" s="77"/>
      <c r="U831" s="77"/>
      <c r="V831" s="78"/>
      <c r="W831" s="1399"/>
      <c r="X831" s="1399"/>
      <c r="Y831" s="1399"/>
      <c r="Z831" s="1399"/>
      <c r="AA831" s="1399"/>
      <c r="AB831" s="1399"/>
      <c r="AC831" s="1399"/>
      <c r="AD831" s="12"/>
      <c r="AE831" s="12"/>
      <c r="AF831" s="12"/>
      <c r="AG831" s="12"/>
      <c r="AH831" s="12"/>
      <c r="AI831" s="12"/>
      <c r="AJ831" s="12"/>
      <c r="AK831" s="12"/>
      <c r="AL831" s="12"/>
      <c r="AM831" s="130"/>
      <c r="AN831" s="130"/>
      <c r="AO831" s="21"/>
      <c r="AP831" s="21"/>
      <c r="AQ831" s="21"/>
      <c r="AR831" s="21"/>
      <c r="AS831" s="21"/>
      <c r="AT831" s="1150"/>
      <c r="AU831" s="1150"/>
      <c r="AV831" s="1150"/>
      <c r="AW831" s="1150"/>
      <c r="AX831" s="1150"/>
      <c r="AY831" s="1150"/>
      <c r="AZ831" s="56"/>
      <c r="BA831" s="56"/>
      <c r="BB831" s="36" t="s">
        <v>757</v>
      </c>
      <c r="BC831" s="532">
        <v>319811</v>
      </c>
      <c r="BD831" s="532">
        <v>368739</v>
      </c>
      <c r="BE831" s="532">
        <v>444800</v>
      </c>
      <c r="BF831" s="532">
        <v>569344</v>
      </c>
      <c r="BG831" s="532">
        <v>634285</v>
      </c>
      <c r="BH831" s="56"/>
      <c r="BI831" s="36" t="s">
        <v>757</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399">
        <v>16830</v>
      </c>
      <c r="X832" s="1399"/>
      <c r="Y832" s="1399"/>
      <c r="Z832" s="1399"/>
      <c r="AA832" s="1399"/>
      <c r="AB832" s="1399"/>
      <c r="AC832" s="1399"/>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758</v>
      </c>
      <c r="BC832" s="531">
        <v>261141</v>
      </c>
      <c r="BD832" s="531">
        <v>301093</v>
      </c>
      <c r="BE832" s="531">
        <v>363200</v>
      </c>
      <c r="BF832" s="531">
        <v>464896</v>
      </c>
      <c r="BG832" s="531">
        <v>517923</v>
      </c>
      <c r="BH832" s="56"/>
      <c r="BI832" s="36" t="s">
        <v>758</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
      <c r="A833" s="12"/>
      <c r="B833" s="12"/>
      <c r="C833" s="12"/>
      <c r="D833" s="12"/>
      <c r="E833" s="12"/>
      <c r="F833" s="12"/>
      <c r="G833" s="12"/>
      <c r="H833" s="12"/>
      <c r="I833" s="12"/>
      <c r="J833" s="76" t="s">
        <v>505</v>
      </c>
      <c r="K833" s="77"/>
      <c r="L833" s="77"/>
      <c r="M833" s="77"/>
      <c r="N833" s="77"/>
      <c r="O833" s="77"/>
      <c r="P833" s="77"/>
      <c r="Q833" s="77"/>
      <c r="R833" s="77"/>
      <c r="S833" s="77"/>
      <c r="T833" s="77"/>
      <c r="U833" s="77"/>
      <c r="V833" s="78"/>
      <c r="W833" s="1399">
        <v>63194</v>
      </c>
      <c r="X833" s="1399"/>
      <c r="Y833" s="1399"/>
      <c r="Z833" s="1399"/>
      <c r="AA833" s="1399"/>
      <c r="AB833" s="1399"/>
      <c r="AC833" s="1399"/>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759</v>
      </c>
      <c r="BC833" s="533">
        <v>281848</v>
      </c>
      <c r="BD833" s="533">
        <v>324968</v>
      </c>
      <c r="BE833" s="533">
        <v>392000</v>
      </c>
      <c r="BF833" s="533">
        <v>501760</v>
      </c>
      <c r="BG833" s="533">
        <v>558992</v>
      </c>
      <c r="BH833" s="56"/>
      <c r="BI833" s="36" t="s">
        <v>759</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670</v>
      </c>
      <c r="K834" s="77"/>
      <c r="L834" s="77"/>
      <c r="M834" s="77"/>
      <c r="N834" s="77"/>
      <c r="O834" s="77"/>
      <c r="P834" s="77"/>
      <c r="Q834" s="77"/>
      <c r="R834" s="77"/>
      <c r="S834" s="77"/>
      <c r="T834" s="77"/>
      <c r="U834" s="77"/>
      <c r="V834" s="78"/>
      <c r="W834" s="1399">
        <v>186865</v>
      </c>
      <c r="X834" s="1399"/>
      <c r="Y834" s="1399"/>
      <c r="Z834" s="1399"/>
      <c r="AA834" s="1399"/>
      <c r="AB834" s="1399"/>
      <c r="AC834" s="1399"/>
      <c r="AD834" s="12"/>
      <c r="AE834" s="12"/>
      <c r="AF834" s="12"/>
      <c r="AG834" s="12"/>
      <c r="AH834" s="12"/>
      <c r="AI834" s="12"/>
      <c r="AJ834" s="12"/>
      <c r="AK834" s="12"/>
      <c r="AL834" s="12"/>
      <c r="AM834" s="1431">
        <f>SUM(AM801:AM829)</f>
        <v>7.5000000000000011E-2</v>
      </c>
      <c r="AN834" s="1431"/>
      <c r="AO834" s="21"/>
      <c r="AP834" s="21"/>
      <c r="AQ834" s="21"/>
      <c r="BB834" s="36" t="s">
        <v>760</v>
      </c>
      <c r="BC834" s="531">
        <v>261141</v>
      </c>
      <c r="BD834" s="531">
        <v>301093</v>
      </c>
      <c r="BE834" s="531">
        <v>363200</v>
      </c>
      <c r="BF834" s="531">
        <v>464896</v>
      </c>
      <c r="BG834" s="531">
        <v>517923</v>
      </c>
      <c r="BH834" s="56"/>
      <c r="BI834" s="36" t="s">
        <v>760</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26">
        <f>SUM(W831:AC834)</f>
        <v>266889</v>
      </c>
      <c r="X835" s="1426"/>
      <c r="Y835" s="1426"/>
      <c r="Z835" s="1426"/>
      <c r="AA835" s="1426"/>
      <c r="AB835" s="1426"/>
      <c r="AC835" s="1426"/>
      <c r="AD835" s="12"/>
      <c r="AE835" s="12"/>
      <c r="AF835" s="12"/>
      <c r="AG835" s="12"/>
      <c r="AH835" s="12"/>
      <c r="AI835" s="12"/>
      <c r="AJ835" s="12"/>
      <c r="AK835" s="12"/>
      <c r="AL835" s="12"/>
      <c r="AM835" s="52"/>
      <c r="AN835" s="52"/>
      <c r="AO835" s="21"/>
      <c r="AP835" s="21"/>
      <c r="AQ835" s="21"/>
      <c r="BB835" s="36" t="s">
        <v>761</v>
      </c>
      <c r="BC835" s="533">
        <v>261141</v>
      </c>
      <c r="BD835" s="533">
        <v>301093</v>
      </c>
      <c r="BE835" s="533">
        <v>363200</v>
      </c>
      <c r="BF835" s="533">
        <v>464896</v>
      </c>
      <c r="BG835" s="533">
        <v>517923</v>
      </c>
      <c r="BH835" s="56"/>
      <c r="BI835" s="36" t="s">
        <v>761</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762</v>
      </c>
      <c r="BC836" s="531">
        <v>293352</v>
      </c>
      <c r="BD836" s="531">
        <v>338232</v>
      </c>
      <c r="BE836" s="531">
        <v>408000</v>
      </c>
      <c r="BF836" s="531">
        <v>522240</v>
      </c>
      <c r="BG836" s="531">
        <v>581808</v>
      </c>
      <c r="BH836" s="56"/>
      <c r="BI836" s="36" t="s">
        <v>762</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669</v>
      </c>
      <c r="K837" s="77"/>
      <c r="L837" s="77"/>
      <c r="M837" s="77"/>
      <c r="N837" s="77"/>
      <c r="O837" s="77"/>
      <c r="P837" s="77"/>
      <c r="Q837" s="77"/>
      <c r="R837" s="77"/>
      <c r="S837" s="77"/>
      <c r="T837" s="77"/>
      <c r="U837" s="77"/>
      <c r="V837" s="78"/>
      <c r="W837" s="1400">
        <v>152880</v>
      </c>
      <c r="X837" s="1401"/>
      <c r="Y837" s="1401"/>
      <c r="Z837" s="1401"/>
      <c r="AA837" s="1401"/>
      <c r="AB837" s="1401"/>
      <c r="AC837" s="1402"/>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668</v>
      </c>
      <c r="K838" s="77"/>
      <c r="L838" s="77"/>
      <c r="M838" s="77"/>
      <c r="N838" s="77"/>
      <c r="O838" s="77"/>
      <c r="P838" s="77"/>
      <c r="Q838" s="77"/>
      <c r="R838" s="77"/>
      <c r="S838" s="77"/>
      <c r="T838" s="77"/>
      <c r="U838" s="77"/>
      <c r="V838" s="78"/>
      <c r="W838" s="1400">
        <v>149768</v>
      </c>
      <c r="X838" s="1401"/>
      <c r="Y838" s="1401"/>
      <c r="Z838" s="1401"/>
      <c r="AA838" s="1401"/>
      <c r="AB838" s="1401"/>
      <c r="AC838" s="1402"/>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342" t="s">
        <v>1781</v>
      </c>
      <c r="N839" s="1172"/>
      <c r="O839" s="1172"/>
      <c r="P839" s="1172"/>
      <c r="Q839" s="1172"/>
      <c r="R839" s="1172"/>
      <c r="S839" s="1172"/>
      <c r="T839" s="1172"/>
      <c r="U839" s="1172"/>
      <c r="V839" s="1173"/>
      <c r="W839" s="1427">
        <f>37511+41214</f>
        <v>78725</v>
      </c>
      <c r="X839" s="1428"/>
      <c r="Y839" s="1428"/>
      <c r="Z839" s="1428"/>
      <c r="AA839" s="1428"/>
      <c r="AB839" s="1428"/>
      <c r="AC839" s="1429"/>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09">
        <f>SUM(W837:AC839)</f>
        <v>381373</v>
      </c>
      <c r="X840" s="1410"/>
      <c r="Y840" s="1410"/>
      <c r="Z840" s="1410"/>
      <c r="AA840" s="1410"/>
      <c r="AB840" s="1410"/>
      <c r="AC840" s="1411"/>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400">
        <v>121305</v>
      </c>
      <c r="X841" s="1401"/>
      <c r="Y841" s="1401"/>
      <c r="Z841" s="1401"/>
      <c r="AA841" s="1401"/>
      <c r="AB841" s="1401"/>
      <c r="AC841" s="1402"/>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667</v>
      </c>
      <c r="K843" s="77"/>
      <c r="L843" s="77"/>
      <c r="M843" s="77"/>
      <c r="N843" s="77"/>
      <c r="O843" s="77"/>
      <c r="P843" s="77"/>
      <c r="Q843" s="77"/>
      <c r="R843" s="77"/>
      <c r="S843" s="77"/>
      <c r="T843" s="77"/>
      <c r="U843" s="77"/>
      <c r="V843" s="78"/>
      <c r="W843" s="1243"/>
      <c r="X843" s="1243"/>
      <c r="Y843" s="1243"/>
      <c r="Z843" s="1243"/>
      <c r="AA843" s="1243"/>
      <c r="AB843" s="1243"/>
      <c r="AC843" s="1243"/>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568</v>
      </c>
      <c r="K844" s="77"/>
      <c r="L844" s="77"/>
      <c r="M844" s="77"/>
      <c r="N844" s="77"/>
      <c r="O844" s="77"/>
      <c r="P844" s="77"/>
      <c r="Q844" s="77"/>
      <c r="R844" s="77"/>
      <c r="S844" s="77"/>
      <c r="T844" s="77"/>
      <c r="U844" s="77"/>
      <c r="V844" s="78"/>
      <c r="W844" s="1243">
        <v>2625</v>
      </c>
      <c r="X844" s="1243"/>
      <c r="Y844" s="1243"/>
      <c r="Z844" s="1243"/>
      <c r="AA844" s="1243"/>
      <c r="AB844" s="1243"/>
      <c r="AC844" s="1243"/>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567</v>
      </c>
      <c r="K845" s="77"/>
      <c r="L845" s="77"/>
      <c r="M845" s="77"/>
      <c r="N845" s="77"/>
      <c r="O845" s="77"/>
      <c r="P845" s="77"/>
      <c r="Q845" s="77"/>
      <c r="R845" s="77"/>
      <c r="S845" s="77"/>
      <c r="T845" s="77"/>
      <c r="U845" s="77"/>
      <c r="V845" s="78"/>
      <c r="W845" s="1243">
        <v>25991</v>
      </c>
      <c r="X845" s="1243"/>
      <c r="Y845" s="1243"/>
      <c r="Z845" s="1243"/>
      <c r="AA845" s="1243"/>
      <c r="AB845" s="1243"/>
      <c r="AC845" s="1243"/>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566</v>
      </c>
      <c r="K846" s="77"/>
      <c r="L846" s="77"/>
      <c r="M846" s="77"/>
      <c r="N846" s="77"/>
      <c r="O846" s="77"/>
      <c r="P846" s="77"/>
      <c r="Q846" s="77"/>
      <c r="R846" s="77"/>
      <c r="S846" s="77"/>
      <c r="T846" s="77"/>
      <c r="U846" s="77"/>
      <c r="V846" s="78"/>
      <c r="W846" s="1243"/>
      <c r="X846" s="1243"/>
      <c r="Y846" s="1243"/>
      <c r="Z846" s="1243"/>
      <c r="AA846" s="1243"/>
      <c r="AB846" s="1243"/>
      <c r="AC846" s="1243"/>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565</v>
      </c>
      <c r="K847" s="77"/>
      <c r="L847" s="77"/>
      <c r="M847" s="77"/>
      <c r="N847" s="77"/>
      <c r="O847" s="77"/>
      <c r="P847" s="77"/>
      <c r="Q847" s="77"/>
      <c r="R847" s="77"/>
      <c r="S847" s="77"/>
      <c r="T847" s="77"/>
      <c r="U847" s="77"/>
      <c r="V847" s="78"/>
      <c r="W847" s="1243"/>
      <c r="X847" s="1243"/>
      <c r="Y847" s="1243"/>
      <c r="Z847" s="1243"/>
      <c r="AA847" s="1243"/>
      <c r="AB847" s="1243"/>
      <c r="AC847" s="1243"/>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564</v>
      </c>
      <c r="K848" s="77"/>
      <c r="L848" s="77"/>
      <c r="M848" s="77"/>
      <c r="N848" s="77"/>
      <c r="O848" s="77"/>
      <c r="P848" s="77"/>
      <c r="Q848" s="77"/>
      <c r="R848" s="77"/>
      <c r="S848" s="77"/>
      <c r="T848" s="77"/>
      <c r="U848" s="77"/>
      <c r="V848" s="78"/>
      <c r="W848" s="1243"/>
      <c r="X848" s="1243"/>
      <c r="Y848" s="1243"/>
      <c r="Z848" s="1243"/>
      <c r="AA848" s="1243"/>
      <c r="AB848" s="1243"/>
      <c r="AC848" s="1243"/>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342" t="s">
        <v>1764</v>
      </c>
      <c r="N849" s="1343"/>
      <c r="O849" s="1343"/>
      <c r="P849" s="1343"/>
      <c r="Q849" s="1343"/>
      <c r="R849" s="1343"/>
      <c r="S849" s="1343"/>
      <c r="T849" s="1343"/>
      <c r="U849" s="1343"/>
      <c r="V849" s="1344"/>
      <c r="W849" s="1243">
        <f>56253+306846</f>
        <v>363099</v>
      </c>
      <c r="X849" s="1243"/>
      <c r="Y849" s="1243"/>
      <c r="Z849" s="1243"/>
      <c r="AA849" s="1243"/>
      <c r="AB849" s="1243"/>
      <c r="AC849" s="1243"/>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198">
        <f>SUM(W843:AC849)</f>
        <v>391715</v>
      </c>
      <c r="X850" s="1198"/>
      <c r="Y850" s="1198"/>
      <c r="Z850" s="1198"/>
      <c r="AA850" s="1198"/>
      <c r="AB850" s="1198"/>
      <c r="AC850" s="1198"/>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1515</v>
      </c>
      <c r="J852" s="76" t="s">
        <v>177</v>
      </c>
      <c r="K852" s="77"/>
      <c r="L852" s="77"/>
      <c r="M852" s="1342" t="s">
        <v>1774</v>
      </c>
      <c r="N852" s="1343"/>
      <c r="O852" s="1343"/>
      <c r="P852" s="1343"/>
      <c r="Q852" s="1343"/>
      <c r="R852" s="1343"/>
      <c r="S852" s="1343"/>
      <c r="T852" s="1343"/>
      <c r="U852" s="1343"/>
      <c r="V852" s="1344"/>
      <c r="W852" s="1143">
        <v>33000</v>
      </c>
      <c r="X852" s="1144"/>
      <c r="Y852" s="1144"/>
      <c r="Z852" s="1144"/>
      <c r="AA852" s="1144"/>
      <c r="AB852" s="1144"/>
      <c r="AC852" s="1145"/>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1516</v>
      </c>
      <c r="J853" s="76" t="s">
        <v>177</v>
      </c>
      <c r="K853" s="77"/>
      <c r="L853" s="77"/>
      <c r="M853" s="1171" t="s">
        <v>357</v>
      </c>
      <c r="N853" s="1172"/>
      <c r="O853" s="1172"/>
      <c r="P853" s="1172"/>
      <c r="Q853" s="1172"/>
      <c r="R853" s="1172"/>
      <c r="S853" s="1172"/>
      <c r="T853" s="1172"/>
      <c r="U853" s="1172"/>
      <c r="V853" s="1173"/>
      <c r="W853" s="1143">
        <v>0</v>
      </c>
      <c r="X853" s="1144"/>
      <c r="Y853" s="1144"/>
      <c r="Z853" s="1144"/>
      <c r="AA853" s="1144"/>
      <c r="AB853" s="1144"/>
      <c r="AC853" s="1145"/>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342" t="s">
        <v>1765</v>
      </c>
      <c r="N854" s="1172"/>
      <c r="O854" s="1172"/>
      <c r="P854" s="1172"/>
      <c r="Q854" s="1172"/>
      <c r="R854" s="1172"/>
      <c r="S854" s="1172"/>
      <c r="T854" s="1172"/>
      <c r="U854" s="1172"/>
      <c r="V854" s="1173"/>
      <c r="W854" s="1143">
        <v>20000</v>
      </c>
      <c r="X854" s="1144"/>
      <c r="Y854" s="1144"/>
      <c r="Z854" s="1144"/>
      <c r="AA854" s="1144"/>
      <c r="AB854" s="1144"/>
      <c r="AC854" s="1145"/>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342" t="s">
        <v>1782</v>
      </c>
      <c r="N855" s="1172"/>
      <c r="O855" s="1172"/>
      <c r="P855" s="1172"/>
      <c r="Q855" s="1172"/>
      <c r="R855" s="1172"/>
      <c r="S855" s="1172"/>
      <c r="T855" s="1172"/>
      <c r="U855" s="1172"/>
      <c r="V855" s="1173"/>
      <c r="W855" s="1143">
        <v>18252</v>
      </c>
      <c r="X855" s="1144"/>
      <c r="Y855" s="1144"/>
      <c r="Z855" s="1144"/>
      <c r="AA855" s="1144"/>
      <c r="AB855" s="1144"/>
      <c r="AC855" s="1145"/>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171" t="s">
        <v>357</v>
      </c>
      <c r="N856" s="1172"/>
      <c r="O856" s="1172"/>
      <c r="P856" s="1172"/>
      <c r="Q856" s="1172"/>
      <c r="R856" s="1172"/>
      <c r="S856" s="1172"/>
      <c r="T856" s="1172"/>
      <c r="U856" s="1172"/>
      <c r="V856" s="1173"/>
      <c r="W856" s="1143"/>
      <c r="X856" s="1144"/>
      <c r="Y856" s="1144"/>
      <c r="Z856" s="1144"/>
      <c r="AA856" s="1144"/>
      <c r="AB856" s="1144"/>
      <c r="AC856" s="1145"/>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22">
        <f>SUM(W852:AC856)</f>
        <v>71252</v>
      </c>
      <c r="X857" s="1223"/>
      <c r="Y857" s="1223"/>
      <c r="Z857" s="1223"/>
      <c r="AA857" s="1223"/>
      <c r="AB857" s="1223"/>
      <c r="AC857" s="1224"/>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22">
        <f>W827+W835+W840+W841+W850+W857+W829</f>
        <v>1633307</v>
      </c>
      <c r="AD861" s="1223"/>
      <c r="AE861" s="1223"/>
      <c r="AF861" s="1223"/>
      <c r="AG861" s="1223"/>
      <c r="AH861" s="1224"/>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557</v>
      </c>
      <c r="AC862" s="1575">
        <f>O778+O758+G734</f>
        <v>223</v>
      </c>
      <c r="AD862" s="1576"/>
      <c r="AE862" s="1576"/>
      <c r="AF862" s="1576"/>
      <c r="AG862" s="1576"/>
      <c r="AH862" s="1577"/>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39" t="s">
        <v>35</v>
      </c>
      <c r="F863" s="1340"/>
      <c r="G863" s="1340"/>
      <c r="H863" s="1340"/>
      <c r="I863" s="1340"/>
      <c r="J863" s="1340"/>
      <c r="K863" s="1340"/>
      <c r="L863" s="1340"/>
      <c r="M863" s="1340"/>
      <c r="N863" s="1340"/>
      <c r="O863" s="1340"/>
      <c r="P863" s="1340"/>
      <c r="Q863" s="1340"/>
      <c r="R863" s="1340"/>
      <c r="S863" s="1340"/>
      <c r="T863" s="1340"/>
      <c r="U863" s="1340"/>
      <c r="V863" s="1340"/>
      <c r="W863" s="1340"/>
      <c r="X863" s="1340"/>
      <c r="Y863" s="1340"/>
      <c r="Z863" s="1340"/>
      <c r="AA863" s="1340"/>
      <c r="AB863" s="1341"/>
      <c r="AC863" s="1578">
        <f>IF(ISERROR((ROUNDDOWN(AC861/AC862,0))),0,(ROUNDDOWN(AC861/AC862,0)))</f>
        <v>7324</v>
      </c>
      <c r="AD863" s="1579"/>
      <c r="AE863" s="1579"/>
      <c r="AF863" s="1579"/>
      <c r="AG863" s="1579"/>
      <c r="AH863" s="1579"/>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839</v>
      </c>
      <c r="AC864" s="1197">
        <f>SUM(AC861,AC867,AC868,AB618,AC866)/12*3</f>
        <v>824090.25</v>
      </c>
      <c r="AD864" s="1430"/>
      <c r="AE864" s="1430"/>
      <c r="AF864" s="1430"/>
      <c r="AG864" s="1430"/>
      <c r="AH864" s="1430"/>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1395</v>
      </c>
      <c r="AC865" s="1145"/>
      <c r="AD865" s="1243"/>
      <c r="AE865" s="1243"/>
      <c r="AF865" s="1243"/>
      <c r="AG865" s="1243"/>
      <c r="AH865" s="1243"/>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556</v>
      </c>
      <c r="AC866" s="1143">
        <v>212105</v>
      </c>
      <c r="AD866" s="1144"/>
      <c r="AE866" s="1144"/>
      <c r="AF866" s="1144"/>
      <c r="AG866" s="1144"/>
      <c r="AH866" s="1145"/>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43">
        <v>66900</v>
      </c>
      <c r="AD867" s="1144"/>
      <c r="AE867" s="1144"/>
      <c r="AF867" s="1144"/>
      <c r="AG867" s="1144"/>
      <c r="AH867" s="1145"/>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43">
        <v>13488</v>
      </c>
      <c r="AD868" s="1144"/>
      <c r="AE868" s="1144"/>
      <c r="AF868" s="1144"/>
      <c r="AG868" s="1144"/>
      <c r="AH868" s="1145"/>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06" t="s">
        <v>1065</v>
      </c>
      <c r="F869" s="1407"/>
      <c r="G869" s="1407"/>
      <c r="H869" s="1407"/>
      <c r="I869" s="1407"/>
      <c r="J869" s="1407"/>
      <c r="K869" s="1407"/>
      <c r="L869" s="1407"/>
      <c r="M869" s="1407"/>
      <c r="N869" s="1407"/>
      <c r="O869" s="1407"/>
      <c r="P869" s="1407"/>
      <c r="Q869" s="1407"/>
      <c r="R869" s="1407"/>
      <c r="S869" s="1407"/>
      <c r="T869" s="1407"/>
      <c r="U869" s="1407"/>
      <c r="V869" s="1407"/>
      <c r="W869" s="1407"/>
      <c r="X869" s="1407"/>
      <c r="Y869" s="1407"/>
      <c r="Z869" s="1407"/>
      <c r="AA869" s="1407"/>
      <c r="AB869" s="1408"/>
      <c r="AC869" s="1243"/>
      <c r="AD869" s="1243"/>
      <c r="AE869" s="1243"/>
      <c r="AF869" s="1243"/>
      <c r="AG869" s="1243"/>
      <c r="AH869" s="1243"/>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06" t="s">
        <v>1065</v>
      </c>
      <c r="F870" s="1407"/>
      <c r="G870" s="1407"/>
      <c r="H870" s="1407"/>
      <c r="I870" s="1407"/>
      <c r="J870" s="1407"/>
      <c r="K870" s="1407"/>
      <c r="L870" s="1407"/>
      <c r="M870" s="1407"/>
      <c r="N870" s="1407"/>
      <c r="O870" s="1407"/>
      <c r="P870" s="1407"/>
      <c r="Q870" s="1407"/>
      <c r="R870" s="1407"/>
      <c r="S870" s="1407"/>
      <c r="T870" s="1407"/>
      <c r="U870" s="1407"/>
      <c r="V870" s="1407"/>
      <c r="W870" s="1407"/>
      <c r="X870" s="1407"/>
      <c r="Y870" s="1407"/>
      <c r="Z870" s="1407"/>
      <c r="AA870" s="1407"/>
      <c r="AB870" s="1408"/>
      <c r="AC870" s="1243"/>
      <c r="AD870" s="1243"/>
      <c r="AE870" s="1243"/>
      <c r="AF870" s="1243"/>
      <c r="AG870" s="1243"/>
      <c r="AH870" s="1243"/>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663</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43">
        <v>0</v>
      </c>
      <c r="AA874" s="1144"/>
      <c r="AB874" s="1144"/>
      <c r="AC874" s="1144"/>
      <c r="AD874" s="1144"/>
      <c r="AE874" s="1145"/>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43">
        <v>0</v>
      </c>
      <c r="AA875" s="1144"/>
      <c r="AB875" s="1144"/>
      <c r="AC875" s="1144"/>
      <c r="AD875" s="1144"/>
      <c r="AE875" s="1145"/>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43">
        <v>0</v>
      </c>
      <c r="AA876" s="1144"/>
      <c r="AB876" s="1144"/>
      <c r="AC876" s="1144"/>
      <c r="AD876" s="1144"/>
      <c r="AE876" s="1145"/>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22">
        <f>Z874-(Z875+Z876)</f>
        <v>0</v>
      </c>
      <c r="AA877" s="1223"/>
      <c r="AB877" s="1223"/>
      <c r="AC877" s="1223"/>
      <c r="AD877" s="1223"/>
      <c r="AE877" s="1224"/>
      <c r="AM877" s="61"/>
      <c r="AO877" s="52" t="s">
        <v>180</v>
      </c>
      <c r="AP877" s="177">
        <v>20</v>
      </c>
      <c r="AQ877" s="1141">
        <f>IF(AD955&gt;0,0.2,0)</f>
        <v>0</v>
      </c>
      <c r="AR877" s="1141"/>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25">
        <f>IF(AD958&gt;0,0.05,0)</f>
        <v>0</v>
      </c>
      <c r="AR878" s="1425"/>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142">
        <f>IF(AD965&gt;0,0.07,0)</f>
        <v>0</v>
      </c>
      <c r="AR879" s="1142"/>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142">
        <f>IF(AD969&gt;0,0.02,0)</f>
        <v>0</v>
      </c>
      <c r="AR880" s="1142"/>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142">
        <f>IF(AD971&gt;0,0.02,0)</f>
        <v>0</v>
      </c>
      <c r="AR881" s="1142"/>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1159</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141">
        <f>AN891</f>
        <v>0</v>
      </c>
      <c r="AR882" s="1142"/>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156"/>
      <c r="AR883" s="1156"/>
      <c r="AS883" s="1156"/>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21"/>
      <c r="AR884" s="1421"/>
      <c r="AS884" s="1421"/>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77" t="s">
        <v>103</v>
      </c>
      <c r="B885" s="1277"/>
      <c r="C885" s="1277"/>
      <c r="D885" s="1277"/>
      <c r="E885" s="1277"/>
      <c r="F885" s="1277"/>
      <c r="G885" s="1277"/>
      <c r="H885" s="1277"/>
      <c r="I885" s="1277"/>
      <c r="J885" s="1277"/>
      <c r="K885" s="1277"/>
      <c r="L885" s="1277"/>
      <c r="M885" s="1277"/>
      <c r="N885" s="1277"/>
      <c r="O885" s="1277"/>
      <c r="P885" s="1277"/>
      <c r="Q885" s="1277"/>
      <c r="R885" s="1277"/>
      <c r="S885" s="1277"/>
      <c r="T885" s="1277"/>
      <c r="U885" s="1277"/>
      <c r="V885" s="1277"/>
      <c r="W885" s="1277"/>
      <c r="X885" s="1277"/>
      <c r="Y885" s="1277"/>
      <c r="Z885" s="1277"/>
      <c r="AA885" s="1277"/>
      <c r="AB885" s="1277"/>
      <c r="AC885" s="1277"/>
      <c r="AD885" s="1277"/>
      <c r="AE885" s="1277"/>
      <c r="AF885" s="1277"/>
      <c r="AG885" s="1277"/>
      <c r="AH885" s="1277"/>
      <c r="AI885" s="1277"/>
      <c r="AJ885" s="1277"/>
      <c r="AK885" s="1277"/>
      <c r="AL885" s="1277"/>
      <c r="AM885" s="61"/>
      <c r="AO885" s="52" t="s">
        <v>323</v>
      </c>
      <c r="AP885" s="177">
        <v>10</v>
      </c>
      <c r="AQ885" s="1142">
        <f>IF(AD988&gt;0,0.1,0)</f>
        <v>0.1</v>
      </c>
      <c r="AR885" s="1142"/>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78"/>
      <c r="B886" s="1278"/>
      <c r="C886" s="1278"/>
      <c r="D886" s="1278"/>
      <c r="E886" s="1278"/>
      <c r="F886" s="1278"/>
      <c r="G886" s="1278"/>
      <c r="H886" s="1278"/>
      <c r="I886" s="1278"/>
      <c r="J886" s="1278"/>
      <c r="K886" s="1278"/>
      <c r="L886" s="1278"/>
      <c r="M886" s="1278"/>
      <c r="N886" s="1278"/>
      <c r="O886" s="1278"/>
      <c r="P886" s="1278"/>
      <c r="Q886" s="1278"/>
      <c r="R886" s="1278"/>
      <c r="S886" s="1278"/>
      <c r="T886" s="1278"/>
      <c r="U886" s="1278"/>
      <c r="V886" s="1278"/>
      <c r="W886" s="1278"/>
      <c r="X886" s="1278"/>
      <c r="Y886" s="1278"/>
      <c r="Z886" s="1278"/>
      <c r="AA886" s="1278"/>
      <c r="AB886" s="1278"/>
      <c r="AC886" s="1278"/>
      <c r="AD886" s="1278"/>
      <c r="AE886" s="1278"/>
      <c r="AF886" s="1278"/>
      <c r="AG886" s="1278"/>
      <c r="AH886" s="1278"/>
      <c r="AI886" s="1278"/>
      <c r="AJ886" s="1278"/>
      <c r="AK886" s="1278"/>
      <c r="AL886" s="1278"/>
      <c r="AM886" s="61"/>
      <c r="AO886" s="52"/>
      <c r="AP886" s="177"/>
      <c r="AQ886" s="1141">
        <f>SUM(AQ877:AQ885)</f>
        <v>0.1</v>
      </c>
      <c r="AR886" s="1142"/>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41">
        <f>SUM(AQ877:AR881)+AQ885</f>
        <v>0.1</v>
      </c>
      <c r="AR888" s="1142"/>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12" t="s">
        <v>873</v>
      </c>
      <c r="G890" s="1413"/>
      <c r="H890" s="1413"/>
      <c r="I890" s="1413"/>
      <c r="J890" s="1413"/>
      <c r="K890" s="1413"/>
      <c r="L890" s="1413"/>
      <c r="M890" s="1413"/>
      <c r="N890" s="1413"/>
      <c r="O890" s="1413"/>
      <c r="P890" s="1413"/>
      <c r="Q890" s="1413"/>
      <c r="R890" s="1413"/>
      <c r="S890" s="1413"/>
      <c r="T890" s="1414"/>
      <c r="U890" s="1350" t="s">
        <v>34</v>
      </c>
      <c r="V890" s="1351"/>
      <c r="W890" s="1351"/>
      <c r="X890" s="1351"/>
      <c r="Y890" s="1351"/>
      <c r="Z890" s="1351"/>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52" t="s">
        <v>902</v>
      </c>
      <c r="G891" s="1353"/>
      <c r="H891" s="1353"/>
      <c r="I891" s="1353"/>
      <c r="J891" s="1353"/>
      <c r="K891" s="1353"/>
      <c r="L891" s="1353"/>
      <c r="M891" s="1353"/>
      <c r="N891" s="1353"/>
      <c r="O891" s="1353"/>
      <c r="P891" s="1353"/>
      <c r="Q891" s="1353"/>
      <c r="R891" s="1353"/>
      <c r="S891" s="1353"/>
      <c r="T891" s="1573"/>
      <c r="U891" s="1352"/>
      <c r="V891" s="1353"/>
      <c r="W891" s="1353"/>
      <c r="X891" s="1353"/>
      <c r="Y891" s="1353"/>
      <c r="Z891" s="1353"/>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54"/>
      <c r="G892" s="1355"/>
      <c r="H892" s="1355"/>
      <c r="I892" s="1355"/>
      <c r="J892" s="1355"/>
      <c r="K892" s="1355"/>
      <c r="L892" s="1355"/>
      <c r="M892" s="1355"/>
      <c r="N892" s="1355"/>
      <c r="O892" s="1355"/>
      <c r="P892" s="1355"/>
      <c r="Q892" s="1355"/>
      <c r="R892" s="1355"/>
      <c r="S892" s="1355"/>
      <c r="T892" s="1574"/>
      <c r="U892" s="1354"/>
      <c r="V892" s="1355"/>
      <c r="W892" s="1355"/>
      <c r="X892" s="1355"/>
      <c r="Y892" s="1355"/>
      <c r="Z892" s="1355"/>
      <c r="AA892" s="168"/>
      <c r="AB892" s="1225" t="s">
        <v>424</v>
      </c>
      <c r="AC892" s="1225"/>
      <c r="AD892" s="1225"/>
      <c r="AE892" s="1225"/>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836</v>
      </c>
      <c r="G893" s="80"/>
      <c r="H893" s="80"/>
      <c r="I893" s="80"/>
      <c r="J893" s="80"/>
      <c r="K893" s="80"/>
      <c r="L893" s="80"/>
      <c r="M893" s="80"/>
      <c r="N893" s="80"/>
      <c r="O893" s="80"/>
      <c r="P893" s="80"/>
      <c r="Q893" s="80"/>
      <c r="R893" s="80"/>
      <c r="S893" s="80"/>
      <c r="T893" s="81"/>
      <c r="U893" s="1238" t="s">
        <v>591</v>
      </c>
      <c r="V893" s="1239"/>
      <c r="W893" s="1239"/>
      <c r="X893" s="1239"/>
      <c r="Y893" s="1239"/>
      <c r="Z893" s="1240"/>
      <c r="AA893" s="1195">
        <f>AE545</f>
        <v>45746000</v>
      </c>
      <c r="AB893" s="1196"/>
      <c r="AC893" s="1196"/>
      <c r="AD893" s="1196"/>
      <c r="AE893" s="1196"/>
      <c r="AF893" s="1197"/>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728</v>
      </c>
      <c r="G894" s="80"/>
      <c r="H894" s="80"/>
      <c r="I894" s="80"/>
      <c r="J894" s="80"/>
      <c r="K894" s="80"/>
      <c r="L894" s="80"/>
      <c r="M894" s="80"/>
      <c r="N894" s="80"/>
      <c r="O894" s="80"/>
      <c r="P894" s="80"/>
      <c r="Q894" s="80"/>
      <c r="R894" s="80"/>
      <c r="S894" s="80"/>
      <c r="T894" s="81"/>
      <c r="U894" s="1238" t="s">
        <v>641</v>
      </c>
      <c r="V894" s="1239"/>
      <c r="W894" s="1239"/>
      <c r="X894" s="1239"/>
      <c r="Y894" s="1239"/>
      <c r="Z894" s="1240"/>
      <c r="AA894" s="1195"/>
      <c r="AB894" s="1196"/>
      <c r="AC894" s="1196"/>
      <c r="AD894" s="1196"/>
      <c r="AE894" s="1196"/>
      <c r="AF894" s="1197"/>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882</v>
      </c>
      <c r="G895" s="77"/>
      <c r="H895" s="77"/>
      <c r="I895" s="77"/>
      <c r="J895" s="77"/>
      <c r="K895" s="77"/>
      <c r="L895" s="77"/>
      <c r="M895" s="77"/>
      <c r="N895" s="77"/>
      <c r="O895" s="77"/>
      <c r="P895" s="77"/>
      <c r="Q895" s="77"/>
      <c r="R895" s="77"/>
      <c r="S895" s="77"/>
      <c r="T895" s="78"/>
      <c r="U895" s="1238" t="s">
        <v>641</v>
      </c>
      <c r="V895" s="1239"/>
      <c r="W895" s="1239"/>
      <c r="X895" s="1239"/>
      <c r="Y895" s="1239"/>
      <c r="Z895" s="1240"/>
      <c r="AA895" s="1195"/>
      <c r="AB895" s="1196"/>
      <c r="AC895" s="1196"/>
      <c r="AD895" s="1196"/>
      <c r="AE895" s="1196"/>
      <c r="AF895" s="1197"/>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731</v>
      </c>
      <c r="G896" s="77"/>
      <c r="H896" s="77"/>
      <c r="I896" s="77"/>
      <c r="J896" s="77"/>
      <c r="K896" s="77"/>
      <c r="L896" s="77"/>
      <c r="M896" s="77"/>
      <c r="N896" s="77"/>
      <c r="O896" s="77"/>
      <c r="P896" s="77"/>
      <c r="Q896" s="77"/>
      <c r="R896" s="77"/>
      <c r="S896" s="77"/>
      <c r="T896" s="78"/>
      <c r="U896" s="1238" t="s">
        <v>641</v>
      </c>
      <c r="V896" s="1239"/>
      <c r="W896" s="1239"/>
      <c r="X896" s="1239"/>
      <c r="Y896" s="1239"/>
      <c r="Z896" s="1240"/>
      <c r="AA896" s="1195"/>
      <c r="AB896" s="1196"/>
      <c r="AC896" s="1196"/>
      <c r="AD896" s="1196"/>
      <c r="AE896" s="1196"/>
      <c r="AF896" s="1197"/>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867</v>
      </c>
      <c r="G897" s="77"/>
      <c r="H897" s="77"/>
      <c r="I897" s="77"/>
      <c r="J897" s="77"/>
      <c r="K897" s="77"/>
      <c r="L897" s="77"/>
      <c r="M897" s="77"/>
      <c r="N897" s="77"/>
      <c r="O897" s="77"/>
      <c r="P897" s="77"/>
      <c r="Q897" s="77"/>
      <c r="R897" s="77"/>
      <c r="S897" s="77"/>
      <c r="T897" s="78"/>
      <c r="U897" s="1238" t="s">
        <v>641</v>
      </c>
      <c r="V897" s="1239"/>
      <c r="W897" s="1239"/>
      <c r="X897" s="1239"/>
      <c r="Y897" s="1239"/>
      <c r="Z897" s="1240"/>
      <c r="AA897" s="1195"/>
      <c r="AB897" s="1196"/>
      <c r="AC897" s="1196"/>
      <c r="AD897" s="1196"/>
      <c r="AE897" s="1196"/>
      <c r="AF897" s="1197"/>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868</v>
      </c>
      <c r="G898" s="77"/>
      <c r="H898" s="77"/>
      <c r="I898" s="77"/>
      <c r="J898" s="77"/>
      <c r="K898" s="77"/>
      <c r="L898" s="77"/>
      <c r="M898" s="77"/>
      <c r="N898" s="77"/>
      <c r="O898" s="77"/>
      <c r="P898" s="77"/>
      <c r="Q898" s="77"/>
      <c r="R898" s="77"/>
      <c r="S898" s="77"/>
      <c r="T898" s="78"/>
      <c r="U898" s="1238" t="s">
        <v>641</v>
      </c>
      <c r="V898" s="1239"/>
      <c r="W898" s="1239"/>
      <c r="X898" s="1239"/>
      <c r="Y898" s="1239"/>
      <c r="Z898" s="1240"/>
      <c r="AA898" s="1195"/>
      <c r="AB898" s="1196"/>
      <c r="AC898" s="1196"/>
      <c r="AD898" s="1196"/>
      <c r="AE898" s="1196"/>
      <c r="AF898" s="1197"/>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869</v>
      </c>
      <c r="G899" s="77"/>
      <c r="H899" s="77"/>
      <c r="I899" s="77"/>
      <c r="J899" s="77"/>
      <c r="K899" s="77"/>
      <c r="L899" s="77"/>
      <c r="M899" s="77"/>
      <c r="N899" s="77"/>
      <c r="O899" s="77"/>
      <c r="P899" s="77"/>
      <c r="Q899" s="77"/>
      <c r="R899" s="77"/>
      <c r="S899" s="77"/>
      <c r="T899" s="78"/>
      <c r="U899" s="1238" t="s">
        <v>641</v>
      </c>
      <c r="V899" s="1239"/>
      <c r="W899" s="1239"/>
      <c r="X899" s="1239"/>
      <c r="Y899" s="1239"/>
      <c r="Z899" s="1240"/>
      <c r="AA899" s="1195"/>
      <c r="AB899" s="1196"/>
      <c r="AC899" s="1196"/>
      <c r="AD899" s="1196"/>
      <c r="AE899" s="1196"/>
      <c r="AF899" s="1197"/>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730</v>
      </c>
      <c r="G900" s="77"/>
      <c r="H900" s="77"/>
      <c r="I900" s="77"/>
      <c r="J900" s="77"/>
      <c r="K900" s="77"/>
      <c r="L900" s="77"/>
      <c r="M900" s="77"/>
      <c r="N900" s="77"/>
      <c r="O900" s="77"/>
      <c r="P900" s="77"/>
      <c r="Q900" s="77"/>
      <c r="R900" s="77"/>
      <c r="S900" s="77"/>
      <c r="T900" s="78"/>
      <c r="U900" s="1238" t="s">
        <v>641</v>
      </c>
      <c r="V900" s="1239"/>
      <c r="W900" s="1239"/>
      <c r="X900" s="1239"/>
      <c r="Y900" s="1239"/>
      <c r="Z900" s="1240"/>
      <c r="AA900" s="1195"/>
      <c r="AB900" s="1196"/>
      <c r="AC900" s="1196"/>
      <c r="AD900" s="1196"/>
      <c r="AE900" s="1196"/>
      <c r="AF900" s="1197"/>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732</v>
      </c>
      <c r="G901" s="77"/>
      <c r="H901" s="77"/>
      <c r="I901" s="77"/>
      <c r="J901" s="77"/>
      <c r="K901" s="77"/>
      <c r="L901" s="77"/>
      <c r="M901" s="77"/>
      <c r="N901" s="77"/>
      <c r="O901" s="77"/>
      <c r="P901" s="77"/>
      <c r="Q901" s="77"/>
      <c r="R901" s="77"/>
      <c r="S901" s="77"/>
      <c r="T901" s="78"/>
      <c r="U901" s="1238" t="s">
        <v>641</v>
      </c>
      <c r="V901" s="1239"/>
      <c r="W901" s="1239"/>
      <c r="X901" s="1239"/>
      <c r="Y901" s="1239"/>
      <c r="Z901" s="1240"/>
      <c r="AA901" s="1195"/>
      <c r="AB901" s="1196"/>
      <c r="AC901" s="1196"/>
      <c r="AD901" s="1196"/>
      <c r="AE901" s="1196"/>
      <c r="AF901" s="1197"/>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729</v>
      </c>
      <c r="G902" s="77"/>
      <c r="H902" s="77"/>
      <c r="I902" s="77"/>
      <c r="J902" s="77"/>
      <c r="K902" s="77"/>
      <c r="L902" s="77"/>
      <c r="M902" s="77"/>
      <c r="N902" s="77"/>
      <c r="O902" s="77"/>
      <c r="P902" s="77"/>
      <c r="Q902" s="77"/>
      <c r="R902" s="77"/>
      <c r="S902" s="77"/>
      <c r="T902" s="78"/>
      <c r="U902" s="1238" t="s">
        <v>641</v>
      </c>
      <c r="V902" s="1239"/>
      <c r="W902" s="1239"/>
      <c r="X902" s="1239"/>
      <c r="Y902" s="1239"/>
      <c r="Z902" s="1240"/>
      <c r="AA902" s="1195"/>
      <c r="AB902" s="1196"/>
      <c r="AC902" s="1196"/>
      <c r="AD902" s="1196"/>
      <c r="AE902" s="1196"/>
      <c r="AF902" s="1197"/>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1588</v>
      </c>
      <c r="G903" s="77"/>
      <c r="H903" s="77"/>
      <c r="I903" s="77"/>
      <c r="J903" s="77"/>
      <c r="K903" s="77"/>
      <c r="L903" s="77"/>
      <c r="M903" s="77"/>
      <c r="N903" s="77"/>
      <c r="O903" s="77"/>
      <c r="P903" s="77"/>
      <c r="Q903" s="77"/>
      <c r="R903" s="77"/>
      <c r="S903" s="77"/>
      <c r="T903" s="78"/>
      <c r="U903" s="1238" t="s">
        <v>641</v>
      </c>
      <c r="V903" s="1239"/>
      <c r="W903" s="1239"/>
      <c r="X903" s="1239"/>
      <c r="Y903" s="1239"/>
      <c r="Z903" s="1240"/>
      <c r="AA903" s="1195"/>
      <c r="AB903" s="1196"/>
      <c r="AC903" s="1196"/>
      <c r="AD903" s="1196"/>
      <c r="AE903" s="1196"/>
      <c r="AF903" s="1197"/>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883</v>
      </c>
      <c r="G904" s="77"/>
      <c r="H904" s="77"/>
      <c r="I904" s="77"/>
      <c r="J904" s="77"/>
      <c r="K904" s="77"/>
      <c r="L904" s="77"/>
      <c r="M904" s="77"/>
      <c r="N904" s="77"/>
      <c r="O904" s="77"/>
      <c r="P904" s="77"/>
      <c r="Q904" s="77"/>
      <c r="R904" s="77"/>
      <c r="S904" s="77"/>
      <c r="T904" s="78"/>
      <c r="U904" s="1238" t="s">
        <v>641</v>
      </c>
      <c r="V904" s="1239"/>
      <c r="W904" s="1239"/>
      <c r="X904" s="1239"/>
      <c r="Y904" s="1239"/>
      <c r="Z904" s="1240"/>
      <c r="AA904" s="1195"/>
      <c r="AB904" s="1196"/>
      <c r="AC904" s="1196"/>
      <c r="AD904" s="1196"/>
      <c r="AE904" s="1196"/>
      <c r="AF904" s="1197"/>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884</v>
      </c>
      <c r="G905" s="151"/>
      <c r="H905" s="151"/>
      <c r="I905" s="151"/>
      <c r="J905" s="151"/>
      <c r="K905" s="151"/>
      <c r="L905" s="151"/>
      <c r="M905" s="151"/>
      <c r="N905" s="151"/>
      <c r="O905" s="151"/>
      <c r="P905" s="151"/>
      <c r="Q905" s="151"/>
      <c r="R905" s="151"/>
      <c r="S905" s="151"/>
      <c r="T905" s="347"/>
      <c r="U905" s="1238" t="s">
        <v>641</v>
      </c>
      <c r="V905" s="1239"/>
      <c r="W905" s="1239"/>
      <c r="X905" s="1239"/>
      <c r="Y905" s="1239"/>
      <c r="Z905" s="1240"/>
      <c r="AA905" s="1195"/>
      <c r="AB905" s="1196"/>
      <c r="AC905" s="1196"/>
      <c r="AD905" s="1196"/>
      <c r="AE905" s="1196"/>
      <c r="AF905" s="1197"/>
      <c r="AM905" s="1422">
        <f>G734+O778</f>
        <v>220</v>
      </c>
      <c r="AN905" s="1423"/>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1549</v>
      </c>
      <c r="G906" s="151"/>
      <c r="H906" s="151"/>
      <c r="I906" s="151"/>
      <c r="J906" s="151"/>
      <c r="K906" s="151"/>
      <c r="L906" s="151"/>
      <c r="M906" s="151"/>
      <c r="N906" s="151"/>
      <c r="O906" s="151"/>
      <c r="P906" s="151"/>
      <c r="Q906" s="151"/>
      <c r="R906" s="151"/>
      <c r="S906" s="151"/>
      <c r="T906" s="347"/>
      <c r="U906" s="1238" t="s">
        <v>641</v>
      </c>
      <c r="V906" s="1239"/>
      <c r="W906" s="1239"/>
      <c r="X906" s="1239"/>
      <c r="Y906" s="1239"/>
      <c r="Z906" s="1240"/>
      <c r="AA906" s="1195"/>
      <c r="AB906" s="1196"/>
      <c r="AC906" s="1196"/>
      <c r="AD906" s="1196"/>
      <c r="AE906" s="1196"/>
      <c r="AF906" s="1197"/>
      <c r="AM906" s="52"/>
      <c r="AN906" s="21"/>
      <c r="AO906" s="1396">
        <f>ROUNDDOWN(X999/I999,2)</f>
        <v>0.3</v>
      </c>
      <c r="AP906" s="1397"/>
      <c r="AQ906" s="1397"/>
      <c r="AR906" s="1398"/>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1550</v>
      </c>
      <c r="G907" s="77"/>
      <c r="H907" s="77"/>
      <c r="I907" s="77"/>
      <c r="J907" s="77"/>
      <c r="K907" s="77"/>
      <c r="L907" s="77"/>
      <c r="M907" s="77"/>
      <c r="N907" s="77"/>
      <c r="O907" s="77"/>
      <c r="P907" s="151"/>
      <c r="Q907" s="151"/>
      <c r="R907" s="151"/>
      <c r="S907" s="151"/>
      <c r="T907" s="347"/>
      <c r="U907" s="1238" t="s">
        <v>641</v>
      </c>
      <c r="V907" s="1239"/>
      <c r="W907" s="1239"/>
      <c r="X907" s="1239"/>
      <c r="Y907" s="1239"/>
      <c r="Z907" s="1240"/>
      <c r="AA907" s="1195"/>
      <c r="AB907" s="1196"/>
      <c r="AC907" s="1196"/>
      <c r="AD907" s="1196"/>
      <c r="AE907" s="1196"/>
      <c r="AF907" s="1197"/>
      <c r="AM907" s="52"/>
      <c r="AN907" s="52"/>
      <c r="AO907" s="1375">
        <f>ROUNDDOWN(X1003/I1003,2)</f>
        <v>0</v>
      </c>
      <c r="AP907" s="1376"/>
      <c r="AQ907" s="1376"/>
      <c r="AR907" s="1377"/>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888</v>
      </c>
      <c r="G908" s="77"/>
      <c r="H908" s="77"/>
      <c r="I908" s="77"/>
      <c r="J908" s="77"/>
      <c r="K908" s="77"/>
      <c r="L908" s="77"/>
      <c r="M908" s="77"/>
      <c r="N908" s="77"/>
      <c r="O908" s="77"/>
      <c r="P908" s="1238" t="s">
        <v>722</v>
      </c>
      <c r="Q908" s="1239"/>
      <c r="R908" s="1239"/>
      <c r="S908" s="1239"/>
      <c r="T908" s="1240"/>
      <c r="U908" s="1238" t="s">
        <v>641</v>
      </c>
      <c r="V908" s="1239"/>
      <c r="W908" s="1239"/>
      <c r="X908" s="1239"/>
      <c r="Y908" s="1239"/>
      <c r="Z908" s="1240"/>
      <c r="AA908" s="1195"/>
      <c r="AB908" s="1196"/>
      <c r="AC908" s="1196"/>
      <c r="AD908" s="1196"/>
      <c r="AE908" s="1196"/>
      <c r="AF908" s="1197"/>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03" t="s">
        <v>357</v>
      </c>
      <c r="J909" s="1404"/>
      <c r="K909" s="1404"/>
      <c r="L909" s="1404"/>
      <c r="M909" s="1404"/>
      <c r="N909" s="1404"/>
      <c r="O909" s="1404"/>
      <c r="P909" s="1404"/>
      <c r="Q909" s="1404"/>
      <c r="R909" s="1404"/>
      <c r="S909" s="1404"/>
      <c r="T909" s="1405"/>
      <c r="U909" s="1238" t="s">
        <v>641</v>
      </c>
      <c r="V909" s="1239"/>
      <c r="W909" s="1239"/>
      <c r="X909" s="1239"/>
      <c r="Y909" s="1239"/>
      <c r="Z909" s="1240"/>
      <c r="AA909" s="1195"/>
      <c r="AB909" s="1196"/>
      <c r="AC909" s="1196"/>
      <c r="AD909" s="1196"/>
      <c r="AE909" s="1196"/>
      <c r="AF909" s="1197"/>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157" t="s">
        <v>357</v>
      </c>
      <c r="J910" s="1158"/>
      <c r="K910" s="1158"/>
      <c r="L910" s="1158"/>
      <c r="M910" s="1158"/>
      <c r="N910" s="1158"/>
      <c r="O910" s="1158"/>
      <c r="P910" s="1158"/>
      <c r="Q910" s="1158"/>
      <c r="R910" s="1158"/>
      <c r="S910" s="1158"/>
      <c r="T910" s="1159"/>
      <c r="U910" s="1238" t="s">
        <v>641</v>
      </c>
      <c r="V910" s="1239"/>
      <c r="W910" s="1239"/>
      <c r="X910" s="1239"/>
      <c r="Y910" s="1239"/>
      <c r="Z910" s="1240"/>
      <c r="AA910" s="1195"/>
      <c r="AB910" s="1196"/>
      <c r="AC910" s="1196"/>
      <c r="AD910" s="1196"/>
      <c r="AE910" s="1196"/>
      <c r="AF910" s="1197"/>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157" t="s">
        <v>357</v>
      </c>
      <c r="J911" s="1158"/>
      <c r="K911" s="1158"/>
      <c r="L911" s="1158"/>
      <c r="M911" s="1158"/>
      <c r="N911" s="1158"/>
      <c r="O911" s="1158"/>
      <c r="P911" s="1158"/>
      <c r="Q911" s="1158"/>
      <c r="R911" s="1158"/>
      <c r="S911" s="1158"/>
      <c r="T911" s="1159"/>
      <c r="U911" s="1238" t="s">
        <v>641</v>
      </c>
      <c r="V911" s="1239"/>
      <c r="W911" s="1239"/>
      <c r="X911" s="1239"/>
      <c r="Y911" s="1239"/>
      <c r="Z911" s="1240"/>
      <c r="AA911" s="1195"/>
      <c r="AB911" s="1196"/>
      <c r="AC911" s="1196"/>
      <c r="AD911" s="1196"/>
      <c r="AE911" s="1196"/>
      <c r="AF911" s="1197"/>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157" t="s">
        <v>357</v>
      </c>
      <c r="J912" s="1158"/>
      <c r="K912" s="1158"/>
      <c r="L912" s="1158"/>
      <c r="M912" s="1158"/>
      <c r="N912" s="1158"/>
      <c r="O912" s="1158"/>
      <c r="P912" s="1158"/>
      <c r="Q912" s="1158"/>
      <c r="R912" s="1158"/>
      <c r="S912" s="1158"/>
      <c r="T912" s="1159"/>
      <c r="U912" s="1238" t="s">
        <v>641</v>
      </c>
      <c r="V912" s="1239"/>
      <c r="W912" s="1239"/>
      <c r="X912" s="1239"/>
      <c r="Y912" s="1239"/>
      <c r="Z912" s="1240"/>
      <c r="AA912" s="1195"/>
      <c r="AB912" s="1196"/>
      <c r="AC912" s="1196"/>
      <c r="AD912" s="1196"/>
      <c r="AE912" s="1196"/>
      <c r="AF912" s="1197"/>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626</v>
      </c>
      <c r="C914" s="50" t="s">
        <v>812</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85">
        <v>44166</v>
      </c>
      <c r="N917" s="1227"/>
      <c r="O917" s="1227"/>
      <c r="P917" s="1227"/>
      <c r="Q917" s="1227"/>
      <c r="R917" s="1227"/>
      <c r="S917" s="1286"/>
      <c r="U917" s="103" t="s">
        <v>11</v>
      </c>
      <c r="V917" s="77"/>
      <c r="W917" s="77"/>
      <c r="X917" s="77"/>
      <c r="Y917" s="77"/>
      <c r="Z917" s="77"/>
      <c r="AA917" s="77"/>
      <c r="AB917" s="77"/>
      <c r="AC917" s="77"/>
      <c r="AD917" s="78"/>
      <c r="AE917" s="1285"/>
      <c r="AF917" s="1227"/>
      <c r="AG917" s="1227"/>
      <c r="AH917" s="1227"/>
      <c r="AI917" s="1227"/>
      <c r="AJ917" s="1227"/>
      <c r="AK917" s="1286"/>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62" t="s">
        <v>1775</v>
      </c>
      <c r="N918" s="1367"/>
      <c r="O918" s="1367"/>
      <c r="P918" s="1367"/>
      <c r="Q918" s="1367"/>
      <c r="R918" s="1367"/>
      <c r="S918" s="1368"/>
      <c r="U918" s="103" t="s">
        <v>12</v>
      </c>
      <c r="V918" s="77"/>
      <c r="W918" s="77"/>
      <c r="X918" s="77"/>
      <c r="Y918" s="77"/>
      <c r="Z918" s="77"/>
      <c r="AA918" s="77"/>
      <c r="AB918" s="77"/>
      <c r="AC918" s="77"/>
      <c r="AD918" s="78"/>
      <c r="AE918" s="1362"/>
      <c r="AF918" s="1367"/>
      <c r="AG918" s="1367"/>
      <c r="AH918" s="1367"/>
      <c r="AI918" s="1367"/>
      <c r="AJ918" s="1367"/>
      <c r="AK918" s="1368"/>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974</v>
      </c>
      <c r="D919" s="77"/>
      <c r="E919" s="77"/>
      <c r="J919" s="1389" t="s">
        <v>1776</v>
      </c>
      <c r="K919" s="1390"/>
      <c r="L919" s="1390"/>
      <c r="M919" s="1390"/>
      <c r="N919" s="1390"/>
      <c r="O919" s="1390"/>
      <c r="P919" s="1390"/>
      <c r="Q919" s="1390"/>
      <c r="R919" s="1390"/>
      <c r="S919" s="1391"/>
      <c r="U919" s="103" t="s">
        <v>974</v>
      </c>
      <c r="V919" s="77"/>
      <c r="W919" s="77"/>
      <c r="AB919" s="1389" t="s">
        <v>329</v>
      </c>
      <c r="AC919" s="1390"/>
      <c r="AD919" s="1390"/>
      <c r="AE919" s="1390"/>
      <c r="AF919" s="1390"/>
      <c r="AG919" s="1390"/>
      <c r="AH919" s="1390"/>
      <c r="AI919" s="1390"/>
      <c r="AJ919" s="1390"/>
      <c r="AK919" s="1391"/>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82">
        <v>0.3</v>
      </c>
      <c r="N920" s="1379"/>
      <c r="O920" s="1379"/>
      <c r="P920" s="1379"/>
      <c r="Q920" s="1379"/>
      <c r="R920" s="1379"/>
      <c r="S920" s="1380"/>
      <c r="U920" s="103" t="s">
        <v>13</v>
      </c>
      <c r="V920" s="77"/>
      <c r="W920" s="77"/>
      <c r="X920" s="77"/>
      <c r="Y920" s="77"/>
      <c r="Z920" s="77"/>
      <c r="AA920" s="77"/>
      <c r="AB920" s="77"/>
      <c r="AC920" s="77"/>
      <c r="AD920" s="78"/>
      <c r="AE920" s="1378"/>
      <c r="AF920" s="1379"/>
      <c r="AG920" s="1379"/>
      <c r="AH920" s="1379"/>
      <c r="AI920" s="1379"/>
      <c r="AJ920" s="1379"/>
      <c r="AK920" s="1380"/>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46">
        <v>172</v>
      </c>
      <c r="N921" s="1147"/>
      <c r="O921" s="1147"/>
      <c r="P921" s="1147"/>
      <c r="Q921" s="1147"/>
      <c r="R921" s="1147"/>
      <c r="S921" s="1148"/>
      <c r="U921" s="103" t="s">
        <v>14</v>
      </c>
      <c r="V921" s="77"/>
      <c r="W921" s="77"/>
      <c r="X921" s="77"/>
      <c r="Y921" s="77"/>
      <c r="Z921" s="77"/>
      <c r="AA921" s="77"/>
      <c r="AB921" s="77"/>
      <c r="AC921" s="77"/>
      <c r="AD921" s="78"/>
      <c r="AE921" s="1146"/>
      <c r="AF921" s="1147"/>
      <c r="AG921" s="1147"/>
      <c r="AH921" s="1147"/>
      <c r="AI921" s="1147"/>
      <c r="AJ921" s="1147"/>
      <c r="AK921" s="1148"/>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5">
        <v>1004412</v>
      </c>
      <c r="N922" s="1196"/>
      <c r="O922" s="1196"/>
      <c r="P922" s="1196"/>
      <c r="Q922" s="1196"/>
      <c r="R922" s="1196"/>
      <c r="S922" s="1197"/>
      <c r="U922" s="103" t="s">
        <v>15</v>
      </c>
      <c r="V922" s="77"/>
      <c r="W922" s="77"/>
      <c r="X922" s="77"/>
      <c r="Y922" s="77"/>
      <c r="Z922" s="77"/>
      <c r="AA922" s="77"/>
      <c r="AB922" s="77"/>
      <c r="AC922" s="77"/>
      <c r="AD922" s="78"/>
      <c r="AE922" s="1195"/>
      <c r="AF922" s="1196"/>
      <c r="AG922" s="1196"/>
      <c r="AH922" s="1196"/>
      <c r="AI922" s="1196"/>
      <c r="AJ922" s="1196"/>
      <c r="AK922" s="1197"/>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5">
        <f>M922*20</f>
        <v>20088240</v>
      </c>
      <c r="N923" s="1196"/>
      <c r="O923" s="1196"/>
      <c r="P923" s="1196"/>
      <c r="Q923" s="1196"/>
      <c r="R923" s="1196"/>
      <c r="S923" s="1197"/>
      <c r="U923" s="103" t="s">
        <v>16</v>
      </c>
      <c r="V923" s="77"/>
      <c r="W923" s="77"/>
      <c r="X923" s="77"/>
      <c r="Y923" s="77"/>
      <c r="Z923" s="77"/>
      <c r="AA923" s="77"/>
      <c r="AB923" s="77"/>
      <c r="AC923" s="77"/>
      <c r="AD923" s="78"/>
      <c r="AE923" s="1195"/>
      <c r="AF923" s="1196"/>
      <c r="AG923" s="1196"/>
      <c r="AH923" s="1196"/>
      <c r="AI923" s="1196"/>
      <c r="AJ923" s="1196"/>
      <c r="AK923" s="1197"/>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620</v>
      </c>
      <c r="D924" s="77"/>
      <c r="E924" s="77"/>
      <c r="F924" s="77"/>
      <c r="G924" s="77"/>
      <c r="H924" s="77"/>
      <c r="I924" s="77"/>
      <c r="J924" s="77"/>
      <c r="K924" s="77"/>
      <c r="L924" s="78"/>
      <c r="M924" s="1362" t="s">
        <v>1777</v>
      </c>
      <c r="N924" s="1363"/>
      <c r="O924" s="1363"/>
      <c r="P924" s="1363"/>
      <c r="Q924" s="1363"/>
      <c r="R924" s="1363"/>
      <c r="S924" s="1364"/>
      <c r="U924" s="103" t="s">
        <v>620</v>
      </c>
      <c r="V924" s="77"/>
      <c r="W924" s="77"/>
      <c r="X924" s="77"/>
      <c r="Y924" s="77"/>
      <c r="Z924" s="77"/>
      <c r="AA924" s="77"/>
      <c r="AB924" s="77"/>
      <c r="AC924" s="77"/>
      <c r="AD924" s="78"/>
      <c r="AE924" s="1424"/>
      <c r="AF924" s="1363"/>
      <c r="AG924" s="1363"/>
      <c r="AH924" s="1363"/>
      <c r="AI924" s="1363"/>
      <c r="AJ924" s="1363"/>
      <c r="AK924" s="1364"/>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636</v>
      </c>
      <c r="C926" s="102" t="s">
        <v>701</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621</v>
      </c>
      <c r="G929" s="77"/>
      <c r="H929" s="77"/>
      <c r="I929" s="77"/>
      <c r="J929" s="77"/>
      <c r="K929" s="77"/>
      <c r="L929" s="78"/>
      <c r="M929" s="1218" t="s">
        <v>641</v>
      </c>
      <c r="N929" s="1219"/>
      <c r="O929" s="1219"/>
      <c r="P929" s="1219"/>
      <c r="Q929" s="1219"/>
      <c r="R929" s="1219"/>
      <c r="S929" s="1220"/>
      <c r="T929" s="103" t="s">
        <v>871</v>
      </c>
      <c r="U929" s="77"/>
      <c r="V929" s="77"/>
      <c r="W929" s="77"/>
      <c r="X929" s="77"/>
      <c r="Y929" s="77"/>
      <c r="Z929" s="78"/>
      <c r="AA929" s="1218" t="s">
        <v>641</v>
      </c>
      <c r="AB929" s="1219"/>
      <c r="AC929" s="1219"/>
      <c r="AD929" s="1219"/>
      <c r="AE929" s="1219"/>
      <c r="AF929" s="1219"/>
      <c r="AG929" s="1220"/>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622</v>
      </c>
      <c r="G930" s="77"/>
      <c r="H930" s="77"/>
      <c r="I930" s="77"/>
      <c r="J930" s="77"/>
      <c r="K930" s="77"/>
      <c r="L930" s="78"/>
      <c r="M930" s="1218" t="s">
        <v>641</v>
      </c>
      <c r="N930" s="1219"/>
      <c r="O930" s="1219"/>
      <c r="P930" s="1219"/>
      <c r="Q930" s="1219"/>
      <c r="R930" s="1219"/>
      <c r="S930" s="1220"/>
      <c r="T930" s="103" t="s">
        <v>870</v>
      </c>
      <c r="U930" s="77"/>
      <c r="V930" s="77"/>
      <c r="W930" s="77"/>
      <c r="X930" s="77"/>
      <c r="Y930" s="77"/>
      <c r="Z930" s="78"/>
      <c r="AA930" s="1218" t="s">
        <v>641</v>
      </c>
      <c r="AB930" s="1219"/>
      <c r="AC930" s="1219"/>
      <c r="AD930" s="1219"/>
      <c r="AE930" s="1219"/>
      <c r="AF930" s="1219"/>
      <c r="AG930" s="1220"/>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999</v>
      </c>
      <c r="G931" s="77"/>
      <c r="H931" s="77"/>
      <c r="I931" s="77"/>
      <c r="J931" s="77"/>
      <c r="K931" s="77"/>
      <c r="L931" s="78"/>
      <c r="M931" s="1383" t="s">
        <v>641</v>
      </c>
      <c r="N931" s="1384"/>
      <c r="O931" s="1384"/>
      <c r="P931" s="1384"/>
      <c r="Q931" s="1384"/>
      <c r="R931" s="1384"/>
      <c r="S931" s="1385"/>
      <c r="T931" s="76" t="s">
        <v>360</v>
      </c>
      <c r="U931" s="77"/>
      <c r="V931" s="77"/>
      <c r="W931" s="77"/>
      <c r="X931" s="77"/>
      <c r="Y931" s="77"/>
      <c r="Z931" s="78"/>
      <c r="AA931" s="1218" t="s">
        <v>641</v>
      </c>
      <c r="AB931" s="1219"/>
      <c r="AC931" s="1219"/>
      <c r="AD931" s="1219"/>
      <c r="AE931" s="1219"/>
      <c r="AF931" s="1219"/>
      <c r="AG931" s="1220"/>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623</v>
      </c>
      <c r="G932" s="77"/>
      <c r="H932" s="77"/>
      <c r="I932" s="77"/>
      <c r="J932" s="77"/>
      <c r="K932" s="77"/>
      <c r="L932" s="78"/>
      <c r="M932" s="1218" t="s">
        <v>641</v>
      </c>
      <c r="N932" s="1219"/>
      <c r="O932" s="1219"/>
      <c r="P932" s="1219"/>
      <c r="Q932" s="1219"/>
      <c r="R932" s="1219"/>
      <c r="S932" s="1220"/>
      <c r="T932" s="76" t="s">
        <v>361</v>
      </c>
      <c r="U932" s="77"/>
      <c r="V932" s="77"/>
      <c r="W932" s="77"/>
      <c r="X932" s="77"/>
      <c r="Y932" s="77"/>
      <c r="Z932" s="78"/>
      <c r="AA932" s="1218" t="s">
        <v>641</v>
      </c>
      <c r="AB932" s="1219"/>
      <c r="AC932" s="1219"/>
      <c r="AD932" s="1219"/>
      <c r="AE932" s="1219"/>
      <c r="AF932" s="1219"/>
      <c r="AG932" s="1220"/>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510</v>
      </c>
      <c r="G933" s="77"/>
      <c r="H933" s="77"/>
      <c r="I933" s="77"/>
      <c r="J933" s="77"/>
      <c r="K933" s="77"/>
      <c r="L933" s="78"/>
      <c r="M933" s="1218" t="s">
        <v>591</v>
      </c>
      <c r="N933" s="1219"/>
      <c r="O933" s="1219"/>
      <c r="P933" s="1219"/>
      <c r="Q933" s="1219"/>
      <c r="R933" s="1219"/>
      <c r="S933" s="1220"/>
      <c r="T933" s="76" t="s">
        <v>408</v>
      </c>
      <c r="U933" s="77"/>
      <c r="V933" s="77"/>
      <c r="W933" s="77"/>
      <c r="X933" s="77"/>
      <c r="Y933" s="77"/>
      <c r="Z933" s="78"/>
      <c r="AA933" s="1218" t="s">
        <v>641</v>
      </c>
      <c r="AB933" s="1219"/>
      <c r="AC933" s="1219"/>
      <c r="AD933" s="1219"/>
      <c r="AE933" s="1219"/>
      <c r="AF933" s="1219"/>
      <c r="AG933" s="1220"/>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974</v>
      </c>
      <c r="G934" s="72"/>
      <c r="H934" s="72"/>
      <c r="I934" s="72"/>
      <c r="J934" s="72"/>
      <c r="K934" s="72"/>
      <c r="L934" s="94"/>
      <c r="M934" s="1372" t="s">
        <v>1783</v>
      </c>
      <c r="N934" s="1373"/>
      <c r="O934" s="1373"/>
      <c r="P934" s="1373"/>
      <c r="Q934" s="1373"/>
      <c r="R934" s="1373"/>
      <c r="S934" s="1374"/>
      <c r="T934" s="1345"/>
      <c r="U934" s="1346"/>
      <c r="V934" s="1346"/>
      <c r="W934" s="1346"/>
      <c r="X934" s="1346"/>
      <c r="Y934" s="1346"/>
      <c r="Z934" s="1347"/>
      <c r="AA934" s="1218"/>
      <c r="AB934" s="1219"/>
      <c r="AC934" s="1219"/>
      <c r="AD934" s="1219"/>
      <c r="AE934" s="1219"/>
      <c r="AF934" s="1219"/>
      <c r="AG934" s="1220"/>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511</v>
      </c>
      <c r="G935" s="72"/>
      <c r="H935" s="72"/>
      <c r="I935" s="72"/>
      <c r="J935" s="72"/>
      <c r="K935" s="72"/>
      <c r="L935" s="94"/>
      <c r="M935" s="1218"/>
      <c r="N935" s="1219"/>
      <c r="O935" s="1219"/>
      <c r="P935" s="1219"/>
      <c r="Q935" s="1219"/>
      <c r="R935" s="1219"/>
      <c r="S935" s="1220"/>
      <c r="T935" s="1345"/>
      <c r="U935" s="1346"/>
      <c r="V935" s="1346"/>
      <c r="W935" s="1346"/>
      <c r="X935" s="1346"/>
      <c r="Y935" s="1346"/>
      <c r="Z935" s="1347"/>
      <c r="AA935" s="1218"/>
      <c r="AB935" s="1219"/>
      <c r="AC935" s="1219"/>
      <c r="AD935" s="1219"/>
      <c r="AE935" s="1219"/>
      <c r="AF935" s="1219"/>
      <c r="AG935" s="1220"/>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313" t="s">
        <v>591</v>
      </c>
      <c r="P936" s="1314"/>
      <c r="Q936" s="142"/>
      <c r="R936" s="142"/>
      <c r="S936" s="143"/>
      <c r="T936" s="71" t="s">
        <v>177</v>
      </c>
      <c r="U936" s="72"/>
      <c r="V936" s="72"/>
      <c r="W936" s="1171" t="s">
        <v>357</v>
      </c>
      <c r="X936" s="1172"/>
      <c r="Y936" s="1172"/>
      <c r="Z936" s="1172"/>
      <c r="AA936" s="1172"/>
      <c r="AB936" s="1172"/>
      <c r="AC936" s="1172"/>
      <c r="AD936" s="1172"/>
      <c r="AE936" s="1172"/>
      <c r="AF936" s="1172"/>
      <c r="AG936" s="1173"/>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315" t="s">
        <v>36</v>
      </c>
      <c r="G937" s="1316"/>
      <c r="H937" s="1316"/>
      <c r="I937" s="1316"/>
      <c r="J937" s="1316"/>
      <c r="K937" s="1316"/>
      <c r="L937" s="1316"/>
      <c r="M937" s="1218">
        <f>M922</f>
        <v>1004412</v>
      </c>
      <c r="N937" s="1219"/>
      <c r="O937" s="1219"/>
      <c r="P937" s="1219"/>
      <c r="Q937" s="1219"/>
      <c r="R937" s="1219"/>
      <c r="S937" s="1220"/>
      <c r="T937" s="79"/>
      <c r="U937" s="80"/>
      <c r="V937" s="80"/>
      <c r="W937" s="80"/>
      <c r="X937" s="80"/>
      <c r="Y937" s="80"/>
      <c r="Z937" s="196" t="s">
        <v>141</v>
      </c>
      <c r="AA937" s="1418"/>
      <c r="AB937" s="1419"/>
      <c r="AC937" s="1419"/>
      <c r="AD937" s="1419"/>
      <c r="AE937" s="1419"/>
      <c r="AF937" s="1419"/>
      <c r="AG937" s="1420"/>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5">
      <c r="A941" s="1277" t="s">
        <v>594</v>
      </c>
      <c r="B941" s="1277"/>
      <c r="C941" s="1277"/>
      <c r="D941" s="1277"/>
      <c r="E941" s="1277"/>
      <c r="F941" s="1277"/>
      <c r="G941" s="1277"/>
      <c r="H941" s="1277"/>
      <c r="I941" s="1277"/>
      <c r="J941" s="1277"/>
      <c r="K941" s="1277"/>
      <c r="L941" s="1277"/>
      <c r="M941" s="1277"/>
      <c r="N941" s="1277"/>
      <c r="O941" s="1277"/>
      <c r="P941" s="1277"/>
      <c r="Q941" s="1277"/>
      <c r="R941" s="1277"/>
      <c r="S941" s="1277"/>
      <c r="T941" s="1277"/>
      <c r="U941" s="1277"/>
      <c r="V941" s="1277"/>
      <c r="W941" s="1277"/>
      <c r="X941" s="1277"/>
      <c r="Y941" s="1277"/>
      <c r="Z941" s="1277"/>
      <c r="AA941" s="1277"/>
      <c r="AB941" s="1277"/>
      <c r="AC941" s="1277"/>
      <c r="AD941" s="1277"/>
      <c r="AE941" s="1277"/>
      <c r="AF941" s="1277"/>
      <c r="AG941" s="1277"/>
      <c r="AH941" s="1277"/>
      <c r="AI941" s="1277"/>
      <c r="AJ941" s="1277"/>
      <c r="AK941" s="1277"/>
      <c r="AL941" s="1277"/>
      <c r="AM941" s="52"/>
      <c r="AN941" s="52"/>
      <c r="AO941" s="21"/>
      <c r="AP941" s="21"/>
      <c r="AQ941" s="21"/>
      <c r="AR941" s="21"/>
      <c r="AS941" s="21"/>
      <c r="AT941" s="1150"/>
      <c r="AU941" s="1150"/>
      <c r="AV941" s="1150"/>
      <c r="AW941" s="1150"/>
      <c r="AX941" s="1150"/>
      <c r="AY941" s="1150"/>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 thickBot="1">
      <c r="A942" s="1278"/>
      <c r="B942" s="1278"/>
      <c r="C942" s="1278"/>
      <c r="D942" s="1278"/>
      <c r="E942" s="1278"/>
      <c r="F942" s="1278"/>
      <c r="G942" s="1278"/>
      <c r="H942" s="1278"/>
      <c r="I942" s="1278"/>
      <c r="J942" s="1278"/>
      <c r="K942" s="1278"/>
      <c r="L942" s="1278"/>
      <c r="M942" s="1278"/>
      <c r="N942" s="1278"/>
      <c r="O942" s="1278"/>
      <c r="P942" s="1278"/>
      <c r="Q942" s="1278"/>
      <c r="R942" s="1278"/>
      <c r="S942" s="1278"/>
      <c r="T942" s="1278"/>
      <c r="U942" s="1278"/>
      <c r="V942" s="1278"/>
      <c r="W942" s="1278"/>
      <c r="X942" s="1278"/>
      <c r="Y942" s="1278"/>
      <c r="Z942" s="1278"/>
      <c r="AA942" s="1278"/>
      <c r="AB942" s="1278"/>
      <c r="AC942" s="1278"/>
      <c r="AD942" s="1278"/>
      <c r="AE942" s="1278"/>
      <c r="AF942" s="1278"/>
      <c r="AG942" s="1278"/>
      <c r="AH942" s="1278"/>
      <c r="AI942" s="1278"/>
      <c r="AJ942" s="1278"/>
      <c r="AK942" s="1278"/>
      <c r="AL942" s="1278"/>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3">
      <c r="A944" s="49" t="s">
        <v>341</v>
      </c>
      <c r="B944" s="25"/>
      <c r="C944" s="49" t="s">
        <v>665</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3">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3">
      <c r="A946" s="104"/>
      <c r="B946" s="1381" t="s">
        <v>688</v>
      </c>
      <c r="C946" s="1381"/>
      <c r="D946" s="1381"/>
      <c r="E946" s="1381"/>
      <c r="F946" s="1381"/>
      <c r="G946" s="1381"/>
      <c r="H946" s="1381"/>
      <c r="I946" s="1381"/>
      <c r="J946" s="1381"/>
      <c r="K946" s="1381"/>
      <c r="L946" s="1381" t="s">
        <v>689</v>
      </c>
      <c r="M946" s="1381"/>
      <c r="N946" s="1381"/>
      <c r="O946" s="1381"/>
      <c r="P946" s="1381"/>
      <c r="Q946" s="1381"/>
      <c r="R946" s="1381"/>
      <c r="S946" s="1381"/>
      <c r="T946" s="1381"/>
      <c r="U946" s="1381"/>
      <c r="V946" s="1381" t="s">
        <v>690</v>
      </c>
      <c r="W946" s="1381"/>
      <c r="X946" s="1381"/>
      <c r="Y946" s="1381"/>
      <c r="Z946" s="1381"/>
      <c r="AA946" s="1381"/>
      <c r="AB946" s="1381"/>
      <c r="AC946" s="1381"/>
      <c r="AD946" s="1392" t="s">
        <v>691</v>
      </c>
      <c r="AE946" s="1393"/>
      <c r="AF946" s="1393"/>
      <c r="AG946" s="1393"/>
      <c r="AH946" s="1393"/>
      <c r="AI946" s="1393"/>
      <c r="AJ946" s="1393"/>
      <c r="AK946" s="1394"/>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16" t="s">
        <v>683</v>
      </c>
      <c r="C947" s="1217"/>
      <c r="D947" s="1217"/>
      <c r="E947" s="1217"/>
      <c r="F947" s="1217"/>
      <c r="G947" s="1217"/>
      <c r="H947" s="1217"/>
      <c r="I947" s="1217"/>
      <c r="J947" s="1217"/>
      <c r="K947" s="1217"/>
      <c r="L947" s="1359">
        <f>IF(ISNA(IF($BA$779="4%",(INDEX($BC$789:$BG$846,MATCH($BO$779,$BB$789:$BB$846,0),MATCH(B947,$BC$788:$BG$788,0))),(INDEX($BJ$789:$BN$846,MATCH($BO$779,$BI$789:$BI$846,0),MATCH(B947,$BJ$788:$BN$788,0))))),0,IF($BA$779="4%",(INDEX($BC$789:$BG$846,MATCH($BO$779,$BB$789:$BB$846,0),MATCH(B947,$BC$788:$BG$788,0))),(INDEX($BJ$789:$BN$846,MATCH($BO$779,$BI$789:$BI$846,0),MATCH(B947,$BJ$788:$BN$788,0)))))</f>
        <v>255964</v>
      </c>
      <c r="M947" s="1360"/>
      <c r="N947" s="1360"/>
      <c r="O947" s="1360"/>
      <c r="P947" s="1360"/>
      <c r="Q947" s="1360"/>
      <c r="R947" s="1360"/>
      <c r="S947" s="1360"/>
      <c r="T947" s="1360"/>
      <c r="U947" s="1361"/>
      <c r="V947" s="1388">
        <f>BA635</f>
        <v>150</v>
      </c>
      <c r="W947" s="1388"/>
      <c r="X947" s="1388"/>
      <c r="Y947" s="1388"/>
      <c r="Z947" s="1388"/>
      <c r="AA947" s="1388"/>
      <c r="AB947" s="1388"/>
      <c r="AC947" s="1388"/>
      <c r="AD947" s="1301">
        <f>IF(ISERROR((L947*V947)),0,(L947*V947))</f>
        <v>38394600</v>
      </c>
      <c r="AE947" s="1302"/>
      <c r="AF947" s="1302"/>
      <c r="AG947" s="1302"/>
      <c r="AH947" s="1302"/>
      <c r="AI947" s="1302"/>
      <c r="AJ947" s="1302"/>
      <c r="AK947" s="1303"/>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5">
      <c r="B948" s="1216" t="s">
        <v>348</v>
      </c>
      <c r="C948" s="1216"/>
      <c r="D948" s="1216"/>
      <c r="E948" s="1216"/>
      <c r="F948" s="1216"/>
      <c r="G948" s="1216"/>
      <c r="H948" s="1216"/>
      <c r="I948" s="1216"/>
      <c r="J948" s="1216"/>
      <c r="K948" s="1216"/>
      <c r="L948" s="1359">
        <f>IF(ISNA(IF($BA$779="4%",(INDEX($BC$789:$BG$846,MATCH($BO$779,$BB$789:$BB$846,0),MATCH(B948,$BC$788:$BG$788,0))),(INDEX($BJ$789:$BN$846,MATCH($BO$779,$BI$789:$BI$846,0),MATCH(B948,$BJ$788:$BN$788,0))))),0,IF($BA$779="4%",(INDEX($BC$789:$BG$846,MATCH($BO$779,$BB$789:$BB$846,0),MATCH(B948,$BC$788:$BG$788,0))),(INDEX($BJ$789:$BN$846,MATCH($BO$779,$BI$789:$BI$846,0),MATCH(B948,$BJ$788:$BN$788,0)))))</f>
        <v>295124</v>
      </c>
      <c r="M948" s="1360"/>
      <c r="N948" s="1360"/>
      <c r="O948" s="1360"/>
      <c r="P948" s="1360"/>
      <c r="Q948" s="1360"/>
      <c r="R948" s="1360"/>
      <c r="S948" s="1360"/>
      <c r="T948" s="1360"/>
      <c r="U948" s="1361"/>
      <c r="V948" s="1388">
        <f>BF635</f>
        <v>72</v>
      </c>
      <c r="W948" s="1388"/>
      <c r="X948" s="1388"/>
      <c r="Y948" s="1388"/>
      <c r="Z948" s="1388"/>
      <c r="AA948" s="1388"/>
      <c r="AB948" s="1388"/>
      <c r="AC948" s="1388"/>
      <c r="AD948" s="1301">
        <f>IF(ISERROR((L948*V948)),0,(L948*V948))</f>
        <v>21248928</v>
      </c>
      <c r="AE948" s="1302"/>
      <c r="AF948" s="1302"/>
      <c r="AG948" s="1302"/>
      <c r="AH948" s="1302"/>
      <c r="AI948" s="1302"/>
      <c r="AJ948" s="1302"/>
      <c r="AK948" s="1303"/>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16" t="s">
        <v>170</v>
      </c>
      <c r="C949" s="1216"/>
      <c r="D949" s="1216"/>
      <c r="E949" s="1216"/>
      <c r="F949" s="1216"/>
      <c r="G949" s="1216"/>
      <c r="H949" s="1216"/>
      <c r="I949" s="1216"/>
      <c r="J949" s="1216"/>
      <c r="K949" s="1216"/>
      <c r="L949" s="1359">
        <f>IF(ISNA(IF($BA$779="4%",(INDEX($BC$789:$BG$846,MATCH($BO$779,$BB$789:$BB$846,0),MATCH(B949,$BC$788:$BG$788,0))),(INDEX($BJ$789:$BN$846,MATCH($BO$779,$BI$789:$BI$846,0),MATCH(B949,$BJ$788:$BN$788,0))))),0,IF($BA$779="4%",(INDEX($BC$789:$BG$846,MATCH($BO$779,$BB$789:$BB$846,0),MATCH(B949,$BC$788:$BG$788,0))),(INDEX($BJ$789:$BN$846,MATCH($BO$779,$BI$789:$BI$846,0),MATCH(B949,$BJ$788:$BN$788,0)))))</f>
        <v>356000</v>
      </c>
      <c r="M949" s="1360"/>
      <c r="N949" s="1360"/>
      <c r="O949" s="1360"/>
      <c r="P949" s="1360"/>
      <c r="Q949" s="1360"/>
      <c r="R949" s="1360"/>
      <c r="S949" s="1360"/>
      <c r="T949" s="1360"/>
      <c r="U949" s="1361"/>
      <c r="V949" s="1388">
        <f>BK635</f>
        <v>1</v>
      </c>
      <c r="W949" s="1388"/>
      <c r="X949" s="1388"/>
      <c r="Y949" s="1388"/>
      <c r="Z949" s="1388"/>
      <c r="AA949" s="1388"/>
      <c r="AB949" s="1388"/>
      <c r="AC949" s="1388"/>
      <c r="AD949" s="1301">
        <f>IF(ISERROR((L949*V949)),0,(L949*V949))</f>
        <v>356000</v>
      </c>
      <c r="AE949" s="1302"/>
      <c r="AF949" s="1302"/>
      <c r="AG949" s="1302"/>
      <c r="AH949" s="1302"/>
      <c r="AI949" s="1302"/>
      <c r="AJ949" s="1302"/>
      <c r="AK949" s="1303"/>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16" t="s">
        <v>171</v>
      </c>
      <c r="C950" s="1216"/>
      <c r="D950" s="1216"/>
      <c r="E950" s="1216"/>
      <c r="F950" s="1216"/>
      <c r="G950" s="1216"/>
      <c r="H950" s="1216"/>
      <c r="I950" s="1216"/>
      <c r="J950" s="1216"/>
      <c r="K950" s="1216"/>
      <c r="L950" s="1359">
        <f>IF(ISNA(IF($BA$779="4%",(INDEX($BC$789:$BG$846,MATCH($BO$779,$BB$789:$BB$846,0),MATCH(B950,$BC$788:$BG$788,0))),(INDEX($BJ$789:$BN$846,MATCH($BO$779,$BI$789:$BI$846,0),MATCH(B950,$BJ$788:$BN$788,0))))),0,IF($BA$779="4%",(INDEX($BC$789:$BG$846,MATCH($BO$779,$BB$789:$BB$846,0),MATCH(B950,$BC$788:$BG$788,0))),(INDEX($BJ$789:$BN$846,MATCH($BO$779,$BI$789:$BI$846,0),MATCH(B950,$BJ$788:$BN$788,0)))))</f>
        <v>455680</v>
      </c>
      <c r="M950" s="1360"/>
      <c r="N950" s="1360"/>
      <c r="O950" s="1360"/>
      <c r="P950" s="1360"/>
      <c r="Q950" s="1360"/>
      <c r="R950" s="1360"/>
      <c r="S950" s="1360"/>
      <c r="T950" s="1360"/>
      <c r="U950" s="1361"/>
      <c r="V950" s="1388">
        <f>BP635</f>
        <v>0</v>
      </c>
      <c r="W950" s="1388"/>
      <c r="X950" s="1388"/>
      <c r="Y950" s="1388"/>
      <c r="Z950" s="1388"/>
      <c r="AA950" s="1388"/>
      <c r="AB950" s="1388"/>
      <c r="AC950" s="1388"/>
      <c r="AD950" s="1301">
        <f>IF(ISERROR((L950*V950)),0,(L950*V950))</f>
        <v>0</v>
      </c>
      <c r="AE950" s="1302"/>
      <c r="AF950" s="1302"/>
      <c r="AG950" s="1302"/>
      <c r="AH950" s="1302"/>
      <c r="AI950" s="1302"/>
      <c r="AJ950" s="1302"/>
      <c r="AK950" s="1303"/>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65" customHeight="1">
      <c r="A951" s="51"/>
      <c r="B951" s="1216" t="s">
        <v>506</v>
      </c>
      <c r="C951" s="1216"/>
      <c r="D951" s="1216"/>
      <c r="E951" s="1216"/>
      <c r="F951" s="1216"/>
      <c r="G951" s="1216"/>
      <c r="H951" s="1216"/>
      <c r="I951" s="1216"/>
      <c r="J951" s="1216"/>
      <c r="K951" s="1216"/>
      <c r="L951" s="1359">
        <f>IF(ISNA(IF($BA$779="4%",(INDEX($BC$789:$BG$846,MATCH($BO$779,$BB$789:$BB$846,0),MATCH(B951,$BC$788:$BG$788,0))),(INDEX($BJ$789:$BN$846,MATCH($BO$779,$BI$789:$BI$846,0),MATCH(B951,$BJ$788:$BN$788,0))))),0,IF($BA$779="4%",(INDEX($BC$789:$BG$846,MATCH($BO$779,$BB$789:$BB$846,0),MATCH(B951,$BC$788:$BG$788,0))),(INDEX($BJ$789:$BN$846,MATCH($BO$779,$BI$789:$BI$846,0),MATCH(B951,$BJ$788:$BN$788,0)))))</f>
        <v>507656</v>
      </c>
      <c r="M951" s="1360"/>
      <c r="N951" s="1360"/>
      <c r="O951" s="1360"/>
      <c r="P951" s="1360"/>
      <c r="Q951" s="1360"/>
      <c r="R951" s="1360"/>
      <c r="S951" s="1360"/>
      <c r="T951" s="1360"/>
      <c r="U951" s="1361"/>
      <c r="V951" s="1388">
        <f>BZ635+BU635</f>
        <v>0</v>
      </c>
      <c r="W951" s="1388"/>
      <c r="X951" s="1388"/>
      <c r="Y951" s="1388"/>
      <c r="Z951" s="1388"/>
      <c r="AA951" s="1388"/>
      <c r="AB951" s="1388"/>
      <c r="AC951" s="1388"/>
      <c r="AD951" s="1301">
        <f>IF(ISERROR((L951*V951)),0,(L951*V951))</f>
        <v>0</v>
      </c>
      <c r="AE951" s="1302"/>
      <c r="AF951" s="1302"/>
      <c r="AG951" s="1302"/>
      <c r="AH951" s="1302"/>
      <c r="AI951" s="1302"/>
      <c r="AJ951" s="1302"/>
      <c r="AK951" s="1303"/>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62" t="s">
        <v>872</v>
      </c>
      <c r="C952" s="1163"/>
      <c r="D952" s="1163"/>
      <c r="E952" s="1163"/>
      <c r="F952" s="1163"/>
      <c r="G952" s="1163"/>
      <c r="H952" s="1163"/>
      <c r="I952" s="1163"/>
      <c r="J952" s="1163"/>
      <c r="K952" s="1163"/>
      <c r="L952" s="1163"/>
      <c r="M952" s="1163"/>
      <c r="N952" s="1163"/>
      <c r="O952" s="1163"/>
      <c r="P952" s="1163"/>
      <c r="Q952" s="1163"/>
      <c r="R952" s="1163"/>
      <c r="S952" s="1163"/>
      <c r="T952" s="1163"/>
      <c r="U952" s="1164"/>
      <c r="V952" s="1415">
        <f>SUM(V947:AC951)</f>
        <v>223</v>
      </c>
      <c r="W952" s="1416"/>
      <c r="X952" s="1416"/>
      <c r="Y952" s="1416"/>
      <c r="Z952" s="1416"/>
      <c r="AA952" s="1416"/>
      <c r="AB952" s="1416"/>
      <c r="AC952" s="1417"/>
      <c r="AD952" s="1301"/>
      <c r="AE952" s="1302"/>
      <c r="AF952" s="1302"/>
      <c r="AG952" s="1302"/>
      <c r="AH952" s="1302"/>
      <c r="AI952" s="1302"/>
      <c r="AJ952" s="1302"/>
      <c r="AK952" s="1303"/>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56" t="s">
        <v>558</v>
      </c>
      <c r="C953" s="1357"/>
      <c r="D953" s="1357"/>
      <c r="E953" s="1357"/>
      <c r="F953" s="1357"/>
      <c r="G953" s="1357"/>
      <c r="H953" s="1357"/>
      <c r="I953" s="1357"/>
      <c r="J953" s="1357"/>
      <c r="K953" s="1357"/>
      <c r="L953" s="1357"/>
      <c r="M953" s="1357"/>
      <c r="N953" s="1357"/>
      <c r="O953" s="1357"/>
      <c r="P953" s="1357"/>
      <c r="Q953" s="1357"/>
      <c r="R953" s="1357"/>
      <c r="S953" s="1357"/>
      <c r="T953" s="1357"/>
      <c r="U953" s="1357"/>
      <c r="V953" s="1357"/>
      <c r="W953" s="1357"/>
      <c r="X953" s="1357"/>
      <c r="Y953" s="1357"/>
      <c r="Z953" s="1357"/>
      <c r="AA953" s="1357"/>
      <c r="AB953" s="1357"/>
      <c r="AC953" s="1358"/>
      <c r="AD953" s="1282">
        <f>SUM(AD947:AK951)</f>
        <v>59999528</v>
      </c>
      <c r="AE953" s="1283"/>
      <c r="AF953" s="1283"/>
      <c r="AG953" s="1283"/>
      <c r="AH953" s="1283"/>
      <c r="AI953" s="1283"/>
      <c r="AJ953" s="1283"/>
      <c r="AK953" s="1284"/>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68" t="s">
        <v>719</v>
      </c>
      <c r="AA954" s="1569"/>
      <c r="AB954" s="1569"/>
      <c r="AC954" s="1570"/>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65" customHeight="1">
      <c r="A955" s="51"/>
      <c r="B955" s="120"/>
      <c r="C955" s="524" t="s">
        <v>721</v>
      </c>
      <c r="D955" s="1265" t="s">
        <v>1483</v>
      </c>
      <c r="E955" s="1266"/>
      <c r="F955" s="1266"/>
      <c r="G955" s="1266"/>
      <c r="H955" s="1266"/>
      <c r="I955" s="1266"/>
      <c r="J955" s="1266"/>
      <c r="K955" s="1266"/>
      <c r="L955" s="1266"/>
      <c r="M955" s="1266"/>
      <c r="N955" s="1266"/>
      <c r="O955" s="1266"/>
      <c r="P955" s="1266"/>
      <c r="Q955" s="1266"/>
      <c r="R955" s="1266"/>
      <c r="S955" s="1266"/>
      <c r="T955" s="1266"/>
      <c r="U955" s="1266"/>
      <c r="V955" s="1266"/>
      <c r="W955" s="1266"/>
      <c r="X955" s="1266"/>
      <c r="Y955" s="1267"/>
      <c r="Z955" s="115"/>
      <c r="AA955" s="1386" t="s">
        <v>722</v>
      </c>
      <c r="AB955" s="1387"/>
      <c r="AC955" s="128"/>
      <c r="AD955" s="1186">
        <f>ROUND(IF(AND(AA955="yes",D957&gt;0),AD953*0.2,0),0)</f>
        <v>0</v>
      </c>
      <c r="AE955" s="1186"/>
      <c r="AF955" s="1186"/>
      <c r="AG955" s="1186"/>
      <c r="AH955" s="1186"/>
      <c r="AI955" s="1186"/>
      <c r="AJ955" s="1186"/>
      <c r="AK955" s="1187"/>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900000000000006" customHeight="1">
      <c r="A956" s="51"/>
      <c r="B956" s="429"/>
      <c r="C956" s="428"/>
      <c r="D956" s="1602" t="s">
        <v>1484</v>
      </c>
      <c r="E956" s="1603"/>
      <c r="F956" s="1603"/>
      <c r="G956" s="1603"/>
      <c r="H956" s="1603"/>
      <c r="I956" s="1603"/>
      <c r="J956" s="1603"/>
      <c r="K956" s="1603"/>
      <c r="L956" s="1603"/>
      <c r="M956" s="1603"/>
      <c r="N956" s="1603"/>
      <c r="O956" s="1603"/>
      <c r="P956" s="1603"/>
      <c r="Q956" s="1603"/>
      <c r="R956" s="1603"/>
      <c r="S956" s="1603"/>
      <c r="T956" s="1603"/>
      <c r="U956" s="1603"/>
      <c r="V956" s="1603"/>
      <c r="W956" s="1603"/>
      <c r="X956" s="1603"/>
      <c r="Y956" s="1604"/>
      <c r="Z956" s="115"/>
      <c r="AA956" s="115"/>
      <c r="AB956" s="115"/>
      <c r="AC956" s="124"/>
      <c r="AD956" s="1189"/>
      <c r="AE956" s="1189"/>
      <c r="AF956" s="1189"/>
      <c r="AG956" s="1189"/>
      <c r="AH956" s="1189"/>
      <c r="AI956" s="1189"/>
      <c r="AJ956" s="1189"/>
      <c r="AK956" s="1190"/>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65" customHeight="1">
      <c r="A957" s="51"/>
      <c r="B957" s="429"/>
      <c r="C957" s="428"/>
      <c r="D957" s="1369"/>
      <c r="E957" s="1370"/>
      <c r="F957" s="1370"/>
      <c r="G957" s="1370"/>
      <c r="H957" s="1370"/>
      <c r="I957" s="1370"/>
      <c r="J957" s="1370"/>
      <c r="K957" s="1370"/>
      <c r="L957" s="1370"/>
      <c r="M957" s="1370"/>
      <c r="N957" s="1370"/>
      <c r="O957" s="1370"/>
      <c r="P957" s="1370"/>
      <c r="Q957" s="1370"/>
      <c r="R957" s="1370"/>
      <c r="S957" s="1370"/>
      <c r="T957" s="1370"/>
      <c r="U957" s="1370"/>
      <c r="V957" s="1370"/>
      <c r="W957" s="1370"/>
      <c r="X957" s="1370"/>
      <c r="Y957" s="1371"/>
      <c r="Z957" s="115"/>
      <c r="AA957" s="115"/>
      <c r="AB957" s="115"/>
      <c r="AC957" s="124"/>
      <c r="AD957" s="1189"/>
      <c r="AE957" s="1189"/>
      <c r="AF957" s="1189"/>
      <c r="AG957" s="1189"/>
      <c r="AH957" s="1189"/>
      <c r="AI957" s="1189"/>
      <c r="AJ957" s="1189"/>
      <c r="AK957" s="1190"/>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65" t="s">
        <v>1609</v>
      </c>
      <c r="E958" s="1266"/>
      <c r="F958" s="1266"/>
      <c r="G958" s="1266"/>
      <c r="H958" s="1266"/>
      <c r="I958" s="1266"/>
      <c r="J958" s="1266"/>
      <c r="K958" s="1266"/>
      <c r="L958" s="1266"/>
      <c r="M958" s="1266"/>
      <c r="N958" s="1266"/>
      <c r="O958" s="1266"/>
      <c r="P958" s="1266"/>
      <c r="Q958" s="1266"/>
      <c r="R958" s="1266"/>
      <c r="S958" s="1266"/>
      <c r="T958" s="1266"/>
      <c r="U958" s="1266"/>
      <c r="V958" s="1266"/>
      <c r="W958" s="1266"/>
      <c r="X958" s="1266"/>
      <c r="Y958" s="1267"/>
      <c r="Z958" s="127"/>
      <c r="AA958" s="1183" t="s">
        <v>722</v>
      </c>
      <c r="AB958" s="1184"/>
      <c r="AC958" s="128"/>
      <c r="AD958" s="1185">
        <f>ROUND(IF(AA958="yes",AD953*0.05,0),0)</f>
        <v>0</v>
      </c>
      <c r="AE958" s="1186"/>
      <c r="AF958" s="1186"/>
      <c r="AG958" s="1186"/>
      <c r="AH958" s="1186"/>
      <c r="AI958" s="1186"/>
      <c r="AJ958" s="1186"/>
      <c r="AK958" s="1187"/>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607" t="s">
        <v>1606</v>
      </c>
      <c r="E959" s="1608"/>
      <c r="F959" s="1608"/>
      <c r="G959" s="1608"/>
      <c r="H959" s="1608"/>
      <c r="I959" s="1608"/>
      <c r="J959" s="1608"/>
      <c r="K959" s="1608"/>
      <c r="L959" s="1608"/>
      <c r="M959" s="1608"/>
      <c r="N959" s="1608"/>
      <c r="O959" s="1608"/>
      <c r="P959" s="1608"/>
      <c r="Q959" s="1608"/>
      <c r="R959" s="1608"/>
      <c r="S959" s="1608"/>
      <c r="T959" s="1608"/>
      <c r="U959" s="1608"/>
      <c r="V959" s="1608"/>
      <c r="W959" s="1608"/>
      <c r="X959" s="1608"/>
      <c r="Y959" s="1609"/>
      <c r="Z959" s="115"/>
      <c r="AA959" s="115"/>
      <c r="AB959" s="115"/>
      <c r="AC959" s="124"/>
      <c r="AD959" s="1188"/>
      <c r="AE959" s="1189"/>
      <c r="AF959" s="1189"/>
      <c r="AG959" s="1189"/>
      <c r="AH959" s="1189"/>
      <c r="AI959" s="1189"/>
      <c r="AJ959" s="1189"/>
      <c r="AK959" s="1190"/>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607"/>
      <c r="E960" s="1608"/>
      <c r="F960" s="1608"/>
      <c r="G960" s="1608"/>
      <c r="H960" s="1608"/>
      <c r="I960" s="1608"/>
      <c r="J960" s="1608"/>
      <c r="K960" s="1608"/>
      <c r="L960" s="1608"/>
      <c r="M960" s="1608"/>
      <c r="N960" s="1608"/>
      <c r="O960" s="1608"/>
      <c r="P960" s="1608"/>
      <c r="Q960" s="1608"/>
      <c r="R960" s="1608"/>
      <c r="S960" s="1608"/>
      <c r="T960" s="1608"/>
      <c r="U960" s="1608"/>
      <c r="V960" s="1608"/>
      <c r="W960" s="1608"/>
      <c r="X960" s="1608"/>
      <c r="Y960" s="1609"/>
      <c r="Z960" s="115"/>
      <c r="AA960" s="115"/>
      <c r="AB960" s="115"/>
      <c r="AC960" s="124"/>
      <c r="AD960" s="1188"/>
      <c r="AE960" s="1189"/>
      <c r="AF960" s="1189"/>
      <c r="AG960" s="1189"/>
      <c r="AH960" s="1189"/>
      <c r="AI960" s="1189"/>
      <c r="AJ960" s="1189"/>
      <c r="AK960" s="1190"/>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607"/>
      <c r="E961" s="1608"/>
      <c r="F961" s="1608"/>
      <c r="G961" s="1608"/>
      <c r="H961" s="1608"/>
      <c r="I961" s="1608"/>
      <c r="J961" s="1608"/>
      <c r="K961" s="1608"/>
      <c r="L961" s="1608"/>
      <c r="M961" s="1608"/>
      <c r="N961" s="1608"/>
      <c r="O961" s="1608"/>
      <c r="P961" s="1608"/>
      <c r="Q961" s="1608"/>
      <c r="R961" s="1608"/>
      <c r="S961" s="1608"/>
      <c r="T961" s="1608"/>
      <c r="U961" s="1608"/>
      <c r="V961" s="1608"/>
      <c r="W961" s="1608"/>
      <c r="X961" s="1608"/>
      <c r="Y961" s="1609"/>
      <c r="Z961" s="115"/>
      <c r="AA961" s="115"/>
      <c r="AB961" s="115"/>
      <c r="AC961" s="124"/>
      <c r="AD961" s="1188"/>
      <c r="AE961" s="1189"/>
      <c r="AF961" s="1189"/>
      <c r="AG961" s="1189"/>
      <c r="AH961" s="1189"/>
      <c r="AI961" s="1189"/>
      <c r="AJ961" s="1189"/>
      <c r="AK961" s="1190"/>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607"/>
      <c r="E962" s="1608"/>
      <c r="F962" s="1608"/>
      <c r="G962" s="1608"/>
      <c r="H962" s="1608"/>
      <c r="I962" s="1608"/>
      <c r="J962" s="1608"/>
      <c r="K962" s="1608"/>
      <c r="L962" s="1608"/>
      <c r="M962" s="1608"/>
      <c r="N962" s="1608"/>
      <c r="O962" s="1608"/>
      <c r="P962" s="1608"/>
      <c r="Q962" s="1608"/>
      <c r="R962" s="1608"/>
      <c r="S962" s="1608"/>
      <c r="T962" s="1608"/>
      <c r="U962" s="1608"/>
      <c r="V962" s="1608"/>
      <c r="W962" s="1608"/>
      <c r="X962" s="1608"/>
      <c r="Y962" s="1609"/>
      <c r="Z962" s="115"/>
      <c r="AA962" s="115"/>
      <c r="AB962" s="115"/>
      <c r="AC962" s="124"/>
      <c r="AD962" s="1188"/>
      <c r="AE962" s="1189"/>
      <c r="AF962" s="1189"/>
      <c r="AG962" s="1189"/>
      <c r="AH962" s="1189"/>
      <c r="AI962" s="1189"/>
      <c r="AJ962" s="1189"/>
      <c r="AK962" s="1190"/>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607"/>
      <c r="E963" s="1608"/>
      <c r="F963" s="1608"/>
      <c r="G963" s="1608"/>
      <c r="H963" s="1608"/>
      <c r="I963" s="1608"/>
      <c r="J963" s="1608"/>
      <c r="K963" s="1608"/>
      <c r="L963" s="1608"/>
      <c r="M963" s="1608"/>
      <c r="N963" s="1608"/>
      <c r="O963" s="1608"/>
      <c r="P963" s="1608"/>
      <c r="Q963" s="1608"/>
      <c r="R963" s="1608"/>
      <c r="S963" s="1608"/>
      <c r="T963" s="1608"/>
      <c r="U963" s="1608"/>
      <c r="V963" s="1608"/>
      <c r="W963" s="1608"/>
      <c r="X963" s="1608"/>
      <c r="Y963" s="1609"/>
      <c r="Z963" s="115"/>
      <c r="AA963" s="115"/>
      <c r="AB963" s="115"/>
      <c r="AC963" s="124"/>
      <c r="AD963" s="1188"/>
      <c r="AE963" s="1189"/>
      <c r="AF963" s="1189"/>
      <c r="AG963" s="1189"/>
      <c r="AH963" s="1189"/>
      <c r="AI963" s="1189"/>
      <c r="AJ963" s="1189"/>
      <c r="AK963" s="1190"/>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602"/>
      <c r="E964" s="1610"/>
      <c r="F964" s="1610"/>
      <c r="G964" s="1610"/>
      <c r="H964" s="1610"/>
      <c r="I964" s="1610"/>
      <c r="J964" s="1610"/>
      <c r="K964" s="1610"/>
      <c r="L964" s="1610"/>
      <c r="M964" s="1610"/>
      <c r="N964" s="1610"/>
      <c r="O964" s="1610"/>
      <c r="P964" s="1610"/>
      <c r="Q964" s="1610"/>
      <c r="R964" s="1610"/>
      <c r="S964" s="1610"/>
      <c r="T964" s="1610"/>
      <c r="U964" s="1610"/>
      <c r="V964" s="1610"/>
      <c r="W964" s="1610"/>
      <c r="X964" s="1610"/>
      <c r="Y964" s="1611"/>
      <c r="Z964" s="11"/>
      <c r="AA964" s="11"/>
      <c r="AB964" s="11"/>
      <c r="AC964" s="119"/>
      <c r="AD964" s="1259"/>
      <c r="AE964" s="1260"/>
      <c r="AF964" s="1260"/>
      <c r="AG964" s="1260"/>
      <c r="AH964" s="1260"/>
      <c r="AI964" s="1260"/>
      <c r="AJ964" s="1260"/>
      <c r="AK964" s="1261"/>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725</v>
      </c>
      <c r="D965" s="1265" t="s">
        <v>1608</v>
      </c>
      <c r="E965" s="1266"/>
      <c r="F965" s="1266"/>
      <c r="G965" s="1266"/>
      <c r="H965" s="1266"/>
      <c r="I965" s="1266"/>
      <c r="J965" s="1266"/>
      <c r="K965" s="1266"/>
      <c r="L965" s="1266"/>
      <c r="M965" s="1266"/>
      <c r="N965" s="1266"/>
      <c r="O965" s="1266"/>
      <c r="P965" s="1266"/>
      <c r="Q965" s="1266"/>
      <c r="R965" s="1266"/>
      <c r="S965" s="1266"/>
      <c r="T965" s="1266"/>
      <c r="U965" s="1266"/>
      <c r="V965" s="1266"/>
      <c r="W965" s="1266"/>
      <c r="X965" s="1266"/>
      <c r="Y965" s="1267"/>
      <c r="Z965" s="127"/>
      <c r="AA965" s="1183" t="s">
        <v>722</v>
      </c>
      <c r="AB965" s="1184"/>
      <c r="AC965" s="128"/>
      <c r="AD965" s="1186">
        <f>ROUND(IF(AA965="yes",AD953*0.07,0),0)</f>
        <v>0</v>
      </c>
      <c r="AE965" s="1186"/>
      <c r="AF965" s="1186"/>
      <c r="AG965" s="1186"/>
      <c r="AH965" s="1186"/>
      <c r="AI965" s="1186"/>
      <c r="AJ965" s="1186"/>
      <c r="AK965" s="1187"/>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62" t="s">
        <v>1607</v>
      </c>
      <c r="E966" s="1263"/>
      <c r="F966" s="1263"/>
      <c r="G966" s="1263"/>
      <c r="H966" s="1263"/>
      <c r="I966" s="1263"/>
      <c r="J966" s="1263"/>
      <c r="K966" s="1263"/>
      <c r="L966" s="1263"/>
      <c r="M966" s="1263"/>
      <c r="N966" s="1263"/>
      <c r="O966" s="1263"/>
      <c r="P966" s="1263"/>
      <c r="Q966" s="1263"/>
      <c r="R966" s="1263"/>
      <c r="S966" s="1263"/>
      <c r="T966" s="1263"/>
      <c r="U966" s="1263"/>
      <c r="V966" s="1263"/>
      <c r="W966" s="1263"/>
      <c r="X966" s="1263"/>
      <c r="Y966" s="1264"/>
      <c r="Z966" s="115"/>
      <c r="AA966" s="25"/>
      <c r="AB966" s="25"/>
      <c r="AC966" s="124"/>
      <c r="AD966" s="1189"/>
      <c r="AE966" s="1189"/>
      <c r="AF966" s="1189"/>
      <c r="AG966" s="1189"/>
      <c r="AH966" s="1189"/>
      <c r="AI966" s="1189"/>
      <c r="AJ966" s="1189"/>
      <c r="AK966" s="1190"/>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62"/>
      <c r="E967" s="1263"/>
      <c r="F967" s="1263"/>
      <c r="G967" s="1263"/>
      <c r="H967" s="1263"/>
      <c r="I967" s="1263"/>
      <c r="J967" s="1263"/>
      <c r="K967" s="1263"/>
      <c r="L967" s="1263"/>
      <c r="M967" s="1263"/>
      <c r="N967" s="1263"/>
      <c r="O967" s="1263"/>
      <c r="P967" s="1263"/>
      <c r="Q967" s="1263"/>
      <c r="R967" s="1263"/>
      <c r="S967" s="1263"/>
      <c r="T967" s="1263"/>
      <c r="U967" s="1263"/>
      <c r="V967" s="1263"/>
      <c r="W967" s="1263"/>
      <c r="X967" s="1263"/>
      <c r="Y967" s="1264"/>
      <c r="Z967" s="115"/>
      <c r="AA967" s="115"/>
      <c r="AB967" s="115"/>
      <c r="AC967" s="124"/>
      <c r="AD967" s="1189"/>
      <c r="AE967" s="1189"/>
      <c r="AF967" s="1189"/>
      <c r="AG967" s="1189"/>
      <c r="AH967" s="1189"/>
      <c r="AI967" s="1189"/>
      <c r="AJ967" s="1189"/>
      <c r="AK967" s="1190"/>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68"/>
      <c r="E968" s="1269"/>
      <c r="F968" s="1269"/>
      <c r="G968" s="1269"/>
      <c r="H968" s="1269"/>
      <c r="I968" s="1269"/>
      <c r="J968" s="1269"/>
      <c r="K968" s="1269"/>
      <c r="L968" s="1269"/>
      <c r="M968" s="1269"/>
      <c r="N968" s="1269"/>
      <c r="O968" s="1269"/>
      <c r="P968" s="1269"/>
      <c r="Q968" s="1269"/>
      <c r="R968" s="1269"/>
      <c r="S968" s="1269"/>
      <c r="T968" s="1269"/>
      <c r="U968" s="1269"/>
      <c r="V968" s="1269"/>
      <c r="W968" s="1269"/>
      <c r="X968" s="1269"/>
      <c r="Y968" s="1270"/>
      <c r="Z968" s="11"/>
      <c r="AA968" s="11"/>
      <c r="AB968" s="11"/>
      <c r="AC968" s="119"/>
      <c r="AD968" s="1260"/>
      <c r="AE968" s="1260"/>
      <c r="AF968" s="1260"/>
      <c r="AG968" s="1260"/>
      <c r="AH968" s="1260"/>
      <c r="AI968" s="1260"/>
      <c r="AJ968" s="1260"/>
      <c r="AK968" s="1261"/>
      <c r="AL968" s="105"/>
      <c r="AO968" s="61"/>
      <c r="AP968" s="61"/>
      <c r="AQ968" s="61"/>
      <c r="AR968" s="61"/>
      <c r="AS968" s="61"/>
    </row>
    <row r="969" spans="1:96" ht="12.75" customHeight="1">
      <c r="A969" s="51"/>
      <c r="B969" s="120"/>
      <c r="C969" s="121" t="s">
        <v>227</v>
      </c>
      <c r="D969" s="1265" t="s">
        <v>1610</v>
      </c>
      <c r="E969" s="1266"/>
      <c r="F969" s="1266"/>
      <c r="G969" s="1266"/>
      <c r="H969" s="1266"/>
      <c r="I969" s="1266"/>
      <c r="J969" s="1266"/>
      <c r="K969" s="1266"/>
      <c r="L969" s="1266"/>
      <c r="M969" s="1266"/>
      <c r="N969" s="1266"/>
      <c r="O969" s="1266"/>
      <c r="P969" s="1266"/>
      <c r="Q969" s="1266"/>
      <c r="R969" s="1266"/>
      <c r="S969" s="1266"/>
      <c r="T969" s="1266"/>
      <c r="U969" s="1266"/>
      <c r="V969" s="1266"/>
      <c r="W969" s="1266"/>
      <c r="X969" s="1266"/>
      <c r="Y969" s="1267"/>
      <c r="Z969" s="113"/>
      <c r="AA969" s="1257" t="s">
        <v>722</v>
      </c>
      <c r="AB969" s="1258"/>
      <c r="AC969" s="51"/>
      <c r="AD969" s="1185">
        <f>ROUND(IF(AA969="yes",AD953*0.02,0),0)</f>
        <v>0</v>
      </c>
      <c r="AE969" s="1186"/>
      <c r="AF969" s="1186"/>
      <c r="AG969" s="1186"/>
      <c r="AH969" s="1186"/>
      <c r="AI969" s="1186"/>
      <c r="AJ969" s="1186"/>
      <c r="AK969" s="1187"/>
      <c r="AL969" s="105"/>
      <c r="AO969" s="32"/>
      <c r="AP969" s="32"/>
      <c r="AQ969" s="32"/>
      <c r="AR969" s="32"/>
      <c r="AS969" s="32"/>
    </row>
    <row r="970" spans="1:96" s="743" customFormat="1" ht="12.75" customHeight="1">
      <c r="A970" s="51"/>
      <c r="B970" s="113"/>
      <c r="C970" s="114"/>
      <c r="D970" s="1268" t="s">
        <v>1611</v>
      </c>
      <c r="E970" s="1269"/>
      <c r="F970" s="1269"/>
      <c r="G970" s="1269"/>
      <c r="H970" s="1269"/>
      <c r="I970" s="1269"/>
      <c r="J970" s="1269"/>
      <c r="K970" s="1269"/>
      <c r="L970" s="1269"/>
      <c r="M970" s="1269"/>
      <c r="N970" s="1269"/>
      <c r="O970" s="1269"/>
      <c r="P970" s="1269"/>
      <c r="Q970" s="1269"/>
      <c r="R970" s="1269"/>
      <c r="S970" s="1269"/>
      <c r="T970" s="1269"/>
      <c r="U970" s="1269"/>
      <c r="V970" s="1269"/>
      <c r="W970" s="1269"/>
      <c r="X970" s="1269"/>
      <c r="Y970" s="1270"/>
      <c r="Z970" s="113"/>
      <c r="AA970" s="51"/>
      <c r="AB970" s="51"/>
      <c r="AC970" s="51"/>
      <c r="AD970" s="1188"/>
      <c r="AE970" s="1189"/>
      <c r="AF970" s="1189"/>
      <c r="AG970" s="1189"/>
      <c r="AH970" s="1189"/>
      <c r="AI970" s="1189"/>
      <c r="AJ970" s="1189"/>
      <c r="AK970" s="1190"/>
      <c r="AL970" s="105"/>
      <c r="AO970" s="945"/>
      <c r="AP970" s="945"/>
      <c r="AQ970" s="945"/>
      <c r="AR970" s="945"/>
      <c r="AS970" s="945"/>
    </row>
    <row r="971" spans="1:96" ht="12.75" customHeight="1">
      <c r="A971" s="51"/>
      <c r="B971" s="120"/>
      <c r="C971" s="121" t="s">
        <v>230</v>
      </c>
      <c r="D971" s="1265" t="s">
        <v>1612</v>
      </c>
      <c r="E971" s="1266"/>
      <c r="F971" s="1266"/>
      <c r="G971" s="1266"/>
      <c r="H971" s="1266"/>
      <c r="I971" s="1266"/>
      <c r="J971" s="1266"/>
      <c r="K971" s="1266"/>
      <c r="L971" s="1266"/>
      <c r="M971" s="1266"/>
      <c r="N971" s="1266"/>
      <c r="O971" s="1266"/>
      <c r="P971" s="1266"/>
      <c r="Q971" s="1266"/>
      <c r="R971" s="1266"/>
      <c r="S971" s="1266"/>
      <c r="T971" s="1266"/>
      <c r="U971" s="1266"/>
      <c r="V971" s="1266"/>
      <c r="W971" s="1266"/>
      <c r="X971" s="1266"/>
      <c r="Y971" s="1267"/>
      <c r="Z971" s="120"/>
      <c r="AA971" s="1183" t="s">
        <v>722</v>
      </c>
      <c r="AB971" s="1184"/>
      <c r="AC971" s="120"/>
      <c r="AD971" s="1185">
        <f>ROUND(IF(AA971="yes",AD953*0.02,0),0)</f>
        <v>0</v>
      </c>
      <c r="AE971" s="1186"/>
      <c r="AF971" s="1186"/>
      <c r="AG971" s="1186"/>
      <c r="AH971" s="1186"/>
      <c r="AI971" s="1186"/>
      <c r="AJ971" s="1186"/>
      <c r="AK971" s="1187"/>
      <c r="AL971" s="105"/>
    </row>
    <row r="972" spans="1:96" s="743" customFormat="1" ht="12.75" customHeight="1">
      <c r="A972" s="51"/>
      <c r="B972" s="113"/>
      <c r="C972" s="114"/>
      <c r="D972" s="1262" t="s">
        <v>1613</v>
      </c>
      <c r="E972" s="1263"/>
      <c r="F972" s="1263"/>
      <c r="G972" s="1263"/>
      <c r="H972" s="1263"/>
      <c r="I972" s="1263"/>
      <c r="J972" s="1263"/>
      <c r="K972" s="1263"/>
      <c r="L972" s="1263"/>
      <c r="M972" s="1263"/>
      <c r="N972" s="1263"/>
      <c r="O972" s="1263"/>
      <c r="P972" s="1263"/>
      <c r="Q972" s="1263"/>
      <c r="R972" s="1263"/>
      <c r="S972" s="1263"/>
      <c r="T972" s="1263"/>
      <c r="U972" s="1263"/>
      <c r="V972" s="1263"/>
      <c r="W972" s="1263"/>
      <c r="X972" s="1263"/>
      <c r="Y972" s="1264"/>
      <c r="Z972" s="113"/>
      <c r="AA972" s="25"/>
      <c r="AB972" s="25"/>
      <c r="AC972" s="115"/>
      <c r="AD972" s="1188"/>
      <c r="AE972" s="1189"/>
      <c r="AF972" s="1189"/>
      <c r="AG972" s="1189"/>
      <c r="AH972" s="1189"/>
      <c r="AI972" s="1189"/>
      <c r="AJ972" s="1189"/>
      <c r="AK972" s="1190"/>
      <c r="AL972" s="105"/>
    </row>
    <row r="973" spans="1:96" ht="12.75" customHeight="1">
      <c r="A973" s="51"/>
      <c r="B973" s="116"/>
      <c r="C973" s="117"/>
      <c r="D973" s="1268"/>
      <c r="E973" s="1269"/>
      <c r="F973" s="1269"/>
      <c r="G973" s="1269"/>
      <c r="H973" s="1269"/>
      <c r="I973" s="1269"/>
      <c r="J973" s="1269"/>
      <c r="K973" s="1269"/>
      <c r="L973" s="1269"/>
      <c r="M973" s="1269"/>
      <c r="N973" s="1269"/>
      <c r="O973" s="1269"/>
      <c r="P973" s="1269"/>
      <c r="Q973" s="1269"/>
      <c r="R973" s="1269"/>
      <c r="S973" s="1269"/>
      <c r="T973" s="1269"/>
      <c r="U973" s="1269"/>
      <c r="V973" s="1269"/>
      <c r="W973" s="1269"/>
      <c r="X973" s="1269"/>
      <c r="Y973" s="1270"/>
      <c r="Z973" s="118"/>
      <c r="AA973" s="11"/>
      <c r="AB973" s="11"/>
      <c r="AC973" s="119"/>
      <c r="AD973" s="1259"/>
      <c r="AE973" s="1260"/>
      <c r="AF973" s="1260"/>
      <c r="AG973" s="1260"/>
      <c r="AH973" s="1260"/>
      <c r="AI973" s="1260"/>
      <c r="AJ973" s="1260"/>
      <c r="AK973" s="1261"/>
      <c r="AL973" s="105"/>
    </row>
    <row r="974" spans="1:96" ht="12.75" customHeight="1">
      <c r="A974" s="51"/>
      <c r="B974" s="120"/>
      <c r="C974" s="121" t="s">
        <v>233</v>
      </c>
      <c r="D974" s="1265" t="s">
        <v>1614</v>
      </c>
      <c r="E974" s="1266"/>
      <c r="F974" s="1266"/>
      <c r="G974" s="1266"/>
      <c r="H974" s="1266"/>
      <c r="I974" s="1266"/>
      <c r="J974" s="1266"/>
      <c r="K974" s="1266"/>
      <c r="L974" s="1266"/>
      <c r="M974" s="1266"/>
      <c r="N974" s="1266"/>
      <c r="O974" s="1266"/>
      <c r="P974" s="1266"/>
      <c r="Q974" s="1266"/>
      <c r="R974" s="1266"/>
      <c r="S974" s="1266"/>
      <c r="T974" s="1266"/>
      <c r="U974" s="1266"/>
      <c r="V974" s="1266"/>
      <c r="W974" s="1266"/>
      <c r="X974" s="1266"/>
      <c r="Y974" s="1267"/>
      <c r="Z974" s="120"/>
      <c r="AA974" s="1183" t="s">
        <v>722</v>
      </c>
      <c r="AB974" s="1184"/>
      <c r="AC974" s="128"/>
      <c r="AD974" s="1185">
        <f>IF(AA974="yes",AD953*AN891,0)</f>
        <v>0</v>
      </c>
      <c r="AE974" s="1186"/>
      <c r="AF974" s="1186"/>
      <c r="AG974" s="1186"/>
      <c r="AH974" s="1186"/>
      <c r="AI974" s="1186"/>
      <c r="AJ974" s="1186"/>
      <c r="AK974" s="1187"/>
      <c r="AL974" s="105"/>
    </row>
    <row r="975" spans="1:96" ht="15" customHeight="1">
      <c r="A975" s="51"/>
      <c r="B975" s="113"/>
      <c r="C975" s="114"/>
      <c r="D975" s="1262" t="s">
        <v>1615</v>
      </c>
      <c r="E975" s="1263"/>
      <c r="F975" s="1263"/>
      <c r="G975" s="1263"/>
      <c r="H975" s="1263"/>
      <c r="I975" s="1263"/>
      <c r="J975" s="1263"/>
      <c r="K975" s="1263"/>
      <c r="L975" s="1263"/>
      <c r="M975" s="1263"/>
      <c r="N975" s="1263"/>
      <c r="O975" s="1263"/>
      <c r="P975" s="1263"/>
      <c r="Q975" s="1263"/>
      <c r="R975" s="1263"/>
      <c r="S975" s="1263"/>
      <c r="T975" s="1263"/>
      <c r="U975" s="1263"/>
      <c r="V975" s="1263"/>
      <c r="W975" s="1263"/>
      <c r="X975" s="1263"/>
      <c r="Y975" s="1264"/>
      <c r="Z975" s="113"/>
      <c r="AA975" s="115"/>
      <c r="AB975" s="115"/>
      <c r="AC975" s="124"/>
      <c r="AD975" s="1188"/>
      <c r="AE975" s="1189"/>
      <c r="AF975" s="1189"/>
      <c r="AG975" s="1189"/>
      <c r="AH975" s="1189"/>
      <c r="AI975" s="1189"/>
      <c r="AJ975" s="1189"/>
      <c r="AK975" s="1190"/>
      <c r="AL975" s="105"/>
    </row>
    <row r="976" spans="1:96" s="743" customFormat="1" ht="15" customHeight="1">
      <c r="A976" s="51"/>
      <c r="B976" s="113"/>
      <c r="C976" s="114"/>
      <c r="D976" s="1262"/>
      <c r="E976" s="1263"/>
      <c r="F976" s="1263"/>
      <c r="G976" s="1263"/>
      <c r="H976" s="1263"/>
      <c r="I976" s="1263"/>
      <c r="J976" s="1263"/>
      <c r="K976" s="1263"/>
      <c r="L976" s="1263"/>
      <c r="M976" s="1263"/>
      <c r="N976" s="1263"/>
      <c r="O976" s="1263"/>
      <c r="P976" s="1263"/>
      <c r="Q976" s="1263"/>
      <c r="R976" s="1263"/>
      <c r="S976" s="1263"/>
      <c r="T976" s="1263"/>
      <c r="U976" s="1263"/>
      <c r="V976" s="1263"/>
      <c r="W976" s="1263"/>
      <c r="X976" s="1263"/>
      <c r="Y976" s="1264"/>
      <c r="Z976" s="113"/>
      <c r="AA976" s="115"/>
      <c r="AB976" s="115"/>
      <c r="AC976" s="124"/>
      <c r="AD976" s="1188"/>
      <c r="AE976" s="1189"/>
      <c r="AF976" s="1189"/>
      <c r="AG976" s="1189"/>
      <c r="AH976" s="1189"/>
      <c r="AI976" s="1189"/>
      <c r="AJ976" s="1189"/>
      <c r="AK976" s="1190"/>
      <c r="AL976" s="105"/>
    </row>
    <row r="977" spans="1:38" ht="12.5">
      <c r="A977" s="51"/>
      <c r="B977" s="122"/>
      <c r="C977" s="123"/>
      <c r="D977" s="1262"/>
      <c r="E977" s="1263"/>
      <c r="F977" s="1263"/>
      <c r="G977" s="1263"/>
      <c r="H977" s="1263"/>
      <c r="I977" s="1263"/>
      <c r="J977" s="1263"/>
      <c r="K977" s="1263"/>
      <c r="L977" s="1263"/>
      <c r="M977" s="1263"/>
      <c r="N977" s="1263"/>
      <c r="O977" s="1263"/>
      <c r="P977" s="1263"/>
      <c r="Q977" s="1263"/>
      <c r="R977" s="1263"/>
      <c r="S977" s="1263"/>
      <c r="T977" s="1263"/>
      <c r="U977" s="1263"/>
      <c r="V977" s="1263"/>
      <c r="W977" s="1263"/>
      <c r="X977" s="1263"/>
      <c r="Y977" s="1264"/>
      <c r="Z977" s="118"/>
      <c r="AA977" s="11"/>
      <c r="AB977" s="11"/>
      <c r="AC977" s="119"/>
      <c r="AD977" s="1259"/>
      <c r="AE977" s="1260"/>
      <c r="AF977" s="1260"/>
      <c r="AG977" s="1260"/>
      <c r="AH977" s="1260"/>
      <c r="AI977" s="1260"/>
      <c r="AJ977" s="1260"/>
      <c r="AK977" s="1261"/>
      <c r="AL977" s="105"/>
    </row>
    <row r="978" spans="1:38" ht="12.75" customHeight="1">
      <c r="A978" s="51"/>
      <c r="B978" s="120"/>
      <c r="C978" s="121" t="s">
        <v>238</v>
      </c>
      <c r="D978" s="1612" t="s">
        <v>1616</v>
      </c>
      <c r="E978" s="1613"/>
      <c r="F978" s="1613"/>
      <c r="G978" s="1613"/>
      <c r="H978" s="1613"/>
      <c r="I978" s="1613"/>
      <c r="J978" s="1613"/>
      <c r="K978" s="1613"/>
      <c r="L978" s="1613"/>
      <c r="M978" s="1613"/>
      <c r="N978" s="1613"/>
      <c r="O978" s="1613"/>
      <c r="P978" s="1613"/>
      <c r="Q978" s="1613"/>
      <c r="R978" s="1613"/>
      <c r="S978" s="1613"/>
      <c r="T978" s="1613"/>
      <c r="U978" s="1613"/>
      <c r="V978" s="1613"/>
      <c r="W978" s="1613"/>
      <c r="X978" s="1613"/>
      <c r="Y978" s="1614"/>
      <c r="Z978" s="115"/>
      <c r="AA978" s="1257" t="s">
        <v>722</v>
      </c>
      <c r="AB978" s="1258"/>
      <c r="AC978" s="51"/>
      <c r="AD978" s="1304"/>
      <c r="AE978" s="1305"/>
      <c r="AF978" s="1305"/>
      <c r="AG978" s="1305"/>
      <c r="AH978" s="1305"/>
      <c r="AI978" s="1305"/>
      <c r="AJ978" s="1305"/>
      <c r="AK978" s="1306"/>
      <c r="AL978" s="105"/>
    </row>
    <row r="979" spans="1:38" ht="12.75" customHeight="1">
      <c r="A979" s="51"/>
      <c r="B979" s="122"/>
      <c r="C979" s="125"/>
      <c r="D979" s="1615"/>
      <c r="E979" s="1616"/>
      <c r="F979" s="1616"/>
      <c r="G979" s="1616"/>
      <c r="H979" s="1616"/>
      <c r="I979" s="1616"/>
      <c r="J979" s="1616"/>
      <c r="K979" s="1616"/>
      <c r="L979" s="1616"/>
      <c r="M979" s="1616"/>
      <c r="N979" s="1616"/>
      <c r="O979" s="1616"/>
      <c r="P979" s="1616"/>
      <c r="Q979" s="1616"/>
      <c r="R979" s="1616"/>
      <c r="S979" s="1616"/>
      <c r="T979" s="1616"/>
      <c r="U979" s="1616"/>
      <c r="V979" s="1616"/>
      <c r="W979" s="1616"/>
      <c r="X979" s="1616"/>
      <c r="Y979" s="1617"/>
      <c r="Z979" s="1326">
        <f>IF(AA978="yes","Please Select Type and Enter Amount:",0)</f>
        <v>0</v>
      </c>
      <c r="AA979" s="1326"/>
      <c r="AB979" s="1326"/>
      <c r="AC979" s="1327"/>
      <c r="AD979" s="1307"/>
      <c r="AE979" s="1308"/>
      <c r="AF979" s="1308"/>
      <c r="AG979" s="1308"/>
      <c r="AH979" s="1308"/>
      <c r="AI979" s="1308"/>
      <c r="AJ979" s="1308"/>
      <c r="AK979" s="1309"/>
      <c r="AL979" s="105"/>
    </row>
    <row r="980" spans="1:38" ht="12.75" customHeight="1">
      <c r="A980" s="51"/>
      <c r="B980" s="122"/>
      <c r="C980" s="125"/>
      <c r="D980" s="1262" t="s">
        <v>1617</v>
      </c>
      <c r="E980" s="1263"/>
      <c r="F980" s="1263"/>
      <c r="G980" s="1263"/>
      <c r="H980" s="1263"/>
      <c r="I980" s="1263"/>
      <c r="J980" s="1263"/>
      <c r="K980" s="1263"/>
      <c r="L980" s="1263"/>
      <c r="M980" s="1263"/>
      <c r="N980" s="1263"/>
      <c r="O980" s="1263"/>
      <c r="P980" s="1263"/>
      <c r="Q980" s="1263"/>
      <c r="R980" s="1263"/>
      <c r="S980" s="1263"/>
      <c r="T980" s="1263"/>
      <c r="U980" s="1263"/>
      <c r="V980" s="1263"/>
      <c r="W980" s="1263"/>
      <c r="X980" s="1263"/>
      <c r="Y980" s="1264"/>
      <c r="Z980" s="1328"/>
      <c r="AA980" s="1326"/>
      <c r="AB980" s="1326"/>
      <c r="AC980" s="1327"/>
      <c r="AD980" s="1307"/>
      <c r="AE980" s="1308"/>
      <c r="AF980" s="1308"/>
      <c r="AG980" s="1308"/>
      <c r="AH980" s="1308"/>
      <c r="AI980" s="1308"/>
      <c r="AJ980" s="1308"/>
      <c r="AK980" s="1309"/>
      <c r="AL980" s="105"/>
    </row>
    <row r="981" spans="1:38" s="743" customFormat="1" ht="12.5">
      <c r="A981" s="51"/>
      <c r="B981" s="122"/>
      <c r="C981" s="125"/>
      <c r="D981" s="1262"/>
      <c r="E981" s="1263"/>
      <c r="F981" s="1263"/>
      <c r="G981" s="1263"/>
      <c r="H981" s="1263"/>
      <c r="I981" s="1263"/>
      <c r="J981" s="1263"/>
      <c r="K981" s="1263"/>
      <c r="L981" s="1263"/>
      <c r="M981" s="1263"/>
      <c r="N981" s="1263"/>
      <c r="O981" s="1263"/>
      <c r="P981" s="1263"/>
      <c r="Q981" s="1263"/>
      <c r="R981" s="1263"/>
      <c r="S981" s="1263"/>
      <c r="T981" s="1263"/>
      <c r="U981" s="1263"/>
      <c r="V981" s="1263"/>
      <c r="W981" s="1263"/>
      <c r="X981" s="1263"/>
      <c r="Y981" s="1264"/>
      <c r="Z981" s="1328"/>
      <c r="AA981" s="1326"/>
      <c r="AB981" s="1326"/>
      <c r="AC981" s="1327"/>
      <c r="AD981" s="1307"/>
      <c r="AE981" s="1308"/>
      <c r="AF981" s="1308"/>
      <c r="AG981" s="1308"/>
      <c r="AH981" s="1308"/>
      <c r="AI981" s="1308"/>
      <c r="AJ981" s="1308"/>
      <c r="AK981" s="1309"/>
      <c r="AL981" s="105"/>
    </row>
    <row r="982" spans="1:38" ht="12.75" customHeight="1">
      <c r="A982" s="51"/>
      <c r="B982" s="122"/>
      <c r="C982" s="125"/>
      <c r="D982" s="1262"/>
      <c r="E982" s="1263"/>
      <c r="F982" s="1263"/>
      <c r="G982" s="1263"/>
      <c r="H982" s="1263"/>
      <c r="I982" s="1263"/>
      <c r="J982" s="1263"/>
      <c r="K982" s="1263"/>
      <c r="L982" s="1263"/>
      <c r="M982" s="1263"/>
      <c r="N982" s="1263"/>
      <c r="O982" s="1263"/>
      <c r="P982" s="1263"/>
      <c r="Q982" s="1263"/>
      <c r="R982" s="1263"/>
      <c r="S982" s="1263"/>
      <c r="T982" s="1263"/>
      <c r="U982" s="1263"/>
      <c r="V982" s="1263"/>
      <c r="W982" s="1263"/>
      <c r="X982" s="1263"/>
      <c r="Y982" s="1264"/>
      <c r="Z982" s="1328"/>
      <c r="AA982" s="1326"/>
      <c r="AB982" s="1326"/>
      <c r="AC982" s="1327"/>
      <c r="AD982" s="1307"/>
      <c r="AE982" s="1308"/>
      <c r="AF982" s="1308"/>
      <c r="AG982" s="1308"/>
      <c r="AH982" s="1308"/>
      <c r="AI982" s="1308"/>
      <c r="AJ982" s="1308"/>
      <c r="AK982" s="1309"/>
      <c r="AL982" s="105"/>
    </row>
    <row r="983" spans="1:38" ht="12.75" customHeight="1">
      <c r="A983" s="51"/>
      <c r="B983" s="122"/>
      <c r="C983" s="125"/>
      <c r="D983" s="949" t="s">
        <v>383</v>
      </c>
      <c r="E983" s="136"/>
      <c r="F983" s="136"/>
      <c r="G983" s="163"/>
      <c r="H983" s="7"/>
      <c r="J983" s="1323" t="s">
        <v>641</v>
      </c>
      <c r="K983" s="1324"/>
      <c r="L983" s="1324"/>
      <c r="M983" s="1324"/>
      <c r="N983" s="1324"/>
      <c r="O983" s="1324"/>
      <c r="P983" s="1324"/>
      <c r="Q983" s="1325"/>
      <c r="R983" s="7"/>
      <c r="S983" s="7"/>
      <c r="T983" s="164"/>
      <c r="U983" s="7"/>
      <c r="V983" s="1365" t="str">
        <f>IF(AA978="yes",(AD953*0.15),"")</f>
        <v/>
      </c>
      <c r="W983" s="1365"/>
      <c r="X983" s="1365"/>
      <c r="Y983" s="1366"/>
      <c r="Z983" s="1298"/>
      <c r="AA983" s="1299"/>
      <c r="AB983" s="1299"/>
      <c r="AC983" s="1300"/>
      <c r="AD983" s="1310"/>
      <c r="AE983" s="1311"/>
      <c r="AF983" s="1311"/>
      <c r="AG983" s="1311"/>
      <c r="AH983" s="1311"/>
      <c r="AI983" s="1311"/>
      <c r="AJ983" s="1311"/>
      <c r="AK983" s="1312"/>
      <c r="AL983" s="105"/>
    </row>
    <row r="984" spans="1:38" ht="12.75" customHeight="1">
      <c r="A984" s="51"/>
      <c r="B984" s="120"/>
      <c r="C984" s="121" t="s">
        <v>244</v>
      </c>
      <c r="D984" s="1265" t="s">
        <v>1618</v>
      </c>
      <c r="E984" s="1266"/>
      <c r="F984" s="1266"/>
      <c r="G984" s="1266"/>
      <c r="H984" s="1266"/>
      <c r="I984" s="1266"/>
      <c r="J984" s="1266"/>
      <c r="K984" s="1266"/>
      <c r="L984" s="1266"/>
      <c r="M984" s="1266"/>
      <c r="N984" s="1266"/>
      <c r="O984" s="1266"/>
      <c r="P984" s="1266"/>
      <c r="Q984" s="1266"/>
      <c r="R984" s="1266"/>
      <c r="S984" s="1266"/>
      <c r="T984" s="1266"/>
      <c r="U984" s="1266"/>
      <c r="V984" s="1266"/>
      <c r="W984" s="1266"/>
      <c r="X984" s="1266"/>
      <c r="Y984" s="1267"/>
      <c r="Z984" s="113"/>
      <c r="AA984" s="1257" t="s">
        <v>722</v>
      </c>
      <c r="AB984" s="1258"/>
      <c r="AC984" s="51"/>
      <c r="AD984" s="1304"/>
      <c r="AE984" s="1305"/>
      <c r="AF984" s="1305"/>
      <c r="AG984" s="1305"/>
      <c r="AH984" s="1305"/>
      <c r="AI984" s="1305"/>
      <c r="AJ984" s="1305"/>
      <c r="AK984" s="1306"/>
      <c r="AL984" s="105"/>
    </row>
    <row r="985" spans="1:38" ht="12.75" customHeight="1">
      <c r="A985" s="51"/>
      <c r="B985" s="113"/>
      <c r="C985" s="114"/>
      <c r="D985" s="1262" t="s">
        <v>1619</v>
      </c>
      <c r="E985" s="1263"/>
      <c r="F985" s="1263"/>
      <c r="G985" s="1263"/>
      <c r="H985" s="1263"/>
      <c r="I985" s="1263"/>
      <c r="J985" s="1263"/>
      <c r="K985" s="1263"/>
      <c r="L985" s="1263"/>
      <c r="M985" s="1263"/>
      <c r="N985" s="1263"/>
      <c r="O985" s="1263"/>
      <c r="P985" s="1263"/>
      <c r="Q985" s="1263"/>
      <c r="R985" s="1263"/>
      <c r="S985" s="1263"/>
      <c r="T985" s="1263"/>
      <c r="U985" s="1263"/>
      <c r="V985" s="1263"/>
      <c r="W985" s="1263"/>
      <c r="X985" s="1263"/>
      <c r="Y985" s="1264"/>
      <c r="Z985" s="1321">
        <f>IF(AA984="yes","Please Enter Amount:",0)</f>
        <v>0</v>
      </c>
      <c r="AA985" s="1322"/>
      <c r="AB985" s="1322"/>
      <c r="AC985" s="1322"/>
      <c r="AD985" s="1307"/>
      <c r="AE985" s="1308"/>
      <c r="AF985" s="1308"/>
      <c r="AG985" s="1308"/>
      <c r="AH985" s="1308"/>
      <c r="AI985" s="1308"/>
      <c r="AJ985" s="1308"/>
      <c r="AK985" s="1309"/>
      <c r="AL985" s="105"/>
    </row>
    <row r="986" spans="1:38" s="743" customFormat="1" ht="12.75" customHeight="1">
      <c r="A986" s="51"/>
      <c r="B986" s="113"/>
      <c r="C986" s="114"/>
      <c r="D986" s="1262"/>
      <c r="E986" s="1263"/>
      <c r="F986" s="1263"/>
      <c r="G986" s="1263"/>
      <c r="H986" s="1263"/>
      <c r="I986" s="1263"/>
      <c r="J986" s="1263"/>
      <c r="K986" s="1263"/>
      <c r="L986" s="1263"/>
      <c r="M986" s="1263"/>
      <c r="N986" s="1263"/>
      <c r="O986" s="1263"/>
      <c r="P986" s="1263"/>
      <c r="Q986" s="1263"/>
      <c r="R986" s="1263"/>
      <c r="S986" s="1263"/>
      <c r="T986" s="1263"/>
      <c r="U986" s="1263"/>
      <c r="V986" s="1263"/>
      <c r="W986" s="1263"/>
      <c r="X986" s="1263"/>
      <c r="Y986" s="1264"/>
      <c r="Z986" s="1321"/>
      <c r="AA986" s="1322"/>
      <c r="AB986" s="1322"/>
      <c r="AC986" s="1322"/>
      <c r="AD986" s="1307"/>
      <c r="AE986" s="1308"/>
      <c r="AF986" s="1308"/>
      <c r="AG986" s="1308"/>
      <c r="AH986" s="1308"/>
      <c r="AI986" s="1308"/>
      <c r="AJ986" s="1308"/>
      <c r="AK986" s="1309"/>
      <c r="AL986" s="105"/>
    </row>
    <row r="987" spans="1:38" ht="12.75" customHeight="1">
      <c r="A987" s="51"/>
      <c r="B987" s="126"/>
      <c r="C987" s="125"/>
      <c r="D987" s="1268"/>
      <c r="E987" s="1269"/>
      <c r="F987" s="1269"/>
      <c r="G987" s="1269"/>
      <c r="H987" s="1269"/>
      <c r="I987" s="1269"/>
      <c r="J987" s="1269"/>
      <c r="K987" s="1269"/>
      <c r="L987" s="1269"/>
      <c r="M987" s="1269"/>
      <c r="N987" s="1269"/>
      <c r="O987" s="1269"/>
      <c r="P987" s="1269"/>
      <c r="Q987" s="1269"/>
      <c r="R987" s="1269"/>
      <c r="S987" s="1269"/>
      <c r="T987" s="1269"/>
      <c r="U987" s="1269"/>
      <c r="V987" s="1269"/>
      <c r="W987" s="1269"/>
      <c r="X987" s="1269"/>
      <c r="Y987" s="1270"/>
      <c r="Z987" s="1321"/>
      <c r="AA987" s="1322"/>
      <c r="AB987" s="1322"/>
      <c r="AC987" s="1322"/>
      <c r="AD987" s="1310"/>
      <c r="AE987" s="1311"/>
      <c r="AF987" s="1311"/>
      <c r="AG987" s="1311"/>
      <c r="AH987" s="1311"/>
      <c r="AI987" s="1311"/>
      <c r="AJ987" s="1311"/>
      <c r="AK987" s="1312"/>
      <c r="AL987" s="105"/>
    </row>
    <row r="988" spans="1:38" ht="12.75" customHeight="1">
      <c r="A988" s="51"/>
      <c r="B988" s="120"/>
      <c r="C988" s="121" t="s">
        <v>249</v>
      </c>
      <c r="D988" s="1265" t="s">
        <v>1620</v>
      </c>
      <c r="E988" s="1266"/>
      <c r="F988" s="1266"/>
      <c r="G988" s="1266"/>
      <c r="H988" s="1266"/>
      <c r="I988" s="1266"/>
      <c r="J988" s="1266"/>
      <c r="K988" s="1266"/>
      <c r="L988" s="1266"/>
      <c r="M988" s="1266"/>
      <c r="N988" s="1266"/>
      <c r="O988" s="1266"/>
      <c r="P988" s="1266"/>
      <c r="Q988" s="1266"/>
      <c r="R988" s="1266"/>
      <c r="S988" s="1266"/>
      <c r="T988" s="1266"/>
      <c r="U988" s="1266"/>
      <c r="V988" s="1266"/>
      <c r="W988" s="1266"/>
      <c r="X988" s="1266"/>
      <c r="Y988" s="1267"/>
      <c r="Z988" s="120"/>
      <c r="AA988" s="1183" t="s">
        <v>591</v>
      </c>
      <c r="AB988" s="1184"/>
      <c r="AC988" s="127"/>
      <c r="AD988" s="1185">
        <f>ROUND(IF(AA988="yes",(AD953*0.1),0),0)</f>
        <v>5999953</v>
      </c>
      <c r="AE988" s="1186"/>
      <c r="AF988" s="1186"/>
      <c r="AG988" s="1186"/>
      <c r="AH988" s="1186"/>
      <c r="AI988" s="1186"/>
      <c r="AJ988" s="1186"/>
      <c r="AK988" s="1187"/>
      <c r="AL988" s="105"/>
    </row>
    <row r="989" spans="1:38" s="743" customFormat="1" ht="12.75" customHeight="1">
      <c r="A989" s="51"/>
      <c r="B989" s="113"/>
      <c r="C989" s="114"/>
      <c r="D989" s="1262" t="s">
        <v>1621</v>
      </c>
      <c r="E989" s="1263"/>
      <c r="F989" s="1263"/>
      <c r="G989" s="1263"/>
      <c r="H989" s="1263"/>
      <c r="I989" s="1263"/>
      <c r="J989" s="1263"/>
      <c r="K989" s="1263"/>
      <c r="L989" s="1263"/>
      <c r="M989" s="1263"/>
      <c r="N989" s="1263"/>
      <c r="O989" s="1263"/>
      <c r="P989" s="1263"/>
      <c r="Q989" s="1263"/>
      <c r="R989" s="1263"/>
      <c r="S989" s="1263"/>
      <c r="T989" s="1263"/>
      <c r="U989" s="1263"/>
      <c r="V989" s="1263"/>
      <c r="W989" s="1263"/>
      <c r="X989" s="1263"/>
      <c r="Y989" s="1264"/>
      <c r="Z989" s="113"/>
      <c r="AA989" s="115"/>
      <c r="AB989" s="115"/>
      <c r="AC989" s="115"/>
      <c r="AD989" s="1188"/>
      <c r="AE989" s="1189"/>
      <c r="AF989" s="1189"/>
      <c r="AG989" s="1189"/>
      <c r="AH989" s="1189"/>
      <c r="AI989" s="1189"/>
      <c r="AJ989" s="1189"/>
      <c r="AK989" s="1190"/>
      <c r="AL989" s="105"/>
    </row>
    <row r="990" spans="1:38" ht="13">
      <c r="A990" s="51"/>
      <c r="B990" s="113"/>
      <c r="C990" s="114"/>
      <c r="D990" s="1268"/>
      <c r="E990" s="1269"/>
      <c r="F990" s="1269"/>
      <c r="G990" s="1269"/>
      <c r="H990" s="1269"/>
      <c r="I990" s="1269"/>
      <c r="J990" s="1269"/>
      <c r="K990" s="1269"/>
      <c r="L990" s="1269"/>
      <c r="M990" s="1269"/>
      <c r="N990" s="1269"/>
      <c r="O990" s="1269"/>
      <c r="P990" s="1269"/>
      <c r="Q990" s="1269"/>
      <c r="R990" s="1269"/>
      <c r="S990" s="1269"/>
      <c r="T990" s="1269"/>
      <c r="U990" s="1269"/>
      <c r="V990" s="1269"/>
      <c r="W990" s="1269"/>
      <c r="X990" s="1269"/>
      <c r="Y990" s="1270"/>
      <c r="Z990" s="113"/>
      <c r="AA990" s="115"/>
      <c r="AB990" s="115"/>
      <c r="AC990" s="115"/>
      <c r="AD990" s="1188"/>
      <c r="AE990" s="1189"/>
      <c r="AF990" s="1189"/>
      <c r="AG990" s="1189"/>
      <c r="AH990" s="1189"/>
      <c r="AI990" s="1189"/>
      <c r="AJ990" s="1189"/>
      <c r="AK990" s="1190"/>
      <c r="AL990" s="105"/>
    </row>
    <row r="991" spans="1:38" ht="12.75" customHeight="1">
      <c r="A991" s="51"/>
      <c r="B991" s="120"/>
      <c r="C991" s="555" t="s">
        <v>741</v>
      </c>
      <c r="D991" s="1265" t="s">
        <v>1622</v>
      </c>
      <c r="E991" s="1266"/>
      <c r="F991" s="1266"/>
      <c r="G991" s="1266"/>
      <c r="H991" s="1266"/>
      <c r="I991" s="1266"/>
      <c r="J991" s="1266"/>
      <c r="K991" s="1266"/>
      <c r="L991" s="1266"/>
      <c r="M991" s="1266"/>
      <c r="N991" s="1266"/>
      <c r="O991" s="1266"/>
      <c r="P991" s="1266"/>
      <c r="Q991" s="1266"/>
      <c r="R991" s="1266"/>
      <c r="S991" s="1266"/>
      <c r="T991" s="1266"/>
      <c r="U991" s="1266"/>
      <c r="V991" s="1266"/>
      <c r="W991" s="1266"/>
      <c r="X991" s="1266"/>
      <c r="Y991" s="1267"/>
      <c r="Z991" s="120"/>
      <c r="AA991" s="1183" t="s">
        <v>722</v>
      </c>
      <c r="AB991" s="1184"/>
      <c r="AC991" s="127"/>
      <c r="AD991" s="1185">
        <f>ROUND(IF(AA991="yes",(AD953*0.1),0),0)</f>
        <v>0</v>
      </c>
      <c r="AE991" s="1186"/>
      <c r="AF991" s="1186"/>
      <c r="AG991" s="1186"/>
      <c r="AH991" s="1186"/>
      <c r="AI991" s="1186"/>
      <c r="AJ991" s="1186"/>
      <c r="AK991" s="1187"/>
      <c r="AL991" s="105"/>
    </row>
    <row r="992" spans="1:38" s="706" customFormat="1" ht="12.75" customHeight="1">
      <c r="A992" s="51"/>
      <c r="B992" s="113"/>
      <c r="C992" s="114"/>
      <c r="D992" s="1262" t="s">
        <v>1623</v>
      </c>
      <c r="E992" s="1263"/>
      <c r="F992" s="1263"/>
      <c r="G992" s="1263"/>
      <c r="H992" s="1263"/>
      <c r="I992" s="1263"/>
      <c r="J992" s="1263"/>
      <c r="K992" s="1263"/>
      <c r="L992" s="1263"/>
      <c r="M992" s="1263"/>
      <c r="N992" s="1263"/>
      <c r="O992" s="1263"/>
      <c r="P992" s="1263"/>
      <c r="Q992" s="1263"/>
      <c r="R992" s="1263"/>
      <c r="S992" s="1263"/>
      <c r="T992" s="1263"/>
      <c r="U992" s="1263"/>
      <c r="V992" s="1263"/>
      <c r="W992" s="1263"/>
      <c r="X992" s="1263"/>
      <c r="Y992" s="1264"/>
      <c r="Z992" s="113"/>
      <c r="AA992" s="115"/>
      <c r="AB992" s="115"/>
      <c r="AC992" s="115"/>
      <c r="AD992" s="1188"/>
      <c r="AE992" s="1189"/>
      <c r="AF992" s="1189"/>
      <c r="AG992" s="1189"/>
      <c r="AH992" s="1189"/>
      <c r="AI992" s="1189"/>
      <c r="AJ992" s="1189"/>
      <c r="AK992" s="1190"/>
      <c r="AL992" s="105"/>
    </row>
    <row r="993" spans="1:38" ht="12.75" customHeight="1">
      <c r="A993" s="51"/>
      <c r="B993" s="113"/>
      <c r="C993" s="114"/>
      <c r="D993" s="1262"/>
      <c r="E993" s="1263"/>
      <c r="F993" s="1263"/>
      <c r="G993" s="1263"/>
      <c r="H993" s="1263"/>
      <c r="I993" s="1263"/>
      <c r="J993" s="1263"/>
      <c r="K993" s="1263"/>
      <c r="L993" s="1263"/>
      <c r="M993" s="1263"/>
      <c r="N993" s="1263"/>
      <c r="O993" s="1263"/>
      <c r="P993" s="1263"/>
      <c r="Q993" s="1263"/>
      <c r="R993" s="1263"/>
      <c r="S993" s="1263"/>
      <c r="T993" s="1263"/>
      <c r="U993" s="1263"/>
      <c r="V993" s="1263"/>
      <c r="W993" s="1263"/>
      <c r="X993" s="1263"/>
      <c r="Y993" s="1264"/>
      <c r="Z993" s="113"/>
      <c r="AA993" s="115"/>
      <c r="AB993" s="115"/>
      <c r="AC993" s="115"/>
      <c r="AD993" s="552"/>
      <c r="AE993" s="553"/>
      <c r="AF993" s="553"/>
      <c r="AG993" s="553"/>
      <c r="AH993" s="553"/>
      <c r="AI993" s="553"/>
      <c r="AJ993" s="553"/>
      <c r="AK993" s="554"/>
      <c r="AL993" s="105"/>
    </row>
    <row r="994" spans="1:38" ht="12.75" customHeight="1">
      <c r="A994" s="51"/>
      <c r="B994" s="113"/>
      <c r="C994" s="114"/>
      <c r="D994" s="1262"/>
      <c r="E994" s="1263"/>
      <c r="F994" s="1263"/>
      <c r="G994" s="1263"/>
      <c r="H994" s="1263"/>
      <c r="I994" s="1263"/>
      <c r="J994" s="1263"/>
      <c r="K994" s="1263"/>
      <c r="L994" s="1263"/>
      <c r="M994" s="1263"/>
      <c r="N994" s="1263"/>
      <c r="O994" s="1263"/>
      <c r="P994" s="1263"/>
      <c r="Q994" s="1263"/>
      <c r="R994" s="1263"/>
      <c r="S994" s="1263"/>
      <c r="T994" s="1263"/>
      <c r="U994" s="1263"/>
      <c r="V994" s="1263"/>
      <c r="W994" s="1263"/>
      <c r="X994" s="1263"/>
      <c r="Y994" s="1264"/>
      <c r="Z994" s="113"/>
      <c r="AA994" s="115"/>
      <c r="AB994" s="115"/>
      <c r="AC994" s="115"/>
      <c r="AD994" s="552"/>
      <c r="AE994" s="553"/>
      <c r="AF994" s="553"/>
      <c r="AG994" s="553"/>
      <c r="AH994" s="553"/>
      <c r="AI994" s="553"/>
      <c r="AJ994" s="553"/>
      <c r="AK994" s="554"/>
      <c r="AL994" s="105"/>
    </row>
    <row r="995" spans="1:38" ht="12.75" customHeight="1">
      <c r="A995" s="51"/>
      <c r="B995" s="113"/>
      <c r="C995" s="114"/>
      <c r="D995" s="1268"/>
      <c r="E995" s="1269"/>
      <c r="F995" s="1269"/>
      <c r="G995" s="1269"/>
      <c r="H995" s="1269"/>
      <c r="I995" s="1269"/>
      <c r="J995" s="1269"/>
      <c r="K995" s="1269"/>
      <c r="L995" s="1269"/>
      <c r="M995" s="1269"/>
      <c r="N995" s="1269"/>
      <c r="O995" s="1269"/>
      <c r="P995" s="1269"/>
      <c r="Q995" s="1269"/>
      <c r="R995" s="1269"/>
      <c r="S995" s="1269"/>
      <c r="T995" s="1269"/>
      <c r="U995" s="1269"/>
      <c r="V995" s="1269"/>
      <c r="W995" s="1269"/>
      <c r="X995" s="1269"/>
      <c r="Y995" s="1270"/>
      <c r="Z995" s="113"/>
      <c r="AA995" s="115"/>
      <c r="AB995" s="115"/>
      <c r="AC995" s="115"/>
      <c r="AD995" s="552"/>
      <c r="AE995" s="553"/>
      <c r="AF995" s="553"/>
      <c r="AG995" s="553"/>
      <c r="AH995" s="553"/>
      <c r="AI995" s="553"/>
      <c r="AJ995" s="553"/>
      <c r="AK995" s="554"/>
      <c r="AL995" s="105"/>
    </row>
    <row r="996" spans="1:38" ht="12.75" customHeight="1">
      <c r="A996" s="51"/>
      <c r="B996" s="120"/>
      <c r="C996" s="206" t="s">
        <v>703</v>
      </c>
      <c r="D996" s="1265" t="s">
        <v>1627</v>
      </c>
      <c r="E996" s="1266"/>
      <c r="F996" s="1266"/>
      <c r="G996" s="1266"/>
      <c r="H996" s="1266"/>
      <c r="I996" s="1266"/>
      <c r="J996" s="1266"/>
      <c r="K996" s="1266"/>
      <c r="L996" s="1266"/>
      <c r="M996" s="1266"/>
      <c r="N996" s="1266"/>
      <c r="O996" s="1266"/>
      <c r="P996" s="1266"/>
      <c r="Q996" s="1266"/>
      <c r="R996" s="1266"/>
      <c r="S996" s="1266"/>
      <c r="T996" s="1266"/>
      <c r="U996" s="1266"/>
      <c r="V996" s="1266"/>
      <c r="W996" s="1266"/>
      <c r="X996" s="1266"/>
      <c r="Y996" s="1267"/>
      <c r="Z996" s="120"/>
      <c r="AA996" s="1296" t="str">
        <f>IF(X999&gt;0,"Yes","No")</f>
        <v>Yes</v>
      </c>
      <c r="AB996" s="1297"/>
      <c r="AC996" s="128"/>
      <c r="AD996" s="1287">
        <f>IF((X999=0),"",AO906*AD953)</f>
        <v>17999858.399999999</v>
      </c>
      <c r="AE996" s="1288"/>
      <c r="AF996" s="1288"/>
      <c r="AG996" s="1288"/>
      <c r="AH996" s="1288"/>
      <c r="AI996" s="1288"/>
      <c r="AJ996" s="1288"/>
      <c r="AK996" s="1289"/>
      <c r="AL996" s="105"/>
    </row>
    <row r="997" spans="1:38" s="743" customFormat="1" ht="12.75" customHeight="1">
      <c r="A997" s="51"/>
      <c r="B997" s="113"/>
      <c r="C997" s="726"/>
      <c r="D997" s="1262" t="s">
        <v>1626</v>
      </c>
      <c r="E997" s="1263"/>
      <c r="F997" s="1263"/>
      <c r="G997" s="1263"/>
      <c r="H997" s="1263"/>
      <c r="I997" s="1263"/>
      <c r="J997" s="1263"/>
      <c r="K997" s="1263"/>
      <c r="L997" s="1263"/>
      <c r="M997" s="1263"/>
      <c r="N997" s="1263"/>
      <c r="O997" s="1263"/>
      <c r="P997" s="1263"/>
      <c r="Q997" s="1263"/>
      <c r="R997" s="1263"/>
      <c r="S997" s="1263"/>
      <c r="T997" s="1263"/>
      <c r="U997" s="1263"/>
      <c r="V997" s="1263"/>
      <c r="W997" s="1263"/>
      <c r="X997" s="1263"/>
      <c r="Y997" s="1264"/>
      <c r="Z997" s="113"/>
      <c r="AA997" s="727"/>
      <c r="AB997" s="727"/>
      <c r="AC997" s="124"/>
      <c r="AD997" s="1290"/>
      <c r="AE997" s="1291"/>
      <c r="AF997" s="1291"/>
      <c r="AG997" s="1291"/>
      <c r="AH997" s="1291"/>
      <c r="AI997" s="1291"/>
      <c r="AJ997" s="1291"/>
      <c r="AK997" s="1292"/>
      <c r="AL997" s="105"/>
    </row>
    <row r="998" spans="1:38" ht="12.75" customHeight="1">
      <c r="A998" s="51"/>
      <c r="B998" s="113"/>
      <c r="C998" s="726"/>
      <c r="D998" s="1262"/>
      <c r="E998" s="1263"/>
      <c r="F998" s="1263"/>
      <c r="G998" s="1263"/>
      <c r="H998" s="1263"/>
      <c r="I998" s="1263"/>
      <c r="J998" s="1263"/>
      <c r="K998" s="1263"/>
      <c r="L998" s="1263"/>
      <c r="M998" s="1263"/>
      <c r="N998" s="1263"/>
      <c r="O998" s="1263"/>
      <c r="P998" s="1263"/>
      <c r="Q998" s="1263"/>
      <c r="R998" s="1263"/>
      <c r="S998" s="1263"/>
      <c r="T998" s="1263"/>
      <c r="U998" s="1263"/>
      <c r="V998" s="1263"/>
      <c r="W998" s="1263"/>
      <c r="X998" s="1263"/>
      <c r="Y998" s="1264"/>
      <c r="Z998" s="113"/>
      <c r="AA998" s="727"/>
      <c r="AB998" s="727"/>
      <c r="AC998" s="124"/>
      <c r="AD998" s="1290"/>
      <c r="AE998" s="1291"/>
      <c r="AF998" s="1291"/>
      <c r="AG998" s="1291"/>
      <c r="AH998" s="1291"/>
      <c r="AI998" s="1291"/>
      <c r="AJ998" s="1291"/>
      <c r="AK998" s="1292"/>
      <c r="AL998" s="105"/>
    </row>
    <row r="999" spans="1:38" ht="12.75" customHeight="1">
      <c r="A999" s="51"/>
      <c r="B999" s="118"/>
      <c r="C999" s="119"/>
      <c r="D999" s="207" t="s">
        <v>1081</v>
      </c>
      <c r="E999" s="208"/>
      <c r="F999" s="208"/>
      <c r="G999" s="208"/>
      <c r="H999" s="104"/>
      <c r="I999" s="1317">
        <f>AM905</f>
        <v>220</v>
      </c>
      <c r="J999" s="1318"/>
      <c r="K999" s="51"/>
      <c r="L999" s="104"/>
      <c r="M999" s="208"/>
      <c r="N999" s="208"/>
      <c r="O999" s="208"/>
      <c r="P999" s="208"/>
      <c r="Q999" s="208"/>
      <c r="R999" s="208"/>
      <c r="S999" s="208"/>
      <c r="T999" s="208"/>
      <c r="U999" s="208"/>
      <c r="V999" s="104"/>
      <c r="W999" s="209" t="s">
        <v>1082</v>
      </c>
      <c r="X999" s="1319">
        <f>AT614</f>
        <v>68</v>
      </c>
      <c r="Y999" s="1320"/>
      <c r="Z999" s="1298"/>
      <c r="AA999" s="1299"/>
      <c r="AB999" s="1299"/>
      <c r="AC999" s="1300"/>
      <c r="AD999" s="1293"/>
      <c r="AE999" s="1294"/>
      <c r="AF999" s="1294"/>
      <c r="AG999" s="1294"/>
      <c r="AH999" s="1294"/>
      <c r="AI999" s="1294"/>
      <c r="AJ999" s="1294"/>
      <c r="AK999" s="1295"/>
      <c r="AL999" s="105"/>
    </row>
    <row r="1000" spans="1:38" ht="12.75" customHeight="1">
      <c r="A1000" s="51"/>
      <c r="B1000" s="120"/>
      <c r="C1000" s="206" t="s">
        <v>1155</v>
      </c>
      <c r="D1000" s="1265" t="s">
        <v>1625</v>
      </c>
      <c r="E1000" s="1266"/>
      <c r="F1000" s="1266"/>
      <c r="G1000" s="1266"/>
      <c r="H1000" s="1266"/>
      <c r="I1000" s="1266"/>
      <c r="J1000" s="1266"/>
      <c r="K1000" s="1266"/>
      <c r="L1000" s="1266"/>
      <c r="M1000" s="1266"/>
      <c r="N1000" s="1266"/>
      <c r="O1000" s="1266"/>
      <c r="P1000" s="1266"/>
      <c r="Q1000" s="1266"/>
      <c r="R1000" s="1266"/>
      <c r="S1000" s="1266"/>
      <c r="T1000" s="1266"/>
      <c r="U1000" s="1266"/>
      <c r="V1000" s="1266"/>
      <c r="W1000" s="1266"/>
      <c r="X1000" s="1266"/>
      <c r="Y1000" s="1267"/>
      <c r="Z1000" s="113"/>
      <c r="AA1000" s="1296" t="str">
        <f>IF(X1003&gt;0,"Yes","No")</f>
        <v>No</v>
      </c>
      <c r="AB1000" s="1297"/>
      <c r="AC1000" s="124"/>
      <c r="AD1000" s="1287" t="str">
        <f>IF((X1003=0)," ",(2*AO907)*AD953)</f>
        <v xml:space="preserve"> </v>
      </c>
      <c r="AE1000" s="1288"/>
      <c r="AF1000" s="1288"/>
      <c r="AG1000" s="1288"/>
      <c r="AH1000" s="1288"/>
      <c r="AI1000" s="1288"/>
      <c r="AJ1000" s="1288"/>
      <c r="AK1000" s="1289"/>
      <c r="AL1000" s="105"/>
    </row>
    <row r="1001" spans="1:38" s="743" customFormat="1" ht="12.75" customHeight="1">
      <c r="A1001" s="51"/>
      <c r="B1001" s="113"/>
      <c r="C1001" s="726"/>
      <c r="D1001" s="1262" t="s">
        <v>1624</v>
      </c>
      <c r="E1001" s="1263"/>
      <c r="F1001" s="1263"/>
      <c r="G1001" s="1263"/>
      <c r="H1001" s="1263"/>
      <c r="I1001" s="1263"/>
      <c r="J1001" s="1263"/>
      <c r="K1001" s="1263"/>
      <c r="L1001" s="1263"/>
      <c r="M1001" s="1263"/>
      <c r="N1001" s="1263"/>
      <c r="O1001" s="1263"/>
      <c r="P1001" s="1263"/>
      <c r="Q1001" s="1263"/>
      <c r="R1001" s="1263"/>
      <c r="S1001" s="1263"/>
      <c r="T1001" s="1263"/>
      <c r="U1001" s="1263"/>
      <c r="V1001" s="1263"/>
      <c r="W1001" s="1263"/>
      <c r="X1001" s="1263"/>
      <c r="Y1001" s="1264"/>
      <c r="Z1001" s="113"/>
      <c r="AA1001" s="727"/>
      <c r="AB1001" s="727"/>
      <c r="AC1001" s="124"/>
      <c r="AD1001" s="1290"/>
      <c r="AE1001" s="1291"/>
      <c r="AF1001" s="1291"/>
      <c r="AG1001" s="1291"/>
      <c r="AH1001" s="1291"/>
      <c r="AI1001" s="1291"/>
      <c r="AJ1001" s="1291"/>
      <c r="AK1001" s="1292"/>
      <c r="AL1001" s="105"/>
    </row>
    <row r="1002" spans="1:38" ht="12.75" customHeight="1">
      <c r="A1002" s="51"/>
      <c r="B1002" s="113"/>
      <c r="C1002" s="124"/>
      <c r="D1002" s="1262"/>
      <c r="E1002" s="1263"/>
      <c r="F1002" s="1263"/>
      <c r="G1002" s="1263"/>
      <c r="H1002" s="1263"/>
      <c r="I1002" s="1263"/>
      <c r="J1002" s="1263"/>
      <c r="K1002" s="1263"/>
      <c r="L1002" s="1263"/>
      <c r="M1002" s="1263"/>
      <c r="N1002" s="1263"/>
      <c r="O1002" s="1263"/>
      <c r="P1002" s="1263"/>
      <c r="Q1002" s="1263"/>
      <c r="R1002" s="1263"/>
      <c r="S1002" s="1263"/>
      <c r="T1002" s="1263"/>
      <c r="U1002" s="1263"/>
      <c r="V1002" s="1263"/>
      <c r="W1002" s="1263"/>
      <c r="X1002" s="1263"/>
      <c r="Y1002" s="1264"/>
      <c r="Z1002" s="1328"/>
      <c r="AA1002" s="1326"/>
      <c r="AB1002" s="1326"/>
      <c r="AC1002" s="1327"/>
      <c r="AD1002" s="1290"/>
      <c r="AE1002" s="1291"/>
      <c r="AF1002" s="1291"/>
      <c r="AG1002" s="1291"/>
      <c r="AH1002" s="1291"/>
      <c r="AI1002" s="1291"/>
      <c r="AJ1002" s="1291"/>
      <c r="AK1002" s="1292"/>
      <c r="AL1002" s="105"/>
    </row>
    <row r="1003" spans="1:38" ht="12.75" customHeight="1">
      <c r="A1003" s="51"/>
      <c r="B1003" s="118"/>
      <c r="C1003" s="119"/>
      <c r="D1003" s="207" t="s">
        <v>1081</v>
      </c>
      <c r="E1003" s="208"/>
      <c r="F1003" s="208"/>
      <c r="G1003" s="208"/>
      <c r="H1003" s="208"/>
      <c r="I1003" s="1317">
        <f>AM905</f>
        <v>220</v>
      </c>
      <c r="J1003" s="1318"/>
      <c r="K1003" s="51"/>
      <c r="L1003" s="208"/>
      <c r="M1003" s="208"/>
      <c r="N1003" s="208"/>
      <c r="O1003" s="208"/>
      <c r="P1003" s="208"/>
      <c r="Q1003" s="208"/>
      <c r="R1003" s="208"/>
      <c r="S1003" s="208"/>
      <c r="T1003" s="208"/>
      <c r="U1003" s="208"/>
      <c r="V1003" s="208"/>
      <c r="W1003" s="209" t="s">
        <v>1083</v>
      </c>
      <c r="X1003" s="1319">
        <f>AX614</f>
        <v>0</v>
      </c>
      <c r="Y1003" s="1320"/>
      <c r="Z1003" s="1298"/>
      <c r="AA1003" s="1299"/>
      <c r="AB1003" s="1299"/>
      <c r="AC1003" s="1300"/>
      <c r="AD1003" s="1293"/>
      <c r="AE1003" s="1294"/>
      <c r="AF1003" s="1294"/>
      <c r="AG1003" s="1294"/>
      <c r="AH1003" s="1294"/>
      <c r="AI1003" s="1294"/>
      <c r="AJ1003" s="1294"/>
      <c r="AK1003" s="1295"/>
      <c r="AL1003" s="105"/>
    </row>
    <row r="1004" spans="1:38" ht="12.75" customHeight="1">
      <c r="A1004" s="51"/>
      <c r="B1004" s="161"/>
      <c r="C1004" s="162"/>
      <c r="D1004" s="1348" t="s">
        <v>559</v>
      </c>
      <c r="E1004" s="1348"/>
      <c r="F1004" s="1348"/>
      <c r="G1004" s="1348"/>
      <c r="H1004" s="1348"/>
      <c r="I1004" s="1348"/>
      <c r="J1004" s="1348"/>
      <c r="K1004" s="1348"/>
      <c r="L1004" s="1348"/>
      <c r="M1004" s="1348"/>
      <c r="N1004" s="1348"/>
      <c r="O1004" s="1348"/>
      <c r="P1004" s="1348"/>
      <c r="Q1004" s="1348"/>
      <c r="R1004" s="1348"/>
      <c r="S1004" s="1348"/>
      <c r="T1004" s="1348"/>
      <c r="U1004" s="1348"/>
      <c r="V1004" s="1348"/>
      <c r="W1004" s="1348"/>
      <c r="X1004" s="1348"/>
      <c r="Y1004" s="1348"/>
      <c r="Z1004" s="1348"/>
      <c r="AA1004" s="1348"/>
      <c r="AB1004" s="1348"/>
      <c r="AC1004" s="1349"/>
      <c r="AD1004" s="1282">
        <f>SUM(AD953:AK1003)</f>
        <v>83999339.400000006</v>
      </c>
      <c r="AE1004" s="1283"/>
      <c r="AF1004" s="1283"/>
      <c r="AG1004" s="1283"/>
      <c r="AH1004" s="1283"/>
      <c r="AI1004" s="1283"/>
      <c r="AJ1004" s="1283"/>
      <c r="AK1004" s="1284"/>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214"/>
      <c r="Y1007" s="1214"/>
      <c r="Z1007" s="1214"/>
      <c r="AA1007" s="1214"/>
      <c r="AB1007" s="1214"/>
      <c r="AC1007" s="1214"/>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215"/>
      <c r="Y1008" s="1215"/>
      <c r="Z1008" s="1215"/>
      <c r="AA1008" s="1215"/>
      <c r="AB1008" s="1215"/>
      <c r="AC1008" s="1215"/>
      <c r="AD1008" s="345"/>
      <c r="AE1008" s="345"/>
      <c r="AF1008" s="345"/>
      <c r="AG1008" s="345"/>
      <c r="AH1008" s="345"/>
      <c r="AI1008" s="345"/>
      <c r="AJ1008" s="345"/>
      <c r="AK1008" s="345"/>
      <c r="AL1008" s="105"/>
    </row>
    <row r="1009" spans="1:38" ht="12.75" customHeight="1">
      <c r="A1009" s="51"/>
      <c r="B1009" s="115"/>
      <c r="C1009" s="348"/>
      <c r="D1009" s="1572"/>
      <c r="E1009" s="1572"/>
      <c r="F1009" s="1572"/>
      <c r="G1009" s="1572"/>
      <c r="H1009" s="1572"/>
      <c r="I1009" s="1572"/>
      <c r="J1009" s="1572"/>
      <c r="K1009" s="1572"/>
      <c r="L1009" s="1572"/>
      <c r="M1009" s="1572"/>
      <c r="N1009" s="1572"/>
      <c r="O1009" s="1572"/>
      <c r="P1009" s="1572"/>
      <c r="Q1009" s="1572"/>
      <c r="R1009" s="1572"/>
      <c r="S1009" s="1572"/>
      <c r="T1009" s="1572"/>
      <c r="U1009" s="1572"/>
      <c r="V1009" s="1572"/>
      <c r="W1009" s="1572"/>
      <c r="X1009" s="1572"/>
      <c r="Y1009" s="1572"/>
      <c r="Z1009" s="1572"/>
      <c r="AA1009" s="1572"/>
      <c r="AB1009" s="1572"/>
      <c r="AC1009" s="1572"/>
      <c r="AD1009" s="1572"/>
      <c r="AE1009" s="1572"/>
      <c r="AF1009" s="1572"/>
      <c r="AG1009" s="1572"/>
      <c r="AH1009" s="1572"/>
      <c r="AI1009" s="1572"/>
      <c r="AJ1009" s="1572"/>
      <c r="AK1009" s="1572"/>
      <c r="AL1009" s="105"/>
    </row>
    <row r="1010" spans="1:38" ht="12.75" customHeight="1">
      <c r="A1010" s="51"/>
      <c r="B1010" s="115"/>
      <c r="C1010" s="348"/>
      <c r="D1010" s="1572"/>
      <c r="E1010" s="1572"/>
      <c r="F1010" s="1572"/>
      <c r="G1010" s="1572"/>
      <c r="H1010" s="1572"/>
      <c r="I1010" s="1572"/>
      <c r="J1010" s="1572"/>
      <c r="K1010" s="1572"/>
      <c r="L1010" s="1572"/>
      <c r="M1010" s="1572"/>
      <c r="N1010" s="1572"/>
      <c r="O1010" s="1572"/>
      <c r="P1010" s="1572"/>
      <c r="Q1010" s="1572"/>
      <c r="R1010" s="1572"/>
      <c r="S1010" s="1572"/>
      <c r="T1010" s="1572"/>
      <c r="U1010" s="1572"/>
      <c r="V1010" s="1572"/>
      <c r="W1010" s="1572"/>
      <c r="X1010" s="1572"/>
      <c r="Y1010" s="1572"/>
      <c r="Z1010" s="1572"/>
      <c r="AA1010" s="1572"/>
      <c r="AB1010" s="1572"/>
      <c r="AC1010" s="1572"/>
      <c r="AD1010" s="1572"/>
      <c r="AE1010" s="1572"/>
      <c r="AF1010" s="1572"/>
      <c r="AG1010" s="1572"/>
      <c r="AH1010" s="1572"/>
      <c r="AI1010" s="1572"/>
      <c r="AJ1010" s="1572"/>
      <c r="AK1010" s="1572"/>
      <c r="AL1010" s="105"/>
    </row>
    <row r="1011" spans="1:38" ht="12.75" customHeight="1">
      <c r="A1011" s="51"/>
      <c r="B1011" s="115"/>
      <c r="C1011" s="348"/>
      <c r="D1011" s="1572"/>
      <c r="E1011" s="1572"/>
      <c r="F1011" s="1572"/>
      <c r="G1011" s="1572"/>
      <c r="H1011" s="1572"/>
      <c r="I1011" s="1572"/>
      <c r="J1011" s="1572"/>
      <c r="K1011" s="1572"/>
      <c r="L1011" s="1572"/>
      <c r="M1011" s="1572"/>
      <c r="N1011" s="1572"/>
      <c r="O1011" s="1572"/>
      <c r="P1011" s="1572"/>
      <c r="Q1011" s="1572"/>
      <c r="R1011" s="1572"/>
      <c r="S1011" s="1572"/>
      <c r="T1011" s="1572"/>
      <c r="U1011" s="1572"/>
      <c r="V1011" s="1572"/>
      <c r="W1011" s="1572"/>
      <c r="X1011" s="1572"/>
      <c r="Y1011" s="1572"/>
      <c r="Z1011" s="1572"/>
      <c r="AA1011" s="1572"/>
      <c r="AB1011" s="1572"/>
      <c r="AC1011" s="1572"/>
      <c r="AD1011" s="1572"/>
      <c r="AE1011" s="1572"/>
      <c r="AF1011" s="1572"/>
      <c r="AG1011" s="1572"/>
      <c r="AH1011" s="1572"/>
      <c r="AI1011" s="1572"/>
      <c r="AJ1011" s="1572"/>
      <c r="AK1011" s="1572"/>
      <c r="AL1011" s="105"/>
    </row>
    <row r="1012" spans="1:38" ht="12.65" customHeight="1">
      <c r="A1012" s="51"/>
      <c r="B1012" s="1182"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82"/>
      <c r="D1012" s="1182"/>
      <c r="E1012" s="1182"/>
      <c r="F1012" s="1182"/>
      <c r="G1012" s="1182"/>
      <c r="H1012" s="1182"/>
      <c r="I1012" s="1182"/>
      <c r="J1012" s="1182"/>
      <c r="K1012" s="1182"/>
      <c r="L1012" s="1182"/>
      <c r="M1012" s="1182"/>
      <c r="N1012" s="1182"/>
      <c r="O1012" s="1182"/>
      <c r="P1012" s="1182"/>
      <c r="Q1012" s="1182"/>
      <c r="R1012" s="1182"/>
      <c r="S1012" s="1182"/>
      <c r="T1012" s="1182"/>
      <c r="U1012" s="1182"/>
      <c r="V1012" s="1182"/>
      <c r="W1012" s="1182"/>
      <c r="X1012" s="1182"/>
      <c r="Y1012" s="1182"/>
      <c r="Z1012" s="1182"/>
      <c r="AA1012" s="1182"/>
      <c r="AB1012" s="1182"/>
      <c r="AC1012" s="1182"/>
      <c r="AD1012" s="1182"/>
      <c r="AE1012" s="1182"/>
      <c r="AF1012" s="1182"/>
      <c r="AG1012" s="1182"/>
      <c r="AH1012" s="1182"/>
      <c r="AI1012" s="1182"/>
      <c r="AJ1012" s="1182"/>
      <c r="AK1012" s="1182"/>
      <c r="AL1012" s="105"/>
    </row>
    <row r="1013" spans="1:38" ht="12.65" customHeight="1">
      <c r="A1013" s="131"/>
      <c r="B1013" s="1182"/>
      <c r="C1013" s="1182"/>
      <c r="D1013" s="1182"/>
      <c r="E1013" s="1182"/>
      <c r="F1013" s="1182"/>
      <c r="G1013" s="1182"/>
      <c r="H1013" s="1182"/>
      <c r="I1013" s="1182"/>
      <c r="J1013" s="1182"/>
      <c r="K1013" s="1182"/>
      <c r="L1013" s="1182"/>
      <c r="M1013" s="1182"/>
      <c r="N1013" s="1182"/>
      <c r="O1013" s="1182"/>
      <c r="P1013" s="1182"/>
      <c r="Q1013" s="1182"/>
      <c r="R1013" s="1182"/>
      <c r="S1013" s="1182"/>
      <c r="T1013" s="1182"/>
      <c r="U1013" s="1182"/>
      <c r="V1013" s="1182"/>
      <c r="W1013" s="1182"/>
      <c r="X1013" s="1182"/>
      <c r="Y1013" s="1182"/>
      <c r="Z1013" s="1182"/>
      <c r="AA1013" s="1182"/>
      <c r="AB1013" s="1182"/>
      <c r="AC1013" s="1182"/>
      <c r="AD1013" s="1182"/>
      <c r="AE1013" s="1182"/>
      <c r="AF1013" s="1182"/>
      <c r="AG1013" s="1182"/>
      <c r="AH1013" s="1182"/>
      <c r="AI1013" s="1182"/>
      <c r="AJ1013" s="1182"/>
      <c r="AK1013" s="1182"/>
      <c r="AL1013" s="105"/>
    </row>
    <row r="1014" spans="1:38" ht="12.65" customHeight="1">
      <c r="A1014" s="131"/>
      <c r="B1014" s="1181">
        <f>IF(ISNA(IF((AD978&gt;(AD953*0.15)),"(f) cannot be greater than 15% of unadjusted eligible basis.",0)),"",(IF((AD978&gt;(AD953*0.15)),"(f) cannot be greater than 15% of unadjusted eligible basis.",0)))</f>
        <v>0</v>
      </c>
      <c r="C1014" s="1181"/>
      <c r="D1014" s="1181"/>
      <c r="E1014" s="1181"/>
      <c r="F1014" s="1181"/>
      <c r="G1014" s="1181"/>
      <c r="H1014" s="1181"/>
      <c r="I1014" s="1181"/>
      <c r="J1014" s="1181"/>
      <c r="K1014" s="1181"/>
      <c r="L1014" s="1181"/>
      <c r="M1014" s="1181"/>
      <c r="N1014" s="1181"/>
      <c r="O1014" s="1181"/>
      <c r="P1014" s="1181"/>
      <c r="Q1014" s="1181"/>
      <c r="R1014" s="1181"/>
      <c r="S1014" s="1181"/>
      <c r="T1014" s="1181"/>
      <c r="U1014" s="1181"/>
      <c r="V1014" s="1181"/>
      <c r="W1014" s="1181"/>
      <c r="X1014" s="1181"/>
      <c r="Y1014" s="1181"/>
      <c r="Z1014" s="1181"/>
      <c r="AA1014" s="1181"/>
      <c r="AB1014" s="1181"/>
      <c r="AC1014" s="1181"/>
      <c r="AD1014" s="1181"/>
      <c r="AE1014" s="1181"/>
      <c r="AF1014" s="1181"/>
      <c r="AG1014" s="1181"/>
      <c r="AH1014" s="1181"/>
      <c r="AI1014" s="1181"/>
      <c r="AJ1014" s="1181"/>
      <c r="AK1014" s="1181"/>
      <c r="AL1014" s="105"/>
    </row>
    <row r="1015" spans="1:38" ht="12.65" customHeight="1" thickBot="1">
      <c r="A1015" s="1281" t="s">
        <v>875</v>
      </c>
      <c r="B1015" s="1281"/>
      <c r="C1015" s="1281"/>
      <c r="D1015" s="1281"/>
      <c r="E1015" s="1281"/>
      <c r="F1015" s="1281"/>
      <c r="G1015" s="1281"/>
      <c r="H1015" s="1281"/>
      <c r="I1015" s="1281"/>
      <c r="J1015" s="1281"/>
      <c r="K1015" s="1281"/>
      <c r="L1015" s="1281"/>
      <c r="M1015" s="1281"/>
      <c r="N1015" s="1281"/>
      <c r="O1015" s="1281"/>
      <c r="P1015" s="1281"/>
      <c r="Q1015" s="1281"/>
      <c r="R1015" s="1281"/>
      <c r="S1015" s="1281"/>
      <c r="T1015" s="1281"/>
      <c r="U1015" s="1281"/>
      <c r="V1015" s="1281"/>
      <c r="W1015" s="1281"/>
      <c r="X1015" s="1281"/>
      <c r="Y1015" s="1281"/>
      <c r="Z1015" s="1281"/>
      <c r="AA1015" s="1281"/>
      <c r="AB1015" s="1281"/>
      <c r="AC1015" s="1281"/>
      <c r="AD1015" s="1281"/>
      <c r="AE1015" s="1281"/>
      <c r="AF1015" s="1281"/>
      <c r="AG1015" s="1281"/>
      <c r="AH1015" s="1281"/>
      <c r="AI1015" s="1281"/>
      <c r="AJ1015" s="1281"/>
      <c r="AK1015" s="1281"/>
      <c r="AL1015" s="1281"/>
    </row>
    <row r="1016" spans="1:38" ht="12.65"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5" customHeight="1">
      <c r="A1017" s="92" t="s">
        <v>876</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5" customHeight="1">
      <c r="A1018" s="326" t="s">
        <v>877</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5" customHeight="1">
      <c r="A1019" s="1102" t="s">
        <v>641</v>
      </c>
      <c r="B1019" s="1102"/>
      <c r="C1019" s="13">
        <v>1</v>
      </c>
      <c r="D1019" s="1001" t="s">
        <v>1263</v>
      </c>
      <c r="E1019" s="1001"/>
      <c r="F1019" s="1001"/>
      <c r="G1019" s="1001"/>
      <c r="H1019" s="1001"/>
      <c r="I1019" s="1001"/>
      <c r="J1019" s="1001"/>
      <c r="K1019" s="1001"/>
      <c r="L1019" s="1001"/>
      <c r="M1019" s="1001"/>
      <c r="N1019" s="1001"/>
      <c r="O1019" s="1001"/>
      <c r="P1019" s="1001"/>
      <c r="Q1019" s="1001"/>
      <c r="R1019" s="1001"/>
      <c r="S1019" s="1001"/>
      <c r="T1019" s="1001"/>
      <c r="U1019" s="1001"/>
      <c r="V1019" s="1001"/>
      <c r="W1019" s="1001"/>
      <c r="X1019" s="1001"/>
      <c r="Y1019" s="1001"/>
      <c r="Z1019" s="1001"/>
      <c r="AA1019" s="1001"/>
      <c r="AB1019" s="1001"/>
      <c r="AC1019" s="1001"/>
      <c r="AD1019" s="1001"/>
      <c r="AE1019" s="1001"/>
      <c r="AF1019" s="1001"/>
      <c r="AG1019" s="1001"/>
      <c r="AH1019" s="1001"/>
      <c r="AI1019" s="1001"/>
      <c r="AJ1019" s="1001"/>
      <c r="AK1019" s="1001"/>
      <c r="AL1019" s="134"/>
    </row>
    <row r="1020" spans="1:38" ht="12.65" customHeight="1">
      <c r="A1020" s="243"/>
      <c r="B1020" s="243"/>
      <c r="C1020" s="13"/>
      <c r="D1020" s="1001"/>
      <c r="E1020" s="1001"/>
      <c r="F1020" s="1001"/>
      <c r="G1020" s="1001"/>
      <c r="H1020" s="1001"/>
      <c r="I1020" s="1001"/>
      <c r="J1020" s="1001"/>
      <c r="K1020" s="1001"/>
      <c r="L1020" s="1001"/>
      <c r="M1020" s="1001"/>
      <c r="N1020" s="1001"/>
      <c r="O1020" s="1001"/>
      <c r="P1020" s="1001"/>
      <c r="Q1020" s="1001"/>
      <c r="R1020" s="1001"/>
      <c r="S1020" s="1001"/>
      <c r="T1020" s="1001"/>
      <c r="U1020" s="1001"/>
      <c r="V1020" s="1001"/>
      <c r="W1020" s="1001"/>
      <c r="X1020" s="1001"/>
      <c r="Y1020" s="1001"/>
      <c r="Z1020" s="1001"/>
      <c r="AA1020" s="1001"/>
      <c r="AB1020" s="1001"/>
      <c r="AC1020" s="1001"/>
      <c r="AD1020" s="1001"/>
      <c r="AE1020" s="1001"/>
      <c r="AF1020" s="1001"/>
      <c r="AG1020" s="1001"/>
      <c r="AH1020" s="1001"/>
      <c r="AI1020" s="1001"/>
      <c r="AJ1020" s="1001"/>
      <c r="AK1020" s="1001"/>
      <c r="AL1020" s="134"/>
    </row>
    <row r="1021" spans="1:38" ht="12.65" customHeight="1">
      <c r="A1021" s="243"/>
      <c r="B1021" s="243"/>
      <c r="C1021" s="13"/>
      <c r="D1021" s="1001"/>
      <c r="E1021" s="1001"/>
      <c r="F1021" s="1001"/>
      <c r="G1021" s="1001"/>
      <c r="H1021" s="1001"/>
      <c r="I1021" s="1001"/>
      <c r="J1021" s="1001"/>
      <c r="K1021" s="1001"/>
      <c r="L1021" s="1001"/>
      <c r="M1021" s="1001"/>
      <c r="N1021" s="1001"/>
      <c r="O1021" s="1001"/>
      <c r="P1021" s="1001"/>
      <c r="Q1021" s="1001"/>
      <c r="R1021" s="1001"/>
      <c r="S1021" s="1001"/>
      <c r="T1021" s="1001"/>
      <c r="U1021" s="1001"/>
      <c r="V1021" s="1001"/>
      <c r="W1021" s="1001"/>
      <c r="X1021" s="1001"/>
      <c r="Y1021" s="1001"/>
      <c r="Z1021" s="1001"/>
      <c r="AA1021" s="1001"/>
      <c r="AB1021" s="1001"/>
      <c r="AC1021" s="1001"/>
      <c r="AD1021" s="1001"/>
      <c r="AE1021" s="1001"/>
      <c r="AF1021" s="1001"/>
      <c r="AG1021" s="1001"/>
      <c r="AH1021" s="1001"/>
      <c r="AI1021" s="1001"/>
      <c r="AJ1021" s="1001"/>
      <c r="AK1021" s="1001"/>
      <c r="AL1021" s="105"/>
    </row>
    <row r="1022" spans="1:38" ht="12.65" customHeight="1">
      <c r="A1022" s="243"/>
      <c r="B1022" s="243"/>
      <c r="C1022" s="13"/>
      <c r="D1022" s="1001"/>
      <c r="E1022" s="1001"/>
      <c r="F1022" s="1001"/>
      <c r="G1022" s="1001"/>
      <c r="H1022" s="1001"/>
      <c r="I1022" s="1001"/>
      <c r="J1022" s="1001"/>
      <c r="K1022" s="1001"/>
      <c r="L1022" s="1001"/>
      <c r="M1022" s="1001"/>
      <c r="N1022" s="1001"/>
      <c r="O1022" s="1001"/>
      <c r="P1022" s="1001"/>
      <c r="Q1022" s="1001"/>
      <c r="R1022" s="1001"/>
      <c r="S1022" s="1001"/>
      <c r="T1022" s="1001"/>
      <c r="U1022" s="1001"/>
      <c r="V1022" s="1001"/>
      <c r="W1022" s="1001"/>
      <c r="X1022" s="1001"/>
      <c r="Y1022" s="1001"/>
      <c r="Z1022" s="1001"/>
      <c r="AA1022" s="1001"/>
      <c r="AB1022" s="1001"/>
      <c r="AC1022" s="1001"/>
      <c r="AD1022" s="1001"/>
      <c r="AE1022" s="1001"/>
      <c r="AF1022" s="1001"/>
      <c r="AG1022" s="1001"/>
      <c r="AH1022" s="1001"/>
      <c r="AI1022" s="1001"/>
      <c r="AJ1022" s="1001"/>
      <c r="AK1022" s="1001"/>
      <c r="AL1022" s="105"/>
    </row>
    <row r="1023" spans="1:38" ht="12.65" customHeight="1">
      <c r="A1023" s="243"/>
      <c r="B1023" s="243"/>
      <c r="C1023" s="13"/>
      <c r="D1023" s="1001"/>
      <c r="E1023" s="1001"/>
      <c r="F1023" s="1001"/>
      <c r="G1023" s="1001"/>
      <c r="H1023" s="1001"/>
      <c r="I1023" s="1001"/>
      <c r="J1023" s="1001"/>
      <c r="K1023" s="1001"/>
      <c r="L1023" s="1001"/>
      <c r="M1023" s="1001"/>
      <c r="N1023" s="1001"/>
      <c r="O1023" s="1001"/>
      <c r="P1023" s="1001"/>
      <c r="Q1023" s="1001"/>
      <c r="R1023" s="1001"/>
      <c r="S1023" s="1001"/>
      <c r="T1023" s="1001"/>
      <c r="U1023" s="1001"/>
      <c r="V1023" s="1001"/>
      <c r="W1023" s="1001"/>
      <c r="X1023" s="1001"/>
      <c r="Y1023" s="1001"/>
      <c r="Z1023" s="1001"/>
      <c r="AA1023" s="1001"/>
      <c r="AB1023" s="1001"/>
      <c r="AC1023" s="1001"/>
      <c r="AD1023" s="1001"/>
      <c r="AE1023" s="1001"/>
      <c r="AF1023" s="1001"/>
      <c r="AG1023" s="1001"/>
      <c r="AH1023" s="1001"/>
      <c r="AI1023" s="1001"/>
      <c r="AJ1023" s="1001"/>
      <c r="AK1023" s="1001"/>
      <c r="AL1023" s="105"/>
    </row>
    <row r="1024" spans="1:38" ht="12.65" customHeight="1">
      <c r="A1024" s="37"/>
      <c r="B1024" s="66"/>
      <c r="C1024" s="13"/>
      <c r="D1024" s="1001"/>
      <c r="E1024" s="1001"/>
      <c r="F1024" s="1001"/>
      <c r="G1024" s="1001"/>
      <c r="H1024" s="1001"/>
      <c r="I1024" s="1001"/>
      <c r="J1024" s="1001"/>
      <c r="K1024" s="1001"/>
      <c r="L1024" s="1001"/>
      <c r="M1024" s="1001"/>
      <c r="N1024" s="1001"/>
      <c r="O1024" s="1001"/>
      <c r="P1024" s="1001"/>
      <c r="Q1024" s="1001"/>
      <c r="R1024" s="1001"/>
      <c r="S1024" s="1001"/>
      <c r="T1024" s="1001"/>
      <c r="U1024" s="1001"/>
      <c r="V1024" s="1001"/>
      <c r="W1024" s="1001"/>
      <c r="X1024" s="1001"/>
      <c r="Y1024" s="1001"/>
      <c r="Z1024" s="1001"/>
      <c r="AA1024" s="1001"/>
      <c r="AB1024" s="1001"/>
      <c r="AC1024" s="1001"/>
      <c r="AD1024" s="1001"/>
      <c r="AE1024" s="1001"/>
      <c r="AF1024" s="1001"/>
      <c r="AG1024" s="1001"/>
      <c r="AH1024" s="1001"/>
      <c r="AI1024" s="1001"/>
      <c r="AJ1024" s="1001"/>
      <c r="AK1024" s="1001"/>
      <c r="AL1024" s="105"/>
    </row>
    <row r="1025" spans="1:38" ht="12.65" customHeight="1">
      <c r="A1025" s="1102" t="s">
        <v>641</v>
      </c>
      <c r="B1025" s="1102"/>
      <c r="C1025" s="13">
        <v>2</v>
      </c>
      <c r="D1025" s="1001" t="s">
        <v>1262</v>
      </c>
      <c r="E1025" s="1001"/>
      <c r="F1025" s="1001"/>
      <c r="G1025" s="1001"/>
      <c r="H1025" s="1001"/>
      <c r="I1025" s="1001"/>
      <c r="J1025" s="1001"/>
      <c r="K1025" s="1001"/>
      <c r="L1025" s="1001"/>
      <c r="M1025" s="1001"/>
      <c r="N1025" s="1001"/>
      <c r="O1025" s="1001"/>
      <c r="P1025" s="1001"/>
      <c r="Q1025" s="1001"/>
      <c r="R1025" s="1001"/>
      <c r="S1025" s="1001"/>
      <c r="T1025" s="1001"/>
      <c r="U1025" s="1001"/>
      <c r="V1025" s="1001"/>
      <c r="W1025" s="1001"/>
      <c r="X1025" s="1001"/>
      <c r="Y1025" s="1001"/>
      <c r="Z1025" s="1001"/>
      <c r="AA1025" s="1001"/>
      <c r="AB1025" s="1001"/>
      <c r="AC1025" s="1001"/>
      <c r="AD1025" s="1001"/>
      <c r="AE1025" s="1001"/>
      <c r="AF1025" s="1001"/>
      <c r="AG1025" s="1001"/>
      <c r="AH1025" s="1001"/>
      <c r="AI1025" s="1001"/>
      <c r="AJ1025" s="1001"/>
      <c r="AK1025" s="1001"/>
      <c r="AL1025" s="105"/>
    </row>
    <row r="1026" spans="1:38" ht="12.65" customHeight="1">
      <c r="A1026" s="243"/>
      <c r="B1026" s="243"/>
      <c r="C1026" s="13"/>
      <c r="D1026" s="1001"/>
      <c r="E1026" s="1001"/>
      <c r="F1026" s="1001"/>
      <c r="G1026" s="1001"/>
      <c r="H1026" s="1001"/>
      <c r="I1026" s="1001"/>
      <c r="J1026" s="1001"/>
      <c r="K1026" s="1001"/>
      <c r="L1026" s="1001"/>
      <c r="M1026" s="1001"/>
      <c r="N1026" s="1001"/>
      <c r="O1026" s="1001"/>
      <c r="P1026" s="1001"/>
      <c r="Q1026" s="1001"/>
      <c r="R1026" s="1001"/>
      <c r="S1026" s="1001"/>
      <c r="T1026" s="1001"/>
      <c r="U1026" s="1001"/>
      <c r="V1026" s="1001"/>
      <c r="W1026" s="1001"/>
      <c r="X1026" s="1001"/>
      <c r="Y1026" s="1001"/>
      <c r="Z1026" s="1001"/>
      <c r="AA1026" s="1001"/>
      <c r="AB1026" s="1001"/>
      <c r="AC1026" s="1001"/>
      <c r="AD1026" s="1001"/>
      <c r="AE1026" s="1001"/>
      <c r="AF1026" s="1001"/>
      <c r="AG1026" s="1001"/>
      <c r="AH1026" s="1001"/>
      <c r="AI1026" s="1001"/>
      <c r="AJ1026" s="1001"/>
      <c r="AK1026" s="1001"/>
      <c r="AL1026" s="105"/>
    </row>
    <row r="1027" spans="1:38" ht="12.65" customHeight="1">
      <c r="A1027" s="243"/>
      <c r="B1027" s="243"/>
      <c r="C1027" s="13"/>
      <c r="D1027" s="1001"/>
      <c r="E1027" s="1001"/>
      <c r="F1027" s="1001"/>
      <c r="G1027" s="1001"/>
      <c r="H1027" s="1001"/>
      <c r="I1027" s="1001"/>
      <c r="J1027" s="1001"/>
      <c r="K1027" s="1001"/>
      <c r="L1027" s="1001"/>
      <c r="M1027" s="1001"/>
      <c r="N1027" s="1001"/>
      <c r="O1027" s="1001"/>
      <c r="P1027" s="1001"/>
      <c r="Q1027" s="1001"/>
      <c r="R1027" s="1001"/>
      <c r="S1027" s="1001"/>
      <c r="T1027" s="1001"/>
      <c r="U1027" s="1001"/>
      <c r="V1027" s="1001"/>
      <c r="W1027" s="1001"/>
      <c r="X1027" s="1001"/>
      <c r="Y1027" s="1001"/>
      <c r="Z1027" s="1001"/>
      <c r="AA1027" s="1001"/>
      <c r="AB1027" s="1001"/>
      <c r="AC1027" s="1001"/>
      <c r="AD1027" s="1001"/>
      <c r="AE1027" s="1001"/>
      <c r="AF1027" s="1001"/>
      <c r="AG1027" s="1001"/>
      <c r="AH1027" s="1001"/>
      <c r="AI1027" s="1001"/>
      <c r="AJ1027" s="1001"/>
      <c r="AK1027" s="1001"/>
      <c r="AL1027" s="105"/>
    </row>
    <row r="1028" spans="1:38" ht="12.65" customHeight="1">
      <c r="A1028" s="243"/>
      <c r="B1028" s="243"/>
      <c r="C1028" s="13"/>
      <c r="D1028" s="1001"/>
      <c r="E1028" s="1001"/>
      <c r="F1028" s="1001"/>
      <c r="G1028" s="1001"/>
      <c r="H1028" s="1001"/>
      <c r="I1028" s="1001"/>
      <c r="J1028" s="1001"/>
      <c r="K1028" s="1001"/>
      <c r="L1028" s="1001"/>
      <c r="M1028" s="1001"/>
      <c r="N1028" s="1001"/>
      <c r="O1028" s="1001"/>
      <c r="P1028" s="1001"/>
      <c r="Q1028" s="1001"/>
      <c r="R1028" s="1001"/>
      <c r="S1028" s="1001"/>
      <c r="T1028" s="1001"/>
      <c r="U1028" s="1001"/>
      <c r="V1028" s="1001"/>
      <c r="W1028" s="1001"/>
      <c r="X1028" s="1001"/>
      <c r="Y1028" s="1001"/>
      <c r="Z1028" s="1001"/>
      <c r="AA1028" s="1001"/>
      <c r="AB1028" s="1001"/>
      <c r="AC1028" s="1001"/>
      <c r="AD1028" s="1001"/>
      <c r="AE1028" s="1001"/>
      <c r="AF1028" s="1001"/>
      <c r="AG1028" s="1001"/>
      <c r="AH1028" s="1001"/>
      <c r="AI1028" s="1001"/>
      <c r="AJ1028" s="1001"/>
      <c r="AK1028" s="1001"/>
      <c r="AL1028" s="105"/>
    </row>
    <row r="1029" spans="1:38" ht="12.65" customHeight="1">
      <c r="A1029" s="243"/>
      <c r="B1029" s="243"/>
      <c r="C1029" s="13"/>
      <c r="D1029" s="1001"/>
      <c r="E1029" s="1001"/>
      <c r="F1029" s="1001"/>
      <c r="G1029" s="1001"/>
      <c r="H1029" s="1001"/>
      <c r="I1029" s="1001"/>
      <c r="J1029" s="1001"/>
      <c r="K1029" s="1001"/>
      <c r="L1029" s="1001"/>
      <c r="M1029" s="1001"/>
      <c r="N1029" s="1001"/>
      <c r="O1029" s="1001"/>
      <c r="P1029" s="1001"/>
      <c r="Q1029" s="1001"/>
      <c r="R1029" s="1001"/>
      <c r="S1029" s="1001"/>
      <c r="T1029" s="1001"/>
      <c r="U1029" s="1001"/>
      <c r="V1029" s="1001"/>
      <c r="W1029" s="1001"/>
      <c r="X1029" s="1001"/>
      <c r="Y1029" s="1001"/>
      <c r="Z1029" s="1001"/>
      <c r="AA1029" s="1001"/>
      <c r="AB1029" s="1001"/>
      <c r="AC1029" s="1001"/>
      <c r="AD1029" s="1001"/>
      <c r="AE1029" s="1001"/>
      <c r="AF1029" s="1001"/>
      <c r="AG1029" s="1001"/>
      <c r="AH1029" s="1001"/>
      <c r="AI1029" s="1001"/>
      <c r="AJ1029" s="1001"/>
      <c r="AK1029" s="1001"/>
      <c r="AL1029" s="105"/>
    </row>
    <row r="1030" spans="1:38" ht="12.65" customHeight="1">
      <c r="A1030" s="243"/>
      <c r="B1030" s="243"/>
      <c r="C1030" s="13"/>
      <c r="D1030" s="1001"/>
      <c r="E1030" s="1001"/>
      <c r="F1030" s="1001"/>
      <c r="G1030" s="1001"/>
      <c r="H1030" s="1001"/>
      <c r="I1030" s="1001"/>
      <c r="J1030" s="1001"/>
      <c r="K1030" s="1001"/>
      <c r="L1030" s="1001"/>
      <c r="M1030" s="1001"/>
      <c r="N1030" s="1001"/>
      <c r="O1030" s="1001"/>
      <c r="P1030" s="1001"/>
      <c r="Q1030" s="1001"/>
      <c r="R1030" s="1001"/>
      <c r="S1030" s="1001"/>
      <c r="T1030" s="1001"/>
      <c r="U1030" s="1001"/>
      <c r="V1030" s="1001"/>
      <c r="W1030" s="1001"/>
      <c r="X1030" s="1001"/>
      <c r="Y1030" s="1001"/>
      <c r="Z1030" s="1001"/>
      <c r="AA1030" s="1001"/>
      <c r="AB1030" s="1001"/>
      <c r="AC1030" s="1001"/>
      <c r="AD1030" s="1001"/>
      <c r="AE1030" s="1001"/>
      <c r="AF1030" s="1001"/>
      <c r="AG1030" s="1001"/>
      <c r="AH1030" s="1001"/>
      <c r="AI1030" s="1001"/>
      <c r="AJ1030" s="1001"/>
      <c r="AK1030" s="1001"/>
    </row>
    <row r="1031" spans="1:38" ht="12.65" customHeight="1">
      <c r="A1031" s="1102" t="s">
        <v>641</v>
      </c>
      <c r="B1031" s="1102"/>
      <c r="C1031" s="13">
        <v>3</v>
      </c>
      <c r="D1031" s="1001" t="s">
        <v>1605</v>
      </c>
      <c r="E1031" s="1001"/>
      <c r="F1031" s="1001"/>
      <c r="G1031" s="1001"/>
      <c r="H1031" s="1001"/>
      <c r="I1031" s="1001"/>
      <c r="J1031" s="1001"/>
      <c r="K1031" s="1001"/>
      <c r="L1031" s="1001"/>
      <c r="M1031" s="1001"/>
      <c r="N1031" s="1001"/>
      <c r="O1031" s="1001"/>
      <c r="P1031" s="1001"/>
      <c r="Q1031" s="1001"/>
      <c r="R1031" s="1001"/>
      <c r="S1031" s="1001"/>
      <c r="T1031" s="1001"/>
      <c r="U1031" s="1001"/>
      <c r="V1031" s="1001"/>
      <c r="W1031" s="1001"/>
      <c r="X1031" s="1001"/>
      <c r="Y1031" s="1001"/>
      <c r="Z1031" s="1001"/>
      <c r="AA1031" s="1001"/>
      <c r="AB1031" s="1001"/>
      <c r="AC1031" s="1001"/>
      <c r="AD1031" s="1001"/>
      <c r="AE1031" s="1001"/>
      <c r="AF1031" s="1001"/>
      <c r="AG1031" s="1001"/>
      <c r="AH1031" s="1001"/>
      <c r="AI1031" s="1001"/>
      <c r="AJ1031" s="1001"/>
      <c r="AK1031" s="1001"/>
    </row>
    <row r="1032" spans="1:38" s="743" customFormat="1" ht="12.65" customHeight="1">
      <c r="A1032" s="133"/>
      <c r="B1032" s="133"/>
      <c r="C1032" s="13"/>
      <c r="D1032" s="1001"/>
      <c r="E1032" s="1001"/>
      <c r="F1032" s="1001"/>
      <c r="G1032" s="1001"/>
      <c r="H1032" s="1001"/>
      <c r="I1032" s="1001"/>
      <c r="J1032" s="1001"/>
      <c r="K1032" s="1001"/>
      <c r="L1032" s="1001"/>
      <c r="M1032" s="1001"/>
      <c r="N1032" s="1001"/>
      <c r="O1032" s="1001"/>
      <c r="P1032" s="1001"/>
      <c r="Q1032" s="1001"/>
      <c r="R1032" s="1001"/>
      <c r="S1032" s="1001"/>
      <c r="T1032" s="1001"/>
      <c r="U1032" s="1001"/>
      <c r="V1032" s="1001"/>
      <c r="W1032" s="1001"/>
      <c r="X1032" s="1001"/>
      <c r="Y1032" s="1001"/>
      <c r="Z1032" s="1001"/>
      <c r="AA1032" s="1001"/>
      <c r="AB1032" s="1001"/>
      <c r="AC1032" s="1001"/>
      <c r="AD1032" s="1001"/>
      <c r="AE1032" s="1001"/>
      <c r="AF1032" s="1001"/>
      <c r="AG1032" s="1001"/>
      <c r="AH1032" s="1001"/>
      <c r="AI1032" s="1001"/>
      <c r="AJ1032" s="1001"/>
      <c r="AK1032" s="1001"/>
    </row>
    <row r="1033" spans="1:38" ht="12.65" customHeight="1">
      <c r="A1033" s="133"/>
      <c r="B1033" s="133"/>
      <c r="C1033" s="13"/>
      <c r="D1033" s="1001"/>
      <c r="E1033" s="1001"/>
      <c r="F1033" s="1001"/>
      <c r="G1033" s="1001"/>
      <c r="H1033" s="1001"/>
      <c r="I1033" s="1001"/>
      <c r="J1033" s="1001"/>
      <c r="K1033" s="1001"/>
      <c r="L1033" s="1001"/>
      <c r="M1033" s="1001"/>
      <c r="N1033" s="1001"/>
      <c r="O1033" s="1001"/>
      <c r="P1033" s="1001"/>
      <c r="Q1033" s="1001"/>
      <c r="R1033" s="1001"/>
      <c r="S1033" s="1001"/>
      <c r="T1033" s="1001"/>
      <c r="U1033" s="1001"/>
      <c r="V1033" s="1001"/>
      <c r="W1033" s="1001"/>
      <c r="X1033" s="1001"/>
      <c r="Y1033" s="1001"/>
      <c r="Z1033" s="1001"/>
      <c r="AA1033" s="1001"/>
      <c r="AB1033" s="1001"/>
      <c r="AC1033" s="1001"/>
      <c r="AD1033" s="1001"/>
      <c r="AE1033" s="1001"/>
      <c r="AF1033" s="1001"/>
      <c r="AG1033" s="1001"/>
      <c r="AH1033" s="1001"/>
      <c r="AI1033" s="1001"/>
      <c r="AJ1033" s="1001"/>
      <c r="AK1033" s="1001"/>
    </row>
    <row r="1034" spans="1:38" ht="12.65" customHeight="1">
      <c r="A1034" s="62"/>
      <c r="B1034" s="66"/>
      <c r="C1034" s="13"/>
      <c r="D1034" s="1001"/>
      <c r="E1034" s="1001"/>
      <c r="F1034" s="1001"/>
      <c r="G1034" s="1001"/>
      <c r="H1034" s="1001"/>
      <c r="I1034" s="1001"/>
      <c r="J1034" s="1001"/>
      <c r="K1034" s="1001"/>
      <c r="L1034" s="1001"/>
      <c r="M1034" s="1001"/>
      <c r="N1034" s="1001"/>
      <c r="O1034" s="1001"/>
      <c r="P1034" s="1001"/>
      <c r="Q1034" s="1001"/>
      <c r="R1034" s="1001"/>
      <c r="S1034" s="1001"/>
      <c r="T1034" s="1001"/>
      <c r="U1034" s="1001"/>
      <c r="V1034" s="1001"/>
      <c r="W1034" s="1001"/>
      <c r="X1034" s="1001"/>
      <c r="Y1034" s="1001"/>
      <c r="Z1034" s="1001"/>
      <c r="AA1034" s="1001"/>
      <c r="AB1034" s="1001"/>
      <c r="AC1034" s="1001"/>
      <c r="AD1034" s="1001"/>
      <c r="AE1034" s="1001"/>
      <c r="AF1034" s="1001"/>
      <c r="AG1034" s="1001"/>
      <c r="AH1034" s="1001"/>
      <c r="AI1034" s="1001"/>
      <c r="AJ1034" s="1001"/>
      <c r="AK1034" s="1001"/>
    </row>
    <row r="1035" spans="1:38" ht="12.65" customHeight="1">
      <c r="A1035" s="62"/>
      <c r="B1035" s="66"/>
      <c r="C1035" s="13"/>
      <c r="D1035" s="1001"/>
      <c r="E1035" s="1001"/>
      <c r="F1035" s="1001"/>
      <c r="G1035" s="1001"/>
      <c r="H1035" s="1001"/>
      <c r="I1035" s="1001"/>
      <c r="J1035" s="1001"/>
      <c r="K1035" s="1001"/>
      <c r="L1035" s="1001"/>
      <c r="M1035" s="1001"/>
      <c r="N1035" s="1001"/>
      <c r="O1035" s="1001"/>
      <c r="P1035" s="1001"/>
      <c r="Q1035" s="1001"/>
      <c r="R1035" s="1001"/>
      <c r="S1035" s="1001"/>
      <c r="T1035" s="1001"/>
      <c r="U1035" s="1001"/>
      <c r="V1035" s="1001"/>
      <c r="W1035" s="1001"/>
      <c r="X1035" s="1001"/>
      <c r="Y1035" s="1001"/>
      <c r="Z1035" s="1001"/>
      <c r="AA1035" s="1001"/>
      <c r="AB1035" s="1001"/>
      <c r="AC1035" s="1001"/>
      <c r="AD1035" s="1001"/>
      <c r="AE1035" s="1001"/>
      <c r="AF1035" s="1001"/>
      <c r="AG1035" s="1001"/>
      <c r="AH1035" s="1001"/>
      <c r="AI1035" s="1001"/>
      <c r="AJ1035" s="1001"/>
      <c r="AK1035" s="1001"/>
    </row>
    <row r="1036" spans="1:38" ht="12.65" customHeight="1">
      <c r="A1036" s="62"/>
      <c r="B1036" s="66"/>
      <c r="C1036" s="13"/>
      <c r="D1036" s="1001"/>
      <c r="E1036" s="1001"/>
      <c r="F1036" s="1001"/>
      <c r="G1036" s="1001"/>
      <c r="H1036" s="1001"/>
      <c r="I1036" s="1001"/>
      <c r="J1036" s="1001"/>
      <c r="K1036" s="1001"/>
      <c r="L1036" s="1001"/>
      <c r="M1036" s="1001"/>
      <c r="N1036" s="1001"/>
      <c r="O1036" s="1001"/>
      <c r="P1036" s="1001"/>
      <c r="Q1036" s="1001"/>
      <c r="R1036" s="1001"/>
      <c r="S1036" s="1001"/>
      <c r="T1036" s="1001"/>
      <c r="U1036" s="1001"/>
      <c r="V1036" s="1001"/>
      <c r="W1036" s="1001"/>
      <c r="X1036" s="1001"/>
      <c r="Y1036" s="1001"/>
      <c r="Z1036" s="1001"/>
      <c r="AA1036" s="1001"/>
      <c r="AB1036" s="1001"/>
      <c r="AC1036" s="1001"/>
      <c r="AD1036" s="1001"/>
      <c r="AE1036" s="1001"/>
      <c r="AF1036" s="1001"/>
      <c r="AG1036" s="1001"/>
      <c r="AH1036" s="1001"/>
      <c r="AI1036" s="1001"/>
      <c r="AJ1036" s="1001"/>
      <c r="AK1036" s="1001"/>
    </row>
    <row r="1037" spans="1:38" ht="12.65" customHeight="1">
      <c r="A1037" s="62"/>
      <c r="B1037" s="66"/>
      <c r="C1037" s="13"/>
      <c r="D1037" s="1001"/>
      <c r="E1037" s="1001"/>
      <c r="F1037" s="1001"/>
      <c r="G1037" s="1001"/>
      <c r="H1037" s="1001"/>
      <c r="I1037" s="1001"/>
      <c r="J1037" s="1001"/>
      <c r="K1037" s="1001"/>
      <c r="L1037" s="1001"/>
      <c r="M1037" s="1001"/>
      <c r="N1037" s="1001"/>
      <c r="O1037" s="1001"/>
      <c r="P1037" s="1001"/>
      <c r="Q1037" s="1001"/>
      <c r="R1037" s="1001"/>
      <c r="S1037" s="1001"/>
      <c r="T1037" s="1001"/>
      <c r="U1037" s="1001"/>
      <c r="V1037" s="1001"/>
      <c r="W1037" s="1001"/>
      <c r="X1037" s="1001"/>
      <c r="Y1037" s="1001"/>
      <c r="Z1037" s="1001"/>
      <c r="AA1037" s="1001"/>
      <c r="AB1037" s="1001"/>
      <c r="AC1037" s="1001"/>
      <c r="AD1037" s="1001"/>
      <c r="AE1037" s="1001"/>
      <c r="AF1037" s="1001"/>
      <c r="AG1037" s="1001"/>
      <c r="AH1037" s="1001"/>
      <c r="AI1037" s="1001"/>
      <c r="AJ1037" s="1001"/>
      <c r="AK1037" s="1001"/>
    </row>
    <row r="1038" spans="1:38" ht="12.65" customHeight="1">
      <c r="A1038" s="1102" t="s">
        <v>641</v>
      </c>
      <c r="B1038" s="1102"/>
      <c r="C1038" s="13">
        <v>4</v>
      </c>
      <c r="D1038" s="1001" t="s">
        <v>1248</v>
      </c>
      <c r="E1038" s="1001"/>
      <c r="F1038" s="1001"/>
      <c r="G1038" s="1001"/>
      <c r="H1038" s="1001"/>
      <c r="I1038" s="1001"/>
      <c r="J1038" s="1001"/>
      <c r="K1038" s="1001"/>
      <c r="L1038" s="1001"/>
      <c r="M1038" s="1001"/>
      <c r="N1038" s="1001"/>
      <c r="O1038" s="1001"/>
      <c r="P1038" s="1001"/>
      <c r="Q1038" s="1001"/>
      <c r="R1038" s="1001"/>
      <c r="S1038" s="1001"/>
      <c r="T1038" s="1001"/>
      <c r="U1038" s="1001"/>
      <c r="V1038" s="1001"/>
      <c r="W1038" s="1001"/>
      <c r="X1038" s="1001"/>
      <c r="Y1038" s="1001"/>
      <c r="Z1038" s="1001"/>
      <c r="AA1038" s="1001"/>
      <c r="AB1038" s="1001"/>
      <c r="AC1038" s="1001"/>
      <c r="AD1038" s="1001"/>
      <c r="AE1038" s="1001"/>
      <c r="AF1038" s="1001"/>
      <c r="AG1038" s="1001"/>
      <c r="AH1038" s="1001"/>
      <c r="AI1038" s="1001"/>
      <c r="AJ1038" s="1001"/>
      <c r="AK1038" s="1001"/>
    </row>
    <row r="1039" spans="1:38" s="706" customFormat="1" ht="12.65" customHeight="1">
      <c r="A1039" s="243"/>
      <c r="B1039" s="243"/>
      <c r="C1039" s="13"/>
      <c r="D1039" s="1001"/>
      <c r="E1039" s="1001"/>
      <c r="F1039" s="1001"/>
      <c r="G1039" s="1001"/>
      <c r="H1039" s="1001"/>
      <c r="I1039" s="1001"/>
      <c r="J1039" s="1001"/>
      <c r="K1039" s="1001"/>
      <c r="L1039" s="1001"/>
      <c r="M1039" s="1001"/>
      <c r="N1039" s="1001"/>
      <c r="O1039" s="1001"/>
      <c r="P1039" s="1001"/>
      <c r="Q1039" s="1001"/>
      <c r="R1039" s="1001"/>
      <c r="S1039" s="1001"/>
      <c r="T1039" s="1001"/>
      <c r="U1039" s="1001"/>
      <c r="V1039" s="1001"/>
      <c r="W1039" s="1001"/>
      <c r="X1039" s="1001"/>
      <c r="Y1039" s="1001"/>
      <c r="Z1039" s="1001"/>
      <c r="AA1039" s="1001"/>
      <c r="AB1039" s="1001"/>
      <c r="AC1039" s="1001"/>
      <c r="AD1039" s="1001"/>
      <c r="AE1039" s="1001"/>
      <c r="AF1039" s="1001"/>
      <c r="AG1039" s="1001"/>
      <c r="AH1039" s="1001"/>
      <c r="AI1039" s="1001"/>
      <c r="AJ1039" s="1001"/>
      <c r="AK1039" s="1001"/>
      <c r="AL1039" s="12"/>
    </row>
    <row r="1040" spans="1:38" ht="12.65" customHeight="1">
      <c r="A1040" s="62"/>
      <c r="B1040" s="66"/>
      <c r="C1040" s="13"/>
      <c r="D1040" s="1001"/>
      <c r="E1040" s="1001"/>
      <c r="F1040" s="1001"/>
      <c r="G1040" s="1001"/>
      <c r="H1040" s="1001"/>
      <c r="I1040" s="1001"/>
      <c r="J1040" s="1001"/>
      <c r="K1040" s="1001"/>
      <c r="L1040" s="1001"/>
      <c r="M1040" s="1001"/>
      <c r="N1040" s="1001"/>
      <c r="O1040" s="1001"/>
      <c r="P1040" s="1001"/>
      <c r="Q1040" s="1001"/>
      <c r="R1040" s="1001"/>
      <c r="S1040" s="1001"/>
      <c r="T1040" s="1001"/>
      <c r="U1040" s="1001"/>
      <c r="V1040" s="1001"/>
      <c r="W1040" s="1001"/>
      <c r="X1040" s="1001"/>
      <c r="Y1040" s="1001"/>
      <c r="Z1040" s="1001"/>
      <c r="AA1040" s="1001"/>
      <c r="AB1040" s="1001"/>
      <c r="AC1040" s="1001"/>
      <c r="AD1040" s="1001"/>
      <c r="AE1040" s="1001"/>
      <c r="AF1040" s="1001"/>
      <c r="AG1040" s="1001"/>
      <c r="AH1040" s="1001"/>
      <c r="AI1040" s="1001"/>
      <c r="AJ1040" s="1001"/>
      <c r="AK1040" s="1001"/>
    </row>
    <row r="1041" spans="1:38" ht="12.65" customHeight="1">
      <c r="A1041" s="1102" t="s">
        <v>641</v>
      </c>
      <c r="B1041" s="1102"/>
      <c r="C1041" s="13">
        <v>5</v>
      </c>
      <c r="D1041" s="1001" t="s">
        <v>1466</v>
      </c>
      <c r="E1041" s="1001"/>
      <c r="F1041" s="1001"/>
      <c r="G1041" s="1001"/>
      <c r="H1041" s="1001"/>
      <c r="I1041" s="1001"/>
      <c r="J1041" s="1001"/>
      <c r="K1041" s="1001"/>
      <c r="L1041" s="1001"/>
      <c r="M1041" s="1001"/>
      <c r="N1041" s="1001"/>
      <c r="O1041" s="1001"/>
      <c r="P1041" s="1001"/>
      <c r="Q1041" s="1001"/>
      <c r="R1041" s="1001"/>
      <c r="S1041" s="1001"/>
      <c r="T1041" s="1001"/>
      <c r="U1041" s="1001"/>
      <c r="V1041" s="1001"/>
      <c r="W1041" s="1001"/>
      <c r="X1041" s="1001"/>
      <c r="Y1041" s="1001"/>
      <c r="Z1041" s="1001"/>
      <c r="AA1041" s="1001"/>
      <c r="AB1041" s="1001"/>
      <c r="AC1041" s="1001"/>
      <c r="AD1041" s="1001"/>
      <c r="AE1041" s="1001"/>
      <c r="AF1041" s="1001"/>
      <c r="AG1041" s="1001"/>
      <c r="AH1041" s="1001"/>
      <c r="AI1041" s="1001"/>
      <c r="AJ1041" s="1001"/>
      <c r="AK1041" s="1001"/>
    </row>
    <row r="1042" spans="1:38" ht="12.65" customHeight="1">
      <c r="A1042" s="243"/>
      <c r="B1042" s="243"/>
      <c r="C1042" s="13"/>
      <c r="D1042" s="1001"/>
      <c r="E1042" s="1001"/>
      <c r="F1042" s="1001"/>
      <c r="G1042" s="1001"/>
      <c r="H1042" s="1001"/>
      <c r="I1042" s="1001"/>
      <c r="J1042" s="1001"/>
      <c r="K1042" s="1001"/>
      <c r="L1042" s="1001"/>
      <c r="M1042" s="1001"/>
      <c r="N1042" s="1001"/>
      <c r="O1042" s="1001"/>
      <c r="P1042" s="1001"/>
      <c r="Q1042" s="1001"/>
      <c r="R1042" s="1001"/>
      <c r="S1042" s="1001"/>
      <c r="T1042" s="1001"/>
      <c r="U1042" s="1001"/>
      <c r="V1042" s="1001"/>
      <c r="W1042" s="1001"/>
      <c r="X1042" s="1001"/>
      <c r="Y1042" s="1001"/>
      <c r="Z1042" s="1001"/>
      <c r="AA1042" s="1001"/>
      <c r="AB1042" s="1001"/>
      <c r="AC1042" s="1001"/>
      <c r="AD1042" s="1001"/>
      <c r="AE1042" s="1001"/>
      <c r="AF1042" s="1001"/>
      <c r="AG1042" s="1001"/>
      <c r="AH1042" s="1001"/>
      <c r="AI1042" s="1001"/>
      <c r="AJ1042" s="1001"/>
      <c r="AK1042" s="1001"/>
    </row>
    <row r="1043" spans="1:38" ht="12.65" customHeight="1">
      <c r="A1043" s="243"/>
      <c r="B1043" s="243"/>
      <c r="C1043" s="13"/>
      <c r="D1043" s="1001"/>
      <c r="E1043" s="1001"/>
      <c r="F1043" s="1001"/>
      <c r="G1043" s="1001"/>
      <c r="H1043" s="1001"/>
      <c r="I1043" s="1001"/>
      <c r="J1043" s="1001"/>
      <c r="K1043" s="1001"/>
      <c r="L1043" s="1001"/>
      <c r="M1043" s="1001"/>
      <c r="N1043" s="1001"/>
      <c r="O1043" s="1001"/>
      <c r="P1043" s="1001"/>
      <c r="Q1043" s="1001"/>
      <c r="R1043" s="1001"/>
      <c r="S1043" s="1001"/>
      <c r="T1043" s="1001"/>
      <c r="U1043" s="1001"/>
      <c r="V1043" s="1001"/>
      <c r="W1043" s="1001"/>
      <c r="X1043" s="1001"/>
      <c r="Y1043" s="1001"/>
      <c r="Z1043" s="1001"/>
      <c r="AA1043" s="1001"/>
      <c r="AB1043" s="1001"/>
      <c r="AC1043" s="1001"/>
      <c r="AD1043" s="1001"/>
      <c r="AE1043" s="1001"/>
      <c r="AF1043" s="1001"/>
      <c r="AG1043" s="1001"/>
      <c r="AH1043" s="1001"/>
      <c r="AI1043" s="1001"/>
      <c r="AJ1043" s="1001"/>
      <c r="AK1043" s="1001"/>
    </row>
    <row r="1044" spans="1:38" ht="12.65" customHeight="1">
      <c r="A1044" s="243"/>
      <c r="B1044" s="243"/>
      <c r="C1044" s="13"/>
      <c r="D1044" s="1001"/>
      <c r="E1044" s="1001"/>
      <c r="F1044" s="1001"/>
      <c r="G1044" s="1001"/>
      <c r="H1044" s="1001"/>
      <c r="I1044" s="1001"/>
      <c r="J1044" s="1001"/>
      <c r="K1044" s="1001"/>
      <c r="L1044" s="1001"/>
      <c r="M1044" s="1001"/>
      <c r="N1044" s="1001"/>
      <c r="O1044" s="1001"/>
      <c r="P1044" s="1001"/>
      <c r="Q1044" s="1001"/>
      <c r="R1044" s="1001"/>
      <c r="S1044" s="1001"/>
      <c r="T1044" s="1001"/>
      <c r="U1044" s="1001"/>
      <c r="V1044" s="1001"/>
      <c r="W1044" s="1001"/>
      <c r="X1044" s="1001"/>
      <c r="Y1044" s="1001"/>
      <c r="Z1044" s="1001"/>
      <c r="AA1044" s="1001"/>
      <c r="AB1044" s="1001"/>
      <c r="AC1044" s="1001"/>
      <c r="AD1044" s="1001"/>
      <c r="AE1044" s="1001"/>
      <c r="AF1044" s="1001"/>
      <c r="AG1044" s="1001"/>
      <c r="AH1044" s="1001"/>
      <c r="AI1044" s="1001"/>
      <c r="AJ1044" s="1001"/>
      <c r="AK1044" s="1001"/>
      <c r="AL1044" s="706"/>
    </row>
    <row r="1045" spans="1:38" ht="12.65" customHeight="1">
      <c r="A1045" s="62"/>
      <c r="B1045" s="66"/>
      <c r="C1045" s="13"/>
      <c r="D1045" s="1001"/>
      <c r="E1045" s="1001"/>
      <c r="F1045" s="1001"/>
      <c r="G1045" s="1001"/>
      <c r="H1045" s="1001"/>
      <c r="I1045" s="1001"/>
      <c r="J1045" s="1001"/>
      <c r="K1045" s="1001"/>
      <c r="L1045" s="1001"/>
      <c r="M1045" s="1001"/>
      <c r="N1045" s="1001"/>
      <c r="O1045" s="1001"/>
      <c r="P1045" s="1001"/>
      <c r="Q1045" s="1001"/>
      <c r="R1045" s="1001"/>
      <c r="S1045" s="1001"/>
      <c r="T1045" s="1001"/>
      <c r="U1045" s="1001"/>
      <c r="V1045" s="1001"/>
      <c r="W1045" s="1001"/>
      <c r="X1045" s="1001"/>
      <c r="Y1045" s="1001"/>
      <c r="Z1045" s="1001"/>
      <c r="AA1045" s="1001"/>
      <c r="AB1045" s="1001"/>
      <c r="AC1045" s="1001"/>
      <c r="AD1045" s="1001"/>
      <c r="AE1045" s="1001"/>
      <c r="AF1045" s="1001"/>
      <c r="AG1045" s="1001"/>
      <c r="AH1045" s="1001"/>
      <c r="AI1045" s="1001"/>
      <c r="AJ1045" s="1001"/>
      <c r="AK1045" s="1001"/>
    </row>
    <row r="1046" spans="1:38" ht="12.65" customHeight="1">
      <c r="A1046" s="1102" t="s">
        <v>641</v>
      </c>
      <c r="B1046" s="1102"/>
      <c r="C1046" s="13">
        <v>6</v>
      </c>
      <c r="D1046" s="1001" t="s">
        <v>1249</v>
      </c>
      <c r="E1046" s="1001"/>
      <c r="F1046" s="1001"/>
      <c r="G1046" s="1001"/>
      <c r="H1046" s="1001"/>
      <c r="I1046" s="1001"/>
      <c r="J1046" s="1001"/>
      <c r="K1046" s="1001"/>
      <c r="L1046" s="1001"/>
      <c r="M1046" s="1001"/>
      <c r="N1046" s="1001"/>
      <c r="O1046" s="1001"/>
      <c r="P1046" s="1001"/>
      <c r="Q1046" s="1001"/>
      <c r="R1046" s="1001"/>
      <c r="S1046" s="1001"/>
      <c r="T1046" s="1001"/>
      <c r="U1046" s="1001"/>
      <c r="V1046" s="1001"/>
      <c r="W1046" s="1001"/>
      <c r="X1046" s="1001"/>
      <c r="Y1046" s="1001"/>
      <c r="Z1046" s="1001"/>
      <c r="AA1046" s="1001"/>
      <c r="AB1046" s="1001"/>
      <c r="AC1046" s="1001"/>
      <c r="AD1046" s="1001"/>
      <c r="AE1046" s="1001"/>
      <c r="AF1046" s="1001"/>
      <c r="AG1046" s="1001"/>
      <c r="AH1046" s="1001"/>
      <c r="AI1046" s="1001"/>
      <c r="AJ1046" s="1001"/>
      <c r="AK1046" s="1001"/>
    </row>
    <row r="1047" spans="1:38" ht="12.65" customHeight="1">
      <c r="A1047" s="62"/>
      <c r="B1047" s="327"/>
      <c r="C1047" s="13"/>
      <c r="D1047" s="1001"/>
      <c r="E1047" s="1001"/>
      <c r="F1047" s="1001"/>
      <c r="G1047" s="1001"/>
      <c r="H1047" s="1001"/>
      <c r="I1047" s="1001"/>
      <c r="J1047" s="1001"/>
      <c r="K1047" s="1001"/>
      <c r="L1047" s="1001"/>
      <c r="M1047" s="1001"/>
      <c r="N1047" s="1001"/>
      <c r="O1047" s="1001"/>
      <c r="P1047" s="1001"/>
      <c r="Q1047" s="1001"/>
      <c r="R1047" s="1001"/>
      <c r="S1047" s="1001"/>
      <c r="T1047" s="1001"/>
      <c r="U1047" s="1001"/>
      <c r="V1047" s="1001"/>
      <c r="W1047" s="1001"/>
      <c r="X1047" s="1001"/>
      <c r="Y1047" s="1001"/>
      <c r="Z1047" s="1001"/>
      <c r="AA1047" s="1001"/>
      <c r="AB1047" s="1001"/>
      <c r="AC1047" s="1001"/>
      <c r="AD1047" s="1001"/>
      <c r="AE1047" s="1001"/>
      <c r="AF1047" s="1001"/>
      <c r="AG1047" s="1001"/>
      <c r="AH1047" s="1001"/>
      <c r="AI1047" s="1001"/>
      <c r="AJ1047" s="1001"/>
      <c r="AK1047" s="1001"/>
    </row>
    <row r="1048" spans="1:38" ht="12.65" customHeight="1">
      <c r="A1048" s="62"/>
      <c r="B1048" s="66"/>
      <c r="C1048" s="13"/>
      <c r="D1048" s="1001"/>
      <c r="E1048" s="1001"/>
      <c r="F1048" s="1001"/>
      <c r="G1048" s="1001"/>
      <c r="H1048" s="1001"/>
      <c r="I1048" s="1001"/>
      <c r="J1048" s="1001"/>
      <c r="K1048" s="1001"/>
      <c r="L1048" s="1001"/>
      <c r="M1048" s="1001"/>
      <c r="N1048" s="1001"/>
      <c r="O1048" s="1001"/>
      <c r="P1048" s="1001"/>
      <c r="Q1048" s="1001"/>
      <c r="R1048" s="1001"/>
      <c r="S1048" s="1001"/>
      <c r="T1048" s="1001"/>
      <c r="U1048" s="1001"/>
      <c r="V1048" s="1001"/>
      <c r="W1048" s="1001"/>
      <c r="X1048" s="1001"/>
      <c r="Y1048" s="1001"/>
      <c r="Z1048" s="1001"/>
      <c r="AA1048" s="1001"/>
      <c r="AB1048" s="1001"/>
      <c r="AC1048" s="1001"/>
      <c r="AD1048" s="1001"/>
      <c r="AE1048" s="1001"/>
      <c r="AF1048" s="1001"/>
      <c r="AG1048" s="1001"/>
      <c r="AH1048" s="1001"/>
      <c r="AI1048" s="1001"/>
      <c r="AJ1048" s="1001"/>
      <c r="AK1048" s="1001"/>
    </row>
    <row r="1049" spans="1:38" ht="12.65" customHeight="1">
      <c r="A1049" s="1102" t="s">
        <v>641</v>
      </c>
      <c r="B1049" s="1102"/>
      <c r="C1049" s="328">
        <v>7</v>
      </c>
      <c r="D1049" s="1001" t="s">
        <v>1251</v>
      </c>
      <c r="E1049" s="1001"/>
      <c r="F1049" s="1001"/>
      <c r="G1049" s="1001"/>
      <c r="H1049" s="1001"/>
      <c r="I1049" s="1001"/>
      <c r="J1049" s="1001"/>
      <c r="K1049" s="1001"/>
      <c r="L1049" s="1001"/>
      <c r="M1049" s="1001"/>
      <c r="N1049" s="1001"/>
      <c r="O1049" s="1001"/>
      <c r="P1049" s="1001"/>
      <c r="Q1049" s="1001"/>
      <c r="R1049" s="1001"/>
      <c r="S1049" s="1001"/>
      <c r="T1049" s="1001"/>
      <c r="U1049" s="1001"/>
      <c r="V1049" s="1001"/>
      <c r="W1049" s="1001"/>
      <c r="X1049" s="1001"/>
      <c r="Y1049" s="1001"/>
      <c r="Z1049" s="1001"/>
      <c r="AA1049" s="1001"/>
      <c r="AB1049" s="1001"/>
      <c r="AC1049" s="1001"/>
      <c r="AD1049" s="1001"/>
      <c r="AE1049" s="1001"/>
      <c r="AF1049" s="1001"/>
      <c r="AG1049" s="1001"/>
      <c r="AH1049" s="1001"/>
      <c r="AI1049" s="1001"/>
      <c r="AJ1049" s="1001"/>
      <c r="AK1049" s="1001"/>
      <c r="AL1049" s="32"/>
    </row>
    <row r="1050" spans="1:38" s="706" customFormat="1" ht="12.65" customHeight="1">
      <c r="A1050" s="243"/>
      <c r="B1050" s="243"/>
      <c r="C1050" s="329"/>
      <c r="D1050" s="1001"/>
      <c r="E1050" s="1001"/>
      <c r="F1050" s="1001"/>
      <c r="G1050" s="1001"/>
      <c r="H1050" s="1001"/>
      <c r="I1050" s="1001"/>
      <c r="J1050" s="1001"/>
      <c r="K1050" s="1001"/>
      <c r="L1050" s="1001"/>
      <c r="M1050" s="1001"/>
      <c r="N1050" s="1001"/>
      <c r="O1050" s="1001"/>
      <c r="P1050" s="1001"/>
      <c r="Q1050" s="1001"/>
      <c r="R1050" s="1001"/>
      <c r="S1050" s="1001"/>
      <c r="T1050" s="1001"/>
      <c r="U1050" s="1001"/>
      <c r="V1050" s="1001"/>
      <c r="W1050" s="1001"/>
      <c r="X1050" s="1001"/>
      <c r="Y1050" s="1001"/>
      <c r="Z1050" s="1001"/>
      <c r="AA1050" s="1001"/>
      <c r="AB1050" s="1001"/>
      <c r="AC1050" s="1001"/>
      <c r="AD1050" s="1001"/>
      <c r="AE1050" s="1001"/>
      <c r="AF1050" s="1001"/>
      <c r="AG1050" s="1001"/>
      <c r="AH1050" s="1001"/>
      <c r="AI1050" s="1001"/>
      <c r="AJ1050" s="1001"/>
      <c r="AK1050" s="1001"/>
      <c r="AL1050" s="12"/>
    </row>
    <row r="1051" spans="1:38" ht="12.65" customHeight="1">
      <c r="A1051" s="243"/>
      <c r="B1051" s="243"/>
      <c r="C1051" s="329"/>
      <c r="D1051" s="1001"/>
      <c r="E1051" s="1001"/>
      <c r="F1051" s="1001"/>
      <c r="G1051" s="1001"/>
      <c r="H1051" s="1001"/>
      <c r="I1051" s="1001"/>
      <c r="J1051" s="1001"/>
      <c r="K1051" s="1001"/>
      <c r="L1051" s="1001"/>
      <c r="M1051" s="1001"/>
      <c r="N1051" s="1001"/>
      <c r="O1051" s="1001"/>
      <c r="P1051" s="1001"/>
      <c r="Q1051" s="1001"/>
      <c r="R1051" s="1001"/>
      <c r="S1051" s="1001"/>
      <c r="T1051" s="1001"/>
      <c r="U1051" s="1001"/>
      <c r="V1051" s="1001"/>
      <c r="W1051" s="1001"/>
      <c r="X1051" s="1001"/>
      <c r="Y1051" s="1001"/>
      <c r="Z1051" s="1001"/>
      <c r="AA1051" s="1001"/>
      <c r="AB1051" s="1001"/>
      <c r="AC1051" s="1001"/>
      <c r="AD1051" s="1001"/>
      <c r="AE1051" s="1001"/>
      <c r="AF1051" s="1001"/>
      <c r="AG1051" s="1001"/>
      <c r="AH1051" s="1001"/>
      <c r="AI1051" s="1001"/>
      <c r="AJ1051" s="1001"/>
      <c r="AK1051" s="1001"/>
    </row>
    <row r="1052" spans="1:38" ht="12.65" customHeight="1">
      <c r="A1052" s="62"/>
      <c r="B1052" s="66"/>
      <c r="C1052" s="328"/>
      <c r="D1052" s="1001"/>
      <c r="E1052" s="1001"/>
      <c r="F1052" s="1001"/>
      <c r="G1052" s="1001"/>
      <c r="H1052" s="1001"/>
      <c r="I1052" s="1001"/>
      <c r="J1052" s="1001"/>
      <c r="K1052" s="1001"/>
      <c r="L1052" s="1001"/>
      <c r="M1052" s="1001"/>
      <c r="N1052" s="1001"/>
      <c r="O1052" s="1001"/>
      <c r="P1052" s="1001"/>
      <c r="Q1052" s="1001"/>
      <c r="R1052" s="1001"/>
      <c r="S1052" s="1001"/>
      <c r="T1052" s="1001"/>
      <c r="U1052" s="1001"/>
      <c r="V1052" s="1001"/>
      <c r="W1052" s="1001"/>
      <c r="X1052" s="1001"/>
      <c r="Y1052" s="1001"/>
      <c r="Z1052" s="1001"/>
      <c r="AA1052" s="1001"/>
      <c r="AB1052" s="1001"/>
      <c r="AC1052" s="1001"/>
      <c r="AD1052" s="1001"/>
      <c r="AE1052" s="1001"/>
      <c r="AF1052" s="1001"/>
      <c r="AG1052" s="1001"/>
      <c r="AH1052" s="1001"/>
      <c r="AI1052" s="1001"/>
      <c r="AJ1052" s="1001"/>
      <c r="AK1052" s="1001"/>
    </row>
    <row r="1053" spans="1:38" ht="12.65" customHeight="1">
      <c r="A1053" s="1102" t="s">
        <v>641</v>
      </c>
      <c r="B1053" s="1102"/>
      <c r="C1053" s="328">
        <v>8</v>
      </c>
      <c r="D1053" s="1001" t="s">
        <v>1478</v>
      </c>
      <c r="E1053" s="1001"/>
      <c r="F1053" s="1001"/>
      <c r="G1053" s="1001"/>
      <c r="H1053" s="1001"/>
      <c r="I1053" s="1001"/>
      <c r="J1053" s="1001"/>
      <c r="K1053" s="1001"/>
      <c r="L1053" s="1001"/>
      <c r="M1053" s="1001"/>
      <c r="N1053" s="1001"/>
      <c r="O1053" s="1001"/>
      <c r="P1053" s="1001"/>
      <c r="Q1053" s="1001"/>
      <c r="R1053" s="1001"/>
      <c r="S1053" s="1001"/>
      <c r="T1053" s="1001"/>
      <c r="U1053" s="1001"/>
      <c r="V1053" s="1001"/>
      <c r="W1053" s="1001"/>
      <c r="X1053" s="1001"/>
      <c r="Y1053" s="1001"/>
      <c r="Z1053" s="1001"/>
      <c r="AA1053" s="1001"/>
      <c r="AB1053" s="1001"/>
      <c r="AC1053" s="1001"/>
      <c r="AD1053" s="1001"/>
      <c r="AE1053" s="1001"/>
      <c r="AF1053" s="1001"/>
      <c r="AG1053" s="1001"/>
      <c r="AH1053" s="1001"/>
      <c r="AI1053" s="1001"/>
      <c r="AJ1053" s="1001"/>
      <c r="AK1053" s="1001"/>
    </row>
    <row r="1054" spans="1:38" ht="12.65" customHeight="1">
      <c r="A1054" s="243"/>
      <c r="B1054" s="243"/>
      <c r="C1054" s="328"/>
      <c r="D1054" s="1001"/>
      <c r="E1054" s="1001"/>
      <c r="F1054" s="1001"/>
      <c r="G1054" s="1001"/>
      <c r="H1054" s="1001"/>
      <c r="I1054" s="1001"/>
      <c r="J1054" s="1001"/>
      <c r="K1054" s="1001"/>
      <c r="L1054" s="1001"/>
      <c r="M1054" s="1001"/>
      <c r="N1054" s="1001"/>
      <c r="O1054" s="1001"/>
      <c r="P1054" s="1001"/>
      <c r="Q1054" s="1001"/>
      <c r="R1054" s="1001"/>
      <c r="S1054" s="1001"/>
      <c r="T1054" s="1001"/>
      <c r="U1054" s="1001"/>
      <c r="V1054" s="1001"/>
      <c r="W1054" s="1001"/>
      <c r="X1054" s="1001"/>
      <c r="Y1054" s="1001"/>
      <c r="Z1054" s="1001"/>
      <c r="AA1054" s="1001"/>
      <c r="AB1054" s="1001"/>
      <c r="AC1054" s="1001"/>
      <c r="AD1054" s="1001"/>
      <c r="AE1054" s="1001"/>
      <c r="AF1054" s="1001"/>
      <c r="AG1054" s="1001"/>
      <c r="AH1054" s="1001"/>
      <c r="AI1054" s="1001"/>
      <c r="AJ1054" s="1001"/>
      <c r="AK1054" s="1001"/>
    </row>
    <row r="1055" spans="1:38" ht="12.65" customHeight="1">
      <c r="A1055" s="243"/>
      <c r="B1055" s="243"/>
      <c r="C1055" s="328"/>
      <c r="D1055" s="1001"/>
      <c r="E1055" s="1001"/>
      <c r="F1055" s="1001"/>
      <c r="G1055" s="1001"/>
      <c r="H1055" s="1001"/>
      <c r="I1055" s="1001"/>
      <c r="J1055" s="1001"/>
      <c r="K1055" s="1001"/>
      <c r="L1055" s="1001"/>
      <c r="M1055" s="1001"/>
      <c r="N1055" s="1001"/>
      <c r="O1055" s="1001"/>
      <c r="P1055" s="1001"/>
      <c r="Q1055" s="1001"/>
      <c r="R1055" s="1001"/>
      <c r="S1055" s="1001"/>
      <c r="T1055" s="1001"/>
      <c r="U1055" s="1001"/>
      <c r="V1055" s="1001"/>
      <c r="W1055" s="1001"/>
      <c r="X1055" s="1001"/>
      <c r="Y1055" s="1001"/>
      <c r="Z1055" s="1001"/>
      <c r="AA1055" s="1001"/>
      <c r="AB1055" s="1001"/>
      <c r="AC1055" s="1001"/>
      <c r="AD1055" s="1001"/>
      <c r="AE1055" s="1001"/>
      <c r="AF1055" s="1001"/>
      <c r="AG1055" s="1001"/>
      <c r="AH1055" s="1001"/>
      <c r="AI1055" s="1001"/>
      <c r="AJ1055" s="1001"/>
      <c r="AK1055" s="1001"/>
      <c r="AL1055" s="706"/>
    </row>
    <row r="1056" spans="1:38" ht="15" customHeight="1">
      <c r="A1056" s="62"/>
      <c r="B1056" s="66"/>
      <c r="C1056" s="328"/>
      <c r="D1056" s="1001"/>
      <c r="E1056" s="1001"/>
      <c r="F1056" s="1001"/>
      <c r="G1056" s="1001"/>
      <c r="H1056" s="1001"/>
      <c r="I1056" s="1001"/>
      <c r="J1056" s="1001"/>
      <c r="K1056" s="1001"/>
      <c r="L1056" s="1001"/>
      <c r="M1056" s="1001"/>
      <c r="N1056" s="1001"/>
      <c r="O1056" s="1001"/>
      <c r="P1056" s="1001"/>
      <c r="Q1056" s="1001"/>
      <c r="R1056" s="1001"/>
      <c r="S1056" s="1001"/>
      <c r="T1056" s="1001"/>
      <c r="U1056" s="1001"/>
      <c r="V1056" s="1001"/>
      <c r="W1056" s="1001"/>
      <c r="X1056" s="1001"/>
      <c r="Y1056" s="1001"/>
      <c r="Z1056" s="1001"/>
      <c r="AA1056" s="1001"/>
      <c r="AB1056" s="1001"/>
      <c r="AC1056" s="1001"/>
      <c r="AD1056" s="1001"/>
      <c r="AE1056" s="1001"/>
      <c r="AF1056" s="1001"/>
      <c r="AG1056" s="1001"/>
      <c r="AH1056" s="1001"/>
      <c r="AI1056" s="1001"/>
      <c r="AJ1056" s="1001"/>
      <c r="AK1056" s="1001"/>
    </row>
    <row r="1057" spans="1:37" ht="15" customHeight="1">
      <c r="A1057" s="1102" t="s">
        <v>641</v>
      </c>
      <c r="B1057" s="1102"/>
      <c r="C1057" s="328">
        <v>9</v>
      </c>
      <c r="D1057" s="1001" t="s">
        <v>1250</v>
      </c>
      <c r="E1057" s="1001"/>
      <c r="F1057" s="1001"/>
      <c r="G1057" s="1001"/>
      <c r="H1057" s="1001"/>
      <c r="I1057" s="1001"/>
      <c r="J1057" s="1001"/>
      <c r="K1057" s="1001"/>
      <c r="L1057" s="1001"/>
      <c r="M1057" s="1001"/>
      <c r="N1057" s="1001"/>
      <c r="O1057" s="1001"/>
      <c r="P1057" s="1001"/>
      <c r="Q1057" s="1001"/>
      <c r="R1057" s="1001"/>
      <c r="S1057" s="1001"/>
      <c r="T1057" s="1001"/>
      <c r="U1057" s="1001"/>
      <c r="V1057" s="1001"/>
      <c r="W1057" s="1001"/>
      <c r="X1057" s="1001"/>
      <c r="Y1057" s="1001"/>
      <c r="Z1057" s="1001"/>
      <c r="AA1057" s="1001"/>
      <c r="AB1057" s="1001"/>
      <c r="AC1057" s="1001"/>
      <c r="AD1057" s="1001"/>
      <c r="AE1057" s="1001"/>
      <c r="AF1057" s="1001"/>
      <c r="AG1057" s="1001"/>
      <c r="AH1057" s="1001"/>
      <c r="AI1057" s="1001"/>
      <c r="AJ1057" s="1001"/>
      <c r="AK1057" s="1001"/>
    </row>
    <row r="1058" spans="1:37" ht="15" customHeight="1">
      <c r="A1058" s="62"/>
      <c r="B1058" s="66"/>
      <c r="C1058" s="328"/>
      <c r="D1058" s="1001"/>
      <c r="E1058" s="1001"/>
      <c r="F1058" s="1001"/>
      <c r="G1058" s="1001"/>
      <c r="H1058" s="1001"/>
      <c r="I1058" s="1001"/>
      <c r="J1058" s="1001"/>
      <c r="K1058" s="1001"/>
      <c r="L1058" s="1001"/>
      <c r="M1058" s="1001"/>
      <c r="N1058" s="1001"/>
      <c r="O1058" s="1001"/>
      <c r="P1058" s="1001"/>
      <c r="Q1058" s="1001"/>
      <c r="R1058" s="1001"/>
      <c r="S1058" s="1001"/>
      <c r="T1058" s="1001"/>
      <c r="U1058" s="1001"/>
      <c r="V1058" s="1001"/>
      <c r="W1058" s="1001"/>
      <c r="X1058" s="1001"/>
      <c r="Y1058" s="1001"/>
      <c r="Z1058" s="1001"/>
      <c r="AA1058" s="1001"/>
      <c r="AB1058" s="1001"/>
      <c r="AC1058" s="1001"/>
      <c r="AD1058" s="1001"/>
      <c r="AE1058" s="1001"/>
      <c r="AF1058" s="1001"/>
      <c r="AG1058" s="1001"/>
      <c r="AH1058" s="1001"/>
      <c r="AI1058" s="1001"/>
      <c r="AJ1058" s="1001"/>
      <c r="AK1058" s="1001"/>
    </row>
    <row r="1059" spans="1:37" ht="15" hidden="1" customHeight="1">
      <c r="D1059" s="1001"/>
      <c r="E1059" s="1001"/>
      <c r="F1059" s="1001"/>
      <c r="G1059" s="1001"/>
      <c r="H1059" s="1001"/>
      <c r="I1059" s="1001"/>
      <c r="J1059" s="1001"/>
      <c r="K1059" s="1001"/>
      <c r="L1059" s="1001"/>
      <c r="M1059" s="1001"/>
      <c r="N1059" s="1001"/>
      <c r="O1059" s="1001"/>
      <c r="P1059" s="1001"/>
      <c r="Q1059" s="1001"/>
      <c r="R1059" s="1001"/>
      <c r="S1059" s="1001"/>
      <c r="T1059" s="1001"/>
      <c r="U1059" s="1001"/>
      <c r="V1059" s="1001"/>
      <c r="W1059" s="1001"/>
      <c r="X1059" s="1001"/>
      <c r="Y1059" s="1001"/>
      <c r="Z1059" s="1001"/>
      <c r="AA1059" s="1001"/>
      <c r="AB1059" s="1001"/>
      <c r="AC1059" s="1001"/>
      <c r="AD1059" s="1001"/>
      <c r="AE1059" s="1001"/>
      <c r="AF1059" s="1001"/>
      <c r="AG1059" s="1001"/>
      <c r="AH1059" s="1001"/>
      <c r="AI1059" s="1001"/>
      <c r="AJ1059" s="1001"/>
      <c r="AK1059" s="1001"/>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25" priority="2" stopIfTrue="1" operator="equal">
      <formula>"Please Enter Amount:"</formula>
    </cfRule>
  </conditionalFormatting>
  <conditionalFormatting sqref="B1012">
    <cfRule type="cellIs" dxfId="124" priority="3" stopIfTrue="1" operator="equal">
      <formula>#N/A</formula>
    </cfRule>
  </conditionalFormatting>
  <conditionalFormatting sqref="AD996:AD998">
    <cfRule type="cellIs" dxfId="123" priority="5" stopIfTrue="1" operator="equal">
      <formula>"#DIV/0!"</formula>
    </cfRule>
  </conditionalFormatting>
  <conditionalFormatting sqref="AG428:AJ428">
    <cfRule type="expression" dxfId="122"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xr:uid="{00000000-0002-0000-0400-000001000000}">
      <formula1>"Yes, No"</formula1>
    </dataValidation>
    <dataValidation type="list" allowBlank="1" showInputMessage="1" showErrorMessage="1" sqref="AA971:AB971 AA984:AB984 AA991:AB991 AA958:AB958 AA965:AB965 AA955:AB955 Q490 AA969:AB969 AA974:AB974 AA978:AB978 AA988:AB988" xr:uid="{00000000-0002-0000-0400-000002000000}">
      <formula1>"Yes,No"</formula1>
    </dataValidation>
    <dataValidation type="list" allowBlank="1" showInputMessage="1" showErrorMessage="1" sqref="J983"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8:T908" xr:uid="{00000000-0002-0000-0400-000019000000}">
      <formula1>"No,Yes"</formula1>
    </dataValidation>
    <dataValidation type="list" allowBlank="1" showInputMessage="1" showErrorMessage="1" sqref="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xr:uid="{00000000-0002-0000-0400-000027000000}">
      <formula1>"(select one),Project-based vouchers (PBVs),Project-based contract (PBC),RAD conversion - PBVs, RAD conversion - PBC"</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0"/>
  <sheetViews>
    <sheetView showGridLines="0" showZeros="0" tabSelected="1" view="pageBreakPreview" topLeftCell="C91" zoomScale="90" zoomScaleNormal="100" zoomScaleSheetLayoutView="90" workbookViewId="0">
      <selection activeCell="J98" sqref="J98"/>
    </sheetView>
  </sheetViews>
  <sheetFormatPr defaultColWidth="0" defaultRowHeight="11.5" zeroHeight="1"/>
  <cols>
    <col min="1" max="1" width="32.7265625" style="308" customWidth="1"/>
    <col min="2" max="12" width="12.1796875" style="237" customWidth="1"/>
    <col min="13" max="17" width="11.26953125" style="237" customWidth="1"/>
    <col min="18" max="18" width="12.7265625" style="237" customWidth="1"/>
    <col min="19" max="20" width="12.1796875" style="237" customWidth="1"/>
    <col min="21" max="21" width="0.26953125" style="240" customWidth="1"/>
    <col min="22" max="16383" width="8.81640625" style="237" hidden="1"/>
    <col min="16384" max="16384" width="0.1796875" style="237" customWidth="1"/>
  </cols>
  <sheetData>
    <row r="1" spans="1:21" s="170" customFormat="1" ht="13.5">
      <c r="A1" s="254" t="s">
        <v>595</v>
      </c>
      <c r="B1" s="197"/>
      <c r="C1" s="197"/>
      <c r="D1" s="197"/>
      <c r="E1" s="198"/>
      <c r="F1" s="1618" t="s">
        <v>671</v>
      </c>
      <c r="G1" s="1619"/>
      <c r="H1" s="1619"/>
      <c r="I1" s="1619"/>
      <c r="J1" s="1619"/>
      <c r="K1" s="1619"/>
      <c r="L1" s="1619"/>
      <c r="M1" s="1619"/>
      <c r="N1" s="1619"/>
      <c r="O1" s="1619"/>
      <c r="P1" s="1619"/>
      <c r="Q1" s="1619"/>
      <c r="R1" s="1620"/>
      <c r="S1" s="172"/>
      <c r="T1" s="171"/>
      <c r="U1" s="173"/>
    </row>
    <row r="2" spans="1:21" s="216" customFormat="1" ht="71.25" customHeight="1">
      <c r="A2" s="215"/>
      <c r="B2" s="216" t="s">
        <v>26</v>
      </c>
      <c r="C2" s="216" t="s">
        <v>406</v>
      </c>
      <c r="D2" s="216" t="s">
        <v>405</v>
      </c>
      <c r="E2" s="216" t="s">
        <v>27</v>
      </c>
      <c r="F2" s="217" t="str">
        <f>Application!B618&amp;Application!C618</f>
        <v>1)Citi Community Capital</v>
      </c>
      <c r="G2" s="217" t="str">
        <f>Application!B619&amp;Application!C619</f>
        <v>2)Seller Carryback Note</v>
      </c>
      <c r="H2" s="217" t="str">
        <f>Application!B620&amp;Application!C620</f>
        <v>3)Income from Operations (during rehab)</v>
      </c>
      <c r="I2" s="217" t="str">
        <f>Application!B621&amp;Application!C621</f>
        <v>4)Deferred Developer Fee</v>
      </c>
      <c r="J2" s="217" t="str">
        <f>Application!B622&amp;Application!C622</f>
        <v>5)General Partner Equity</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ht="12">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0</v>
      </c>
      <c r="C4" s="225"/>
      <c r="D4" s="225"/>
      <c r="E4" s="225"/>
      <c r="F4" s="225"/>
      <c r="G4" s="225"/>
      <c r="H4" s="225"/>
      <c r="I4" s="225"/>
      <c r="J4" s="225"/>
      <c r="K4" s="225"/>
      <c r="L4" s="225"/>
      <c r="M4" s="225"/>
      <c r="N4" s="225"/>
      <c r="O4" s="225"/>
      <c r="P4" s="225"/>
      <c r="Q4" s="225"/>
      <c r="R4" s="916">
        <f>SUM(E4:Q4)</f>
        <v>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100000</v>
      </c>
      <c r="C6" s="225">
        <v>100000</v>
      </c>
      <c r="D6" s="225"/>
      <c r="E6" s="225">
        <f>C6</f>
        <v>100000</v>
      </c>
      <c r="F6" s="225"/>
      <c r="G6" s="225">
        <v>0</v>
      </c>
      <c r="H6" s="225"/>
      <c r="I6" s="225"/>
      <c r="J6" s="225"/>
      <c r="K6" s="225"/>
      <c r="L6" s="225"/>
      <c r="M6" s="225"/>
      <c r="N6" s="225"/>
      <c r="O6" s="225"/>
      <c r="P6" s="225"/>
      <c r="Q6" s="225"/>
      <c r="R6" s="916">
        <f>SUM(E6:Q6)</f>
        <v>100000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643</v>
      </c>
      <c r="B8" s="224">
        <f>SUM(C8:D8)</f>
        <v>100000</v>
      </c>
      <c r="C8" s="224">
        <f t="shared" ref="C8:Q8" si="0">SUM(C4:C7)</f>
        <v>100000</v>
      </c>
      <c r="D8" s="224">
        <f t="shared" si="0"/>
        <v>0</v>
      </c>
      <c r="E8" s="224">
        <f t="shared" si="0"/>
        <v>100000</v>
      </c>
      <c r="F8" s="224">
        <f t="shared" si="0"/>
        <v>0</v>
      </c>
      <c r="G8" s="224">
        <f t="shared" si="0"/>
        <v>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100000</v>
      </c>
      <c r="S8" s="226"/>
      <c r="T8" s="226"/>
      <c r="U8" s="221"/>
    </row>
    <row r="9" spans="1:21" s="222" customFormat="1">
      <c r="A9" s="223" t="s">
        <v>644</v>
      </c>
      <c r="B9" s="224">
        <f>SUM(C9+D9)</f>
        <v>43276000</v>
      </c>
      <c r="C9" s="955">
        <v>43276000</v>
      </c>
      <c r="D9" s="225"/>
      <c r="E9" s="225"/>
      <c r="F9" s="225">
        <f>C9-G9-J9</f>
        <v>17431829</v>
      </c>
      <c r="G9" s="956">
        <v>25844171</v>
      </c>
      <c r="H9" s="225"/>
      <c r="I9" s="225"/>
      <c r="J9" s="225"/>
      <c r="K9" s="225"/>
      <c r="L9" s="225"/>
      <c r="M9" s="225"/>
      <c r="N9" s="225"/>
      <c r="O9" s="225"/>
      <c r="P9" s="225"/>
      <c r="Q9" s="225"/>
      <c r="R9" s="916">
        <f>SUM(E9:Q9)</f>
        <v>43276000</v>
      </c>
      <c r="S9" s="226"/>
      <c r="T9" s="225">
        <f>R9</f>
        <v>43276000</v>
      </c>
      <c r="U9" s="221"/>
    </row>
    <row r="10" spans="1:21" s="222" customFormat="1">
      <c r="A10" s="223" t="s">
        <v>645</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646</v>
      </c>
      <c r="B11" s="224">
        <f>SUM(C11:D11)</f>
        <v>43276000</v>
      </c>
      <c r="C11" s="224">
        <f t="shared" ref="C11:Q11" si="1">SUM(C9:C10)</f>
        <v>43276000</v>
      </c>
      <c r="D11" s="224">
        <f t="shared" si="1"/>
        <v>0</v>
      </c>
      <c r="E11" s="224">
        <f t="shared" si="1"/>
        <v>0</v>
      </c>
      <c r="F11" s="224">
        <f t="shared" si="1"/>
        <v>17431829</v>
      </c>
      <c r="G11" s="224">
        <f t="shared" si="1"/>
        <v>25844171</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43276000</v>
      </c>
      <c r="S11" s="226"/>
      <c r="T11" s="228">
        <f>SUM(T9:T10)</f>
        <v>43276000</v>
      </c>
      <c r="U11" s="221"/>
    </row>
    <row r="12" spans="1:21" s="222" customFormat="1">
      <c r="A12" s="227" t="s">
        <v>91</v>
      </c>
      <c r="B12" s="224">
        <f t="shared" ref="B12:Q12" si="2">SUM(B8+B11)</f>
        <v>43376000</v>
      </c>
      <c r="C12" s="224">
        <f t="shared" si="2"/>
        <v>43376000</v>
      </c>
      <c r="D12" s="224">
        <f t="shared" si="2"/>
        <v>0</v>
      </c>
      <c r="E12" s="224">
        <f t="shared" si="2"/>
        <v>100000</v>
      </c>
      <c r="F12" s="224">
        <f t="shared" si="2"/>
        <v>17431829</v>
      </c>
      <c r="G12" s="224">
        <f t="shared" si="2"/>
        <v>25844171</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43376000</v>
      </c>
      <c r="S12" s="226"/>
      <c r="T12" s="226"/>
      <c r="U12" s="221"/>
    </row>
    <row r="13" spans="1:21" s="222" customFormat="1">
      <c r="A13" s="466" t="s">
        <v>1000</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3">
      <c r="A14" s="467" t="s">
        <v>1001</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1396</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ht="12">
      <c r="A16" s="219" t="s">
        <v>647</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648</v>
      </c>
      <c r="B17" s="224">
        <f t="shared" ref="B17:B25" si="3">SUM(C17+D17)</f>
        <v>82689</v>
      </c>
      <c r="C17" s="225">
        <v>82689</v>
      </c>
      <c r="D17" s="225"/>
      <c r="E17" s="225">
        <f>C17</f>
        <v>82689</v>
      </c>
      <c r="F17" s="225"/>
      <c r="G17" s="225"/>
      <c r="H17" s="225"/>
      <c r="I17" s="225"/>
      <c r="J17" s="225"/>
      <c r="K17" s="225"/>
      <c r="L17" s="225"/>
      <c r="M17" s="225"/>
      <c r="N17" s="225"/>
      <c r="O17" s="225"/>
      <c r="P17" s="225"/>
      <c r="Q17" s="225"/>
      <c r="R17" s="916">
        <f>SUM(E17:Q17)</f>
        <v>82689</v>
      </c>
      <c r="S17" s="225">
        <f>R17</f>
        <v>82689</v>
      </c>
      <c r="T17" s="225"/>
      <c r="U17" s="221"/>
    </row>
    <row r="18" spans="1:21" s="222" customFormat="1">
      <c r="A18" s="223" t="s">
        <v>649</v>
      </c>
      <c r="B18" s="224">
        <f t="shared" si="3"/>
        <v>15709234</v>
      </c>
      <c r="C18" s="225">
        <f>13246623+2462611</f>
        <v>15709234</v>
      </c>
      <c r="D18" s="225"/>
      <c r="E18" s="225">
        <f>C18-F18-H18</f>
        <v>8585063</v>
      </c>
      <c r="F18" s="225">
        <f>24556000-F9</f>
        <v>7124171</v>
      </c>
      <c r="G18" s="225"/>
      <c r="H18" s="225">
        <v>0</v>
      </c>
      <c r="I18" s="225"/>
      <c r="J18" s="225"/>
      <c r="K18" s="225"/>
      <c r="L18" s="225"/>
      <c r="M18" s="225"/>
      <c r="N18" s="225"/>
      <c r="O18" s="225"/>
      <c r="P18" s="225"/>
      <c r="Q18" s="225"/>
      <c r="R18" s="916">
        <f>SUM(E18:Q18)</f>
        <v>15709234</v>
      </c>
      <c r="S18" s="225">
        <f t="shared" ref="S18:S24" si="4">R18</f>
        <v>15709234</v>
      </c>
      <c r="T18" s="225"/>
      <c r="U18" s="221"/>
    </row>
    <row r="19" spans="1:21" s="222" customFormat="1">
      <c r="A19" s="223" t="s">
        <v>650</v>
      </c>
      <c r="B19" s="224">
        <f t="shared" si="3"/>
        <v>881410</v>
      </c>
      <c r="C19" s="225">
        <v>881410</v>
      </c>
      <c r="D19" s="225"/>
      <c r="E19" s="225">
        <f>C19</f>
        <v>881410</v>
      </c>
      <c r="F19" s="225"/>
      <c r="G19" s="225"/>
      <c r="H19" s="225"/>
      <c r="I19" s="225"/>
      <c r="J19" s="225"/>
      <c r="K19" s="225"/>
      <c r="L19" s="225"/>
      <c r="M19" s="225"/>
      <c r="N19" s="225"/>
      <c r="O19" s="225"/>
      <c r="P19" s="225"/>
      <c r="Q19" s="225"/>
      <c r="R19" s="916">
        <f>SUM(E19:Q19)</f>
        <v>881410</v>
      </c>
      <c r="S19" s="225">
        <f t="shared" si="4"/>
        <v>881410</v>
      </c>
      <c r="T19" s="225"/>
      <c r="U19" s="221"/>
    </row>
    <row r="20" spans="1:21" s="222" customFormat="1">
      <c r="A20" s="223" t="s">
        <v>144</v>
      </c>
      <c r="B20" s="224">
        <f t="shared" si="3"/>
        <v>440705</v>
      </c>
      <c r="C20" s="225">
        <v>440705</v>
      </c>
      <c r="D20" s="225"/>
      <c r="E20" s="225">
        <f>C20</f>
        <v>440705</v>
      </c>
      <c r="F20" s="225"/>
      <c r="G20" s="225"/>
      <c r="H20" s="225"/>
      <c r="I20" s="225"/>
      <c r="J20" s="225"/>
      <c r="K20" s="225"/>
      <c r="L20" s="225"/>
      <c r="M20" s="225"/>
      <c r="N20" s="225"/>
      <c r="O20" s="225"/>
      <c r="P20" s="225"/>
      <c r="Q20" s="225"/>
      <c r="R20" s="916">
        <f t="shared" ref="R20:R26" si="5">SUM(E20:Q20)</f>
        <v>440705</v>
      </c>
      <c r="S20" s="225">
        <f t="shared" si="4"/>
        <v>440705</v>
      </c>
      <c r="T20" s="225"/>
      <c r="U20" s="221"/>
    </row>
    <row r="21" spans="1:21" s="222" customFormat="1">
      <c r="A21" s="223" t="s">
        <v>145</v>
      </c>
      <c r="B21" s="224">
        <f t="shared" si="3"/>
        <v>440705</v>
      </c>
      <c r="C21" s="225">
        <v>440705</v>
      </c>
      <c r="D21" s="225"/>
      <c r="E21" s="225">
        <f>C21</f>
        <v>440705</v>
      </c>
      <c r="F21" s="225"/>
      <c r="G21" s="225"/>
      <c r="H21" s="225"/>
      <c r="I21" s="225"/>
      <c r="J21" s="225"/>
      <c r="K21" s="225"/>
      <c r="L21" s="225"/>
      <c r="M21" s="225"/>
      <c r="N21" s="225"/>
      <c r="O21" s="225"/>
      <c r="P21" s="225"/>
      <c r="Q21" s="225"/>
      <c r="R21" s="916">
        <f t="shared" si="5"/>
        <v>440705</v>
      </c>
      <c r="S21" s="225">
        <f t="shared" si="4"/>
        <v>440705</v>
      </c>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5"/>
        <v>0</v>
      </c>
      <c r="S22" s="225">
        <f t="shared" si="4"/>
        <v>0</v>
      </c>
      <c r="T22" s="225"/>
      <c r="U22" s="221"/>
    </row>
    <row r="23" spans="1:21" s="222" customFormat="1">
      <c r="A23" s="223" t="s">
        <v>147</v>
      </c>
      <c r="B23" s="224">
        <f t="shared" si="3"/>
        <v>293804</v>
      </c>
      <c r="C23" s="225">
        <v>293804</v>
      </c>
      <c r="D23" s="225"/>
      <c r="E23" s="225">
        <f>C23</f>
        <v>293804</v>
      </c>
      <c r="F23" s="225"/>
      <c r="G23" s="225"/>
      <c r="H23" s="225"/>
      <c r="I23" s="225"/>
      <c r="J23" s="225"/>
      <c r="K23" s="225"/>
      <c r="L23" s="225"/>
      <c r="M23" s="225"/>
      <c r="N23" s="225"/>
      <c r="O23" s="225"/>
      <c r="P23" s="225"/>
      <c r="Q23" s="225"/>
      <c r="R23" s="916">
        <f t="shared" si="5"/>
        <v>293804</v>
      </c>
      <c r="S23" s="225">
        <f t="shared" si="4"/>
        <v>293804</v>
      </c>
      <c r="T23" s="225"/>
      <c r="U23" s="221"/>
    </row>
    <row r="24" spans="1:21" s="222" customFormat="1">
      <c r="A24" s="957" t="s">
        <v>177</v>
      </c>
      <c r="B24" s="224">
        <f t="shared" si="3"/>
        <v>0</v>
      </c>
      <c r="C24" s="225">
        <v>0</v>
      </c>
      <c r="D24" s="225"/>
      <c r="E24" s="225">
        <f>C24</f>
        <v>0</v>
      </c>
      <c r="F24" s="225"/>
      <c r="G24" s="225"/>
      <c r="H24" s="225"/>
      <c r="I24" s="225"/>
      <c r="J24" s="225"/>
      <c r="K24" s="225"/>
      <c r="L24" s="225"/>
      <c r="M24" s="225"/>
      <c r="N24" s="225"/>
      <c r="O24" s="225"/>
      <c r="P24" s="225"/>
      <c r="Q24" s="225"/>
      <c r="R24" s="916">
        <f t="shared" si="5"/>
        <v>0</v>
      </c>
      <c r="S24" s="225">
        <f t="shared" si="4"/>
        <v>0</v>
      </c>
      <c r="T24" s="225"/>
      <c r="U24" s="221"/>
    </row>
    <row r="25" spans="1:21" s="222" customFormat="1">
      <c r="A25" s="227" t="s">
        <v>140</v>
      </c>
      <c r="B25" s="224">
        <f t="shared" si="3"/>
        <v>17848547</v>
      </c>
      <c r="C25" s="224">
        <f>SUM(C17:C24)</f>
        <v>17848547</v>
      </c>
      <c r="D25" s="224">
        <f t="shared" ref="D25:Q25" si="6">SUM(D17:D24)</f>
        <v>0</v>
      </c>
      <c r="E25" s="224">
        <f t="shared" si="6"/>
        <v>10724376</v>
      </c>
      <c r="F25" s="224">
        <f t="shared" si="6"/>
        <v>7124171</v>
      </c>
      <c r="G25" s="224">
        <f t="shared" si="6"/>
        <v>0</v>
      </c>
      <c r="H25" s="224">
        <f t="shared" si="6"/>
        <v>0</v>
      </c>
      <c r="I25" s="224">
        <f t="shared" si="6"/>
        <v>0</v>
      </c>
      <c r="J25" s="224">
        <f t="shared" si="6"/>
        <v>0</v>
      </c>
      <c r="K25" s="224">
        <f t="shared" si="6"/>
        <v>0</v>
      </c>
      <c r="L25" s="224">
        <f t="shared" si="6"/>
        <v>0</v>
      </c>
      <c r="M25" s="224">
        <f t="shared" si="6"/>
        <v>0</v>
      </c>
      <c r="N25" s="224">
        <f t="shared" si="6"/>
        <v>0</v>
      </c>
      <c r="O25" s="224">
        <f t="shared" si="6"/>
        <v>0</v>
      </c>
      <c r="P25" s="224">
        <f t="shared" si="6"/>
        <v>0</v>
      </c>
      <c r="Q25" s="224">
        <f t="shared" si="6"/>
        <v>0</v>
      </c>
      <c r="R25" s="558">
        <f>SUM(R17:R24)</f>
        <v>17848547</v>
      </c>
      <c r="S25" s="228">
        <f>SUM(S17:S24)</f>
        <v>17848547</v>
      </c>
      <c r="T25" s="228">
        <f>SUM(T17:T24)</f>
        <v>0</v>
      </c>
      <c r="U25" s="221"/>
    </row>
    <row r="26" spans="1:21" s="222" customFormat="1">
      <c r="A26" s="227" t="s">
        <v>148</v>
      </c>
      <c r="B26" s="224">
        <f>SUM(C26:D26)</f>
        <v>600000</v>
      </c>
      <c r="C26" s="225">
        <v>600000</v>
      </c>
      <c r="D26" s="225"/>
      <c r="E26" s="225">
        <f>C26</f>
        <v>600000</v>
      </c>
      <c r="F26" s="225"/>
      <c r="G26" s="225"/>
      <c r="H26" s="225"/>
      <c r="I26" s="225"/>
      <c r="J26" s="225"/>
      <c r="K26" s="225"/>
      <c r="L26" s="225"/>
      <c r="M26" s="225"/>
      <c r="N26" s="225"/>
      <c r="O26" s="225"/>
      <c r="P26" s="225"/>
      <c r="Q26" s="225"/>
      <c r="R26" s="916">
        <f t="shared" si="5"/>
        <v>600000</v>
      </c>
      <c r="S26" s="225">
        <f>R26</f>
        <v>600000</v>
      </c>
      <c r="T26" s="225"/>
      <c r="U26" s="221"/>
    </row>
    <row r="27" spans="1:21" s="222" customFormat="1" ht="12">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648</v>
      </c>
      <c r="B28" s="224">
        <f t="shared" ref="B28:B36" si="7">SUM(C28+D28)</f>
        <v>0</v>
      </c>
      <c r="C28" s="225"/>
      <c r="D28" s="225"/>
      <c r="E28" s="225"/>
      <c r="F28" s="225"/>
      <c r="G28" s="225"/>
      <c r="H28" s="225"/>
      <c r="I28" s="225"/>
      <c r="J28" s="225"/>
      <c r="K28" s="225"/>
      <c r="L28" s="225"/>
      <c r="M28" s="225"/>
      <c r="N28" s="225"/>
      <c r="O28" s="225"/>
      <c r="P28" s="225"/>
      <c r="Q28" s="225"/>
      <c r="R28" s="916">
        <f t="shared" ref="R28:R35" si="8">SUM(E28:Q28)</f>
        <v>0</v>
      </c>
      <c r="S28" s="225"/>
      <c r="T28" s="225"/>
      <c r="U28" s="221"/>
    </row>
    <row r="29" spans="1:21" s="222" customFormat="1">
      <c r="A29" s="223" t="s">
        <v>649</v>
      </c>
      <c r="B29" s="224">
        <f t="shared" si="7"/>
        <v>0</v>
      </c>
      <c r="C29" s="225"/>
      <c r="D29" s="225"/>
      <c r="E29" s="225"/>
      <c r="F29" s="225"/>
      <c r="G29" s="225"/>
      <c r="H29" s="225"/>
      <c r="I29" s="225"/>
      <c r="J29" s="225"/>
      <c r="K29" s="225"/>
      <c r="L29" s="225"/>
      <c r="M29" s="225"/>
      <c r="N29" s="225"/>
      <c r="O29" s="225"/>
      <c r="P29" s="225"/>
      <c r="Q29" s="225"/>
      <c r="R29" s="916">
        <f t="shared" si="8"/>
        <v>0</v>
      </c>
      <c r="S29" s="225"/>
      <c r="T29" s="225"/>
      <c r="U29" s="221"/>
    </row>
    <row r="30" spans="1:21" s="222" customFormat="1">
      <c r="A30" s="223" t="s">
        <v>650</v>
      </c>
      <c r="B30" s="224">
        <f t="shared" si="7"/>
        <v>0</v>
      </c>
      <c r="C30" s="225"/>
      <c r="D30" s="225"/>
      <c r="E30" s="225"/>
      <c r="F30" s="225"/>
      <c r="G30" s="225"/>
      <c r="H30" s="225"/>
      <c r="I30" s="225"/>
      <c r="J30" s="225"/>
      <c r="K30" s="225"/>
      <c r="L30" s="225"/>
      <c r="M30" s="225"/>
      <c r="N30" s="225"/>
      <c r="O30" s="225"/>
      <c r="P30" s="225"/>
      <c r="Q30" s="225"/>
      <c r="R30" s="916">
        <f t="shared" si="8"/>
        <v>0</v>
      </c>
      <c r="S30" s="225"/>
      <c r="T30" s="225"/>
      <c r="U30" s="221"/>
    </row>
    <row r="31" spans="1:21" s="222" customFormat="1">
      <c r="A31" s="223" t="s">
        <v>144</v>
      </c>
      <c r="B31" s="224">
        <f t="shared" si="7"/>
        <v>0</v>
      </c>
      <c r="C31" s="225"/>
      <c r="D31" s="225"/>
      <c r="E31" s="225"/>
      <c r="F31" s="225"/>
      <c r="G31" s="225"/>
      <c r="H31" s="225"/>
      <c r="I31" s="225"/>
      <c r="J31" s="225"/>
      <c r="K31" s="225"/>
      <c r="L31" s="225"/>
      <c r="M31" s="225"/>
      <c r="N31" s="225"/>
      <c r="O31" s="225"/>
      <c r="P31" s="225"/>
      <c r="Q31" s="225"/>
      <c r="R31" s="916">
        <f t="shared" si="8"/>
        <v>0</v>
      </c>
      <c r="S31" s="225"/>
      <c r="T31" s="225"/>
      <c r="U31" s="221"/>
    </row>
    <row r="32" spans="1:21" s="222" customFormat="1">
      <c r="A32" s="223" t="s">
        <v>145</v>
      </c>
      <c r="B32" s="224">
        <f t="shared" si="7"/>
        <v>0</v>
      </c>
      <c r="C32" s="225"/>
      <c r="D32" s="225"/>
      <c r="E32" s="225"/>
      <c r="F32" s="225"/>
      <c r="G32" s="225"/>
      <c r="H32" s="225"/>
      <c r="I32" s="225"/>
      <c r="J32" s="225"/>
      <c r="K32" s="225"/>
      <c r="L32" s="225"/>
      <c r="M32" s="225"/>
      <c r="N32" s="225"/>
      <c r="O32" s="225"/>
      <c r="P32" s="225"/>
      <c r="Q32" s="225"/>
      <c r="R32" s="916">
        <f t="shared" si="8"/>
        <v>0</v>
      </c>
      <c r="S32" s="225"/>
      <c r="T32" s="225"/>
      <c r="U32" s="221"/>
    </row>
    <row r="33" spans="1:21" s="222" customFormat="1">
      <c r="A33" s="223" t="s">
        <v>146</v>
      </c>
      <c r="B33" s="224">
        <f t="shared" si="7"/>
        <v>0</v>
      </c>
      <c r="C33" s="225"/>
      <c r="D33" s="225"/>
      <c r="E33" s="225"/>
      <c r="F33" s="225"/>
      <c r="G33" s="225"/>
      <c r="H33" s="225"/>
      <c r="I33" s="225"/>
      <c r="J33" s="225"/>
      <c r="K33" s="225"/>
      <c r="L33" s="225"/>
      <c r="M33" s="225"/>
      <c r="N33" s="225"/>
      <c r="O33" s="225"/>
      <c r="P33" s="225"/>
      <c r="Q33" s="225"/>
      <c r="R33" s="916">
        <f t="shared" si="8"/>
        <v>0</v>
      </c>
      <c r="S33" s="225"/>
      <c r="T33" s="225"/>
      <c r="U33" s="221"/>
    </row>
    <row r="34" spans="1:21" s="222" customFormat="1">
      <c r="A34" s="223" t="s">
        <v>147</v>
      </c>
      <c r="B34" s="224">
        <f t="shared" si="7"/>
        <v>0</v>
      </c>
      <c r="C34" s="225"/>
      <c r="D34" s="225"/>
      <c r="E34" s="225"/>
      <c r="F34" s="225"/>
      <c r="G34" s="225"/>
      <c r="H34" s="225"/>
      <c r="I34" s="225"/>
      <c r="J34" s="225"/>
      <c r="K34" s="225"/>
      <c r="L34" s="225"/>
      <c r="M34" s="225"/>
      <c r="N34" s="225"/>
      <c r="O34" s="225"/>
      <c r="P34" s="225"/>
      <c r="Q34" s="225"/>
      <c r="R34" s="916">
        <f t="shared" si="8"/>
        <v>0</v>
      </c>
      <c r="S34" s="225"/>
      <c r="T34" s="225"/>
      <c r="U34" s="221"/>
    </row>
    <row r="35" spans="1:21" s="222" customFormat="1">
      <c r="A35" s="230" t="s">
        <v>37</v>
      </c>
      <c r="B35" s="224">
        <f t="shared" si="7"/>
        <v>0</v>
      </c>
      <c r="C35" s="225"/>
      <c r="D35" s="225"/>
      <c r="E35" s="225"/>
      <c r="F35" s="225"/>
      <c r="G35" s="225"/>
      <c r="H35" s="225"/>
      <c r="I35" s="225"/>
      <c r="J35" s="225"/>
      <c r="K35" s="225"/>
      <c r="L35" s="225"/>
      <c r="M35" s="225"/>
      <c r="N35" s="225"/>
      <c r="O35" s="225"/>
      <c r="P35" s="225"/>
      <c r="Q35" s="225"/>
      <c r="R35" s="916">
        <f t="shared" si="8"/>
        <v>0</v>
      </c>
      <c r="S35" s="225"/>
      <c r="T35" s="225"/>
      <c r="U35" s="221"/>
    </row>
    <row r="36" spans="1:21" s="222" customFormat="1">
      <c r="A36" s="227" t="s">
        <v>150</v>
      </c>
      <c r="B36" s="224">
        <f t="shared" si="7"/>
        <v>0</v>
      </c>
      <c r="C36" s="224">
        <f>SUM(C28:C35)</f>
        <v>0</v>
      </c>
      <c r="D36" s="224">
        <f t="shared" ref="D36:Q36" si="9">SUM(D28:D35)</f>
        <v>0</v>
      </c>
      <c r="E36" s="224">
        <f t="shared" si="9"/>
        <v>0</v>
      </c>
      <c r="F36" s="224">
        <f t="shared" si="9"/>
        <v>0</v>
      </c>
      <c r="G36" s="224">
        <f t="shared" si="9"/>
        <v>0</v>
      </c>
      <c r="H36" s="224">
        <f t="shared" si="9"/>
        <v>0</v>
      </c>
      <c r="I36" s="224">
        <f t="shared" si="9"/>
        <v>0</v>
      </c>
      <c r="J36" s="224">
        <f t="shared" si="9"/>
        <v>0</v>
      </c>
      <c r="K36" s="224">
        <f t="shared" si="9"/>
        <v>0</v>
      </c>
      <c r="L36" s="224">
        <f t="shared" si="9"/>
        <v>0</v>
      </c>
      <c r="M36" s="224">
        <f t="shared" si="9"/>
        <v>0</v>
      </c>
      <c r="N36" s="224">
        <f t="shared" si="9"/>
        <v>0</v>
      </c>
      <c r="O36" s="224">
        <f t="shared" si="9"/>
        <v>0</v>
      </c>
      <c r="P36" s="224">
        <f t="shared" si="9"/>
        <v>0</v>
      </c>
      <c r="Q36" s="224">
        <f t="shared" si="9"/>
        <v>0</v>
      </c>
      <c r="R36" s="558">
        <f>SUM(R28:R35)</f>
        <v>0</v>
      </c>
      <c r="S36" s="228">
        <f>SUM(S28:S35)</f>
        <v>0</v>
      </c>
      <c r="T36" s="228">
        <f>SUM(T28:T35)</f>
        <v>0</v>
      </c>
      <c r="U36" s="221"/>
    </row>
    <row r="37" spans="1:21" s="222" customFormat="1" ht="12">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790000</v>
      </c>
      <c r="C38" s="956">
        <v>790000</v>
      </c>
      <c r="D38" s="225"/>
      <c r="E38" s="956">
        <f>C38</f>
        <v>790000</v>
      </c>
      <c r="F38" s="225"/>
      <c r="G38" s="225"/>
      <c r="H38" s="225"/>
      <c r="I38" s="225"/>
      <c r="J38" s="225"/>
      <c r="K38" s="225"/>
      <c r="L38" s="225"/>
      <c r="M38" s="225"/>
      <c r="N38" s="225"/>
      <c r="O38" s="225"/>
      <c r="P38" s="225"/>
      <c r="Q38" s="225"/>
      <c r="R38" s="916">
        <f>SUM(E38:Q38)</f>
        <v>790000</v>
      </c>
      <c r="S38" s="225">
        <f>R38</f>
        <v>790000</v>
      </c>
      <c r="T38" s="225"/>
      <c r="U38" s="221"/>
    </row>
    <row r="39" spans="1:21" s="222" customFormat="1">
      <c r="A39" s="223" t="s">
        <v>153</v>
      </c>
      <c r="B39" s="224">
        <f>SUM(C39+D39)</f>
        <v>0</v>
      </c>
      <c r="C39" s="225"/>
      <c r="D39" s="225"/>
      <c r="E39" s="225"/>
      <c r="F39" s="225"/>
      <c r="G39" s="225"/>
      <c r="H39" s="225"/>
      <c r="I39" s="225"/>
      <c r="J39" s="225"/>
      <c r="K39" s="225"/>
      <c r="L39" s="225"/>
      <c r="M39" s="225"/>
      <c r="N39" s="225"/>
      <c r="O39" s="225"/>
      <c r="P39" s="225"/>
      <c r="Q39" s="225"/>
      <c r="R39" s="916">
        <f>SUM(E39:Q39)</f>
        <v>0</v>
      </c>
      <c r="S39" s="225"/>
      <c r="T39" s="225"/>
      <c r="U39" s="221"/>
    </row>
    <row r="40" spans="1:21" s="222" customFormat="1">
      <c r="A40" s="227" t="s">
        <v>154</v>
      </c>
      <c r="B40" s="224">
        <f>SUM(C40:D40)</f>
        <v>790000</v>
      </c>
      <c r="C40" s="224">
        <f>SUM(C37:C39)</f>
        <v>790000</v>
      </c>
      <c r="D40" s="224">
        <f>SUM(D37:D39)</f>
        <v>0</v>
      </c>
      <c r="E40" s="224">
        <f t="shared" ref="E40:T40" si="10">SUM(E38:E39)</f>
        <v>790000</v>
      </c>
      <c r="F40" s="224">
        <f t="shared" si="10"/>
        <v>0</v>
      </c>
      <c r="G40" s="224">
        <f t="shared" si="10"/>
        <v>0</v>
      </c>
      <c r="H40" s="224">
        <f t="shared" si="10"/>
        <v>0</v>
      </c>
      <c r="I40" s="224">
        <f t="shared" si="10"/>
        <v>0</v>
      </c>
      <c r="J40" s="224">
        <f t="shared" si="10"/>
        <v>0</v>
      </c>
      <c r="K40" s="224">
        <f t="shared" si="10"/>
        <v>0</v>
      </c>
      <c r="L40" s="224">
        <f t="shared" si="10"/>
        <v>0</v>
      </c>
      <c r="M40" s="224">
        <f t="shared" si="10"/>
        <v>0</v>
      </c>
      <c r="N40" s="224">
        <f t="shared" si="10"/>
        <v>0</v>
      </c>
      <c r="O40" s="224">
        <f t="shared" si="10"/>
        <v>0</v>
      </c>
      <c r="P40" s="224">
        <f t="shared" si="10"/>
        <v>0</v>
      </c>
      <c r="Q40" s="224">
        <f t="shared" si="10"/>
        <v>0</v>
      </c>
      <c r="R40" s="558">
        <f>SUM(R38:R39)</f>
        <v>790000</v>
      </c>
      <c r="S40" s="228">
        <f t="shared" si="10"/>
        <v>790000</v>
      </c>
      <c r="T40" s="228">
        <f t="shared" si="10"/>
        <v>0</v>
      </c>
      <c r="U40" s="221"/>
    </row>
    <row r="41" spans="1:21" s="222" customFormat="1">
      <c r="A41" s="227" t="s">
        <v>155</v>
      </c>
      <c r="B41" s="224">
        <f>SUM(C41:D41)</f>
        <v>80000</v>
      </c>
      <c r="C41" s="956">
        <v>80000</v>
      </c>
      <c r="D41" s="225"/>
      <c r="E41" s="956">
        <f>C41</f>
        <v>80000</v>
      </c>
      <c r="F41" s="225"/>
      <c r="G41" s="225"/>
      <c r="H41" s="225"/>
      <c r="I41" s="225"/>
      <c r="J41" s="225"/>
      <c r="K41" s="225"/>
      <c r="L41" s="225"/>
      <c r="M41" s="225"/>
      <c r="N41" s="225"/>
      <c r="O41" s="225"/>
      <c r="P41" s="225"/>
      <c r="Q41" s="225"/>
      <c r="R41" s="916">
        <f>SUM(E41:Q41)</f>
        <v>80000</v>
      </c>
      <c r="S41" s="225">
        <f>R41</f>
        <v>80000</v>
      </c>
      <c r="T41" s="225"/>
      <c r="U41" s="221"/>
    </row>
    <row r="42" spans="1:21" s="222" customFormat="1" ht="12">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1">SUM(C43+D43)</f>
        <v>3346300</v>
      </c>
      <c r="C43" s="956">
        <v>3346300</v>
      </c>
      <c r="D43" s="225"/>
      <c r="E43" s="956">
        <f>C43-H43</f>
        <v>2595738</v>
      </c>
      <c r="F43" s="225"/>
      <c r="G43" s="225"/>
      <c r="H43" s="225">
        <v>750562</v>
      </c>
      <c r="I43" s="225"/>
      <c r="J43" s="225"/>
      <c r="K43" s="225"/>
      <c r="L43" s="225"/>
      <c r="M43" s="225"/>
      <c r="N43" s="225"/>
      <c r="O43" s="225"/>
      <c r="P43" s="225"/>
      <c r="Q43" s="225"/>
      <c r="R43" s="916">
        <f t="shared" ref="R43:R52" si="12">SUM(E43:Q43)</f>
        <v>3346300</v>
      </c>
      <c r="S43" s="225">
        <v>501945</v>
      </c>
      <c r="T43" s="225"/>
      <c r="U43" s="221"/>
    </row>
    <row r="44" spans="1:21" s="222" customFormat="1">
      <c r="A44" s="223" t="s">
        <v>158</v>
      </c>
      <c r="B44" s="224">
        <f t="shared" si="11"/>
        <v>0</v>
      </c>
      <c r="C44" s="956"/>
      <c r="D44" s="225"/>
      <c r="E44" s="956">
        <f t="shared" ref="E44:E52" si="13">C44</f>
        <v>0</v>
      </c>
      <c r="F44" s="225"/>
      <c r="G44" s="225"/>
      <c r="H44" s="225"/>
      <c r="I44" s="225"/>
      <c r="J44" s="225"/>
      <c r="K44" s="225"/>
      <c r="L44" s="225"/>
      <c r="M44" s="225"/>
      <c r="N44" s="225"/>
      <c r="O44" s="225"/>
      <c r="P44" s="225"/>
      <c r="Q44" s="225"/>
      <c r="R44" s="916">
        <f t="shared" si="12"/>
        <v>0</v>
      </c>
      <c r="S44" s="225">
        <f t="shared" ref="S44:S51" si="14">R44</f>
        <v>0</v>
      </c>
      <c r="T44" s="225"/>
      <c r="U44" s="221"/>
    </row>
    <row r="45" spans="1:21" s="222" customFormat="1">
      <c r="A45" s="307" t="s">
        <v>159</v>
      </c>
      <c r="B45" s="224">
        <f t="shared" si="11"/>
        <v>343100</v>
      </c>
      <c r="C45" s="956">
        <v>343100</v>
      </c>
      <c r="D45" s="225"/>
      <c r="E45" s="956">
        <f t="shared" si="13"/>
        <v>343100</v>
      </c>
      <c r="F45" s="225"/>
      <c r="G45" s="225"/>
      <c r="H45" s="225"/>
      <c r="I45" s="225"/>
      <c r="J45" s="225"/>
      <c r="K45" s="225"/>
      <c r="L45" s="225"/>
      <c r="M45" s="225"/>
      <c r="N45" s="225"/>
      <c r="O45" s="225"/>
      <c r="P45" s="225"/>
      <c r="Q45" s="225"/>
      <c r="R45" s="916">
        <f t="shared" si="12"/>
        <v>343100</v>
      </c>
      <c r="S45" s="225"/>
      <c r="T45" s="225"/>
      <c r="U45" s="221"/>
    </row>
    <row r="46" spans="1:21" s="222" customFormat="1">
      <c r="A46" s="223" t="s">
        <v>160</v>
      </c>
      <c r="B46" s="224">
        <f t="shared" si="11"/>
        <v>0</v>
      </c>
      <c r="C46" s="956"/>
      <c r="D46" s="225"/>
      <c r="E46" s="956">
        <f t="shared" si="13"/>
        <v>0</v>
      </c>
      <c r="F46" s="225"/>
      <c r="G46" s="225"/>
      <c r="H46" s="225"/>
      <c r="I46" s="225"/>
      <c r="J46" s="225"/>
      <c r="K46" s="225"/>
      <c r="L46" s="225"/>
      <c r="M46" s="225"/>
      <c r="N46" s="225"/>
      <c r="O46" s="225"/>
      <c r="P46" s="225"/>
      <c r="Q46" s="225"/>
      <c r="R46" s="916">
        <f t="shared" si="12"/>
        <v>0</v>
      </c>
      <c r="S46" s="225">
        <f t="shared" si="14"/>
        <v>0</v>
      </c>
      <c r="T46" s="225"/>
      <c r="U46" s="221"/>
    </row>
    <row r="47" spans="1:21" s="222" customFormat="1">
      <c r="A47" s="223" t="s">
        <v>62</v>
      </c>
      <c r="B47" s="224">
        <f t="shared" si="11"/>
        <v>295800</v>
      </c>
      <c r="C47" s="956">
        <f>16000+57200+10000+23000+114400+5000+60000+10200</f>
        <v>295800</v>
      </c>
      <c r="D47" s="225"/>
      <c r="E47" s="956">
        <f t="shared" si="13"/>
        <v>295800</v>
      </c>
      <c r="F47" s="225"/>
      <c r="G47" s="225"/>
      <c r="H47" s="225"/>
      <c r="I47" s="225"/>
      <c r="J47" s="225"/>
      <c r="K47" s="225"/>
      <c r="L47" s="225"/>
      <c r="M47" s="225"/>
      <c r="N47" s="225"/>
      <c r="O47" s="225"/>
      <c r="P47" s="225"/>
      <c r="Q47" s="225"/>
      <c r="R47" s="916">
        <f t="shared" si="12"/>
        <v>295800</v>
      </c>
      <c r="S47" s="225"/>
      <c r="T47" s="225"/>
      <c r="U47" s="221"/>
    </row>
    <row r="48" spans="1:21" s="222" customFormat="1">
      <c r="A48" s="223" t="s">
        <v>163</v>
      </c>
      <c r="B48" s="224">
        <f t="shared" si="11"/>
        <v>80000</v>
      </c>
      <c r="C48" s="956">
        <v>80000</v>
      </c>
      <c r="D48" s="225"/>
      <c r="E48" s="956">
        <f t="shared" si="13"/>
        <v>80000</v>
      </c>
      <c r="F48" s="225"/>
      <c r="G48" s="225"/>
      <c r="H48" s="225"/>
      <c r="I48" s="225"/>
      <c r="J48" s="225"/>
      <c r="K48" s="225"/>
      <c r="L48" s="225"/>
      <c r="M48" s="225"/>
      <c r="N48" s="225"/>
      <c r="O48" s="225"/>
      <c r="P48" s="225"/>
      <c r="Q48" s="225"/>
      <c r="R48" s="916">
        <f t="shared" si="12"/>
        <v>80000</v>
      </c>
      <c r="S48" s="225">
        <f t="shared" si="14"/>
        <v>80000</v>
      </c>
      <c r="T48" s="225"/>
      <c r="U48" s="221"/>
    </row>
    <row r="49" spans="1:21" s="222" customFormat="1">
      <c r="A49" s="457" t="s">
        <v>161</v>
      </c>
      <c r="B49" s="224">
        <f t="shared" si="11"/>
        <v>15000</v>
      </c>
      <c r="C49" s="956">
        <v>15000</v>
      </c>
      <c r="D49" s="225"/>
      <c r="E49" s="956">
        <f t="shared" si="13"/>
        <v>15000</v>
      </c>
      <c r="F49" s="225"/>
      <c r="G49" s="225"/>
      <c r="H49" s="225"/>
      <c r="I49" s="225"/>
      <c r="J49" s="225"/>
      <c r="K49" s="225"/>
      <c r="L49" s="225"/>
      <c r="M49" s="225"/>
      <c r="N49" s="225"/>
      <c r="O49" s="225"/>
      <c r="P49" s="225"/>
      <c r="Q49" s="225"/>
      <c r="R49" s="916">
        <f t="shared" si="12"/>
        <v>15000</v>
      </c>
      <c r="S49" s="225"/>
      <c r="T49" s="225"/>
      <c r="U49" s="221"/>
    </row>
    <row r="50" spans="1:21" s="222" customFormat="1">
      <c r="A50" s="223" t="s">
        <v>162</v>
      </c>
      <c r="B50" s="224">
        <f t="shared" si="11"/>
        <v>150000</v>
      </c>
      <c r="C50" s="956">
        <v>150000</v>
      </c>
      <c r="D50" s="225"/>
      <c r="E50" s="956">
        <f t="shared" si="13"/>
        <v>150000</v>
      </c>
      <c r="F50" s="225"/>
      <c r="G50" s="225"/>
      <c r="H50" s="225"/>
      <c r="I50" s="225"/>
      <c r="J50" s="225"/>
      <c r="K50" s="225"/>
      <c r="L50" s="225"/>
      <c r="M50" s="225"/>
      <c r="N50" s="225"/>
      <c r="O50" s="225"/>
      <c r="P50" s="225"/>
      <c r="Q50" s="225"/>
      <c r="R50" s="916">
        <f t="shared" si="12"/>
        <v>150000</v>
      </c>
      <c r="S50" s="225">
        <f t="shared" si="14"/>
        <v>150000</v>
      </c>
      <c r="T50" s="225"/>
      <c r="U50" s="221"/>
    </row>
    <row r="51" spans="1:21" s="222" customFormat="1">
      <c r="A51" s="957" t="s">
        <v>37</v>
      </c>
      <c r="B51" s="224">
        <f t="shared" si="11"/>
        <v>0</v>
      </c>
      <c r="C51" s="956"/>
      <c r="D51" s="956"/>
      <c r="E51" s="956">
        <f t="shared" si="13"/>
        <v>0</v>
      </c>
      <c r="F51" s="225"/>
      <c r="G51" s="225"/>
      <c r="H51" s="225"/>
      <c r="I51" s="225"/>
      <c r="J51" s="225"/>
      <c r="K51" s="225"/>
      <c r="L51" s="225"/>
      <c r="M51" s="225"/>
      <c r="N51" s="225"/>
      <c r="O51" s="225"/>
      <c r="P51" s="225"/>
      <c r="Q51" s="225"/>
      <c r="R51" s="916">
        <f t="shared" si="12"/>
        <v>0</v>
      </c>
      <c r="S51" s="225">
        <f t="shared" si="14"/>
        <v>0</v>
      </c>
      <c r="T51" s="225"/>
      <c r="U51" s="221"/>
    </row>
    <row r="52" spans="1:21" s="222" customFormat="1">
      <c r="A52" s="957" t="s">
        <v>1784</v>
      </c>
      <c r="B52" s="224">
        <f t="shared" si="11"/>
        <v>40000</v>
      </c>
      <c r="C52" s="956">
        <v>40000</v>
      </c>
      <c r="D52" s="225"/>
      <c r="E52" s="956">
        <f t="shared" si="13"/>
        <v>40000</v>
      </c>
      <c r="F52" s="225"/>
      <c r="G52" s="225"/>
      <c r="H52" s="225"/>
      <c r="I52" s="225"/>
      <c r="J52" s="225"/>
      <c r="K52" s="225"/>
      <c r="L52" s="225"/>
      <c r="M52" s="225"/>
      <c r="N52" s="225"/>
      <c r="O52" s="225"/>
      <c r="P52" s="225"/>
      <c r="Q52" s="225"/>
      <c r="R52" s="916">
        <f t="shared" si="12"/>
        <v>40000</v>
      </c>
      <c r="S52" s="225"/>
      <c r="T52" s="225"/>
      <c r="U52" s="221"/>
    </row>
    <row r="53" spans="1:21" s="232" customFormat="1">
      <c r="A53" s="227" t="s">
        <v>164</v>
      </c>
      <c r="B53" s="228">
        <f>SUM(C53:D53)</f>
        <v>4270200</v>
      </c>
      <c r="C53" s="228">
        <f t="shared" ref="C53:T53" si="15">SUM(C43:C52)</f>
        <v>4270200</v>
      </c>
      <c r="D53" s="228">
        <f t="shared" si="15"/>
        <v>0</v>
      </c>
      <c r="E53" s="228">
        <f t="shared" si="15"/>
        <v>3519638</v>
      </c>
      <c r="F53" s="228">
        <f t="shared" si="15"/>
        <v>0</v>
      </c>
      <c r="G53" s="228">
        <f t="shared" si="15"/>
        <v>0</v>
      </c>
      <c r="H53" s="228">
        <f t="shared" si="15"/>
        <v>750562</v>
      </c>
      <c r="I53" s="228">
        <f t="shared" si="15"/>
        <v>0</v>
      </c>
      <c r="J53" s="228">
        <f t="shared" si="15"/>
        <v>0</v>
      </c>
      <c r="K53" s="228">
        <f t="shared" si="15"/>
        <v>0</v>
      </c>
      <c r="L53" s="228">
        <f t="shared" si="15"/>
        <v>0</v>
      </c>
      <c r="M53" s="228">
        <f t="shared" si="15"/>
        <v>0</v>
      </c>
      <c r="N53" s="228">
        <f t="shared" si="15"/>
        <v>0</v>
      </c>
      <c r="O53" s="228">
        <f t="shared" si="15"/>
        <v>0</v>
      </c>
      <c r="P53" s="228">
        <f t="shared" si="15"/>
        <v>0</v>
      </c>
      <c r="Q53" s="228">
        <f t="shared" si="15"/>
        <v>0</v>
      </c>
      <c r="R53" s="558">
        <f>SUM(R43:R52)</f>
        <v>4270200</v>
      </c>
      <c r="S53" s="228">
        <f t="shared" si="15"/>
        <v>731945</v>
      </c>
      <c r="T53" s="228">
        <f t="shared" si="15"/>
        <v>0</v>
      </c>
      <c r="U53" s="231"/>
    </row>
    <row r="54" spans="1:21" s="222" customFormat="1" ht="12">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6">SUM(C55+D55)</f>
        <v>0</v>
      </c>
      <c r="C55" s="225"/>
      <c r="D55" s="225"/>
      <c r="E55" s="225"/>
      <c r="F55" s="225"/>
      <c r="G55" s="225"/>
      <c r="H55" s="225"/>
      <c r="I55" s="225"/>
      <c r="J55" s="225"/>
      <c r="K55" s="225"/>
      <c r="L55" s="225"/>
      <c r="M55" s="225"/>
      <c r="N55" s="225"/>
      <c r="O55" s="225"/>
      <c r="P55" s="225"/>
      <c r="Q55" s="225"/>
      <c r="R55" s="916">
        <f t="shared" ref="R55:R61" si="17">SUM(E55:Q55)</f>
        <v>0</v>
      </c>
      <c r="S55" s="226"/>
      <c r="T55" s="226"/>
      <c r="U55" s="221"/>
    </row>
    <row r="56" spans="1:21" s="313" customFormat="1">
      <c r="A56" s="307" t="s">
        <v>159</v>
      </c>
      <c r="B56" s="314">
        <f t="shared" si="16"/>
        <v>0</v>
      </c>
      <c r="C56" s="958"/>
      <c r="D56" s="311"/>
      <c r="E56" s="958">
        <f>C56</f>
        <v>0</v>
      </c>
      <c r="F56" s="311"/>
      <c r="G56" s="311"/>
      <c r="H56" s="311"/>
      <c r="I56" s="311"/>
      <c r="J56" s="311"/>
      <c r="K56" s="311"/>
      <c r="L56" s="311"/>
      <c r="M56" s="311"/>
      <c r="N56" s="311"/>
      <c r="O56" s="311"/>
      <c r="P56" s="311"/>
      <c r="Q56" s="311"/>
      <c r="R56" s="916">
        <f t="shared" si="17"/>
        <v>0</v>
      </c>
      <c r="S56" s="315"/>
      <c r="T56" s="315"/>
      <c r="U56" s="312"/>
    </row>
    <row r="57" spans="1:21" s="222" customFormat="1">
      <c r="A57" s="223" t="s">
        <v>163</v>
      </c>
      <c r="B57" s="224">
        <f t="shared" si="16"/>
        <v>20000</v>
      </c>
      <c r="C57" s="956">
        <v>20000</v>
      </c>
      <c r="D57" s="225"/>
      <c r="E57" s="956">
        <f>C57</f>
        <v>20000</v>
      </c>
      <c r="F57" s="225"/>
      <c r="G57" s="225"/>
      <c r="H57" s="225"/>
      <c r="I57" s="225"/>
      <c r="J57" s="225"/>
      <c r="K57" s="225"/>
      <c r="L57" s="225"/>
      <c r="M57" s="225"/>
      <c r="N57" s="225"/>
      <c r="O57" s="225"/>
      <c r="P57" s="225"/>
      <c r="Q57" s="225"/>
      <c r="R57" s="916">
        <f t="shared" si="17"/>
        <v>20000</v>
      </c>
      <c r="S57" s="226"/>
      <c r="T57" s="226"/>
      <c r="U57" s="221"/>
    </row>
    <row r="58" spans="1:21" s="222" customFormat="1">
      <c r="A58" s="457" t="s">
        <v>161</v>
      </c>
      <c r="B58" s="224">
        <f t="shared" si="16"/>
        <v>0</v>
      </c>
      <c r="C58" s="225"/>
      <c r="D58" s="225"/>
      <c r="E58" s="225"/>
      <c r="F58" s="225"/>
      <c r="G58" s="225"/>
      <c r="H58" s="225"/>
      <c r="I58" s="225"/>
      <c r="J58" s="225"/>
      <c r="K58" s="225"/>
      <c r="L58" s="225"/>
      <c r="M58" s="225"/>
      <c r="N58" s="225"/>
      <c r="O58" s="225"/>
      <c r="P58" s="225"/>
      <c r="Q58" s="225"/>
      <c r="R58" s="916">
        <f t="shared" si="17"/>
        <v>0</v>
      </c>
      <c r="S58" s="226"/>
      <c r="T58" s="226"/>
      <c r="U58" s="221"/>
    </row>
    <row r="59" spans="1:21" s="222" customFormat="1">
      <c r="A59" s="223" t="s">
        <v>162</v>
      </c>
      <c r="B59" s="224">
        <f t="shared" si="16"/>
        <v>0</v>
      </c>
      <c r="C59" s="225"/>
      <c r="D59" s="225"/>
      <c r="E59" s="225"/>
      <c r="F59" s="225"/>
      <c r="G59" s="225"/>
      <c r="H59" s="225"/>
      <c r="I59" s="225"/>
      <c r="J59" s="225"/>
      <c r="K59" s="225"/>
      <c r="L59" s="225"/>
      <c r="M59" s="225"/>
      <c r="N59" s="225"/>
      <c r="O59" s="225"/>
      <c r="P59" s="225"/>
      <c r="Q59" s="225"/>
      <c r="R59" s="916">
        <f t="shared" si="17"/>
        <v>0</v>
      </c>
      <c r="S59" s="226"/>
      <c r="T59" s="226"/>
      <c r="U59" s="221"/>
    </row>
    <row r="60" spans="1:21" s="222" customFormat="1">
      <c r="A60" s="957" t="s">
        <v>1772</v>
      </c>
      <c r="B60" s="224">
        <f t="shared" si="16"/>
        <v>20000</v>
      </c>
      <c r="C60" s="225">
        <v>20000</v>
      </c>
      <c r="D60" s="225"/>
      <c r="E60" s="225">
        <f>C60</f>
        <v>20000</v>
      </c>
      <c r="F60" s="225"/>
      <c r="G60" s="225"/>
      <c r="H60" s="225"/>
      <c r="I60" s="225"/>
      <c r="J60" s="225"/>
      <c r="K60" s="225"/>
      <c r="L60" s="225"/>
      <c r="M60" s="225"/>
      <c r="N60" s="225"/>
      <c r="O60" s="225"/>
      <c r="P60" s="225"/>
      <c r="Q60" s="225"/>
      <c r="R60" s="916">
        <f t="shared" si="17"/>
        <v>20000</v>
      </c>
      <c r="S60" s="226"/>
      <c r="T60" s="226"/>
      <c r="U60" s="221"/>
    </row>
    <row r="61" spans="1:21" s="222" customFormat="1">
      <c r="A61" s="230" t="s">
        <v>37</v>
      </c>
      <c r="B61" s="224">
        <f t="shared" si="16"/>
        <v>0</v>
      </c>
      <c r="C61" s="225"/>
      <c r="D61" s="225"/>
      <c r="E61" s="225"/>
      <c r="F61" s="225"/>
      <c r="G61" s="225"/>
      <c r="H61" s="225"/>
      <c r="I61" s="225"/>
      <c r="J61" s="225"/>
      <c r="K61" s="225"/>
      <c r="L61" s="225"/>
      <c r="M61" s="225"/>
      <c r="N61" s="225"/>
      <c r="O61" s="225"/>
      <c r="P61" s="225"/>
      <c r="Q61" s="225"/>
      <c r="R61" s="916">
        <f t="shared" si="17"/>
        <v>0</v>
      </c>
      <c r="S61" s="226"/>
      <c r="T61" s="226"/>
      <c r="U61" s="221"/>
    </row>
    <row r="62" spans="1:21" s="222" customFormat="1" ht="13.75" customHeight="1">
      <c r="A62" s="227" t="s">
        <v>320</v>
      </c>
      <c r="B62" s="224">
        <f>SUM(C62:D62)</f>
        <v>40000</v>
      </c>
      <c r="C62" s="224">
        <f t="shared" ref="C62:Q62" si="18">SUM(C55:C61)</f>
        <v>40000</v>
      </c>
      <c r="D62" s="224">
        <f t="shared" si="18"/>
        <v>0</v>
      </c>
      <c r="E62" s="224">
        <f t="shared" si="18"/>
        <v>40000</v>
      </c>
      <c r="F62" s="224">
        <f t="shared" si="18"/>
        <v>0</v>
      </c>
      <c r="G62" s="224">
        <f t="shared" si="18"/>
        <v>0</v>
      </c>
      <c r="H62" s="224">
        <f t="shared" si="18"/>
        <v>0</v>
      </c>
      <c r="I62" s="224">
        <f t="shared" si="18"/>
        <v>0</v>
      </c>
      <c r="J62" s="224">
        <f t="shared" si="18"/>
        <v>0</v>
      </c>
      <c r="K62" s="224">
        <f t="shared" si="18"/>
        <v>0</v>
      </c>
      <c r="L62" s="224">
        <f t="shared" si="18"/>
        <v>0</v>
      </c>
      <c r="M62" s="224">
        <f t="shared" si="18"/>
        <v>0</v>
      </c>
      <c r="N62" s="224">
        <f t="shared" si="18"/>
        <v>0</v>
      </c>
      <c r="O62" s="224">
        <f t="shared" si="18"/>
        <v>0</v>
      </c>
      <c r="P62" s="224">
        <f t="shared" si="18"/>
        <v>0</v>
      </c>
      <c r="Q62" s="224">
        <f t="shared" si="18"/>
        <v>0</v>
      </c>
      <c r="R62" s="558">
        <f>SUM(R55:R61)</f>
        <v>40000</v>
      </c>
      <c r="S62" s="226"/>
      <c r="T62" s="226"/>
      <c r="U62" s="221"/>
    </row>
    <row r="63" spans="1:21" s="222" customFormat="1">
      <c r="A63" s="233" t="s">
        <v>321</v>
      </c>
      <c r="B63" s="224">
        <f>SUM(B8+B11+B13+B14+B15+B25+B26+B36+B40+B41+B53+B62)</f>
        <v>67004747</v>
      </c>
      <c r="C63" s="224">
        <f t="shared" ref="C63:Q63" si="19">SUM(C8+C11+C13+C14+C15+C25+C26+C36+C40+C41+C53+C62)</f>
        <v>67004747</v>
      </c>
      <c r="D63" s="224">
        <f t="shared" si="19"/>
        <v>0</v>
      </c>
      <c r="E63" s="224">
        <f t="shared" si="19"/>
        <v>15854014</v>
      </c>
      <c r="F63" s="224">
        <f t="shared" si="19"/>
        <v>24556000</v>
      </c>
      <c r="G63" s="224">
        <f t="shared" si="19"/>
        <v>25844171</v>
      </c>
      <c r="H63" s="224">
        <f t="shared" si="19"/>
        <v>750562</v>
      </c>
      <c r="I63" s="224">
        <f t="shared" si="19"/>
        <v>0</v>
      </c>
      <c r="J63" s="224">
        <f t="shared" si="19"/>
        <v>0</v>
      </c>
      <c r="K63" s="224">
        <f t="shared" si="19"/>
        <v>0</v>
      </c>
      <c r="L63" s="224">
        <f t="shared" si="19"/>
        <v>0</v>
      </c>
      <c r="M63" s="224">
        <f t="shared" si="19"/>
        <v>0</v>
      </c>
      <c r="N63" s="224">
        <f t="shared" si="19"/>
        <v>0</v>
      </c>
      <c r="O63" s="224">
        <f t="shared" si="19"/>
        <v>0</v>
      </c>
      <c r="P63" s="224">
        <f t="shared" si="19"/>
        <v>0</v>
      </c>
      <c r="Q63" s="224">
        <f t="shared" si="19"/>
        <v>0</v>
      </c>
      <c r="R63" s="558">
        <f>SUM(R8+R11+R13+R14+R15+R25+R26+R36+R40+R41+R53+R62)</f>
        <v>67004747</v>
      </c>
      <c r="S63" s="224">
        <f>SUM(S10+S13+S14+S15+S25+S26+S36+S40+S41+S53)</f>
        <v>20050492</v>
      </c>
      <c r="T63" s="224">
        <f>SUM(T11+T13+T14+T15+T25+T26+T36+T40+T41+T53)</f>
        <v>43276000</v>
      </c>
      <c r="U63" s="221"/>
    </row>
    <row r="64" spans="1:21" s="222" customFormat="1" ht="12">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40000</v>
      </c>
      <c r="C65" s="956">
        <v>40000</v>
      </c>
      <c r="D65" s="956"/>
      <c r="E65" s="956">
        <f>C65</f>
        <v>40000</v>
      </c>
      <c r="F65" s="225"/>
      <c r="G65" s="225"/>
      <c r="H65" s="225"/>
      <c r="I65" s="225"/>
      <c r="J65" s="225"/>
      <c r="K65" s="225"/>
      <c r="L65" s="225"/>
      <c r="M65" s="225"/>
      <c r="N65" s="225"/>
      <c r="O65" s="225"/>
      <c r="P65" s="225"/>
      <c r="Q65" s="225"/>
      <c r="R65" s="916">
        <f>SUM(E65:Q65)</f>
        <v>40000</v>
      </c>
      <c r="S65" s="225"/>
      <c r="T65" s="225"/>
      <c r="U65" s="221"/>
    </row>
    <row r="66" spans="1:21" s="222" customFormat="1">
      <c r="A66" s="230" t="s">
        <v>37</v>
      </c>
      <c r="B66" s="224">
        <f>SUM(C66+D66)</f>
        <v>75000</v>
      </c>
      <c r="C66" s="225">
        <v>75000</v>
      </c>
      <c r="D66" s="225"/>
      <c r="E66" s="225">
        <f>C66</f>
        <v>75000</v>
      </c>
      <c r="F66" s="225"/>
      <c r="G66" s="225"/>
      <c r="H66" s="225"/>
      <c r="I66" s="225"/>
      <c r="J66" s="225"/>
      <c r="K66" s="225"/>
      <c r="L66" s="225"/>
      <c r="M66" s="225"/>
      <c r="N66" s="225"/>
      <c r="O66" s="225"/>
      <c r="P66" s="225"/>
      <c r="Q66" s="225"/>
      <c r="R66" s="916">
        <f>SUM(E66:Q66)</f>
        <v>75000</v>
      </c>
      <c r="S66" s="225">
        <f>R66</f>
        <v>75000</v>
      </c>
      <c r="T66" s="225"/>
      <c r="U66" s="221"/>
    </row>
    <row r="67" spans="1:21" s="222" customFormat="1">
      <c r="A67" s="227" t="s">
        <v>651</v>
      </c>
      <c r="B67" s="224">
        <f>SUM(C67:D67)</f>
        <v>115000</v>
      </c>
      <c r="C67" s="224">
        <f>SUM(C64:C66)</f>
        <v>115000</v>
      </c>
      <c r="D67" s="224">
        <f>SUM(D64:D66)</f>
        <v>0</v>
      </c>
      <c r="E67" s="224">
        <f t="shared" ref="E67:T67" si="20">SUM(E65:E66)</f>
        <v>115000</v>
      </c>
      <c r="F67" s="224">
        <f t="shared" si="20"/>
        <v>0</v>
      </c>
      <c r="G67" s="224">
        <f t="shared" si="20"/>
        <v>0</v>
      </c>
      <c r="H67" s="224">
        <f t="shared" si="20"/>
        <v>0</v>
      </c>
      <c r="I67" s="224">
        <f t="shared" si="20"/>
        <v>0</v>
      </c>
      <c r="J67" s="224">
        <f t="shared" si="20"/>
        <v>0</v>
      </c>
      <c r="K67" s="224">
        <f t="shared" si="20"/>
        <v>0</v>
      </c>
      <c r="L67" s="224">
        <f t="shared" si="20"/>
        <v>0</v>
      </c>
      <c r="M67" s="224">
        <f t="shared" si="20"/>
        <v>0</v>
      </c>
      <c r="N67" s="224">
        <f t="shared" si="20"/>
        <v>0</v>
      </c>
      <c r="O67" s="224">
        <f t="shared" si="20"/>
        <v>0</v>
      </c>
      <c r="P67" s="224">
        <f t="shared" si="20"/>
        <v>0</v>
      </c>
      <c r="Q67" s="224">
        <f t="shared" si="20"/>
        <v>0</v>
      </c>
      <c r="R67" s="558">
        <f>SUM(R65:R66)</f>
        <v>115000</v>
      </c>
      <c r="S67" s="228">
        <f>SUM(S65:S66)</f>
        <v>75000</v>
      </c>
      <c r="T67" s="228">
        <f t="shared" si="20"/>
        <v>0</v>
      </c>
      <c r="U67" s="221"/>
    </row>
    <row r="68" spans="1:21" s="222" customFormat="1" ht="12">
      <c r="A68" s="219" t="s">
        <v>652</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653</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654</v>
      </c>
      <c r="B70" s="224">
        <f>SUM(C70+D70)</f>
        <v>280000</v>
      </c>
      <c r="C70" s="956">
        <v>280000</v>
      </c>
      <c r="D70" s="225"/>
      <c r="E70" s="956">
        <f>C70</f>
        <v>280000</v>
      </c>
      <c r="F70" s="225"/>
      <c r="G70" s="225"/>
      <c r="H70" s="225"/>
      <c r="I70" s="225"/>
      <c r="J70" s="225"/>
      <c r="K70" s="225"/>
      <c r="L70" s="225"/>
      <c r="M70" s="225"/>
      <c r="N70" s="225"/>
      <c r="O70" s="225"/>
      <c r="P70" s="225"/>
      <c r="Q70" s="225"/>
      <c r="R70" s="916">
        <f>SUM(E70:Q70)</f>
        <v>280000</v>
      </c>
      <c r="S70" s="226"/>
      <c r="T70" s="226"/>
      <c r="U70" s="221"/>
    </row>
    <row r="71" spans="1:21" s="222" customFormat="1">
      <c r="A71" s="762" t="s">
        <v>1123</v>
      </c>
      <c r="B71" s="224">
        <f>SUM(C71+D71)</f>
        <v>223000</v>
      </c>
      <c r="C71" s="956">
        <v>223000</v>
      </c>
      <c r="D71" s="225"/>
      <c r="E71" s="956">
        <f>C71</f>
        <v>223000</v>
      </c>
      <c r="F71" s="225"/>
      <c r="G71" s="225"/>
      <c r="H71" s="225"/>
      <c r="I71" s="225"/>
      <c r="J71" s="225"/>
      <c r="K71" s="225"/>
      <c r="L71" s="225"/>
      <c r="M71" s="225"/>
      <c r="N71" s="225"/>
      <c r="O71" s="225"/>
      <c r="P71" s="225"/>
      <c r="Q71" s="225"/>
      <c r="R71" s="916">
        <f>SUM(E71:Q71)</f>
        <v>223000</v>
      </c>
      <c r="S71" s="226"/>
      <c r="T71" s="226"/>
      <c r="U71" s="221"/>
    </row>
    <row r="72" spans="1:21" s="222" customFormat="1">
      <c r="A72" s="223" t="s">
        <v>655</v>
      </c>
      <c r="B72" s="224">
        <f>SUM(C72+D72)</f>
        <v>825000</v>
      </c>
      <c r="C72" s="956">
        <v>825000</v>
      </c>
      <c r="D72" s="225"/>
      <c r="E72" s="956">
        <f>C72</f>
        <v>825000</v>
      </c>
      <c r="F72" s="225"/>
      <c r="G72" s="225"/>
      <c r="H72" s="225"/>
      <c r="I72" s="225"/>
      <c r="J72" s="225"/>
      <c r="K72" s="225"/>
      <c r="L72" s="225"/>
      <c r="M72" s="225"/>
      <c r="N72" s="225"/>
      <c r="O72" s="225"/>
      <c r="P72" s="225"/>
      <c r="Q72" s="225"/>
      <c r="R72" s="916">
        <f>SUM(E72:Q72)</f>
        <v>825000</v>
      </c>
      <c r="S72" s="226"/>
      <c r="T72" s="226"/>
      <c r="U72" s="221"/>
    </row>
    <row r="73" spans="1:21" s="222" customFormat="1">
      <c r="A73" s="230" t="s">
        <v>37</v>
      </c>
      <c r="B73" s="224">
        <f>SUM(C73+D73)</f>
        <v>0</v>
      </c>
      <c r="C73" s="225"/>
      <c r="D73" s="225"/>
      <c r="E73" s="225"/>
      <c r="F73" s="225"/>
      <c r="G73" s="225"/>
      <c r="H73" s="225"/>
      <c r="I73" s="225"/>
      <c r="J73" s="225"/>
      <c r="K73" s="225"/>
      <c r="L73" s="225"/>
      <c r="M73" s="225"/>
      <c r="N73" s="225"/>
      <c r="O73" s="225"/>
      <c r="P73" s="225"/>
      <c r="Q73" s="225"/>
      <c r="R73" s="916">
        <f>SUM(E73:Q73)</f>
        <v>0</v>
      </c>
      <c r="S73" s="226"/>
      <c r="T73" s="226"/>
      <c r="U73" s="221"/>
    </row>
    <row r="74" spans="1:21" s="222" customFormat="1">
      <c r="A74" s="227" t="s">
        <v>656</v>
      </c>
      <c r="B74" s="224">
        <f>SUM(C74:D74)</f>
        <v>1328000</v>
      </c>
      <c r="C74" s="224">
        <f>SUM(C69:C73)</f>
        <v>1328000</v>
      </c>
      <c r="D74" s="224">
        <f>SUM(D69:D73)</f>
        <v>0</v>
      </c>
      <c r="E74" s="224">
        <f t="shared" ref="E74:Q74" si="21">SUM(E69:E73)</f>
        <v>1328000</v>
      </c>
      <c r="F74" s="224">
        <f t="shared" si="21"/>
        <v>0</v>
      </c>
      <c r="G74" s="224">
        <f t="shared" si="21"/>
        <v>0</v>
      </c>
      <c r="H74" s="224">
        <f t="shared" si="21"/>
        <v>0</v>
      </c>
      <c r="I74" s="224">
        <f t="shared" si="21"/>
        <v>0</v>
      </c>
      <c r="J74" s="224">
        <f t="shared" si="21"/>
        <v>0</v>
      </c>
      <c r="K74" s="224">
        <f t="shared" si="21"/>
        <v>0</v>
      </c>
      <c r="L74" s="224">
        <f t="shared" si="21"/>
        <v>0</v>
      </c>
      <c r="M74" s="224">
        <f t="shared" si="21"/>
        <v>0</v>
      </c>
      <c r="N74" s="224">
        <f t="shared" si="21"/>
        <v>0</v>
      </c>
      <c r="O74" s="224">
        <f t="shared" si="21"/>
        <v>0</v>
      </c>
      <c r="P74" s="224">
        <f t="shared" si="21"/>
        <v>0</v>
      </c>
      <c r="Q74" s="224">
        <f t="shared" si="21"/>
        <v>0</v>
      </c>
      <c r="R74" s="558">
        <f>SUM(R69:R73)</f>
        <v>1328000</v>
      </c>
      <c r="S74" s="226"/>
      <c r="T74" s="226"/>
      <c r="U74" s="221"/>
    </row>
    <row r="75" spans="1:21" s="222" customFormat="1" ht="12">
      <c r="A75" s="219" t="s">
        <v>1469</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1471</v>
      </c>
      <c r="B76" s="224">
        <f>SUM(C76:D76)</f>
        <v>2677282</v>
      </c>
      <c r="C76" s="956">
        <v>2677282</v>
      </c>
      <c r="D76" s="225"/>
      <c r="E76" s="956">
        <f>C76</f>
        <v>2677282</v>
      </c>
      <c r="F76" s="225"/>
      <c r="G76" s="225"/>
      <c r="H76" s="225"/>
      <c r="I76" s="225"/>
      <c r="J76" s="225"/>
      <c r="K76" s="225"/>
      <c r="L76" s="225"/>
      <c r="M76" s="225"/>
      <c r="N76" s="225"/>
      <c r="O76" s="225"/>
      <c r="P76" s="225"/>
      <c r="Q76" s="225"/>
      <c r="R76" s="916">
        <f>SUM(E76:Q76)</f>
        <v>2677282</v>
      </c>
      <c r="S76" s="225">
        <f>R76</f>
        <v>2677282</v>
      </c>
      <c r="T76" s="225"/>
      <c r="U76" s="221"/>
    </row>
    <row r="77" spans="1:21" s="222" customFormat="1">
      <c r="A77" s="457" t="s">
        <v>63</v>
      </c>
      <c r="B77" s="224">
        <f>SUM(C77:D77)</f>
        <v>300000</v>
      </c>
      <c r="C77" s="956">
        <v>300000</v>
      </c>
      <c r="D77" s="225"/>
      <c r="E77" s="956">
        <f>C77</f>
        <v>300000</v>
      </c>
      <c r="F77" s="225"/>
      <c r="G77" s="225"/>
      <c r="H77" s="225"/>
      <c r="I77" s="225"/>
      <c r="J77" s="225"/>
      <c r="K77" s="225"/>
      <c r="L77" s="225"/>
      <c r="M77" s="225"/>
      <c r="N77" s="225"/>
      <c r="O77" s="225"/>
      <c r="P77" s="225"/>
      <c r="Q77" s="225"/>
      <c r="R77" s="916">
        <f>SUM(E77:Q77)</f>
        <v>300000</v>
      </c>
      <c r="S77" s="225">
        <f>R77</f>
        <v>300000</v>
      </c>
      <c r="T77" s="225"/>
      <c r="U77" s="221"/>
    </row>
    <row r="78" spans="1:21" s="222" customFormat="1">
      <c r="A78" s="227" t="s">
        <v>1468</v>
      </c>
      <c r="B78" s="224">
        <f>SUM(C78:D78)</f>
        <v>2977282</v>
      </c>
      <c r="C78" s="890">
        <f>SUM(C76:C77)</f>
        <v>2977282</v>
      </c>
      <c r="D78" s="890">
        <f t="shared" ref="D78:T78" si="22">SUM(D76:D77)</f>
        <v>0</v>
      </c>
      <c r="E78" s="890">
        <f t="shared" si="22"/>
        <v>2977282</v>
      </c>
      <c r="F78" s="890">
        <f t="shared" si="22"/>
        <v>0</v>
      </c>
      <c r="G78" s="890">
        <f t="shared" si="22"/>
        <v>0</v>
      </c>
      <c r="H78" s="890">
        <f t="shared" si="22"/>
        <v>0</v>
      </c>
      <c r="I78" s="890">
        <f t="shared" si="22"/>
        <v>0</v>
      </c>
      <c r="J78" s="890">
        <f t="shared" si="22"/>
        <v>0</v>
      </c>
      <c r="K78" s="890">
        <f t="shared" si="22"/>
        <v>0</v>
      </c>
      <c r="L78" s="890">
        <f t="shared" si="22"/>
        <v>0</v>
      </c>
      <c r="M78" s="890">
        <f t="shared" si="22"/>
        <v>0</v>
      </c>
      <c r="N78" s="890">
        <f t="shared" si="22"/>
        <v>0</v>
      </c>
      <c r="O78" s="890">
        <f t="shared" si="22"/>
        <v>0</v>
      </c>
      <c r="P78" s="890">
        <f t="shared" si="22"/>
        <v>0</v>
      </c>
      <c r="Q78" s="890">
        <f t="shared" si="22"/>
        <v>0</v>
      </c>
      <c r="R78" s="890">
        <f t="shared" si="22"/>
        <v>2977282</v>
      </c>
      <c r="S78" s="890">
        <f t="shared" si="22"/>
        <v>2977282</v>
      </c>
      <c r="T78" s="890">
        <f t="shared" si="22"/>
        <v>0</v>
      </c>
      <c r="U78" s="221"/>
    </row>
    <row r="79" spans="1:21" s="222" customFormat="1" ht="12">
      <c r="A79" s="219" t="s">
        <v>843</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5" customHeight="1">
      <c r="A80" s="223" t="s">
        <v>844</v>
      </c>
      <c r="B80" s="224">
        <f t="shared" ref="B80:B94" si="23">SUM(C80+D80)</f>
        <v>119400</v>
      </c>
      <c r="C80" s="956">
        <v>119400</v>
      </c>
      <c r="D80" s="225"/>
      <c r="E80" s="956">
        <f>C80</f>
        <v>119400</v>
      </c>
      <c r="F80" s="225"/>
      <c r="G80" s="225"/>
      <c r="H80" s="225"/>
      <c r="I80" s="225"/>
      <c r="J80" s="225"/>
      <c r="K80" s="225"/>
      <c r="L80" s="225"/>
      <c r="M80" s="225"/>
      <c r="N80" s="225"/>
      <c r="O80" s="225"/>
      <c r="P80" s="225"/>
      <c r="Q80" s="225"/>
      <c r="R80" s="916">
        <f t="shared" ref="R80:R94" si="24">SUM(E80:Q80)</f>
        <v>119400</v>
      </c>
      <c r="S80" s="226"/>
      <c r="T80" s="226"/>
      <c r="U80" s="221"/>
    </row>
    <row r="81" spans="1:21" s="222" customFormat="1">
      <c r="A81" s="223" t="s">
        <v>845</v>
      </c>
      <c r="B81" s="224">
        <f t="shared" si="23"/>
        <v>300000</v>
      </c>
      <c r="C81" s="956">
        <v>300000</v>
      </c>
      <c r="D81" s="225"/>
      <c r="E81" s="956">
        <f t="shared" ref="E81:E94" si="25">C81</f>
        <v>300000</v>
      </c>
      <c r="F81" s="225"/>
      <c r="G81" s="225"/>
      <c r="H81" s="225"/>
      <c r="I81" s="225"/>
      <c r="J81" s="225"/>
      <c r="K81" s="225"/>
      <c r="L81" s="225"/>
      <c r="M81" s="225"/>
      <c r="N81" s="225"/>
      <c r="O81" s="225"/>
      <c r="P81" s="225"/>
      <c r="Q81" s="225"/>
      <c r="R81" s="916">
        <f t="shared" si="24"/>
        <v>300000</v>
      </c>
      <c r="S81" s="225">
        <f>R81</f>
        <v>300000</v>
      </c>
      <c r="T81" s="225"/>
      <c r="U81" s="221"/>
    </row>
    <row r="82" spans="1:21" s="222" customFormat="1">
      <c r="A82" s="223" t="s">
        <v>846</v>
      </c>
      <c r="B82" s="224">
        <f t="shared" si="23"/>
        <v>0</v>
      </c>
      <c r="C82" s="956">
        <v>0</v>
      </c>
      <c r="D82" s="225"/>
      <c r="E82" s="956">
        <f t="shared" si="25"/>
        <v>0</v>
      </c>
      <c r="F82" s="225"/>
      <c r="G82" s="225"/>
      <c r="H82" s="225"/>
      <c r="I82" s="225"/>
      <c r="J82" s="225"/>
      <c r="K82" s="225"/>
      <c r="L82" s="225"/>
      <c r="M82" s="225"/>
      <c r="N82" s="225"/>
      <c r="O82" s="225"/>
      <c r="P82" s="225"/>
      <c r="Q82" s="225"/>
      <c r="R82" s="916">
        <f t="shared" si="24"/>
        <v>0</v>
      </c>
      <c r="S82" s="225"/>
      <c r="T82" s="225"/>
      <c r="U82" s="221"/>
    </row>
    <row r="83" spans="1:21" s="222" customFormat="1">
      <c r="A83" s="223" t="s">
        <v>847</v>
      </c>
      <c r="B83" s="224">
        <f t="shared" si="23"/>
        <v>250000</v>
      </c>
      <c r="C83" s="956">
        <v>250000</v>
      </c>
      <c r="D83" s="225"/>
      <c r="E83" s="956">
        <f t="shared" si="25"/>
        <v>250000</v>
      </c>
      <c r="F83" s="225"/>
      <c r="G83" s="225"/>
      <c r="H83" s="225"/>
      <c r="I83" s="225"/>
      <c r="J83" s="225"/>
      <c r="K83" s="225"/>
      <c r="L83" s="225"/>
      <c r="M83" s="225"/>
      <c r="N83" s="225"/>
      <c r="O83" s="225"/>
      <c r="P83" s="225"/>
      <c r="Q83" s="225"/>
      <c r="R83" s="916">
        <f t="shared" si="24"/>
        <v>250000</v>
      </c>
      <c r="S83" s="225">
        <f>R83</f>
        <v>250000</v>
      </c>
      <c r="T83" s="225"/>
      <c r="U83" s="221"/>
    </row>
    <row r="84" spans="1:21" s="222" customFormat="1">
      <c r="A84" s="223" t="s">
        <v>848</v>
      </c>
      <c r="B84" s="224">
        <f t="shared" si="23"/>
        <v>0</v>
      </c>
      <c r="C84" s="956"/>
      <c r="D84" s="225"/>
      <c r="E84" s="956">
        <f t="shared" si="25"/>
        <v>0</v>
      </c>
      <c r="F84" s="225"/>
      <c r="G84" s="225"/>
      <c r="H84" s="225"/>
      <c r="I84" s="225"/>
      <c r="J84" s="225"/>
      <c r="K84" s="225"/>
      <c r="L84" s="225"/>
      <c r="M84" s="225"/>
      <c r="N84" s="225"/>
      <c r="O84" s="225"/>
      <c r="P84" s="225"/>
      <c r="Q84" s="225"/>
      <c r="R84" s="916">
        <f t="shared" si="24"/>
        <v>0</v>
      </c>
      <c r="S84" s="225"/>
      <c r="T84" s="225"/>
      <c r="U84" s="221"/>
    </row>
    <row r="85" spans="1:21" s="222" customFormat="1">
      <c r="A85" s="223" t="s">
        <v>849</v>
      </c>
      <c r="B85" s="224">
        <f t="shared" si="23"/>
        <v>100000</v>
      </c>
      <c r="C85" s="956">
        <v>100000</v>
      </c>
      <c r="D85" s="225"/>
      <c r="E85" s="956">
        <f t="shared" si="25"/>
        <v>100000</v>
      </c>
      <c r="F85" s="225"/>
      <c r="G85" s="225"/>
      <c r="H85" s="225"/>
      <c r="I85" s="225"/>
      <c r="J85" s="225"/>
      <c r="K85" s="225"/>
      <c r="L85" s="225"/>
      <c r="M85" s="225"/>
      <c r="N85" s="225"/>
      <c r="O85" s="225"/>
      <c r="P85" s="225"/>
      <c r="Q85" s="225"/>
      <c r="R85" s="916">
        <f t="shared" si="24"/>
        <v>100000</v>
      </c>
      <c r="S85" s="226"/>
      <c r="T85" s="226"/>
      <c r="U85" s="221"/>
    </row>
    <row r="86" spans="1:21" s="222" customFormat="1">
      <c r="A86" s="223" t="s">
        <v>850</v>
      </c>
      <c r="B86" s="224">
        <f t="shared" si="23"/>
        <v>50000</v>
      </c>
      <c r="C86" s="956">
        <v>50000</v>
      </c>
      <c r="D86" s="225"/>
      <c r="E86" s="956">
        <f t="shared" si="25"/>
        <v>50000</v>
      </c>
      <c r="F86" s="225"/>
      <c r="G86" s="225"/>
      <c r="H86" s="225"/>
      <c r="I86" s="225"/>
      <c r="J86" s="225"/>
      <c r="K86" s="225"/>
      <c r="L86" s="225"/>
      <c r="M86" s="225"/>
      <c r="N86" s="225"/>
      <c r="O86" s="225"/>
      <c r="P86" s="225"/>
      <c r="Q86" s="225"/>
      <c r="R86" s="916">
        <f t="shared" si="24"/>
        <v>50000</v>
      </c>
      <c r="S86" s="225">
        <f>R86</f>
        <v>50000</v>
      </c>
      <c r="T86" s="225"/>
      <c r="U86" s="221"/>
    </row>
    <row r="87" spans="1:21" s="222" customFormat="1">
      <c r="A87" s="223" t="s">
        <v>851</v>
      </c>
      <c r="B87" s="224">
        <f t="shared" si="23"/>
        <v>8250</v>
      </c>
      <c r="C87" s="956">
        <v>8250</v>
      </c>
      <c r="D87" s="225"/>
      <c r="E87" s="956">
        <f t="shared" si="25"/>
        <v>8250</v>
      </c>
      <c r="F87" s="225"/>
      <c r="G87" s="225"/>
      <c r="H87" s="225"/>
      <c r="I87" s="225"/>
      <c r="J87" s="225"/>
      <c r="K87" s="225"/>
      <c r="L87" s="225"/>
      <c r="M87" s="225"/>
      <c r="N87" s="225"/>
      <c r="O87" s="225"/>
      <c r="P87" s="225"/>
      <c r="Q87" s="225"/>
      <c r="R87" s="916">
        <f t="shared" si="24"/>
        <v>8250</v>
      </c>
      <c r="S87" s="225">
        <f t="shared" ref="S87:S91" si="26">R87</f>
        <v>8250</v>
      </c>
      <c r="T87" s="225"/>
      <c r="U87" s="221"/>
    </row>
    <row r="88" spans="1:21" s="222" customFormat="1">
      <c r="A88" s="234" t="s">
        <v>404</v>
      </c>
      <c r="B88" s="224">
        <f t="shared" si="23"/>
        <v>0</v>
      </c>
      <c r="C88" s="956">
        <v>0</v>
      </c>
      <c r="D88" s="956"/>
      <c r="E88" s="956">
        <f t="shared" si="25"/>
        <v>0</v>
      </c>
      <c r="F88" s="225"/>
      <c r="G88" s="225"/>
      <c r="H88" s="225"/>
      <c r="I88" s="225"/>
      <c r="J88" s="225"/>
      <c r="K88" s="225"/>
      <c r="L88" s="225"/>
      <c r="M88" s="225"/>
      <c r="N88" s="225"/>
      <c r="O88" s="225"/>
      <c r="P88" s="225"/>
      <c r="Q88" s="225"/>
      <c r="R88" s="916">
        <f t="shared" si="24"/>
        <v>0</v>
      </c>
      <c r="S88" s="225">
        <v>0</v>
      </c>
      <c r="T88" s="225"/>
      <c r="U88" s="221"/>
    </row>
    <row r="89" spans="1:21" s="222" customFormat="1">
      <c r="A89" s="889" t="s">
        <v>1470</v>
      </c>
      <c r="B89" s="224">
        <f t="shared" si="23"/>
        <v>16250</v>
      </c>
      <c r="C89" s="956">
        <v>16250</v>
      </c>
      <c r="D89" s="225"/>
      <c r="E89" s="956">
        <f t="shared" si="25"/>
        <v>16250</v>
      </c>
      <c r="F89" s="225"/>
      <c r="G89" s="225"/>
      <c r="H89" s="225"/>
      <c r="I89" s="225"/>
      <c r="J89" s="225"/>
      <c r="K89" s="225"/>
      <c r="L89" s="225"/>
      <c r="M89" s="225"/>
      <c r="N89" s="225"/>
      <c r="O89" s="225"/>
      <c r="P89" s="225"/>
      <c r="Q89" s="225"/>
      <c r="R89" s="916">
        <f t="shared" si="24"/>
        <v>16250</v>
      </c>
      <c r="S89" s="225">
        <f>R89</f>
        <v>16250</v>
      </c>
      <c r="T89" s="225"/>
      <c r="U89" s="221"/>
    </row>
    <row r="90" spans="1:21" s="222" customFormat="1">
      <c r="A90" s="957" t="s">
        <v>1766</v>
      </c>
      <c r="B90" s="224">
        <f t="shared" si="23"/>
        <v>10000</v>
      </c>
      <c r="C90" s="956">
        <v>10000</v>
      </c>
      <c r="D90" s="225"/>
      <c r="E90" s="956">
        <f t="shared" si="25"/>
        <v>10000</v>
      </c>
      <c r="F90" s="225"/>
      <c r="G90" s="225"/>
      <c r="H90" s="225"/>
      <c r="I90" s="225"/>
      <c r="J90" s="225"/>
      <c r="K90" s="225"/>
      <c r="L90" s="225"/>
      <c r="M90" s="225"/>
      <c r="N90" s="225"/>
      <c r="O90" s="225"/>
      <c r="P90" s="225"/>
      <c r="Q90" s="225"/>
      <c r="R90" s="916">
        <f t="shared" si="24"/>
        <v>10000</v>
      </c>
      <c r="S90" s="225">
        <f t="shared" si="26"/>
        <v>10000</v>
      </c>
      <c r="T90" s="225"/>
      <c r="U90" s="221"/>
    </row>
    <row r="91" spans="1:21" s="222" customFormat="1">
      <c r="A91" s="957" t="s">
        <v>1767</v>
      </c>
      <c r="B91" s="224">
        <f t="shared" si="23"/>
        <v>50000</v>
      </c>
      <c r="C91" s="956">
        <v>50000</v>
      </c>
      <c r="D91" s="225"/>
      <c r="E91" s="956">
        <f t="shared" si="25"/>
        <v>50000</v>
      </c>
      <c r="F91" s="225"/>
      <c r="G91" s="225"/>
      <c r="H91" s="225"/>
      <c r="I91" s="225"/>
      <c r="J91" s="225"/>
      <c r="K91" s="225"/>
      <c r="L91" s="225"/>
      <c r="M91" s="225"/>
      <c r="N91" s="225"/>
      <c r="O91" s="225"/>
      <c r="P91" s="225"/>
      <c r="Q91" s="225"/>
      <c r="R91" s="916">
        <f t="shared" si="24"/>
        <v>50000</v>
      </c>
      <c r="S91" s="225">
        <f t="shared" si="26"/>
        <v>50000</v>
      </c>
      <c r="T91" s="225"/>
      <c r="U91" s="221"/>
    </row>
    <row r="92" spans="1:21" s="222" customFormat="1" ht="23">
      <c r="A92" s="957" t="s">
        <v>1785</v>
      </c>
      <c r="B92" s="224">
        <f t="shared" si="23"/>
        <v>85000</v>
      </c>
      <c r="C92" s="956">
        <v>85000</v>
      </c>
      <c r="D92" s="956"/>
      <c r="E92" s="956">
        <f t="shared" si="25"/>
        <v>85000</v>
      </c>
      <c r="F92" s="225"/>
      <c r="G92" s="225"/>
      <c r="H92" s="225"/>
      <c r="I92" s="225"/>
      <c r="J92" s="225"/>
      <c r="K92" s="225"/>
      <c r="L92" s="225"/>
      <c r="M92" s="225"/>
      <c r="N92" s="225"/>
      <c r="O92" s="225"/>
      <c r="P92" s="225"/>
      <c r="Q92" s="225"/>
      <c r="R92" s="916">
        <f t="shared" si="24"/>
        <v>85000</v>
      </c>
      <c r="S92" s="225">
        <f>R92</f>
        <v>85000</v>
      </c>
      <c r="T92" s="225"/>
      <c r="U92" s="221"/>
    </row>
    <row r="93" spans="1:21" s="222" customFormat="1">
      <c r="A93" s="957"/>
      <c r="B93" s="224">
        <f t="shared" si="23"/>
        <v>0</v>
      </c>
      <c r="C93" s="225">
        <v>0</v>
      </c>
      <c r="D93" s="225"/>
      <c r="E93" s="225">
        <f t="shared" si="25"/>
        <v>0</v>
      </c>
      <c r="F93" s="225"/>
      <c r="G93" s="225"/>
      <c r="H93" s="225"/>
      <c r="I93" s="225"/>
      <c r="J93" s="225"/>
      <c r="K93" s="225"/>
      <c r="L93" s="225"/>
      <c r="M93" s="225"/>
      <c r="N93" s="225"/>
      <c r="O93" s="225"/>
      <c r="P93" s="225"/>
      <c r="Q93" s="225"/>
      <c r="R93" s="916">
        <f t="shared" si="24"/>
        <v>0</v>
      </c>
      <c r="S93" s="225"/>
      <c r="T93" s="225"/>
      <c r="U93" s="221"/>
    </row>
    <row r="94" spans="1:21" s="222" customFormat="1">
      <c r="A94" s="957" t="s">
        <v>1771</v>
      </c>
      <c r="B94" s="224">
        <f t="shared" si="23"/>
        <v>30000</v>
      </c>
      <c r="C94" s="225">
        <v>30000</v>
      </c>
      <c r="D94" s="225"/>
      <c r="E94" s="225">
        <f t="shared" si="25"/>
        <v>30000</v>
      </c>
      <c r="F94" s="225"/>
      <c r="G94" s="225"/>
      <c r="H94" s="225"/>
      <c r="I94" s="225"/>
      <c r="J94" s="225"/>
      <c r="K94" s="225"/>
      <c r="L94" s="225"/>
      <c r="M94" s="225"/>
      <c r="N94" s="225"/>
      <c r="O94" s="225"/>
      <c r="P94" s="225"/>
      <c r="Q94" s="225"/>
      <c r="R94" s="916">
        <f t="shared" si="24"/>
        <v>30000</v>
      </c>
      <c r="S94" s="225"/>
      <c r="T94" s="225"/>
      <c r="U94" s="221"/>
    </row>
    <row r="95" spans="1:21" s="222" customFormat="1">
      <c r="A95" s="227" t="s">
        <v>852</v>
      </c>
      <c r="B95" s="224">
        <f>SUM(C95:D95)</f>
        <v>1018900</v>
      </c>
      <c r="C95" s="224">
        <f t="shared" ref="C95:Q95" si="27">SUM(C80:C94)</f>
        <v>1018900</v>
      </c>
      <c r="D95" s="224">
        <f t="shared" si="27"/>
        <v>0</v>
      </c>
      <c r="E95" s="224">
        <f t="shared" si="27"/>
        <v>1018900</v>
      </c>
      <c r="F95" s="224">
        <f t="shared" si="27"/>
        <v>0</v>
      </c>
      <c r="G95" s="224">
        <f t="shared" si="27"/>
        <v>0</v>
      </c>
      <c r="H95" s="224">
        <f t="shared" si="27"/>
        <v>0</v>
      </c>
      <c r="I95" s="224">
        <f t="shared" si="27"/>
        <v>0</v>
      </c>
      <c r="J95" s="224">
        <f t="shared" si="27"/>
        <v>0</v>
      </c>
      <c r="K95" s="224">
        <f t="shared" si="27"/>
        <v>0</v>
      </c>
      <c r="L95" s="224">
        <f t="shared" si="27"/>
        <v>0</v>
      </c>
      <c r="M95" s="224">
        <f t="shared" si="27"/>
        <v>0</v>
      </c>
      <c r="N95" s="224">
        <f t="shared" si="27"/>
        <v>0</v>
      </c>
      <c r="O95" s="224">
        <f t="shared" si="27"/>
        <v>0</v>
      </c>
      <c r="P95" s="224">
        <f t="shared" si="27"/>
        <v>0</v>
      </c>
      <c r="Q95" s="224">
        <f t="shared" si="27"/>
        <v>0</v>
      </c>
      <c r="R95" s="558">
        <f>SUM(R80:R94)</f>
        <v>1018900</v>
      </c>
      <c r="S95" s="228">
        <f>SUM(S81:S84,S86:S94)</f>
        <v>769500</v>
      </c>
      <c r="T95" s="224">
        <f>SUM(T81:T84,T86:T94)</f>
        <v>0</v>
      </c>
      <c r="U95" s="221"/>
    </row>
    <row r="96" spans="1:21" s="222" customFormat="1">
      <c r="A96" s="227" t="s">
        <v>853</v>
      </c>
      <c r="B96" s="224">
        <f>SUM(C96:D96)</f>
        <v>72443929</v>
      </c>
      <c r="C96" s="224">
        <f>SUM(C63+C67+C74+C78+C95)</f>
        <v>72443929</v>
      </c>
      <c r="D96" s="224">
        <f t="shared" ref="D96:R96" si="28">SUM(D63+D67+D74+D78+D95)</f>
        <v>0</v>
      </c>
      <c r="E96" s="224">
        <f t="shared" si="28"/>
        <v>21293196</v>
      </c>
      <c r="F96" s="224">
        <f t="shared" si="28"/>
        <v>24556000</v>
      </c>
      <c r="G96" s="224">
        <f t="shared" si="28"/>
        <v>25844171</v>
      </c>
      <c r="H96" s="224">
        <f t="shared" si="28"/>
        <v>750562</v>
      </c>
      <c r="I96" s="224">
        <f t="shared" si="28"/>
        <v>0</v>
      </c>
      <c r="J96" s="224">
        <f t="shared" si="28"/>
        <v>0</v>
      </c>
      <c r="K96" s="224">
        <f t="shared" si="28"/>
        <v>0</v>
      </c>
      <c r="L96" s="224">
        <f t="shared" si="28"/>
        <v>0</v>
      </c>
      <c r="M96" s="224">
        <f t="shared" si="28"/>
        <v>0</v>
      </c>
      <c r="N96" s="224">
        <f t="shared" si="28"/>
        <v>0</v>
      </c>
      <c r="O96" s="224">
        <f t="shared" si="28"/>
        <v>0</v>
      </c>
      <c r="P96" s="224">
        <f t="shared" si="28"/>
        <v>0</v>
      </c>
      <c r="Q96" s="224">
        <f t="shared" si="28"/>
        <v>0</v>
      </c>
      <c r="R96" s="224">
        <f t="shared" si="28"/>
        <v>72443929</v>
      </c>
      <c r="S96" s="224">
        <f>SUM(S63+S67+S78+S95)</f>
        <v>23872274</v>
      </c>
      <c r="T96" s="224">
        <f>SUM(T63+T67+T78+T95)</f>
        <v>43276000</v>
      </c>
      <c r="U96" s="221"/>
    </row>
    <row r="97" spans="1:21" s="222" customFormat="1" ht="12">
      <c r="A97" s="219" t="s">
        <v>854</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855</v>
      </c>
      <c r="B98" s="224">
        <f t="shared" ref="B98:B103" si="29">SUM(C98+D98)</f>
        <v>9065016</v>
      </c>
      <c r="C98" s="956">
        <v>9065016</v>
      </c>
      <c r="D98" s="225"/>
      <c r="E98" s="956">
        <f>C98-I98-J98</f>
        <v>3699900</v>
      </c>
      <c r="F98" s="225"/>
      <c r="G98" s="225"/>
      <c r="H98" s="225"/>
      <c r="I98" s="225">
        <v>5365016</v>
      </c>
      <c r="J98" s="225">
        <v>100</v>
      </c>
      <c r="K98" s="225"/>
      <c r="L98" s="225"/>
      <c r="M98" s="225"/>
      <c r="N98" s="225"/>
      <c r="O98" s="225"/>
      <c r="P98" s="225"/>
      <c r="Q98" s="225"/>
      <c r="R98" s="916">
        <f t="shared" ref="R98:R103" si="30">SUM(E98:Q98)</f>
        <v>9065016</v>
      </c>
      <c r="S98" s="225">
        <v>3222757</v>
      </c>
      <c r="T98" s="225">
        <v>5842259</v>
      </c>
      <c r="U98" s="221"/>
    </row>
    <row r="99" spans="1:21" s="222" customFormat="1">
      <c r="A99" s="223" t="s">
        <v>856</v>
      </c>
      <c r="B99" s="224">
        <f t="shared" si="29"/>
        <v>0</v>
      </c>
      <c r="C99" s="956"/>
      <c r="D99" s="956"/>
      <c r="E99" s="956">
        <f>C99</f>
        <v>0</v>
      </c>
      <c r="F99" s="225"/>
      <c r="G99" s="225"/>
      <c r="H99" s="225"/>
      <c r="I99" s="225"/>
      <c r="J99" s="225"/>
      <c r="K99" s="225"/>
      <c r="L99" s="225"/>
      <c r="M99" s="225"/>
      <c r="N99" s="225"/>
      <c r="O99" s="225"/>
      <c r="P99" s="225"/>
      <c r="Q99" s="225"/>
      <c r="R99" s="916">
        <f t="shared" si="30"/>
        <v>0</v>
      </c>
      <c r="S99" s="225">
        <f t="shared" ref="S99:S100" si="31">R99</f>
        <v>0</v>
      </c>
      <c r="T99" s="225"/>
      <c r="U99" s="221"/>
    </row>
    <row r="100" spans="1:21" s="222" customFormat="1">
      <c r="A100" s="223" t="s">
        <v>857</v>
      </c>
      <c r="B100" s="224">
        <f t="shared" si="29"/>
        <v>0</v>
      </c>
      <c r="C100" s="956"/>
      <c r="D100" s="225"/>
      <c r="E100" s="956"/>
      <c r="F100" s="225"/>
      <c r="G100" s="225"/>
      <c r="H100" s="225"/>
      <c r="I100" s="225"/>
      <c r="J100" s="225"/>
      <c r="K100" s="225"/>
      <c r="L100" s="225"/>
      <c r="M100" s="225"/>
      <c r="N100" s="225"/>
      <c r="O100" s="225"/>
      <c r="P100" s="225"/>
      <c r="Q100" s="225"/>
      <c r="R100" s="916">
        <f t="shared" si="30"/>
        <v>0</v>
      </c>
      <c r="S100" s="225">
        <f t="shared" si="31"/>
        <v>0</v>
      </c>
      <c r="T100" s="225"/>
      <c r="U100" s="221"/>
    </row>
    <row r="101" spans="1:21" s="222" customFormat="1" ht="12" customHeight="1">
      <c r="A101" s="223" t="s">
        <v>858</v>
      </c>
      <c r="B101" s="224">
        <f t="shared" si="29"/>
        <v>0</v>
      </c>
      <c r="C101" s="225"/>
      <c r="D101" s="225"/>
      <c r="E101" s="225"/>
      <c r="F101" s="225"/>
      <c r="G101" s="225"/>
      <c r="H101" s="225"/>
      <c r="I101" s="225"/>
      <c r="J101" s="225"/>
      <c r="K101" s="225"/>
      <c r="L101" s="225"/>
      <c r="M101" s="225"/>
      <c r="N101" s="225"/>
      <c r="O101" s="225"/>
      <c r="P101" s="225"/>
      <c r="Q101" s="225"/>
      <c r="R101" s="916">
        <f t="shared" si="30"/>
        <v>0</v>
      </c>
      <c r="S101" s="225"/>
      <c r="T101" s="225"/>
      <c r="U101" s="221"/>
    </row>
    <row r="102" spans="1:21" s="222" customFormat="1">
      <c r="A102" s="457" t="s">
        <v>1128</v>
      </c>
      <c r="B102" s="224">
        <f t="shared" si="29"/>
        <v>0</v>
      </c>
      <c r="C102" s="225"/>
      <c r="D102" s="225"/>
      <c r="E102" s="225"/>
      <c r="F102" s="225"/>
      <c r="G102" s="225"/>
      <c r="H102" s="225"/>
      <c r="I102" s="225"/>
      <c r="J102" s="225"/>
      <c r="K102" s="225"/>
      <c r="L102" s="225"/>
      <c r="M102" s="225"/>
      <c r="N102" s="225"/>
      <c r="O102" s="225"/>
      <c r="P102" s="225"/>
      <c r="Q102" s="225"/>
      <c r="R102" s="916">
        <f t="shared" si="30"/>
        <v>0</v>
      </c>
      <c r="S102" s="225"/>
      <c r="T102" s="225"/>
      <c r="U102" s="221"/>
    </row>
    <row r="103" spans="1:21" s="222" customFormat="1">
      <c r="A103" s="957" t="s">
        <v>37</v>
      </c>
      <c r="B103" s="224">
        <f t="shared" si="29"/>
        <v>0</v>
      </c>
      <c r="C103" s="225"/>
      <c r="D103" s="225"/>
      <c r="E103" s="225"/>
      <c r="F103" s="225"/>
      <c r="G103" s="225"/>
      <c r="H103" s="225"/>
      <c r="I103" s="225"/>
      <c r="J103" s="225"/>
      <c r="K103" s="225"/>
      <c r="L103" s="225"/>
      <c r="M103" s="225"/>
      <c r="N103" s="225"/>
      <c r="O103" s="225"/>
      <c r="P103" s="225"/>
      <c r="Q103" s="225"/>
      <c r="R103" s="916">
        <f t="shared" si="30"/>
        <v>0</v>
      </c>
      <c r="S103" s="225"/>
      <c r="T103" s="225"/>
      <c r="U103" s="221"/>
    </row>
    <row r="104" spans="1:21" s="222" customFormat="1">
      <c r="A104" s="227" t="s">
        <v>860</v>
      </c>
      <c r="B104" s="224">
        <f>SUM(C104:D104)</f>
        <v>9065016</v>
      </c>
      <c r="C104" s="224">
        <f t="shared" ref="C104:T104" si="32">SUM(C98:C103)</f>
        <v>9065016</v>
      </c>
      <c r="D104" s="224">
        <f t="shared" si="32"/>
        <v>0</v>
      </c>
      <c r="E104" s="224">
        <f t="shared" si="32"/>
        <v>3699900</v>
      </c>
      <c r="F104" s="224">
        <f t="shared" si="32"/>
        <v>0</v>
      </c>
      <c r="G104" s="224">
        <f t="shared" si="32"/>
        <v>0</v>
      </c>
      <c r="H104" s="224">
        <f t="shared" si="32"/>
        <v>0</v>
      </c>
      <c r="I104" s="224">
        <f t="shared" si="32"/>
        <v>5365016</v>
      </c>
      <c r="J104" s="224">
        <f t="shared" si="32"/>
        <v>100</v>
      </c>
      <c r="K104" s="224">
        <f t="shared" si="32"/>
        <v>0</v>
      </c>
      <c r="L104" s="224">
        <f t="shared" si="32"/>
        <v>0</v>
      </c>
      <c r="M104" s="224">
        <f t="shared" si="32"/>
        <v>0</v>
      </c>
      <c r="N104" s="224">
        <f t="shared" si="32"/>
        <v>0</v>
      </c>
      <c r="O104" s="224">
        <f t="shared" si="32"/>
        <v>0</v>
      </c>
      <c r="P104" s="224">
        <f t="shared" si="32"/>
        <v>0</v>
      </c>
      <c r="Q104" s="224">
        <f t="shared" si="32"/>
        <v>0</v>
      </c>
      <c r="R104" s="558">
        <f>SUM(R98:R103)</f>
        <v>9065016</v>
      </c>
      <c r="S104" s="228">
        <f t="shared" si="32"/>
        <v>3222757</v>
      </c>
      <c r="T104" s="228">
        <f t="shared" si="32"/>
        <v>5842259</v>
      </c>
      <c r="U104" s="221"/>
    </row>
    <row r="105" spans="1:21" s="222" customFormat="1">
      <c r="A105" s="227" t="s">
        <v>861</v>
      </c>
      <c r="B105" s="228">
        <f>SUM(C105:D105)</f>
        <v>81508945</v>
      </c>
      <c r="C105" s="228">
        <f t="shared" ref="C105:R105" si="33">SUM(C96+C104)</f>
        <v>81508945</v>
      </c>
      <c r="D105" s="228">
        <f t="shared" si="33"/>
        <v>0</v>
      </c>
      <c r="E105" s="228">
        <f t="shared" si="33"/>
        <v>24993096</v>
      </c>
      <c r="F105" s="228">
        <f t="shared" si="33"/>
        <v>24556000</v>
      </c>
      <c r="G105" s="228">
        <f t="shared" si="33"/>
        <v>25844171</v>
      </c>
      <c r="H105" s="228">
        <f t="shared" si="33"/>
        <v>750562</v>
      </c>
      <c r="I105" s="228">
        <f t="shared" si="33"/>
        <v>5365016</v>
      </c>
      <c r="J105" s="228">
        <f t="shared" si="33"/>
        <v>100</v>
      </c>
      <c r="K105" s="228">
        <f t="shared" si="33"/>
        <v>0</v>
      </c>
      <c r="L105" s="228">
        <f t="shared" si="33"/>
        <v>0</v>
      </c>
      <c r="M105" s="228">
        <f t="shared" si="33"/>
        <v>0</v>
      </c>
      <c r="N105" s="228">
        <f t="shared" si="33"/>
        <v>0</v>
      </c>
      <c r="O105" s="228">
        <f t="shared" si="33"/>
        <v>0</v>
      </c>
      <c r="P105" s="228">
        <f t="shared" si="33"/>
        <v>0</v>
      </c>
      <c r="Q105" s="228">
        <f t="shared" si="33"/>
        <v>0</v>
      </c>
      <c r="R105" s="558">
        <f t="shared" si="33"/>
        <v>81508945</v>
      </c>
      <c r="S105" s="228">
        <f>S96+S104</f>
        <v>27095031</v>
      </c>
      <c r="T105" s="228">
        <f>T96+T104</f>
        <v>49118259</v>
      </c>
      <c r="U105" s="221"/>
    </row>
    <row r="106" spans="1:21">
      <c r="A106" s="898" t="s">
        <v>1171</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27095031</v>
      </c>
      <c r="T107" s="242">
        <f>T105+T106</f>
        <v>49118259</v>
      </c>
    </row>
    <row r="108" spans="1:21" s="310" customFormat="1">
      <c r="A108" s="241" t="s">
        <v>973</v>
      </c>
      <c r="B108" s="236"/>
      <c r="C108" s="236"/>
      <c r="D108" s="236"/>
      <c r="E108" s="481">
        <f>Application!AG631</f>
        <v>24993096</v>
      </c>
      <c r="F108" s="481">
        <f>Application!AG618</f>
        <v>24556000</v>
      </c>
      <c r="G108" s="481">
        <f>Application!AG619</f>
        <v>25844171</v>
      </c>
      <c r="H108" s="481">
        <f>Application!AG620</f>
        <v>750562</v>
      </c>
      <c r="I108" s="481">
        <f>Application!AG621</f>
        <v>5365016</v>
      </c>
      <c r="J108" s="481">
        <f>Application!AG622</f>
        <v>100</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4" customHeight="1">
      <c r="A109" s="236"/>
      <c r="B109" s="236"/>
      <c r="C109" s="236"/>
      <c r="D109" s="236"/>
    </row>
    <row r="110" spans="1:21">
      <c r="A110" s="241" t="s">
        <v>1067</v>
      </c>
      <c r="B110" s="236"/>
      <c r="C110" s="236"/>
      <c r="D110" s="236"/>
    </row>
    <row r="111" spans="1:21">
      <c r="A111" s="235" t="s">
        <v>1068</v>
      </c>
      <c r="B111" s="236"/>
      <c r="C111" s="236"/>
      <c r="D111" s="236"/>
    </row>
    <row r="112" spans="1:21" ht="12" customHeight="1">
      <c r="A112" s="502"/>
      <c r="B112" s="236"/>
      <c r="C112" s="236"/>
      <c r="D112" s="236"/>
    </row>
    <row r="113" spans="1:21">
      <c r="A113" s="235" t="s">
        <v>1165</v>
      </c>
      <c r="B113" s="236"/>
      <c r="C113" s="236"/>
      <c r="D113" s="236"/>
    </row>
    <row r="114" spans="1:21">
      <c r="A114" s="235" t="s">
        <v>1166</v>
      </c>
      <c r="B114" s="236"/>
      <c r="C114" s="236"/>
      <c r="D114" s="236"/>
    </row>
    <row r="115" spans="1:21" ht="12" customHeight="1">
      <c r="A115" s="502"/>
      <c r="B115" s="236"/>
      <c r="C115" s="236"/>
      <c r="D115" s="236"/>
    </row>
    <row r="116" spans="1:21">
      <c r="A116" s="561" t="s">
        <v>1173</v>
      </c>
      <c r="B116" s="236"/>
      <c r="C116" s="236"/>
      <c r="D116" s="236"/>
    </row>
    <row r="117" spans="1:21">
      <c r="A117" s="561" t="s">
        <v>1491</v>
      </c>
      <c r="B117" s="236"/>
      <c r="C117" s="236"/>
      <c r="D117" s="236"/>
    </row>
    <row r="118" spans="1:21">
      <c r="A118" s="561" t="s">
        <v>1172</v>
      </c>
      <c r="B118" s="236"/>
      <c r="C118" s="236"/>
      <c r="D118" s="236"/>
    </row>
    <row r="119" spans="1:21">
      <c r="A119" s="561" t="s">
        <v>1174</v>
      </c>
      <c r="B119" s="236"/>
      <c r="C119" s="236"/>
      <c r="D119" s="236"/>
    </row>
    <row r="120" spans="1:21" ht="12" customHeight="1">
      <c r="A120" s="560"/>
      <c r="B120" s="236"/>
      <c r="C120" s="236"/>
      <c r="D120" s="236"/>
    </row>
    <row r="121" spans="1:21" ht="15.5">
      <c r="A121" s="551" t="s">
        <v>1149</v>
      </c>
      <c r="B121" s="236"/>
      <c r="C121" s="236"/>
      <c r="D121" s="236"/>
    </row>
    <row r="122" spans="1:21">
      <c r="A122" s="536" t="s">
        <v>1133</v>
      </c>
      <c r="B122" s="535"/>
      <c r="C122" s="535"/>
      <c r="D122" s="1625" t="s">
        <v>1134</v>
      </c>
      <c r="E122" s="1625"/>
      <c r="F122" s="1625"/>
      <c r="G122" s="535"/>
      <c r="H122" s="535"/>
      <c r="I122" s="535"/>
      <c r="J122" s="535"/>
      <c r="K122" s="535"/>
      <c r="L122" s="535"/>
      <c r="M122" s="535"/>
      <c r="N122" s="535"/>
      <c r="O122" s="535"/>
      <c r="P122" s="535"/>
      <c r="Q122" s="535"/>
      <c r="R122" s="535"/>
      <c r="S122" s="535"/>
      <c r="T122" s="535"/>
      <c r="U122" s="537"/>
    </row>
    <row r="123" spans="1:21">
      <c r="A123" s="535" t="s">
        <v>1135</v>
      </c>
      <c r="B123" s="544"/>
      <c r="C123" s="535"/>
      <c r="D123" s="1628" t="s">
        <v>1492</v>
      </c>
      <c r="E123" s="1629"/>
      <c r="F123" s="1629"/>
      <c r="G123" s="1629"/>
      <c r="H123" s="1629"/>
      <c r="I123" s="1629"/>
      <c r="J123" s="1629"/>
      <c r="K123" s="1629"/>
      <c r="L123" s="1629"/>
      <c r="M123" s="1629"/>
      <c r="N123" s="1629"/>
      <c r="O123" s="1629"/>
      <c r="P123" s="1629"/>
      <c r="Q123" s="1629"/>
      <c r="R123" s="1629"/>
      <c r="S123" s="1629"/>
      <c r="T123" s="535"/>
      <c r="U123" s="537"/>
    </row>
    <row r="124" spans="1:21" ht="12.5">
      <c r="A124" s="534" t="s">
        <v>1136</v>
      </c>
      <c r="B124" s="544"/>
      <c r="C124" s="534"/>
      <c r="D124" s="1629"/>
      <c r="E124" s="1629"/>
      <c r="F124" s="1629"/>
      <c r="G124" s="1629"/>
      <c r="H124" s="1629"/>
      <c r="I124" s="1629"/>
      <c r="J124" s="1629"/>
      <c r="K124" s="1629"/>
      <c r="L124" s="1629"/>
      <c r="M124" s="1629"/>
      <c r="N124" s="1629"/>
      <c r="O124" s="1629"/>
      <c r="P124" s="1629"/>
      <c r="Q124" s="1629"/>
      <c r="R124" s="1629"/>
      <c r="S124" s="1629"/>
      <c r="T124" s="535"/>
      <c r="U124" s="537"/>
    </row>
    <row r="125" spans="1:21" ht="12.5">
      <c r="A125" s="534" t="s">
        <v>1137</v>
      </c>
      <c r="B125" s="544">
        <v>50000</v>
      </c>
      <c r="C125" s="534"/>
      <c r="D125" s="1629"/>
      <c r="E125" s="1629"/>
      <c r="F125" s="1629"/>
      <c r="G125" s="1629"/>
      <c r="H125" s="1629"/>
      <c r="I125" s="1629"/>
      <c r="J125" s="1629"/>
      <c r="K125" s="1629"/>
      <c r="L125" s="1629"/>
      <c r="M125" s="1629"/>
      <c r="N125" s="1629"/>
      <c r="O125" s="1629"/>
      <c r="P125" s="1629"/>
      <c r="Q125" s="1629"/>
      <c r="R125" s="1629"/>
      <c r="S125" s="1629"/>
      <c r="T125" s="535"/>
      <c r="U125" s="537"/>
    </row>
    <row r="126" spans="1:21" ht="12.5">
      <c r="A126" s="534" t="s">
        <v>1138</v>
      </c>
      <c r="B126" s="544">
        <v>65000</v>
      </c>
      <c r="C126" s="534"/>
      <c r="D126" s="546"/>
      <c r="E126" s="546"/>
      <c r="F126" s="546"/>
      <c r="G126" s="546"/>
      <c r="H126" s="546"/>
      <c r="I126" s="546"/>
      <c r="J126" s="546"/>
      <c r="K126" s="546"/>
      <c r="L126" s="546"/>
      <c r="M126" s="546"/>
      <c r="N126" s="546"/>
      <c r="O126" s="534"/>
      <c r="P126" s="534"/>
      <c r="Q126" s="534"/>
      <c r="R126" s="534"/>
      <c r="S126" s="534"/>
      <c r="T126" s="535"/>
      <c r="U126" s="537"/>
    </row>
    <row r="127" spans="1:21" ht="12.5">
      <c r="A127" s="534" t="s">
        <v>1139</v>
      </c>
      <c r="B127" s="544">
        <v>30000</v>
      </c>
      <c r="C127" s="534"/>
      <c r="D127" s="546"/>
      <c r="E127" s="546"/>
      <c r="F127" s="546"/>
      <c r="G127" s="546"/>
      <c r="H127" s="546"/>
      <c r="I127" s="546"/>
      <c r="J127" s="546"/>
      <c r="K127" s="546"/>
      <c r="L127" s="546"/>
      <c r="M127" s="546"/>
      <c r="N127" s="546"/>
      <c r="O127" s="534"/>
      <c r="P127" s="534"/>
      <c r="Q127" s="534"/>
      <c r="R127" s="534"/>
      <c r="S127" s="534"/>
      <c r="T127" s="535"/>
      <c r="U127" s="537"/>
    </row>
    <row r="128" spans="1:21" ht="12.5">
      <c r="A128" s="534" t="s">
        <v>1140</v>
      </c>
      <c r="B128" s="544"/>
      <c r="C128" s="534"/>
      <c r="D128" s="1621"/>
      <c r="E128" s="1621"/>
      <c r="F128" s="1621"/>
      <c r="G128" s="1621"/>
      <c r="H128" s="1621"/>
      <c r="I128" s="534"/>
      <c r="J128" s="1622"/>
      <c r="K128" s="1622"/>
      <c r="L128" s="534"/>
      <c r="M128" s="534"/>
      <c r="N128" s="534"/>
      <c r="O128" s="534"/>
      <c r="P128" s="534"/>
      <c r="Q128" s="534"/>
      <c r="R128" s="534"/>
      <c r="S128" s="534"/>
      <c r="T128" s="535"/>
      <c r="U128" s="537"/>
    </row>
    <row r="129" spans="1:21" ht="12.5">
      <c r="A129" s="534" t="s">
        <v>319</v>
      </c>
      <c r="B129" s="544"/>
      <c r="C129" s="534"/>
      <c r="D129" s="1623" t="s">
        <v>1141</v>
      </c>
      <c r="E129" s="1623"/>
      <c r="F129" s="1623"/>
      <c r="G129" s="1623"/>
      <c r="H129" s="1623"/>
      <c r="I129" s="534"/>
      <c r="J129" s="534" t="s">
        <v>1142</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3">
      <c r="A131" s="547" t="s">
        <v>1143</v>
      </c>
      <c r="B131" s="545">
        <f>SUM(B123:B129)</f>
        <v>145000</v>
      </c>
      <c r="C131" s="534"/>
      <c r="D131" s="1624" t="s">
        <v>1646</v>
      </c>
      <c r="E131" s="1599"/>
      <c r="F131" s="1599"/>
      <c r="G131" s="1599"/>
      <c r="H131" s="1599"/>
      <c r="I131" s="534"/>
      <c r="J131" s="1624" t="s">
        <v>1647</v>
      </c>
      <c r="K131" s="1599"/>
      <c r="L131" s="1599"/>
      <c r="M131" s="1599"/>
      <c r="N131" s="534"/>
      <c r="O131" s="534"/>
      <c r="P131" s="534"/>
      <c r="Q131" s="534"/>
      <c r="R131" s="534"/>
      <c r="S131" s="534"/>
      <c r="T131" s="535"/>
      <c r="U131" s="537"/>
    </row>
    <row r="132" spans="1:21" ht="12" customHeight="1">
      <c r="A132" s="548"/>
      <c r="B132" s="534"/>
      <c r="C132" s="534"/>
      <c r="D132" s="1630" t="s">
        <v>1144</v>
      </c>
      <c r="E132" s="1630"/>
      <c r="F132" s="1630"/>
      <c r="G132" s="1630"/>
      <c r="H132" s="1630"/>
      <c r="I132" s="534"/>
      <c r="J132" s="1630" t="s">
        <v>1145</v>
      </c>
      <c r="K132" s="1630"/>
      <c r="L132" s="1630"/>
      <c r="M132" s="1630"/>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5">
      <c r="A134" s="549" t="s">
        <v>1146</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3">
      <c r="A135" s="502" t="s">
        <v>1147</v>
      </c>
      <c r="B135" s="534"/>
      <c r="C135" s="534"/>
      <c r="D135" s="534"/>
      <c r="E135" s="534"/>
      <c r="F135" s="534"/>
      <c r="G135" s="534"/>
      <c r="H135" s="534"/>
      <c r="I135" s="534"/>
      <c r="J135" s="534"/>
      <c r="K135" s="534"/>
      <c r="L135" s="534"/>
      <c r="M135" s="534"/>
      <c r="N135" s="550">
        <v>0.6</v>
      </c>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31"/>
      <c r="B138" s="1632"/>
      <c r="C138" s="1632"/>
      <c r="D138" s="539"/>
      <c r="E138" s="1622"/>
      <c r="F138" s="1622"/>
      <c r="G138" s="534"/>
      <c r="H138" s="534"/>
      <c r="I138" s="534"/>
      <c r="J138" s="534"/>
      <c r="K138" s="534"/>
      <c r="L138" s="534"/>
      <c r="M138" s="534"/>
      <c r="N138" s="534"/>
      <c r="O138" s="534"/>
      <c r="P138" s="534"/>
      <c r="Q138" s="534"/>
      <c r="R138" s="534"/>
      <c r="S138" s="534"/>
      <c r="T138" s="541"/>
      <c r="U138" s="542"/>
    </row>
    <row r="139" spans="1:21" ht="13">
      <c r="A139" s="1626" t="s">
        <v>1148</v>
      </c>
      <c r="B139" s="1627"/>
      <c r="C139" s="1627"/>
      <c r="D139" s="539"/>
      <c r="E139" s="534" t="s">
        <v>1142</v>
      </c>
      <c r="F139" s="534"/>
      <c r="G139" s="534"/>
      <c r="H139" s="534"/>
      <c r="I139" s="534"/>
      <c r="J139" s="534"/>
      <c r="K139" s="534"/>
      <c r="L139" s="534"/>
      <c r="M139" s="534"/>
      <c r="N139" s="534"/>
      <c r="O139" s="534"/>
      <c r="P139" s="534"/>
      <c r="Q139" s="534"/>
      <c r="R139" s="534"/>
      <c r="S139" s="534"/>
      <c r="T139" s="541"/>
      <c r="U139" s="542"/>
    </row>
    <row r="140" spans="1:21" ht="13">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21" priority="246" stopIfTrue="1">
      <formula>T9&gt;C9</formula>
    </cfRule>
  </conditionalFormatting>
  <conditionalFormatting sqref="S10">
    <cfRule type="expression" dxfId="120" priority="245" stopIfTrue="1">
      <formula>(S10+T10)&gt;C10</formula>
    </cfRule>
  </conditionalFormatting>
  <conditionalFormatting sqref="R8">
    <cfRule type="cellIs" dxfId="119" priority="234" stopIfTrue="1" operator="notEqual">
      <formula>$B8</formula>
    </cfRule>
    <cfRule type="cellIs" priority="237" stopIfTrue="1" operator="notEqual">
      <formula>$B8</formula>
    </cfRule>
  </conditionalFormatting>
  <conditionalFormatting sqref="R4:R7">
    <cfRule type="cellIs" dxfId="118" priority="236" stopIfTrue="1" operator="notEqual">
      <formula>$B4</formula>
    </cfRule>
  </conditionalFormatting>
  <conditionalFormatting sqref="R9:R10">
    <cfRule type="cellIs" dxfId="117" priority="235" stopIfTrue="1" operator="notEqual">
      <formula>$B9</formula>
    </cfRule>
  </conditionalFormatting>
  <conditionalFormatting sqref="R11:R12">
    <cfRule type="cellIs" dxfId="116" priority="232" stopIfTrue="1" operator="notEqual">
      <formula>$B11</formula>
    </cfRule>
    <cfRule type="cellIs" priority="233" stopIfTrue="1" operator="notEqual">
      <formula>$B11</formula>
    </cfRule>
  </conditionalFormatting>
  <conditionalFormatting sqref="R13:R15">
    <cfRule type="cellIs" dxfId="115" priority="231" stopIfTrue="1" operator="notEqual">
      <formula>$B13</formula>
    </cfRule>
  </conditionalFormatting>
  <conditionalFormatting sqref="R25">
    <cfRule type="cellIs" dxfId="114" priority="229" stopIfTrue="1" operator="notEqual">
      <formula>$B25</formula>
    </cfRule>
    <cfRule type="cellIs" priority="230" stopIfTrue="1" operator="notEqual">
      <formula>$B25</formula>
    </cfRule>
  </conditionalFormatting>
  <conditionalFormatting sqref="R17:R24">
    <cfRule type="cellIs" dxfId="113" priority="228" stopIfTrue="1" operator="notEqual">
      <formula>$B17</formula>
    </cfRule>
  </conditionalFormatting>
  <conditionalFormatting sqref="R26">
    <cfRule type="cellIs" dxfId="112" priority="227" stopIfTrue="1" operator="notEqual">
      <formula>$B26</formula>
    </cfRule>
  </conditionalFormatting>
  <conditionalFormatting sqref="R36">
    <cfRule type="cellIs" dxfId="111" priority="225" stopIfTrue="1" operator="notEqual">
      <formula>$B36</formula>
    </cfRule>
    <cfRule type="cellIs" priority="226" stopIfTrue="1" operator="notEqual">
      <formula>$B36</formula>
    </cfRule>
  </conditionalFormatting>
  <conditionalFormatting sqref="R28:R35">
    <cfRule type="cellIs" dxfId="110" priority="224" stopIfTrue="1" operator="notEqual">
      <formula>$B28</formula>
    </cfRule>
  </conditionalFormatting>
  <conditionalFormatting sqref="R40">
    <cfRule type="cellIs" dxfId="109" priority="222" stopIfTrue="1" operator="notEqual">
      <formula>$B40</formula>
    </cfRule>
    <cfRule type="cellIs" priority="223" stopIfTrue="1" operator="notEqual">
      <formula>$B40</formula>
    </cfRule>
  </conditionalFormatting>
  <conditionalFormatting sqref="R38:R39">
    <cfRule type="cellIs" dxfId="108" priority="221" stopIfTrue="1" operator="notEqual">
      <formula>$B38</formula>
    </cfRule>
  </conditionalFormatting>
  <conditionalFormatting sqref="R41">
    <cfRule type="cellIs" dxfId="107" priority="220" stopIfTrue="1" operator="notEqual">
      <formula>$B41</formula>
    </cfRule>
  </conditionalFormatting>
  <conditionalFormatting sqref="R53">
    <cfRule type="cellIs" dxfId="106" priority="218" stopIfTrue="1" operator="notEqual">
      <formula>$B53</formula>
    </cfRule>
    <cfRule type="cellIs" priority="219" stopIfTrue="1" operator="notEqual">
      <formula>$B53</formula>
    </cfRule>
  </conditionalFormatting>
  <conditionalFormatting sqref="R43:R52">
    <cfRule type="cellIs" dxfId="105" priority="217" stopIfTrue="1" operator="notEqual">
      <formula>$B43</formula>
    </cfRule>
  </conditionalFormatting>
  <conditionalFormatting sqref="R62:R63">
    <cfRule type="cellIs" dxfId="104" priority="215" stopIfTrue="1" operator="notEqual">
      <formula>$B62</formula>
    </cfRule>
    <cfRule type="cellIs" priority="216" stopIfTrue="1" operator="notEqual">
      <formula>$B62</formula>
    </cfRule>
  </conditionalFormatting>
  <conditionalFormatting sqref="R55:R61">
    <cfRule type="cellIs" dxfId="103" priority="214" stopIfTrue="1" operator="notEqual">
      <formula>$B55</formula>
    </cfRule>
  </conditionalFormatting>
  <conditionalFormatting sqref="R67">
    <cfRule type="cellIs" dxfId="102" priority="212" stopIfTrue="1" operator="notEqual">
      <formula>$B67</formula>
    </cfRule>
    <cfRule type="cellIs" priority="213" stopIfTrue="1" operator="notEqual">
      <formula>$B67</formula>
    </cfRule>
  </conditionalFormatting>
  <conditionalFormatting sqref="R65:R66">
    <cfRule type="cellIs" dxfId="101" priority="211" stopIfTrue="1" operator="notEqual">
      <formula>$B65</formula>
    </cfRule>
  </conditionalFormatting>
  <conditionalFormatting sqref="R74">
    <cfRule type="cellIs" dxfId="100" priority="209" stopIfTrue="1" operator="notEqual">
      <formula>$B74</formula>
    </cfRule>
    <cfRule type="cellIs" priority="210" stopIfTrue="1" operator="notEqual">
      <formula>$B74</formula>
    </cfRule>
  </conditionalFormatting>
  <conditionalFormatting sqref="R95">
    <cfRule type="cellIs" dxfId="99" priority="207" stopIfTrue="1" operator="notEqual">
      <formula>$B95</formula>
    </cfRule>
    <cfRule type="cellIs" priority="208" stopIfTrue="1" operator="notEqual">
      <formula>$B95</formula>
    </cfRule>
  </conditionalFormatting>
  <conditionalFormatting sqref="R69:R73">
    <cfRule type="cellIs" dxfId="98" priority="206" stopIfTrue="1" operator="notEqual">
      <formula>$B69</formula>
    </cfRule>
  </conditionalFormatting>
  <conditionalFormatting sqref="R76:R77">
    <cfRule type="cellIs" dxfId="97" priority="205" stopIfTrue="1" operator="notEqual">
      <formula>$B76</formula>
    </cfRule>
  </conditionalFormatting>
  <conditionalFormatting sqref="R80:R94">
    <cfRule type="cellIs" dxfId="96" priority="204" stopIfTrue="1" operator="notEqual">
      <formula>$B80</formula>
    </cfRule>
  </conditionalFormatting>
  <conditionalFormatting sqref="R104:R105">
    <cfRule type="cellIs" dxfId="95" priority="202" stopIfTrue="1" operator="notEqual">
      <formula>$B104</formula>
    </cfRule>
    <cfRule type="cellIs" priority="203" stopIfTrue="1" operator="notEqual">
      <formula>$B104</formula>
    </cfRule>
  </conditionalFormatting>
  <conditionalFormatting sqref="R98:R103">
    <cfRule type="cellIs" dxfId="94" priority="201" stopIfTrue="1" operator="notEqual">
      <formula>$B98</formula>
    </cfRule>
  </conditionalFormatting>
  <conditionalFormatting sqref="E105:Q105">
    <cfRule type="cellIs" dxfId="93" priority="200" stopIfTrue="1" operator="notEqual">
      <formula>E$108</formula>
    </cfRule>
  </conditionalFormatting>
  <conditionalFormatting sqref="S13">
    <cfRule type="expression" dxfId="92" priority="197" stopIfTrue="1">
      <formula>(S13+T13)&gt;C13</formula>
    </cfRule>
  </conditionalFormatting>
  <conditionalFormatting sqref="S14">
    <cfRule type="expression" dxfId="91" priority="194" stopIfTrue="1">
      <formula>(S14+T14)&gt;C14</formula>
    </cfRule>
  </conditionalFormatting>
  <conditionalFormatting sqref="S17:S24">
    <cfRule type="expression" dxfId="90" priority="193" stopIfTrue="1">
      <formula>(S17+T17)&gt;C17</formula>
    </cfRule>
  </conditionalFormatting>
  <conditionalFormatting sqref="S26">
    <cfRule type="expression" dxfId="89" priority="171" stopIfTrue="1">
      <formula>(S26+T26)&gt;C26</formula>
    </cfRule>
  </conditionalFormatting>
  <conditionalFormatting sqref="S28">
    <cfRule type="expression" dxfId="88" priority="169" stopIfTrue="1">
      <formula>(S28+T28)&gt;C28</formula>
    </cfRule>
  </conditionalFormatting>
  <conditionalFormatting sqref="S29">
    <cfRule type="expression" dxfId="87" priority="167" stopIfTrue="1">
      <formula>(S29+T29)&gt;C29</formula>
    </cfRule>
  </conditionalFormatting>
  <conditionalFormatting sqref="S30">
    <cfRule type="expression" dxfId="86" priority="166" stopIfTrue="1">
      <formula>(S30+T30)&gt;C30</formula>
    </cfRule>
  </conditionalFormatting>
  <conditionalFormatting sqref="S31">
    <cfRule type="expression" dxfId="85" priority="165" stopIfTrue="1">
      <formula>(S31+T31)&gt;C31</formula>
    </cfRule>
  </conditionalFormatting>
  <conditionalFormatting sqref="S32">
    <cfRule type="expression" dxfId="84" priority="164" stopIfTrue="1">
      <formula>(S32+T32)&gt;C32</formula>
    </cfRule>
  </conditionalFormatting>
  <conditionalFormatting sqref="S33">
    <cfRule type="expression" dxfId="83" priority="163" stopIfTrue="1">
      <formula>(S33+T33)&gt;C33</formula>
    </cfRule>
  </conditionalFormatting>
  <conditionalFormatting sqref="S34">
    <cfRule type="expression" dxfId="82" priority="162" stopIfTrue="1">
      <formula>(S34+T34)&gt;C34</formula>
    </cfRule>
  </conditionalFormatting>
  <conditionalFormatting sqref="S35">
    <cfRule type="expression" dxfId="81" priority="161" stopIfTrue="1">
      <formula>(S35+T35)&gt;C35</formula>
    </cfRule>
  </conditionalFormatting>
  <conditionalFormatting sqref="S38">
    <cfRule type="expression" dxfId="80" priority="153" stopIfTrue="1">
      <formula>(S38+T38)&gt;C38</formula>
    </cfRule>
  </conditionalFormatting>
  <conditionalFormatting sqref="S39">
    <cfRule type="expression" dxfId="79" priority="152" stopIfTrue="1">
      <formula>(S39+T39)&gt;C39</formula>
    </cfRule>
  </conditionalFormatting>
  <conditionalFormatting sqref="S41">
    <cfRule type="expression" dxfId="78" priority="149" stopIfTrue="1">
      <formula>(S41+T41)&gt;C41</formula>
    </cfRule>
  </conditionalFormatting>
  <conditionalFormatting sqref="S43:S52">
    <cfRule type="expression" dxfId="77" priority="147" stopIfTrue="1">
      <formula>(S43+T43)&gt;C43</formula>
    </cfRule>
  </conditionalFormatting>
  <conditionalFormatting sqref="S65">
    <cfRule type="expression" dxfId="76" priority="124" stopIfTrue="1">
      <formula>(S65+T65)&gt;C65</formula>
    </cfRule>
  </conditionalFormatting>
  <conditionalFormatting sqref="S66">
    <cfRule type="expression" dxfId="75" priority="123" stopIfTrue="1">
      <formula>(S66+T66)&gt;C66</formula>
    </cfRule>
  </conditionalFormatting>
  <conditionalFormatting sqref="S76:S77">
    <cfRule type="expression" dxfId="74" priority="120" stopIfTrue="1">
      <formula>(S76+T76)&gt;C76</formula>
    </cfRule>
  </conditionalFormatting>
  <conditionalFormatting sqref="S81">
    <cfRule type="expression" dxfId="73" priority="116" stopIfTrue="1">
      <formula>(S81+T81)&gt;C81</formula>
    </cfRule>
  </conditionalFormatting>
  <conditionalFormatting sqref="S82">
    <cfRule type="expression" dxfId="72" priority="115" stopIfTrue="1">
      <formula>(S82+T82)&gt;C82</formula>
    </cfRule>
  </conditionalFormatting>
  <conditionalFormatting sqref="S83">
    <cfRule type="expression" dxfId="71" priority="114" stopIfTrue="1">
      <formula>(S83+T83)&gt;C83</formula>
    </cfRule>
  </conditionalFormatting>
  <conditionalFormatting sqref="S84">
    <cfRule type="expression" dxfId="70" priority="113" stopIfTrue="1">
      <formula>(S84+T84)&gt;C84</formula>
    </cfRule>
  </conditionalFormatting>
  <conditionalFormatting sqref="S86:S92">
    <cfRule type="expression" dxfId="69" priority="108" stopIfTrue="1">
      <formula>(S86+T86)&gt;C86</formula>
    </cfRule>
  </conditionalFormatting>
  <conditionalFormatting sqref="S93">
    <cfRule type="expression" dxfId="68" priority="101" stopIfTrue="1">
      <formula>(S93+T93)&gt;C93</formula>
    </cfRule>
  </conditionalFormatting>
  <conditionalFormatting sqref="S94">
    <cfRule type="expression" dxfId="67" priority="100" stopIfTrue="1">
      <formula>(S94+T94)&gt;C94</formula>
    </cfRule>
  </conditionalFormatting>
  <conditionalFormatting sqref="S98:S100">
    <cfRule type="expression" dxfId="66" priority="90" stopIfTrue="1">
      <formula>(S98+T98)&gt;C98</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showGridLines="0" showZeros="0" topLeftCell="A85" zoomScaleNormal="100" zoomScaleSheetLayoutView="100" workbookViewId="0">
      <selection activeCell="I110" sqref="I110"/>
    </sheetView>
  </sheetViews>
  <sheetFormatPr defaultColWidth="0" defaultRowHeight="11.5" zeroHeight="1"/>
  <cols>
    <col min="1" max="1" width="32.7265625" style="634" customWidth="1"/>
    <col min="2" max="3" width="12.1796875" style="627" customWidth="1"/>
    <col min="4" max="6" width="12.81640625" style="627" customWidth="1"/>
    <col min="7" max="9" width="12.1796875" style="627" customWidth="1"/>
    <col min="10" max="10" width="12.1796875" style="628" customWidth="1"/>
    <col min="11" max="11" width="8.81640625" style="629" hidden="1" customWidth="1"/>
    <col min="12" max="21" width="8.81640625" style="627" hidden="1" customWidth="1"/>
    <col min="22" max="23" width="0" style="627" hidden="1"/>
    <col min="24" max="256" width="8.81640625" style="627" hidden="1"/>
    <col min="257" max="257" width="32.7265625" style="627" hidden="1" customWidth="1"/>
    <col min="258" max="259" width="12.1796875" style="627" hidden="1" customWidth="1"/>
    <col min="260" max="260" width="12.81640625" style="627" hidden="1" customWidth="1"/>
    <col min="261" max="266" width="12.1796875" style="627" hidden="1" customWidth="1"/>
    <col min="267" max="277" width="8.81640625" style="627" hidden="1" customWidth="1"/>
    <col min="278" max="512" width="8.81640625" style="627" hidden="1"/>
    <col min="513" max="513" width="32.7265625" style="627" hidden="1" customWidth="1"/>
    <col min="514" max="515" width="12.1796875" style="627" hidden="1" customWidth="1"/>
    <col min="516" max="516" width="12.81640625" style="627" hidden="1" customWidth="1"/>
    <col min="517" max="522" width="12.1796875" style="627" hidden="1" customWidth="1"/>
    <col min="523" max="533" width="8.81640625" style="627" hidden="1" customWidth="1"/>
    <col min="534" max="768" width="8.81640625" style="627" hidden="1"/>
    <col min="769" max="769" width="32.7265625" style="627" hidden="1" customWidth="1"/>
    <col min="770" max="771" width="12.1796875" style="627" hidden="1" customWidth="1"/>
    <col min="772" max="772" width="12.81640625" style="627" hidden="1" customWidth="1"/>
    <col min="773" max="778" width="12.1796875" style="627" hidden="1" customWidth="1"/>
    <col min="779" max="789" width="8.81640625" style="627" hidden="1" customWidth="1"/>
    <col min="790" max="1024" width="8.81640625" style="627" hidden="1"/>
    <col min="1025" max="1025" width="32.7265625" style="627" hidden="1" customWidth="1"/>
    <col min="1026" max="1027" width="12.1796875" style="627" hidden="1" customWidth="1"/>
    <col min="1028" max="1028" width="12.81640625" style="627" hidden="1" customWidth="1"/>
    <col min="1029" max="1034" width="12.1796875" style="627" hidden="1" customWidth="1"/>
    <col min="1035" max="1045" width="8.81640625" style="627" hidden="1" customWidth="1"/>
    <col min="1046" max="1280" width="8.81640625" style="627" hidden="1"/>
    <col min="1281" max="1281" width="32.7265625" style="627" hidden="1" customWidth="1"/>
    <col min="1282" max="1283" width="12.1796875" style="627" hidden="1" customWidth="1"/>
    <col min="1284" max="1284" width="12.81640625" style="627" hidden="1" customWidth="1"/>
    <col min="1285" max="1290" width="12.1796875" style="627" hidden="1" customWidth="1"/>
    <col min="1291" max="1301" width="8.81640625" style="627" hidden="1" customWidth="1"/>
    <col min="1302" max="1536" width="8.81640625" style="627" hidden="1"/>
    <col min="1537" max="1537" width="32.7265625" style="627" hidden="1" customWidth="1"/>
    <col min="1538" max="1539" width="12.1796875" style="627" hidden="1" customWidth="1"/>
    <col min="1540" max="1540" width="12.81640625" style="627" hidden="1" customWidth="1"/>
    <col min="1541" max="1546" width="12.1796875" style="627" hidden="1" customWidth="1"/>
    <col min="1547" max="1557" width="8.81640625" style="627" hidden="1" customWidth="1"/>
    <col min="1558" max="1792" width="8.81640625" style="627" hidden="1"/>
    <col min="1793" max="1793" width="32.7265625" style="627" hidden="1" customWidth="1"/>
    <col min="1794" max="1795" width="12.1796875" style="627" hidden="1" customWidth="1"/>
    <col min="1796" max="1796" width="12.81640625" style="627" hidden="1" customWidth="1"/>
    <col min="1797" max="1802" width="12.1796875" style="627" hidden="1" customWidth="1"/>
    <col min="1803" max="1813" width="8.81640625" style="627" hidden="1" customWidth="1"/>
    <col min="1814" max="2048" width="8.81640625" style="627" hidden="1"/>
    <col min="2049" max="2049" width="32.7265625" style="627" hidden="1" customWidth="1"/>
    <col min="2050" max="2051" width="12.1796875" style="627" hidden="1" customWidth="1"/>
    <col min="2052" max="2052" width="12.81640625" style="627" hidden="1" customWidth="1"/>
    <col min="2053" max="2058" width="12.1796875" style="627" hidden="1" customWidth="1"/>
    <col min="2059" max="2069" width="8.81640625" style="627" hidden="1" customWidth="1"/>
    <col min="2070" max="2304" width="8.81640625" style="627" hidden="1"/>
    <col min="2305" max="2305" width="32.7265625" style="627" hidden="1" customWidth="1"/>
    <col min="2306" max="2307" width="12.1796875" style="627" hidden="1" customWidth="1"/>
    <col min="2308" max="2308" width="12.81640625" style="627" hidden="1" customWidth="1"/>
    <col min="2309" max="2314" width="12.1796875" style="627" hidden="1" customWidth="1"/>
    <col min="2315" max="2325" width="8.81640625" style="627" hidden="1" customWidth="1"/>
    <col min="2326" max="2560" width="8.81640625" style="627" hidden="1"/>
    <col min="2561" max="2561" width="32.7265625" style="627" hidden="1" customWidth="1"/>
    <col min="2562" max="2563" width="12.1796875" style="627" hidden="1" customWidth="1"/>
    <col min="2564" max="2564" width="12.81640625" style="627" hidden="1" customWidth="1"/>
    <col min="2565" max="2570" width="12.1796875" style="627" hidden="1" customWidth="1"/>
    <col min="2571" max="2581" width="8.81640625" style="627" hidden="1" customWidth="1"/>
    <col min="2582" max="2816" width="8.81640625" style="627" hidden="1"/>
    <col min="2817" max="2817" width="32.7265625" style="627" hidden="1" customWidth="1"/>
    <col min="2818" max="2819" width="12.1796875" style="627" hidden="1" customWidth="1"/>
    <col min="2820" max="2820" width="12.81640625" style="627" hidden="1" customWidth="1"/>
    <col min="2821" max="2826" width="12.1796875" style="627" hidden="1" customWidth="1"/>
    <col min="2827" max="2837" width="8.81640625" style="627" hidden="1" customWidth="1"/>
    <col min="2838" max="3072" width="8.81640625" style="627" hidden="1"/>
    <col min="3073" max="3073" width="32.7265625" style="627" hidden="1" customWidth="1"/>
    <col min="3074" max="3075" width="12.1796875" style="627" hidden="1" customWidth="1"/>
    <col min="3076" max="3076" width="12.81640625" style="627" hidden="1" customWidth="1"/>
    <col min="3077" max="3082" width="12.1796875" style="627" hidden="1" customWidth="1"/>
    <col min="3083" max="3093" width="8.81640625" style="627" hidden="1" customWidth="1"/>
    <col min="3094" max="3328" width="8.81640625" style="627" hidden="1"/>
    <col min="3329" max="3329" width="32.7265625" style="627" hidden="1" customWidth="1"/>
    <col min="3330" max="3331" width="12.1796875" style="627" hidden="1" customWidth="1"/>
    <col min="3332" max="3332" width="12.81640625" style="627" hidden="1" customWidth="1"/>
    <col min="3333" max="3338" width="12.1796875" style="627" hidden="1" customWidth="1"/>
    <col min="3339" max="3349" width="8.81640625" style="627" hidden="1" customWidth="1"/>
    <col min="3350" max="3584" width="8.81640625" style="627" hidden="1"/>
    <col min="3585" max="3585" width="32.7265625" style="627" hidden="1" customWidth="1"/>
    <col min="3586" max="3587" width="12.1796875" style="627" hidden="1" customWidth="1"/>
    <col min="3588" max="3588" width="12.81640625" style="627" hidden="1" customWidth="1"/>
    <col min="3589" max="3594" width="12.1796875" style="627" hidden="1" customWidth="1"/>
    <col min="3595" max="3605" width="8.81640625" style="627" hidden="1" customWidth="1"/>
    <col min="3606" max="3840" width="8.81640625" style="627" hidden="1"/>
    <col min="3841" max="3841" width="32.7265625" style="627" hidden="1" customWidth="1"/>
    <col min="3842" max="3843" width="12.1796875" style="627" hidden="1" customWidth="1"/>
    <col min="3844" max="3844" width="12.81640625" style="627" hidden="1" customWidth="1"/>
    <col min="3845" max="3850" width="12.1796875" style="627" hidden="1" customWidth="1"/>
    <col min="3851" max="3861" width="8.81640625" style="627" hidden="1" customWidth="1"/>
    <col min="3862" max="4096" width="8.81640625" style="627" hidden="1"/>
    <col min="4097" max="4097" width="32.7265625" style="627" hidden="1" customWidth="1"/>
    <col min="4098" max="4099" width="12.1796875" style="627" hidden="1" customWidth="1"/>
    <col min="4100" max="4100" width="12.81640625" style="627" hidden="1" customWidth="1"/>
    <col min="4101" max="4106" width="12.1796875" style="627" hidden="1" customWidth="1"/>
    <col min="4107" max="4117" width="8.81640625" style="627" hidden="1" customWidth="1"/>
    <col min="4118" max="4352" width="8.81640625" style="627" hidden="1"/>
    <col min="4353" max="4353" width="32.7265625" style="627" hidden="1" customWidth="1"/>
    <col min="4354" max="4355" width="12.1796875" style="627" hidden="1" customWidth="1"/>
    <col min="4356" max="4356" width="12.81640625" style="627" hidden="1" customWidth="1"/>
    <col min="4357" max="4362" width="12.1796875" style="627" hidden="1" customWidth="1"/>
    <col min="4363" max="4373" width="8.81640625" style="627" hidden="1" customWidth="1"/>
    <col min="4374" max="4608" width="8.81640625" style="627" hidden="1"/>
    <col min="4609" max="4609" width="32.7265625" style="627" hidden="1" customWidth="1"/>
    <col min="4610" max="4611" width="12.1796875" style="627" hidden="1" customWidth="1"/>
    <col min="4612" max="4612" width="12.81640625" style="627" hidden="1" customWidth="1"/>
    <col min="4613" max="4618" width="12.1796875" style="627" hidden="1" customWidth="1"/>
    <col min="4619" max="4629" width="8.81640625" style="627" hidden="1" customWidth="1"/>
    <col min="4630" max="4864" width="8.81640625" style="627" hidden="1"/>
    <col min="4865" max="4865" width="32.7265625" style="627" hidden="1" customWidth="1"/>
    <col min="4866" max="4867" width="12.1796875" style="627" hidden="1" customWidth="1"/>
    <col min="4868" max="4868" width="12.81640625" style="627" hidden="1" customWidth="1"/>
    <col min="4869" max="4874" width="12.1796875" style="627" hidden="1" customWidth="1"/>
    <col min="4875" max="4885" width="8.81640625" style="627" hidden="1" customWidth="1"/>
    <col min="4886" max="5120" width="8.81640625" style="627" hidden="1"/>
    <col min="5121" max="5121" width="32.7265625" style="627" hidden="1" customWidth="1"/>
    <col min="5122" max="5123" width="12.1796875" style="627" hidden="1" customWidth="1"/>
    <col min="5124" max="5124" width="12.81640625" style="627" hidden="1" customWidth="1"/>
    <col min="5125" max="5130" width="12.1796875" style="627" hidden="1" customWidth="1"/>
    <col min="5131" max="5141" width="8.81640625" style="627" hidden="1" customWidth="1"/>
    <col min="5142" max="5376" width="8.81640625" style="627" hidden="1"/>
    <col min="5377" max="5377" width="32.7265625" style="627" hidden="1" customWidth="1"/>
    <col min="5378" max="5379" width="12.1796875" style="627" hidden="1" customWidth="1"/>
    <col min="5380" max="5380" width="12.81640625" style="627" hidden="1" customWidth="1"/>
    <col min="5381" max="5386" width="12.1796875" style="627" hidden="1" customWidth="1"/>
    <col min="5387" max="5397" width="8.81640625" style="627" hidden="1" customWidth="1"/>
    <col min="5398" max="5632" width="8.81640625" style="627" hidden="1"/>
    <col min="5633" max="5633" width="32.7265625" style="627" hidden="1" customWidth="1"/>
    <col min="5634" max="5635" width="12.1796875" style="627" hidden="1" customWidth="1"/>
    <col min="5636" max="5636" width="12.81640625" style="627" hidden="1" customWidth="1"/>
    <col min="5637" max="5642" width="12.1796875" style="627" hidden="1" customWidth="1"/>
    <col min="5643" max="5653" width="8.81640625" style="627" hidden="1" customWidth="1"/>
    <col min="5654" max="5888" width="8.81640625" style="627" hidden="1"/>
    <col min="5889" max="5889" width="32.7265625" style="627" hidden="1" customWidth="1"/>
    <col min="5890" max="5891" width="12.1796875" style="627" hidden="1" customWidth="1"/>
    <col min="5892" max="5892" width="12.81640625" style="627" hidden="1" customWidth="1"/>
    <col min="5893" max="5898" width="12.1796875" style="627" hidden="1" customWidth="1"/>
    <col min="5899" max="5909" width="8.81640625" style="627" hidden="1" customWidth="1"/>
    <col min="5910" max="6144" width="8.81640625" style="627" hidden="1"/>
    <col min="6145" max="6145" width="32.7265625" style="627" hidden="1" customWidth="1"/>
    <col min="6146" max="6147" width="12.1796875" style="627" hidden="1" customWidth="1"/>
    <col min="6148" max="6148" width="12.81640625" style="627" hidden="1" customWidth="1"/>
    <col min="6149" max="6154" width="12.1796875" style="627" hidden="1" customWidth="1"/>
    <col min="6155" max="6165" width="8.81640625" style="627" hidden="1" customWidth="1"/>
    <col min="6166" max="6400" width="8.81640625" style="627" hidden="1"/>
    <col min="6401" max="6401" width="32.7265625" style="627" hidden="1" customWidth="1"/>
    <col min="6402" max="6403" width="12.1796875" style="627" hidden="1" customWidth="1"/>
    <col min="6404" max="6404" width="12.81640625" style="627" hidden="1" customWidth="1"/>
    <col min="6405" max="6410" width="12.1796875" style="627" hidden="1" customWidth="1"/>
    <col min="6411" max="6421" width="8.81640625" style="627" hidden="1" customWidth="1"/>
    <col min="6422" max="6656" width="8.81640625" style="627" hidden="1"/>
    <col min="6657" max="6657" width="32.7265625" style="627" hidden="1" customWidth="1"/>
    <col min="6658" max="6659" width="12.1796875" style="627" hidden="1" customWidth="1"/>
    <col min="6660" max="6660" width="12.81640625" style="627" hidden="1" customWidth="1"/>
    <col min="6661" max="6666" width="12.1796875" style="627" hidden="1" customWidth="1"/>
    <col min="6667" max="6677" width="8.81640625" style="627" hidden="1" customWidth="1"/>
    <col min="6678" max="6912" width="8.81640625" style="627" hidden="1"/>
    <col min="6913" max="6913" width="32.7265625" style="627" hidden="1" customWidth="1"/>
    <col min="6914" max="6915" width="12.1796875" style="627" hidden="1" customWidth="1"/>
    <col min="6916" max="6916" width="12.81640625" style="627" hidden="1" customWidth="1"/>
    <col min="6917" max="6922" width="12.1796875" style="627" hidden="1" customWidth="1"/>
    <col min="6923" max="6933" width="8.81640625" style="627" hidden="1" customWidth="1"/>
    <col min="6934" max="7168" width="8.81640625" style="627" hidden="1"/>
    <col min="7169" max="7169" width="32.7265625" style="627" hidden="1" customWidth="1"/>
    <col min="7170" max="7171" width="12.1796875" style="627" hidden="1" customWidth="1"/>
    <col min="7172" max="7172" width="12.81640625" style="627" hidden="1" customWidth="1"/>
    <col min="7173" max="7178" width="12.1796875" style="627" hidden="1" customWidth="1"/>
    <col min="7179" max="7189" width="8.81640625" style="627" hidden="1" customWidth="1"/>
    <col min="7190" max="7424" width="8.81640625" style="627" hidden="1"/>
    <col min="7425" max="7425" width="32.7265625" style="627" hidden="1" customWidth="1"/>
    <col min="7426" max="7427" width="12.1796875" style="627" hidden="1" customWidth="1"/>
    <col min="7428" max="7428" width="12.81640625" style="627" hidden="1" customWidth="1"/>
    <col min="7429" max="7434" width="12.1796875" style="627" hidden="1" customWidth="1"/>
    <col min="7435" max="7445" width="8.81640625" style="627" hidden="1" customWidth="1"/>
    <col min="7446" max="7680" width="8.81640625" style="627" hidden="1"/>
    <col min="7681" max="7681" width="32.7265625" style="627" hidden="1" customWidth="1"/>
    <col min="7682" max="7683" width="12.1796875" style="627" hidden="1" customWidth="1"/>
    <col min="7684" max="7684" width="12.81640625" style="627" hidden="1" customWidth="1"/>
    <col min="7685" max="7690" width="12.1796875" style="627" hidden="1" customWidth="1"/>
    <col min="7691" max="7701" width="8.81640625" style="627" hidden="1" customWidth="1"/>
    <col min="7702" max="7936" width="8.81640625" style="627" hidden="1"/>
    <col min="7937" max="7937" width="32.7265625" style="627" hidden="1" customWidth="1"/>
    <col min="7938" max="7939" width="12.1796875" style="627" hidden="1" customWidth="1"/>
    <col min="7940" max="7940" width="12.81640625" style="627" hidden="1" customWidth="1"/>
    <col min="7941" max="7946" width="12.1796875" style="627" hidden="1" customWidth="1"/>
    <col min="7947" max="7957" width="8.81640625" style="627" hidden="1" customWidth="1"/>
    <col min="7958" max="8192" width="8.81640625" style="627" hidden="1"/>
    <col min="8193" max="8193" width="32.7265625" style="627" hidden="1" customWidth="1"/>
    <col min="8194" max="8195" width="12.1796875" style="627" hidden="1" customWidth="1"/>
    <col min="8196" max="8196" width="12.81640625" style="627" hidden="1" customWidth="1"/>
    <col min="8197" max="8202" width="12.1796875" style="627" hidden="1" customWidth="1"/>
    <col min="8203" max="8213" width="8.81640625" style="627" hidden="1" customWidth="1"/>
    <col min="8214" max="8448" width="8.81640625" style="627" hidden="1"/>
    <col min="8449" max="8449" width="32.7265625" style="627" hidden="1" customWidth="1"/>
    <col min="8450" max="8451" width="12.1796875" style="627" hidden="1" customWidth="1"/>
    <col min="8452" max="8452" width="12.81640625" style="627" hidden="1" customWidth="1"/>
    <col min="8453" max="8458" width="12.1796875" style="627" hidden="1" customWidth="1"/>
    <col min="8459" max="8469" width="8.81640625" style="627" hidden="1" customWidth="1"/>
    <col min="8470" max="8704" width="8.81640625" style="627" hidden="1"/>
    <col min="8705" max="8705" width="32.7265625" style="627" hidden="1" customWidth="1"/>
    <col min="8706" max="8707" width="12.1796875" style="627" hidden="1" customWidth="1"/>
    <col min="8708" max="8708" width="12.81640625" style="627" hidden="1" customWidth="1"/>
    <col min="8709" max="8714" width="12.1796875" style="627" hidden="1" customWidth="1"/>
    <col min="8715" max="8725" width="8.81640625" style="627" hidden="1" customWidth="1"/>
    <col min="8726" max="8960" width="8.81640625" style="627" hidden="1"/>
    <col min="8961" max="8961" width="32.7265625" style="627" hidden="1" customWidth="1"/>
    <col min="8962" max="8963" width="12.1796875" style="627" hidden="1" customWidth="1"/>
    <col min="8964" max="8964" width="12.81640625" style="627" hidden="1" customWidth="1"/>
    <col min="8965" max="8970" width="12.1796875" style="627" hidden="1" customWidth="1"/>
    <col min="8971" max="8981" width="8.81640625" style="627" hidden="1" customWidth="1"/>
    <col min="8982" max="9216" width="8.81640625" style="627" hidden="1"/>
    <col min="9217" max="9217" width="32.7265625" style="627" hidden="1" customWidth="1"/>
    <col min="9218" max="9219" width="12.1796875" style="627" hidden="1" customWidth="1"/>
    <col min="9220" max="9220" width="12.81640625" style="627" hidden="1" customWidth="1"/>
    <col min="9221" max="9226" width="12.1796875" style="627" hidden="1" customWidth="1"/>
    <col min="9227" max="9237" width="8.81640625" style="627" hidden="1" customWidth="1"/>
    <col min="9238" max="9472" width="8.81640625" style="627" hidden="1"/>
    <col min="9473" max="9473" width="32.7265625" style="627" hidden="1" customWidth="1"/>
    <col min="9474" max="9475" width="12.1796875" style="627" hidden="1" customWidth="1"/>
    <col min="9476" max="9476" width="12.81640625" style="627" hidden="1" customWidth="1"/>
    <col min="9477" max="9482" width="12.1796875" style="627" hidden="1" customWidth="1"/>
    <col min="9483" max="9493" width="8.81640625" style="627" hidden="1" customWidth="1"/>
    <col min="9494" max="9728" width="8.81640625" style="627" hidden="1"/>
    <col min="9729" max="9729" width="32.7265625" style="627" hidden="1" customWidth="1"/>
    <col min="9730" max="9731" width="12.1796875" style="627" hidden="1" customWidth="1"/>
    <col min="9732" max="9732" width="12.81640625" style="627" hidden="1" customWidth="1"/>
    <col min="9733" max="9738" width="12.1796875" style="627" hidden="1" customWidth="1"/>
    <col min="9739" max="9749" width="8.81640625" style="627" hidden="1" customWidth="1"/>
    <col min="9750" max="9984" width="8.81640625" style="627" hidden="1"/>
    <col min="9985" max="9985" width="32.7265625" style="627" hidden="1" customWidth="1"/>
    <col min="9986" max="9987" width="12.1796875" style="627" hidden="1" customWidth="1"/>
    <col min="9988" max="9988" width="12.81640625" style="627" hidden="1" customWidth="1"/>
    <col min="9989" max="9994" width="12.1796875" style="627" hidden="1" customWidth="1"/>
    <col min="9995" max="10005" width="8.81640625" style="627" hidden="1" customWidth="1"/>
    <col min="10006" max="10240" width="8.81640625" style="627" hidden="1"/>
    <col min="10241" max="10241" width="32.7265625" style="627" hidden="1" customWidth="1"/>
    <col min="10242" max="10243" width="12.1796875" style="627" hidden="1" customWidth="1"/>
    <col min="10244" max="10244" width="12.81640625" style="627" hidden="1" customWidth="1"/>
    <col min="10245" max="10250" width="12.1796875" style="627" hidden="1" customWidth="1"/>
    <col min="10251" max="10261" width="8.81640625" style="627" hidden="1" customWidth="1"/>
    <col min="10262" max="10496" width="8.81640625" style="627" hidden="1"/>
    <col min="10497" max="10497" width="32.7265625" style="627" hidden="1" customWidth="1"/>
    <col min="10498" max="10499" width="12.1796875" style="627" hidden="1" customWidth="1"/>
    <col min="10500" max="10500" width="12.81640625" style="627" hidden="1" customWidth="1"/>
    <col min="10501" max="10506" width="12.1796875" style="627" hidden="1" customWidth="1"/>
    <col min="10507" max="10517" width="8.81640625" style="627" hidden="1" customWidth="1"/>
    <col min="10518" max="10752" width="8.81640625" style="627" hidden="1"/>
    <col min="10753" max="10753" width="32.7265625" style="627" hidden="1" customWidth="1"/>
    <col min="10754" max="10755" width="12.1796875" style="627" hidden="1" customWidth="1"/>
    <col min="10756" max="10756" width="12.81640625" style="627" hidden="1" customWidth="1"/>
    <col min="10757" max="10762" width="12.1796875" style="627" hidden="1" customWidth="1"/>
    <col min="10763" max="10773" width="8.81640625" style="627" hidden="1" customWidth="1"/>
    <col min="10774" max="11008" width="8.81640625" style="627" hidden="1"/>
    <col min="11009" max="11009" width="32.7265625" style="627" hidden="1" customWidth="1"/>
    <col min="11010" max="11011" width="12.1796875" style="627" hidden="1" customWidth="1"/>
    <col min="11012" max="11012" width="12.81640625" style="627" hidden="1" customWidth="1"/>
    <col min="11013" max="11018" width="12.1796875" style="627" hidden="1" customWidth="1"/>
    <col min="11019" max="11029" width="8.81640625" style="627" hidden="1" customWidth="1"/>
    <col min="11030" max="11264" width="8.81640625" style="627" hidden="1"/>
    <col min="11265" max="11265" width="32.7265625" style="627" hidden="1" customWidth="1"/>
    <col min="11266" max="11267" width="12.1796875" style="627" hidden="1" customWidth="1"/>
    <col min="11268" max="11268" width="12.81640625" style="627" hidden="1" customWidth="1"/>
    <col min="11269" max="11274" width="12.1796875" style="627" hidden="1" customWidth="1"/>
    <col min="11275" max="11285" width="8.81640625" style="627" hidden="1" customWidth="1"/>
    <col min="11286" max="11520" width="8.81640625" style="627" hidden="1"/>
    <col min="11521" max="11521" width="32.7265625" style="627" hidden="1" customWidth="1"/>
    <col min="11522" max="11523" width="12.1796875" style="627" hidden="1" customWidth="1"/>
    <col min="11524" max="11524" width="12.81640625" style="627" hidden="1" customWidth="1"/>
    <col min="11525" max="11530" width="12.1796875" style="627" hidden="1" customWidth="1"/>
    <col min="11531" max="11541" width="8.81640625" style="627" hidden="1" customWidth="1"/>
    <col min="11542" max="11776" width="8.81640625" style="627" hidden="1"/>
    <col min="11777" max="11777" width="32.7265625" style="627" hidden="1" customWidth="1"/>
    <col min="11778" max="11779" width="12.1796875" style="627" hidden="1" customWidth="1"/>
    <col min="11780" max="11780" width="12.81640625" style="627" hidden="1" customWidth="1"/>
    <col min="11781" max="11786" width="12.1796875" style="627" hidden="1" customWidth="1"/>
    <col min="11787" max="11797" width="8.81640625" style="627" hidden="1" customWidth="1"/>
    <col min="11798" max="12032" width="8.81640625" style="627" hidden="1"/>
    <col min="12033" max="12033" width="32.7265625" style="627" hidden="1" customWidth="1"/>
    <col min="12034" max="12035" width="12.1796875" style="627" hidden="1" customWidth="1"/>
    <col min="12036" max="12036" width="12.81640625" style="627" hidden="1" customWidth="1"/>
    <col min="12037" max="12042" width="12.1796875" style="627" hidden="1" customWidth="1"/>
    <col min="12043" max="12053" width="8.81640625" style="627" hidden="1" customWidth="1"/>
    <col min="12054" max="12288" width="8.81640625" style="627" hidden="1"/>
    <col min="12289" max="12289" width="32.7265625" style="627" hidden="1" customWidth="1"/>
    <col min="12290" max="12291" width="12.1796875" style="627" hidden="1" customWidth="1"/>
    <col min="12292" max="12292" width="12.81640625" style="627" hidden="1" customWidth="1"/>
    <col min="12293" max="12298" width="12.1796875" style="627" hidden="1" customWidth="1"/>
    <col min="12299" max="12309" width="8.81640625" style="627" hidden="1" customWidth="1"/>
    <col min="12310" max="12544" width="8.81640625" style="627" hidden="1"/>
    <col min="12545" max="12545" width="32.7265625" style="627" hidden="1" customWidth="1"/>
    <col min="12546" max="12547" width="12.1796875" style="627" hidden="1" customWidth="1"/>
    <col min="12548" max="12548" width="12.81640625" style="627" hidden="1" customWidth="1"/>
    <col min="12549" max="12554" width="12.1796875" style="627" hidden="1" customWidth="1"/>
    <col min="12555" max="12565" width="8.81640625" style="627" hidden="1" customWidth="1"/>
    <col min="12566" max="12800" width="8.81640625" style="627" hidden="1"/>
    <col min="12801" max="12801" width="32.7265625" style="627" hidden="1" customWidth="1"/>
    <col min="12802" max="12803" width="12.1796875" style="627" hidden="1" customWidth="1"/>
    <col min="12804" max="12804" width="12.81640625" style="627" hidden="1" customWidth="1"/>
    <col min="12805" max="12810" width="12.1796875" style="627" hidden="1" customWidth="1"/>
    <col min="12811" max="12821" width="8.81640625" style="627" hidden="1" customWidth="1"/>
    <col min="12822" max="13056" width="8.81640625" style="627" hidden="1"/>
    <col min="13057" max="13057" width="32.7265625" style="627" hidden="1" customWidth="1"/>
    <col min="13058" max="13059" width="12.1796875" style="627" hidden="1" customWidth="1"/>
    <col min="13060" max="13060" width="12.81640625" style="627" hidden="1" customWidth="1"/>
    <col min="13061" max="13066" width="12.1796875" style="627" hidden="1" customWidth="1"/>
    <col min="13067" max="13077" width="8.81640625" style="627" hidden="1" customWidth="1"/>
    <col min="13078" max="13312" width="8.81640625" style="627" hidden="1"/>
    <col min="13313" max="13313" width="32.7265625" style="627" hidden="1" customWidth="1"/>
    <col min="13314" max="13315" width="12.1796875" style="627" hidden="1" customWidth="1"/>
    <col min="13316" max="13316" width="12.81640625" style="627" hidden="1" customWidth="1"/>
    <col min="13317" max="13322" width="12.1796875" style="627" hidden="1" customWidth="1"/>
    <col min="13323" max="13333" width="8.81640625" style="627" hidden="1" customWidth="1"/>
    <col min="13334" max="13568" width="8.81640625" style="627" hidden="1"/>
    <col min="13569" max="13569" width="32.7265625" style="627" hidden="1" customWidth="1"/>
    <col min="13570" max="13571" width="12.1796875" style="627" hidden="1" customWidth="1"/>
    <col min="13572" max="13572" width="12.81640625" style="627" hidden="1" customWidth="1"/>
    <col min="13573" max="13578" width="12.1796875" style="627" hidden="1" customWidth="1"/>
    <col min="13579" max="13589" width="8.81640625" style="627" hidden="1" customWidth="1"/>
    <col min="13590" max="13824" width="8.81640625" style="627" hidden="1"/>
    <col min="13825" max="13825" width="32.7265625" style="627" hidden="1" customWidth="1"/>
    <col min="13826" max="13827" width="12.1796875" style="627" hidden="1" customWidth="1"/>
    <col min="13828" max="13828" width="12.81640625" style="627" hidden="1" customWidth="1"/>
    <col min="13829" max="13834" width="12.1796875" style="627" hidden="1" customWidth="1"/>
    <col min="13835" max="13845" width="8.81640625" style="627" hidden="1" customWidth="1"/>
    <col min="13846" max="14080" width="8.81640625" style="627" hidden="1"/>
    <col min="14081" max="14081" width="32.7265625" style="627" hidden="1" customWidth="1"/>
    <col min="14082" max="14083" width="12.1796875" style="627" hidden="1" customWidth="1"/>
    <col min="14084" max="14084" width="12.81640625" style="627" hidden="1" customWidth="1"/>
    <col min="14085" max="14090" width="12.1796875" style="627" hidden="1" customWidth="1"/>
    <col min="14091" max="14101" width="8.81640625" style="627" hidden="1" customWidth="1"/>
    <col min="14102" max="14336" width="8.81640625" style="627" hidden="1"/>
    <col min="14337" max="14337" width="32.7265625" style="627" hidden="1" customWidth="1"/>
    <col min="14338" max="14339" width="12.1796875" style="627" hidden="1" customWidth="1"/>
    <col min="14340" max="14340" width="12.81640625" style="627" hidden="1" customWidth="1"/>
    <col min="14341" max="14346" width="12.1796875" style="627" hidden="1" customWidth="1"/>
    <col min="14347" max="14357" width="8.81640625" style="627" hidden="1" customWidth="1"/>
    <col min="14358" max="14592" width="8.81640625" style="627" hidden="1"/>
    <col min="14593" max="14593" width="32.7265625" style="627" hidden="1" customWidth="1"/>
    <col min="14594" max="14595" width="12.1796875" style="627" hidden="1" customWidth="1"/>
    <col min="14596" max="14596" width="12.81640625" style="627" hidden="1" customWidth="1"/>
    <col min="14597" max="14602" width="12.1796875" style="627" hidden="1" customWidth="1"/>
    <col min="14603" max="14613" width="8.81640625" style="627" hidden="1" customWidth="1"/>
    <col min="14614" max="14848" width="8.81640625" style="627" hidden="1"/>
    <col min="14849" max="14849" width="32.7265625" style="627" hidden="1" customWidth="1"/>
    <col min="14850" max="14851" width="12.1796875" style="627" hidden="1" customWidth="1"/>
    <col min="14852" max="14852" width="12.81640625" style="627" hidden="1" customWidth="1"/>
    <col min="14853" max="14858" width="12.1796875" style="627" hidden="1" customWidth="1"/>
    <col min="14859" max="14869" width="8.81640625" style="627" hidden="1" customWidth="1"/>
    <col min="14870" max="15104" width="8.81640625" style="627" hidden="1"/>
    <col min="15105" max="15105" width="32.7265625" style="627" hidden="1" customWidth="1"/>
    <col min="15106" max="15107" width="12.1796875" style="627" hidden="1" customWidth="1"/>
    <col min="15108" max="15108" width="12.81640625" style="627" hidden="1" customWidth="1"/>
    <col min="15109" max="15114" width="12.1796875" style="627" hidden="1" customWidth="1"/>
    <col min="15115" max="15125" width="8.81640625" style="627" hidden="1" customWidth="1"/>
    <col min="15126" max="15360" width="8.81640625" style="627" hidden="1"/>
    <col min="15361" max="15361" width="32.7265625" style="627" hidden="1" customWidth="1"/>
    <col min="15362" max="15363" width="12.1796875" style="627" hidden="1" customWidth="1"/>
    <col min="15364" max="15364" width="12.81640625" style="627" hidden="1" customWidth="1"/>
    <col min="15365" max="15370" width="12.1796875" style="627" hidden="1" customWidth="1"/>
    <col min="15371" max="15381" width="8.81640625" style="627" hidden="1" customWidth="1"/>
    <col min="15382" max="15616" width="8.81640625" style="627" hidden="1"/>
    <col min="15617" max="15617" width="32.7265625" style="627" hidden="1" customWidth="1"/>
    <col min="15618" max="15619" width="12.1796875" style="627" hidden="1" customWidth="1"/>
    <col min="15620" max="15620" width="12.81640625" style="627" hidden="1" customWidth="1"/>
    <col min="15621" max="15626" width="12.1796875" style="627" hidden="1" customWidth="1"/>
    <col min="15627" max="15637" width="8.81640625" style="627" hidden="1" customWidth="1"/>
    <col min="15638" max="15872" width="8.81640625" style="627" hidden="1"/>
    <col min="15873" max="15873" width="32.7265625" style="627" hidden="1" customWidth="1"/>
    <col min="15874" max="15875" width="12.1796875" style="627" hidden="1" customWidth="1"/>
    <col min="15876" max="15876" width="12.81640625" style="627" hidden="1" customWidth="1"/>
    <col min="15877" max="15882" width="12.1796875" style="627" hidden="1" customWidth="1"/>
    <col min="15883" max="15893" width="8.81640625" style="627" hidden="1" customWidth="1"/>
    <col min="15894" max="16128" width="8.81640625" style="627" hidden="1"/>
    <col min="16129" max="16129" width="32.7265625" style="627" hidden="1" customWidth="1"/>
    <col min="16130" max="16131" width="12.1796875" style="627" hidden="1" customWidth="1"/>
    <col min="16132" max="16132" width="12.81640625" style="627" hidden="1" customWidth="1"/>
    <col min="16133" max="16138" width="12.1796875" style="627" hidden="1" customWidth="1"/>
    <col min="16139" max="16149" width="8.81640625" style="627" hidden="1" customWidth="1"/>
    <col min="16150" max="16384" width="8.81640625" style="627" hidden="1"/>
  </cols>
  <sheetData>
    <row r="1" spans="1:11" s="584" customFormat="1" ht="13">
      <c r="A1" s="1639" t="s">
        <v>1495</v>
      </c>
      <c r="B1" s="1640"/>
      <c r="C1" s="1640"/>
      <c r="D1" s="1640"/>
      <c r="E1" s="1640"/>
      <c r="F1" s="1640"/>
      <c r="G1" s="1640"/>
      <c r="H1" s="1640"/>
      <c r="I1" s="1640"/>
      <c r="J1" s="1641"/>
      <c r="K1" s="583"/>
    </row>
    <row r="2" spans="1:11" s="639" customFormat="1" ht="69">
      <c r="A2" s="635"/>
      <c r="B2" s="636" t="s">
        <v>1178</v>
      </c>
      <c r="C2" s="636" t="s">
        <v>1497</v>
      </c>
      <c r="D2" s="637" t="s">
        <v>1498</v>
      </c>
      <c r="E2" s="636" t="s">
        <v>1392</v>
      </c>
      <c r="F2" s="636" t="s">
        <v>1499</v>
      </c>
      <c r="G2" s="636" t="s">
        <v>1500</v>
      </c>
      <c r="H2" s="636" t="s">
        <v>1179</v>
      </c>
      <c r="I2" s="636" t="s">
        <v>1501</v>
      </c>
      <c r="J2" s="636" t="s">
        <v>1502</v>
      </c>
      <c r="K2" s="638"/>
    </row>
    <row r="3" spans="1:11" s="588" customFormat="1" ht="12">
      <c r="A3" s="585" t="s">
        <v>29</v>
      </c>
      <c r="B3" s="586"/>
      <c r="C3" s="586"/>
      <c r="D3" s="586"/>
      <c r="E3" s="586"/>
      <c r="F3" s="586"/>
      <c r="G3" s="586"/>
      <c r="H3" s="586"/>
      <c r="I3" s="586"/>
      <c r="J3" s="586"/>
      <c r="K3" s="587"/>
    </row>
    <row r="4" spans="1:11" s="588" customFormat="1">
      <c r="A4" s="592" t="s">
        <v>30</v>
      </c>
      <c r="B4" s="589">
        <f>'Sources and Uses Budget'!C4</f>
        <v>0</v>
      </c>
      <c r="C4" s="590"/>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100000</v>
      </c>
      <c r="C6" s="590">
        <f>'Sources and Uses Budget'!C6</f>
        <v>100000</v>
      </c>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643</v>
      </c>
      <c r="B8" s="589">
        <f>'Sources and Uses Budget'!C8</f>
        <v>100000</v>
      </c>
      <c r="C8" s="589">
        <f>SUM(C4:C7)</f>
        <v>100000</v>
      </c>
      <c r="D8" s="589">
        <f>SUM(D4:D7)</f>
        <v>0</v>
      </c>
      <c r="E8" s="591"/>
      <c r="F8" s="591"/>
      <c r="G8" s="591"/>
      <c r="H8" s="591"/>
      <c r="I8" s="591"/>
      <c r="J8" s="591"/>
      <c r="K8" s="587"/>
    </row>
    <row r="9" spans="1:11" s="588" customFormat="1">
      <c r="A9" s="592" t="s">
        <v>644</v>
      </c>
      <c r="B9" s="589">
        <f>'Sources and Uses Budget'!C9</f>
        <v>43276000</v>
      </c>
      <c r="C9" s="961">
        <f>'Sources and Uses Budget'!C9</f>
        <v>43276000</v>
      </c>
      <c r="D9" s="590"/>
      <c r="E9" s="591"/>
      <c r="F9" s="591"/>
      <c r="G9" s="591"/>
      <c r="H9" s="589">
        <f>'Sources and Uses Budget'!T9</f>
        <v>43276000</v>
      </c>
      <c r="I9" s="961">
        <f>H9</f>
        <v>43276000</v>
      </c>
      <c r="J9" s="590"/>
      <c r="K9" s="587"/>
    </row>
    <row r="10" spans="1:11" s="588" customFormat="1">
      <c r="A10" s="592" t="s">
        <v>645</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646</v>
      </c>
      <c r="B11" s="589">
        <f>'Sources and Uses Budget'!C11</f>
        <v>43276000</v>
      </c>
      <c r="C11" s="589">
        <f>SUM(C9:C10)</f>
        <v>43276000</v>
      </c>
      <c r="D11" s="589">
        <f>SUM(D9:D10)</f>
        <v>0</v>
      </c>
      <c r="E11" s="591"/>
      <c r="F11" s="591"/>
      <c r="G11" s="591"/>
      <c r="H11" s="589">
        <f>'Sources and Uses Budget'!T11</f>
        <v>43276000</v>
      </c>
      <c r="I11" s="589">
        <f>SUM(I9:I10)</f>
        <v>43276000</v>
      </c>
      <c r="J11" s="589">
        <f>SUM(J9:J10)</f>
        <v>0</v>
      </c>
      <c r="K11" s="587"/>
    </row>
    <row r="12" spans="1:11" s="588" customFormat="1">
      <c r="A12" s="593" t="s">
        <v>91</v>
      </c>
      <c r="B12" s="589">
        <f>'Sources and Uses Budget'!C12</f>
        <v>43376000</v>
      </c>
      <c r="C12" s="589">
        <f>SUM(C8+C11)</f>
        <v>43376000</v>
      </c>
      <c r="D12" s="589">
        <f>SUM(D8+D11)</f>
        <v>0</v>
      </c>
      <c r="E12" s="591"/>
      <c r="F12" s="591"/>
      <c r="G12" s="591"/>
      <c r="H12" s="591"/>
      <c r="I12" s="591"/>
      <c r="J12" s="591"/>
      <c r="K12" s="587"/>
    </row>
    <row r="13" spans="1:11" s="588" customFormat="1">
      <c r="A13" s="594" t="s">
        <v>1000</v>
      </c>
      <c r="B13" s="589">
        <f>'Sources and Uses Budget'!C13</f>
        <v>0</v>
      </c>
      <c r="C13" s="590"/>
      <c r="D13" s="590"/>
      <c r="E13" s="589">
        <f>'Sources and Uses Budget'!S13</f>
        <v>0</v>
      </c>
      <c r="F13" s="590"/>
      <c r="G13" s="590"/>
      <c r="H13" s="589">
        <f>'Sources and Uses Budget'!T13</f>
        <v>0</v>
      </c>
      <c r="I13" s="590"/>
      <c r="J13" s="590"/>
      <c r="K13" s="587"/>
    </row>
    <row r="14" spans="1:11" s="588" customFormat="1" ht="23">
      <c r="A14" s="595" t="s">
        <v>1001</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1396</v>
      </c>
      <c r="B15" s="589">
        <f>'Sources and Uses Budget'!C15</f>
        <v>0</v>
      </c>
      <c r="C15" s="590"/>
      <c r="D15" s="590"/>
      <c r="E15" s="591">
        <f>'Sources and Uses Budget'!S15</f>
        <v>0</v>
      </c>
      <c r="F15" s="591"/>
      <c r="G15" s="591"/>
      <c r="H15" s="591">
        <f>'Sources and Uses Budget'!T15</f>
        <v>0</v>
      </c>
      <c r="I15" s="591"/>
      <c r="J15" s="591"/>
      <c r="K15" s="587"/>
    </row>
    <row r="16" spans="1:11" s="588" customFormat="1" ht="12">
      <c r="A16" s="585" t="s">
        <v>647</v>
      </c>
      <c r="B16" s="586"/>
      <c r="C16" s="586"/>
      <c r="D16" s="586"/>
      <c r="E16" s="586"/>
      <c r="F16" s="586"/>
      <c r="G16" s="586"/>
      <c r="H16" s="586"/>
      <c r="I16" s="586"/>
      <c r="J16" s="586"/>
      <c r="K16" s="587"/>
    </row>
    <row r="17" spans="1:11" s="588" customFormat="1">
      <c r="A17" s="592" t="s">
        <v>648</v>
      </c>
      <c r="B17" s="589">
        <f>'Sources and Uses Budget'!C17</f>
        <v>82689</v>
      </c>
      <c r="C17" s="961">
        <f>'Sources and Uses Budget'!C17</f>
        <v>82689</v>
      </c>
      <c r="D17" s="590"/>
      <c r="E17" s="589">
        <f>'Sources and Uses Budget'!S17</f>
        <v>82689</v>
      </c>
      <c r="F17" s="961">
        <f>E17</f>
        <v>82689</v>
      </c>
      <c r="G17" s="590"/>
      <c r="H17" s="589">
        <f>'Sources and Uses Budget'!T17</f>
        <v>0</v>
      </c>
      <c r="I17" s="590"/>
      <c r="J17" s="590"/>
      <c r="K17" s="587"/>
    </row>
    <row r="18" spans="1:11" s="588" customFormat="1">
      <c r="A18" s="592" t="s">
        <v>649</v>
      </c>
      <c r="B18" s="589">
        <f>'Sources and Uses Budget'!C18</f>
        <v>15709234</v>
      </c>
      <c r="C18" s="961">
        <f>'Sources and Uses Budget'!C18</f>
        <v>15709234</v>
      </c>
      <c r="D18" s="590"/>
      <c r="E18" s="589">
        <f>'Sources and Uses Budget'!S18</f>
        <v>15709234</v>
      </c>
      <c r="F18" s="961">
        <f t="shared" ref="F18:F26" si="0">E18</f>
        <v>15709234</v>
      </c>
      <c r="G18" s="590"/>
      <c r="H18" s="589">
        <f>'Sources and Uses Budget'!T18</f>
        <v>0</v>
      </c>
      <c r="I18" s="590"/>
      <c r="J18" s="590"/>
      <c r="K18" s="587"/>
    </row>
    <row r="19" spans="1:11" s="588" customFormat="1">
      <c r="A19" s="592" t="s">
        <v>650</v>
      </c>
      <c r="B19" s="589">
        <f>'Sources and Uses Budget'!C19</f>
        <v>881410</v>
      </c>
      <c r="C19" s="961">
        <f>'Sources and Uses Budget'!C19</f>
        <v>881410</v>
      </c>
      <c r="D19" s="590"/>
      <c r="E19" s="589">
        <f>'Sources and Uses Budget'!S19</f>
        <v>881410</v>
      </c>
      <c r="F19" s="961">
        <f t="shared" si="0"/>
        <v>881410</v>
      </c>
      <c r="G19" s="590"/>
      <c r="H19" s="589">
        <f>'Sources and Uses Budget'!T19</f>
        <v>0</v>
      </c>
      <c r="I19" s="590"/>
      <c r="J19" s="590"/>
      <c r="K19" s="587"/>
    </row>
    <row r="20" spans="1:11" s="588" customFormat="1">
      <c r="A20" s="592" t="s">
        <v>144</v>
      </c>
      <c r="B20" s="589">
        <f>'Sources and Uses Budget'!C20</f>
        <v>440705</v>
      </c>
      <c r="C20" s="961">
        <f>'Sources and Uses Budget'!C20</f>
        <v>440705</v>
      </c>
      <c r="D20" s="590"/>
      <c r="E20" s="589">
        <f>'Sources and Uses Budget'!S20</f>
        <v>440705</v>
      </c>
      <c r="F20" s="961">
        <f t="shared" si="0"/>
        <v>440705</v>
      </c>
      <c r="G20" s="590"/>
      <c r="H20" s="589">
        <f>'Sources and Uses Budget'!T20</f>
        <v>0</v>
      </c>
      <c r="I20" s="590"/>
      <c r="J20" s="590"/>
      <c r="K20" s="587"/>
    </row>
    <row r="21" spans="1:11" s="588" customFormat="1">
      <c r="A21" s="592" t="s">
        <v>145</v>
      </c>
      <c r="B21" s="589">
        <f>'Sources and Uses Budget'!C21</f>
        <v>440705</v>
      </c>
      <c r="C21" s="961">
        <f>'Sources and Uses Budget'!C21</f>
        <v>440705</v>
      </c>
      <c r="D21" s="590"/>
      <c r="E21" s="589">
        <f>'Sources and Uses Budget'!S21</f>
        <v>440705</v>
      </c>
      <c r="F21" s="961">
        <f t="shared" si="0"/>
        <v>440705</v>
      </c>
      <c r="G21" s="590"/>
      <c r="H21" s="589">
        <f>'Sources and Uses Budget'!T21</f>
        <v>0</v>
      </c>
      <c r="I21" s="590"/>
      <c r="J21" s="590"/>
      <c r="K21" s="587"/>
    </row>
    <row r="22" spans="1:11" s="588" customFormat="1">
      <c r="A22" s="592" t="s">
        <v>146</v>
      </c>
      <c r="B22" s="589">
        <f>'Sources and Uses Budget'!C22</f>
        <v>0</v>
      </c>
      <c r="C22" s="961">
        <f>'Sources and Uses Budget'!C22</f>
        <v>0</v>
      </c>
      <c r="D22" s="590"/>
      <c r="E22" s="589">
        <f>'Sources and Uses Budget'!S22</f>
        <v>0</v>
      </c>
      <c r="F22" s="961">
        <f t="shared" si="0"/>
        <v>0</v>
      </c>
      <c r="G22" s="590"/>
      <c r="H22" s="589">
        <f>'Sources and Uses Budget'!T22</f>
        <v>0</v>
      </c>
      <c r="I22" s="590"/>
      <c r="J22" s="590"/>
      <c r="K22" s="587"/>
    </row>
    <row r="23" spans="1:11" s="588" customFormat="1">
      <c r="A23" s="592" t="s">
        <v>147</v>
      </c>
      <c r="B23" s="589">
        <f>'Sources and Uses Budget'!C23</f>
        <v>293804</v>
      </c>
      <c r="C23" s="961">
        <f>'Sources and Uses Budget'!C23</f>
        <v>293804</v>
      </c>
      <c r="D23" s="590"/>
      <c r="E23" s="589">
        <f>'Sources and Uses Budget'!S23</f>
        <v>293804</v>
      </c>
      <c r="F23" s="961">
        <f t="shared" si="0"/>
        <v>293804</v>
      </c>
      <c r="G23" s="590"/>
      <c r="H23" s="589">
        <f>'Sources and Uses Budget'!T23</f>
        <v>0</v>
      </c>
      <c r="I23" s="590"/>
      <c r="J23" s="590"/>
      <c r="K23" s="587"/>
    </row>
    <row r="24" spans="1:11" s="588" customFormat="1">
      <c r="A24" s="595" t="str">
        <f>'Sources and Uses Budget'!$A24</f>
        <v>Other:</v>
      </c>
      <c r="B24" s="589">
        <f>'Sources and Uses Budget'!C24</f>
        <v>0</v>
      </c>
      <c r="C24" s="961">
        <f>'Sources and Uses Budget'!C24</f>
        <v>0</v>
      </c>
      <c r="D24" s="590"/>
      <c r="E24" s="589">
        <f>'Sources and Uses Budget'!S24</f>
        <v>0</v>
      </c>
      <c r="F24" s="961">
        <f t="shared" si="0"/>
        <v>0</v>
      </c>
      <c r="G24" s="590"/>
      <c r="H24" s="589">
        <f>'Sources and Uses Budget'!T24</f>
        <v>0</v>
      </c>
      <c r="I24" s="590"/>
      <c r="J24" s="590"/>
      <c r="K24" s="587"/>
    </row>
    <row r="25" spans="1:11" s="588" customFormat="1">
      <c r="A25" s="593" t="s">
        <v>140</v>
      </c>
      <c r="B25" s="589">
        <f>'Sources and Uses Budget'!C25</f>
        <v>17848547</v>
      </c>
      <c r="C25" s="589">
        <f>SUM(C17:C24)</f>
        <v>17848547</v>
      </c>
      <c r="D25" s="589">
        <f>SUM(D17:D24)</f>
        <v>0</v>
      </c>
      <c r="E25" s="589">
        <f>'Sources and Uses Budget'!S25</f>
        <v>17848547</v>
      </c>
      <c r="F25" s="596">
        <f>SUM(F17:F24)</f>
        <v>17848547</v>
      </c>
      <c r="G25" s="596">
        <f>SUM(G17:G24)</f>
        <v>0</v>
      </c>
      <c r="H25" s="589">
        <f>'Sources and Uses Budget'!T25</f>
        <v>0</v>
      </c>
      <c r="I25" s="596">
        <f>SUM(I17:I24)</f>
        <v>0</v>
      </c>
      <c r="J25" s="596">
        <f>SUM(J17:J24)</f>
        <v>0</v>
      </c>
      <c r="K25" s="587"/>
    </row>
    <row r="26" spans="1:11" s="588" customFormat="1">
      <c r="A26" s="593" t="s">
        <v>148</v>
      </c>
      <c r="B26" s="589">
        <f>'Sources and Uses Budget'!C26</f>
        <v>600000</v>
      </c>
      <c r="C26" s="961">
        <f>'Sources and Uses Budget'!C26</f>
        <v>600000</v>
      </c>
      <c r="D26" s="590"/>
      <c r="E26" s="589">
        <f>'Sources and Uses Budget'!S26</f>
        <v>600000</v>
      </c>
      <c r="F26" s="961">
        <f t="shared" si="0"/>
        <v>600000</v>
      </c>
      <c r="G26" s="590"/>
      <c r="H26" s="589">
        <f>'Sources and Uses Budget'!T26</f>
        <v>0</v>
      </c>
      <c r="I26" s="590"/>
      <c r="J26" s="590"/>
      <c r="K26" s="587"/>
    </row>
    <row r="27" spans="1:11" s="588" customFormat="1" ht="12">
      <c r="A27" s="585" t="s">
        <v>149</v>
      </c>
      <c r="B27" s="586"/>
      <c r="C27" s="586"/>
      <c r="D27" s="586"/>
      <c r="E27" s="586"/>
      <c r="F27" s="586"/>
      <c r="G27" s="586"/>
      <c r="H27" s="586"/>
      <c r="I27" s="586"/>
      <c r="J27" s="586"/>
      <c r="K27" s="587"/>
    </row>
    <row r="28" spans="1:11" s="588" customFormat="1">
      <c r="A28" s="223" t="s">
        <v>648</v>
      </c>
      <c r="B28" s="589">
        <f>'Sources and Uses Budget'!C28</f>
        <v>0</v>
      </c>
      <c r="C28" s="590"/>
      <c r="D28" s="590"/>
      <c r="E28" s="589">
        <f>'Sources and Uses Budget'!S28</f>
        <v>0</v>
      </c>
      <c r="F28" s="590"/>
      <c r="G28" s="590"/>
      <c r="H28" s="589">
        <f>'Sources and Uses Budget'!T28</f>
        <v>0</v>
      </c>
      <c r="I28" s="590"/>
      <c r="J28" s="590"/>
      <c r="K28" s="587"/>
    </row>
    <row r="29" spans="1:11" s="588" customFormat="1">
      <c r="A29" s="223" t="s">
        <v>649</v>
      </c>
      <c r="B29" s="589">
        <f>'Sources and Uses Budget'!C29</f>
        <v>0</v>
      </c>
      <c r="C29" s="590"/>
      <c r="D29" s="590"/>
      <c r="E29" s="589">
        <f>'Sources and Uses Budget'!S29</f>
        <v>0</v>
      </c>
      <c r="F29" s="590"/>
      <c r="G29" s="590"/>
      <c r="H29" s="589">
        <f>'Sources and Uses Budget'!T29</f>
        <v>0</v>
      </c>
      <c r="I29" s="590"/>
      <c r="J29" s="590"/>
      <c r="K29" s="587"/>
    </row>
    <row r="30" spans="1:11" s="588" customFormat="1">
      <c r="A30" s="223" t="s">
        <v>650</v>
      </c>
      <c r="B30" s="589">
        <f>'Sources and Uses Budget'!C30</f>
        <v>0</v>
      </c>
      <c r="C30" s="590"/>
      <c r="D30" s="590"/>
      <c r="E30" s="589">
        <f>'Sources and Uses Budget'!S30</f>
        <v>0</v>
      </c>
      <c r="F30" s="590"/>
      <c r="G30" s="590"/>
      <c r="H30" s="589">
        <f>'Sources and Uses Budget'!T30</f>
        <v>0</v>
      </c>
      <c r="I30" s="590"/>
      <c r="J30" s="590"/>
      <c r="K30" s="587"/>
    </row>
    <row r="31" spans="1:11" s="588" customFormat="1">
      <c r="A31" s="223" t="s">
        <v>144</v>
      </c>
      <c r="B31" s="589">
        <f>'Sources and Uses Budget'!C31</f>
        <v>0</v>
      </c>
      <c r="C31" s="590"/>
      <c r="D31" s="590"/>
      <c r="E31" s="589">
        <f>'Sources and Uses Budget'!S31</f>
        <v>0</v>
      </c>
      <c r="F31" s="590"/>
      <c r="G31" s="590"/>
      <c r="H31" s="589">
        <f>'Sources and Uses Budget'!T31</f>
        <v>0</v>
      </c>
      <c r="I31" s="590"/>
      <c r="J31" s="590"/>
      <c r="K31" s="587"/>
    </row>
    <row r="32" spans="1:11" s="588" customFormat="1">
      <c r="A32" s="223" t="s">
        <v>145</v>
      </c>
      <c r="B32" s="589">
        <f>'Sources and Uses Budget'!C32</f>
        <v>0</v>
      </c>
      <c r="C32" s="590"/>
      <c r="D32" s="590"/>
      <c r="E32" s="589">
        <f>'Sources and Uses Budget'!S32</f>
        <v>0</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0</v>
      </c>
      <c r="C34" s="590"/>
      <c r="D34" s="590"/>
      <c r="E34" s="589">
        <f>'Sources and Uses Budget'!S34</f>
        <v>0</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0</v>
      </c>
      <c r="C36" s="589">
        <f>SUM(C28:C35)</f>
        <v>0</v>
      </c>
      <c r="D36" s="589">
        <f>SUM(D28:D35)</f>
        <v>0</v>
      </c>
      <c r="E36" s="589">
        <f>'Sources and Uses Budget'!S36</f>
        <v>0</v>
      </c>
      <c r="F36" s="596">
        <f>SUM(F28:F35)</f>
        <v>0</v>
      </c>
      <c r="G36" s="596">
        <f>SUM(G28:G35)</f>
        <v>0</v>
      </c>
      <c r="H36" s="589">
        <f>'Sources and Uses Budget'!T36</f>
        <v>0</v>
      </c>
      <c r="I36" s="596">
        <f>SUM(I28:I35)</f>
        <v>0</v>
      </c>
      <c r="J36" s="596">
        <f>SUM(J28:J35)</f>
        <v>0</v>
      </c>
      <c r="K36" s="587"/>
    </row>
    <row r="37" spans="1:11" s="588" customFormat="1" ht="12">
      <c r="A37" s="585" t="s">
        <v>151</v>
      </c>
      <c r="B37" s="586"/>
      <c r="C37" s="586"/>
      <c r="D37" s="586"/>
      <c r="E37" s="586"/>
      <c r="F37" s="586"/>
      <c r="G37" s="586"/>
      <c r="H37" s="586"/>
      <c r="I37" s="586"/>
      <c r="J37" s="586"/>
      <c r="K37" s="587"/>
    </row>
    <row r="38" spans="1:11" s="588" customFormat="1">
      <c r="A38" s="592" t="s">
        <v>152</v>
      </c>
      <c r="B38" s="589">
        <f>'Sources and Uses Budget'!C38</f>
        <v>790000</v>
      </c>
      <c r="C38" s="961">
        <f>'Sources and Uses Budget'!C38</f>
        <v>790000</v>
      </c>
      <c r="D38" s="590"/>
      <c r="E38" s="589">
        <f>'Sources and Uses Budget'!S38</f>
        <v>790000</v>
      </c>
      <c r="F38" s="961">
        <f t="shared" ref="F38:F39" si="1">E38</f>
        <v>790000</v>
      </c>
      <c r="G38" s="590"/>
      <c r="H38" s="589">
        <f>'Sources and Uses Budget'!T38</f>
        <v>0</v>
      </c>
      <c r="I38" s="590"/>
      <c r="J38" s="590"/>
      <c r="K38" s="587"/>
    </row>
    <row r="39" spans="1:11" s="588" customFormat="1">
      <c r="A39" s="592" t="s">
        <v>153</v>
      </c>
      <c r="B39" s="589">
        <f>'Sources and Uses Budget'!C39</f>
        <v>0</v>
      </c>
      <c r="C39" s="590"/>
      <c r="D39" s="590"/>
      <c r="E39" s="589">
        <f>'Sources and Uses Budget'!S39</f>
        <v>0</v>
      </c>
      <c r="F39" s="961">
        <f t="shared" si="1"/>
        <v>0</v>
      </c>
      <c r="G39" s="590"/>
      <c r="H39" s="589">
        <f>'Sources and Uses Budget'!T39</f>
        <v>0</v>
      </c>
      <c r="I39" s="590"/>
      <c r="J39" s="590"/>
      <c r="K39" s="587"/>
    </row>
    <row r="40" spans="1:11" s="588" customFormat="1">
      <c r="A40" s="593" t="s">
        <v>154</v>
      </c>
      <c r="B40" s="589">
        <f>'Sources and Uses Budget'!C40</f>
        <v>790000</v>
      </c>
      <c r="C40" s="589">
        <f>SUM(C37:C39)</f>
        <v>790000</v>
      </c>
      <c r="D40" s="589">
        <f>SUM(D37:D39)</f>
        <v>0</v>
      </c>
      <c r="E40" s="589">
        <f>'Sources and Uses Budget'!S40</f>
        <v>790000</v>
      </c>
      <c r="F40" s="596">
        <f>SUM(F38:F39)</f>
        <v>790000</v>
      </c>
      <c r="G40" s="596">
        <f>SUM(G38:G39)</f>
        <v>0</v>
      </c>
      <c r="H40" s="589">
        <f>'Sources and Uses Budget'!T40</f>
        <v>0</v>
      </c>
      <c r="I40" s="596">
        <f>SUM(I38:I39)</f>
        <v>0</v>
      </c>
      <c r="J40" s="596">
        <f>SUM(J38:J39)</f>
        <v>0</v>
      </c>
      <c r="K40" s="587"/>
    </row>
    <row r="41" spans="1:11" s="588" customFormat="1">
      <c r="A41" s="593" t="s">
        <v>155</v>
      </c>
      <c r="B41" s="589">
        <f>'Sources and Uses Budget'!C41</f>
        <v>80000</v>
      </c>
      <c r="C41" s="961">
        <f>'Sources and Uses Budget'!C41</f>
        <v>80000</v>
      </c>
      <c r="D41" s="590"/>
      <c r="E41" s="589">
        <f>'Sources and Uses Budget'!S41</f>
        <v>80000</v>
      </c>
      <c r="F41" s="961">
        <f t="shared" ref="F41" si="2">E41</f>
        <v>80000</v>
      </c>
      <c r="G41" s="590"/>
      <c r="H41" s="589">
        <f>'Sources and Uses Budget'!T41</f>
        <v>0</v>
      </c>
      <c r="I41" s="590"/>
      <c r="J41" s="590"/>
      <c r="K41" s="587"/>
    </row>
    <row r="42" spans="1:11" s="588" customFormat="1" ht="12">
      <c r="A42" s="585" t="s">
        <v>156</v>
      </c>
      <c r="B42" s="586"/>
      <c r="C42" s="586"/>
      <c r="D42" s="586"/>
      <c r="E42" s="586"/>
      <c r="F42" s="586"/>
      <c r="G42" s="586"/>
      <c r="H42" s="586"/>
      <c r="I42" s="586"/>
      <c r="J42" s="586"/>
      <c r="K42" s="587"/>
    </row>
    <row r="43" spans="1:11" s="588" customFormat="1">
      <c r="A43" s="592" t="s">
        <v>157</v>
      </c>
      <c r="B43" s="589">
        <f>'Sources and Uses Budget'!C43</f>
        <v>3346300</v>
      </c>
      <c r="C43" s="961">
        <f>'Sources and Uses Budget'!C43</f>
        <v>3346300</v>
      </c>
      <c r="D43" s="590"/>
      <c r="E43" s="589">
        <f>'Sources and Uses Budget'!S43</f>
        <v>501945</v>
      </c>
      <c r="F43" s="961">
        <f t="shared" ref="F43:F52" si="3">E43</f>
        <v>501945</v>
      </c>
      <c r="G43" s="590"/>
      <c r="H43" s="589">
        <f>'Sources and Uses Budget'!T43</f>
        <v>0</v>
      </c>
      <c r="I43" s="590"/>
      <c r="J43" s="590"/>
      <c r="K43" s="587"/>
    </row>
    <row r="44" spans="1:11" s="588" customFormat="1">
      <c r="A44" s="592" t="s">
        <v>158</v>
      </c>
      <c r="B44" s="589">
        <f>'Sources and Uses Budget'!C44</f>
        <v>0</v>
      </c>
      <c r="C44" s="961">
        <f>'Sources and Uses Budget'!C44</f>
        <v>0</v>
      </c>
      <c r="D44" s="590"/>
      <c r="E44" s="589">
        <f>'Sources and Uses Budget'!S44</f>
        <v>0</v>
      </c>
      <c r="F44" s="961">
        <f t="shared" si="3"/>
        <v>0</v>
      </c>
      <c r="G44" s="590"/>
      <c r="H44" s="589">
        <f>'Sources and Uses Budget'!T44</f>
        <v>0</v>
      </c>
      <c r="I44" s="590"/>
      <c r="J44" s="590"/>
      <c r="K44" s="587"/>
    </row>
    <row r="45" spans="1:11" s="588" customFormat="1" ht="12" customHeight="1">
      <c r="A45" s="592" t="s">
        <v>159</v>
      </c>
      <c r="B45" s="589">
        <f>'Sources and Uses Budget'!C45</f>
        <v>343100</v>
      </c>
      <c r="C45" s="961">
        <f>'Sources and Uses Budget'!C45</f>
        <v>343100</v>
      </c>
      <c r="D45" s="590"/>
      <c r="E45" s="589">
        <f>'Sources and Uses Budget'!S45</f>
        <v>0</v>
      </c>
      <c r="F45" s="961">
        <f t="shared" si="3"/>
        <v>0</v>
      </c>
      <c r="G45" s="590"/>
      <c r="H45" s="589">
        <f>'Sources and Uses Budget'!T45</f>
        <v>0</v>
      </c>
      <c r="I45" s="590"/>
      <c r="J45" s="590"/>
      <c r="K45" s="587"/>
    </row>
    <row r="46" spans="1:11" s="588" customFormat="1">
      <c r="A46" s="592" t="s">
        <v>160</v>
      </c>
      <c r="B46" s="589">
        <f>'Sources and Uses Budget'!C46</f>
        <v>0</v>
      </c>
      <c r="C46" s="961">
        <f>'Sources and Uses Budget'!C46</f>
        <v>0</v>
      </c>
      <c r="D46" s="590"/>
      <c r="E46" s="589">
        <f>'Sources and Uses Budget'!S46</f>
        <v>0</v>
      </c>
      <c r="F46" s="961">
        <f t="shared" si="3"/>
        <v>0</v>
      </c>
      <c r="G46" s="590"/>
      <c r="H46" s="589">
        <f>'Sources and Uses Budget'!T46</f>
        <v>0</v>
      </c>
      <c r="I46" s="590"/>
      <c r="J46" s="590"/>
      <c r="K46" s="587"/>
    </row>
    <row r="47" spans="1:11" s="588" customFormat="1">
      <c r="A47" s="457" t="s">
        <v>62</v>
      </c>
      <c r="B47" s="589">
        <f>'Sources and Uses Budget'!C47</f>
        <v>295800</v>
      </c>
      <c r="C47" s="961">
        <f>'Sources and Uses Budget'!C47</f>
        <v>295800</v>
      </c>
      <c r="D47" s="590"/>
      <c r="E47" s="589">
        <f>'Sources and Uses Budget'!S47</f>
        <v>0</v>
      </c>
      <c r="F47" s="961">
        <f t="shared" si="3"/>
        <v>0</v>
      </c>
      <c r="G47" s="590"/>
      <c r="H47" s="589">
        <f>'Sources and Uses Budget'!T47</f>
        <v>0</v>
      </c>
      <c r="I47" s="590"/>
      <c r="J47" s="590"/>
      <c r="K47" s="587"/>
    </row>
    <row r="48" spans="1:11" s="588" customFormat="1">
      <c r="A48" s="592" t="s">
        <v>163</v>
      </c>
      <c r="B48" s="589">
        <f>'Sources and Uses Budget'!C48</f>
        <v>80000</v>
      </c>
      <c r="C48" s="961">
        <f>'Sources and Uses Budget'!C48</f>
        <v>80000</v>
      </c>
      <c r="D48" s="590"/>
      <c r="E48" s="589">
        <f>'Sources and Uses Budget'!S48</f>
        <v>80000</v>
      </c>
      <c r="F48" s="961">
        <f t="shared" si="3"/>
        <v>80000</v>
      </c>
      <c r="G48" s="590"/>
      <c r="H48" s="589">
        <f>'Sources and Uses Budget'!T48</f>
        <v>0</v>
      </c>
      <c r="I48" s="590"/>
      <c r="J48" s="590"/>
      <c r="K48" s="587"/>
    </row>
    <row r="49" spans="1:11" s="588" customFormat="1">
      <c r="A49" s="592" t="s">
        <v>161</v>
      </c>
      <c r="B49" s="589">
        <f>'Sources and Uses Budget'!C49</f>
        <v>15000</v>
      </c>
      <c r="C49" s="961">
        <f>'Sources and Uses Budget'!C49</f>
        <v>15000</v>
      </c>
      <c r="D49" s="590"/>
      <c r="E49" s="589">
        <f>'Sources and Uses Budget'!S49</f>
        <v>0</v>
      </c>
      <c r="F49" s="961">
        <f t="shared" si="3"/>
        <v>0</v>
      </c>
      <c r="G49" s="590"/>
      <c r="H49" s="589">
        <f>'Sources and Uses Budget'!T49</f>
        <v>0</v>
      </c>
      <c r="I49" s="590"/>
      <c r="J49" s="590"/>
      <c r="K49" s="587"/>
    </row>
    <row r="50" spans="1:11" s="588" customFormat="1">
      <c r="A50" s="592" t="s">
        <v>162</v>
      </c>
      <c r="B50" s="589">
        <f>'Sources and Uses Budget'!C50</f>
        <v>150000</v>
      </c>
      <c r="C50" s="961">
        <f>'Sources and Uses Budget'!C50</f>
        <v>150000</v>
      </c>
      <c r="D50" s="590"/>
      <c r="E50" s="589">
        <f>'Sources and Uses Budget'!S50</f>
        <v>150000</v>
      </c>
      <c r="F50" s="961">
        <f t="shared" si="3"/>
        <v>150000</v>
      </c>
      <c r="G50" s="590"/>
      <c r="H50" s="589">
        <f>'Sources and Uses Budget'!T50</f>
        <v>0</v>
      </c>
      <c r="I50" s="590"/>
      <c r="J50" s="590"/>
      <c r="K50" s="587"/>
    </row>
    <row r="51" spans="1:11" s="588" customFormat="1">
      <c r="A51" s="595" t="str">
        <f>'Sources and Uses Budget'!$A60</f>
        <v>Other: Legal Fees</v>
      </c>
      <c r="B51" s="589">
        <f>'Sources and Uses Budget'!C51</f>
        <v>0</v>
      </c>
      <c r="C51" s="961">
        <f>'Sources and Uses Budget'!C51</f>
        <v>0</v>
      </c>
      <c r="D51" s="590"/>
      <c r="E51" s="589">
        <f>'Sources and Uses Budget'!S51</f>
        <v>0</v>
      </c>
      <c r="F51" s="961">
        <f t="shared" si="3"/>
        <v>0</v>
      </c>
      <c r="G51" s="590"/>
      <c r="H51" s="589">
        <f>'Sources and Uses Budget'!T51</f>
        <v>0</v>
      </c>
      <c r="I51" s="590"/>
      <c r="J51" s="590"/>
      <c r="K51" s="587"/>
    </row>
    <row r="52" spans="1:11" s="588" customFormat="1">
      <c r="A52" s="595" t="str">
        <f>'Sources and Uses Budget'!$A61</f>
        <v>Other: (Specify)</v>
      </c>
      <c r="B52" s="589">
        <f>'Sources and Uses Budget'!C52</f>
        <v>40000</v>
      </c>
      <c r="C52" s="961">
        <f>'Sources and Uses Budget'!C52</f>
        <v>40000</v>
      </c>
      <c r="D52" s="590"/>
      <c r="E52" s="589">
        <f>'Sources and Uses Budget'!S52</f>
        <v>0</v>
      </c>
      <c r="F52" s="961">
        <f t="shared" si="3"/>
        <v>0</v>
      </c>
      <c r="G52" s="590"/>
      <c r="H52" s="589">
        <f>'Sources and Uses Budget'!T52</f>
        <v>0</v>
      </c>
      <c r="I52" s="590"/>
      <c r="J52" s="590"/>
      <c r="K52" s="587"/>
    </row>
    <row r="53" spans="1:11" s="599" customFormat="1">
      <c r="A53" s="593" t="s">
        <v>164</v>
      </c>
      <c r="B53" s="589">
        <f>'Sources and Uses Budget'!C53</f>
        <v>4270200</v>
      </c>
      <c r="C53" s="596">
        <f>SUM(C43:C52)</f>
        <v>4270200</v>
      </c>
      <c r="D53" s="596">
        <f>SUM(D43:D52)</f>
        <v>0</v>
      </c>
      <c r="E53" s="589">
        <f>'Sources and Uses Budget'!S53</f>
        <v>731945</v>
      </c>
      <c r="F53" s="596">
        <f>SUM(F43:F52)</f>
        <v>731945</v>
      </c>
      <c r="G53" s="596">
        <f>SUM(G43:G52)</f>
        <v>0</v>
      </c>
      <c r="H53" s="589">
        <f>'Sources and Uses Budget'!T53</f>
        <v>0</v>
      </c>
      <c r="I53" s="596">
        <f>SUM(I43:I52)</f>
        <v>0</v>
      </c>
      <c r="J53" s="596">
        <f>SUM(J43:J52)</f>
        <v>0</v>
      </c>
      <c r="K53" s="598"/>
    </row>
    <row r="54" spans="1:11" s="588" customFormat="1" ht="12">
      <c r="A54" s="585" t="s">
        <v>453</v>
      </c>
      <c r="B54" s="586"/>
      <c r="C54" s="586"/>
      <c r="D54" s="586"/>
      <c r="E54" s="586"/>
      <c r="F54" s="586"/>
      <c r="G54" s="586"/>
      <c r="H54" s="586"/>
      <c r="I54" s="586"/>
      <c r="J54" s="586"/>
      <c r="K54" s="587"/>
    </row>
    <row r="55" spans="1:11" s="588" customFormat="1">
      <c r="A55" s="592" t="s">
        <v>165</v>
      </c>
      <c r="B55" s="589">
        <f>'Sources and Uses Budget'!C55</f>
        <v>0</v>
      </c>
      <c r="C55" s="590">
        <f>'Sources and Uses Budget'!C55</f>
        <v>0</v>
      </c>
      <c r="D55" s="590"/>
      <c r="E55" s="591"/>
      <c r="F55" s="591"/>
      <c r="G55" s="591"/>
      <c r="H55" s="591"/>
      <c r="I55" s="591"/>
      <c r="J55" s="591"/>
      <c r="K55" s="587"/>
    </row>
    <row r="56" spans="1:11" s="588" customFormat="1" ht="12" customHeight="1">
      <c r="A56" s="592" t="s">
        <v>159</v>
      </c>
      <c r="B56" s="589">
        <f>'Sources and Uses Budget'!C56</f>
        <v>0</v>
      </c>
      <c r="C56" s="961">
        <f>'Sources and Uses Budget'!C56</f>
        <v>0</v>
      </c>
      <c r="D56" s="590"/>
      <c r="E56" s="591"/>
      <c r="F56" s="591"/>
      <c r="G56" s="591"/>
      <c r="H56" s="591"/>
      <c r="I56" s="591"/>
      <c r="J56" s="591"/>
      <c r="K56" s="587"/>
    </row>
    <row r="57" spans="1:11" s="588" customFormat="1">
      <c r="A57" s="592" t="s">
        <v>163</v>
      </c>
      <c r="B57" s="589">
        <f>'Sources and Uses Budget'!C57</f>
        <v>20000</v>
      </c>
      <c r="C57" s="961">
        <f>'Sources and Uses Budget'!C57</f>
        <v>20000</v>
      </c>
      <c r="D57" s="590"/>
      <c r="E57" s="591"/>
      <c r="F57" s="591"/>
      <c r="G57" s="591"/>
      <c r="H57" s="591"/>
      <c r="I57" s="591"/>
      <c r="J57" s="591"/>
      <c r="K57" s="587"/>
    </row>
    <row r="58" spans="1:11" s="588" customFormat="1">
      <c r="A58" s="592" t="s">
        <v>161</v>
      </c>
      <c r="B58" s="589">
        <f>'Sources and Uses Budget'!C58</f>
        <v>0</v>
      </c>
      <c r="C58" s="961">
        <f>'Sources and Uses Budget'!C58</f>
        <v>0</v>
      </c>
      <c r="D58" s="590"/>
      <c r="E58" s="591"/>
      <c r="F58" s="591"/>
      <c r="G58" s="591"/>
      <c r="H58" s="591"/>
      <c r="I58" s="591"/>
      <c r="J58" s="591"/>
      <c r="K58" s="587"/>
    </row>
    <row r="59" spans="1:11" s="588" customFormat="1">
      <c r="A59" s="592" t="s">
        <v>162</v>
      </c>
      <c r="B59" s="589">
        <f>'Sources and Uses Budget'!C59</f>
        <v>0</v>
      </c>
      <c r="C59" s="961">
        <f>'Sources and Uses Budget'!C59</f>
        <v>0</v>
      </c>
      <c r="D59" s="590"/>
      <c r="E59" s="591"/>
      <c r="F59" s="591"/>
      <c r="G59" s="591"/>
      <c r="H59" s="591"/>
      <c r="I59" s="591"/>
      <c r="J59" s="591"/>
      <c r="K59" s="587"/>
    </row>
    <row r="60" spans="1:11" s="588" customFormat="1">
      <c r="A60" s="595" t="str">
        <f>'Sources and Uses Budget'!$A60</f>
        <v>Other: Legal Fees</v>
      </c>
      <c r="B60" s="589">
        <f>'Sources and Uses Budget'!C60</f>
        <v>20000</v>
      </c>
      <c r="C60" s="961">
        <f>'Sources and Uses Budget'!C60</f>
        <v>20000</v>
      </c>
      <c r="D60" s="590"/>
      <c r="E60" s="591"/>
      <c r="F60" s="591"/>
      <c r="G60" s="591"/>
      <c r="H60" s="591"/>
      <c r="I60" s="591"/>
      <c r="J60" s="591"/>
      <c r="K60" s="587"/>
    </row>
    <row r="61" spans="1:11" s="588" customFormat="1">
      <c r="A61" s="595" t="str">
        <f>'Sources and Uses Budget'!$A61</f>
        <v>Other: (Specify)</v>
      </c>
      <c r="B61" s="589">
        <f>'Sources and Uses Budget'!C61</f>
        <v>0</v>
      </c>
      <c r="C61" s="961">
        <f>'Sources and Uses Budget'!C61</f>
        <v>0</v>
      </c>
      <c r="D61" s="590"/>
      <c r="E61" s="591"/>
      <c r="F61" s="591"/>
      <c r="G61" s="591"/>
      <c r="H61" s="591"/>
      <c r="I61" s="591"/>
      <c r="J61" s="591"/>
      <c r="K61" s="587"/>
    </row>
    <row r="62" spans="1:11" s="588" customFormat="1" ht="13.75" customHeight="1">
      <c r="A62" s="593" t="s">
        <v>320</v>
      </c>
      <c r="B62" s="589">
        <f>'Sources and Uses Budget'!C62</f>
        <v>40000</v>
      </c>
      <c r="C62" s="589">
        <f>SUM(C55:C61)</f>
        <v>40000</v>
      </c>
      <c r="D62" s="589">
        <f>SUM(D55:D61)</f>
        <v>0</v>
      </c>
      <c r="E62" s="591"/>
      <c r="F62" s="591"/>
      <c r="G62" s="591"/>
      <c r="H62" s="591"/>
      <c r="I62" s="591"/>
      <c r="J62" s="591"/>
      <c r="K62" s="587"/>
    </row>
    <row r="63" spans="1:11" s="588" customFormat="1">
      <c r="A63" s="600" t="s">
        <v>321</v>
      </c>
      <c r="B63" s="589">
        <f>'Sources and Uses Budget'!C63</f>
        <v>67004747</v>
      </c>
      <c r="C63" s="589">
        <f>SUM(C8+C11+C13+C14+C15+C25+C26+C36+C40+C41+C53+C62)</f>
        <v>67004747</v>
      </c>
      <c r="D63" s="589">
        <f>SUM(D8+D11+D13+D14+D15+D25+D26+D36+D40+D41+D53+D62)</f>
        <v>0</v>
      </c>
      <c r="E63" s="589">
        <f>'Sources and Uses Budget'!S63</f>
        <v>20050492</v>
      </c>
      <c r="F63" s="589">
        <f>SUM(F10+F13+F14+F15+F25+F26+F36+F40+F41+F53)</f>
        <v>20050492</v>
      </c>
      <c r="G63" s="589">
        <f>SUM(G10+G13+G14+G15+G25+G26+G36+G40+G41+G53)</f>
        <v>0</v>
      </c>
      <c r="H63" s="589">
        <f>'Sources and Uses Budget'!T63</f>
        <v>43276000</v>
      </c>
      <c r="I63" s="589">
        <f>SUM(I11+I13+I14+I15+I25+I26+I36+I40+I41+I53)</f>
        <v>43276000</v>
      </c>
      <c r="J63" s="589">
        <f>SUM(J11+J13+J14+J15+J25+J26+J36+J40+J41+J53)</f>
        <v>0</v>
      </c>
      <c r="K63" s="587"/>
    </row>
    <row r="64" spans="1:11" s="588" customFormat="1" ht="12">
      <c r="A64" s="585" t="s">
        <v>178</v>
      </c>
      <c r="B64" s="586"/>
      <c r="C64" s="586"/>
      <c r="D64" s="586"/>
      <c r="E64" s="586"/>
      <c r="F64" s="586"/>
      <c r="G64" s="586"/>
      <c r="H64" s="586"/>
      <c r="I64" s="586"/>
      <c r="J64" s="586"/>
      <c r="K64" s="587"/>
    </row>
    <row r="65" spans="1:11" s="588" customFormat="1">
      <c r="A65" s="223" t="s">
        <v>179</v>
      </c>
      <c r="B65" s="589">
        <f>'Sources and Uses Budget'!C65</f>
        <v>40000</v>
      </c>
      <c r="C65" s="961">
        <f>'Sources and Uses Budget'!C65</f>
        <v>40000</v>
      </c>
      <c r="D65" s="590"/>
      <c r="E65" s="589">
        <f>'Sources and Uses Budget'!S65</f>
        <v>0</v>
      </c>
      <c r="F65" s="961">
        <f t="shared" ref="F65:F66" si="4">E65</f>
        <v>0</v>
      </c>
      <c r="G65" s="590"/>
      <c r="H65" s="589">
        <f>'Sources and Uses Budget'!T65</f>
        <v>0</v>
      </c>
      <c r="I65" s="590"/>
      <c r="J65" s="590"/>
      <c r="K65" s="587"/>
    </row>
    <row r="66" spans="1:11" s="588" customFormat="1">
      <c r="A66" s="595" t="str">
        <f>'Sources and Uses Budget'!$A73</f>
        <v>Other: (Specify)</v>
      </c>
      <c r="B66" s="589">
        <f>'Sources and Uses Budget'!C66</f>
        <v>75000</v>
      </c>
      <c r="C66" s="961">
        <f>'Sources and Uses Budget'!C66</f>
        <v>75000</v>
      </c>
      <c r="D66" s="590"/>
      <c r="E66" s="589">
        <f>'Sources and Uses Budget'!S66</f>
        <v>75000</v>
      </c>
      <c r="F66" s="961">
        <f t="shared" si="4"/>
        <v>75000</v>
      </c>
      <c r="G66" s="590"/>
      <c r="H66" s="589">
        <f>'Sources and Uses Budget'!T66</f>
        <v>0</v>
      </c>
      <c r="I66" s="590"/>
      <c r="J66" s="590"/>
      <c r="K66" s="587"/>
    </row>
    <row r="67" spans="1:11" s="588" customFormat="1">
      <c r="A67" s="593" t="s">
        <v>651</v>
      </c>
      <c r="B67" s="589">
        <f>'Sources and Uses Budget'!C67</f>
        <v>115000</v>
      </c>
      <c r="C67" s="589">
        <f>SUM(C64:C66)</f>
        <v>115000</v>
      </c>
      <c r="D67" s="589">
        <f>SUM(D64:D66)</f>
        <v>0</v>
      </c>
      <c r="E67" s="589">
        <f>'Sources and Uses Budget'!S67</f>
        <v>75000</v>
      </c>
      <c r="F67" s="596">
        <f>SUM(F65:F66)</f>
        <v>75000</v>
      </c>
      <c r="G67" s="596">
        <f>SUM(G65:G66)</f>
        <v>0</v>
      </c>
      <c r="H67" s="589">
        <f>'Sources and Uses Budget'!T67</f>
        <v>0</v>
      </c>
      <c r="I67" s="596">
        <f>SUM(I65:I66)</f>
        <v>0</v>
      </c>
      <c r="J67" s="596">
        <f>SUM(J65:J66)</f>
        <v>0</v>
      </c>
      <c r="K67" s="587"/>
    </row>
    <row r="68" spans="1:11" s="588" customFormat="1" ht="12">
      <c r="A68" s="585" t="s">
        <v>652</v>
      </c>
      <c r="B68" s="586"/>
      <c r="C68" s="586"/>
      <c r="D68" s="586"/>
      <c r="E68" s="586"/>
      <c r="F68" s="586"/>
      <c r="G68" s="586"/>
      <c r="H68" s="586"/>
      <c r="I68" s="586"/>
      <c r="J68" s="586"/>
      <c r="K68" s="587"/>
    </row>
    <row r="69" spans="1:11" s="588" customFormat="1">
      <c r="A69" s="592" t="s">
        <v>653</v>
      </c>
      <c r="B69" s="589">
        <f>'Sources and Uses Budget'!C69</f>
        <v>0</v>
      </c>
      <c r="C69" s="590">
        <f>'Sources and Uses Budget'!C69</f>
        <v>0</v>
      </c>
      <c r="D69" s="590"/>
      <c r="E69" s="591"/>
      <c r="F69" s="591"/>
      <c r="G69" s="591"/>
      <c r="H69" s="591"/>
      <c r="I69" s="591"/>
      <c r="J69" s="591"/>
      <c r="K69" s="587"/>
    </row>
    <row r="70" spans="1:11" s="588" customFormat="1">
      <c r="A70" s="592" t="s">
        <v>654</v>
      </c>
      <c r="B70" s="589">
        <f>'Sources and Uses Budget'!C70</f>
        <v>280000</v>
      </c>
      <c r="C70" s="961">
        <f>'Sources and Uses Budget'!C70</f>
        <v>280000</v>
      </c>
      <c r="D70" s="590"/>
      <c r="E70" s="591"/>
      <c r="F70" s="591"/>
      <c r="G70" s="591"/>
      <c r="H70" s="591"/>
      <c r="I70" s="591"/>
      <c r="J70" s="591"/>
      <c r="K70" s="587"/>
    </row>
    <row r="71" spans="1:11" s="588" customFormat="1">
      <c r="A71" s="763" t="s">
        <v>1123</v>
      </c>
      <c r="B71" s="589">
        <f>'Sources and Uses Budget'!C71</f>
        <v>223000</v>
      </c>
      <c r="C71" s="961">
        <f>'Sources and Uses Budget'!C71</f>
        <v>223000</v>
      </c>
      <c r="D71" s="590"/>
      <c r="E71" s="591"/>
      <c r="F71" s="591"/>
      <c r="G71" s="591"/>
      <c r="H71" s="591"/>
      <c r="I71" s="591"/>
      <c r="J71" s="591"/>
      <c r="K71" s="587"/>
    </row>
    <row r="72" spans="1:11" s="588" customFormat="1">
      <c r="A72" s="592" t="s">
        <v>655</v>
      </c>
      <c r="B72" s="589">
        <f>'Sources and Uses Budget'!C72</f>
        <v>825000</v>
      </c>
      <c r="C72" s="961">
        <f>'Sources and Uses Budget'!C72</f>
        <v>825000</v>
      </c>
      <c r="D72" s="590"/>
      <c r="E72" s="591"/>
      <c r="F72" s="591"/>
      <c r="G72" s="591"/>
      <c r="H72" s="591"/>
      <c r="I72" s="591"/>
      <c r="J72" s="591"/>
      <c r="K72" s="587"/>
    </row>
    <row r="73" spans="1:11" s="588" customFormat="1">
      <c r="A73" s="595" t="str">
        <f>'Sources and Uses Budget'!$A73</f>
        <v>Other: (Specify)</v>
      </c>
      <c r="B73" s="589">
        <f>'Sources and Uses Budget'!C73</f>
        <v>0</v>
      </c>
      <c r="C73" s="961">
        <f>'Sources and Uses Budget'!C73</f>
        <v>0</v>
      </c>
      <c r="D73" s="590"/>
      <c r="E73" s="591"/>
      <c r="F73" s="591"/>
      <c r="G73" s="591"/>
      <c r="H73" s="591"/>
      <c r="I73" s="591"/>
      <c r="J73" s="591"/>
      <c r="K73" s="587"/>
    </row>
    <row r="74" spans="1:11" s="588" customFormat="1">
      <c r="A74" s="593" t="s">
        <v>656</v>
      </c>
      <c r="B74" s="589">
        <f>'Sources and Uses Budget'!C74</f>
        <v>1328000</v>
      </c>
      <c r="C74" s="589">
        <f>SUM(C69:C73)</f>
        <v>1328000</v>
      </c>
      <c r="D74" s="589">
        <f>SUM(D69:D73)</f>
        <v>0</v>
      </c>
      <c r="E74" s="591"/>
      <c r="F74" s="591"/>
      <c r="G74" s="591"/>
      <c r="H74" s="591"/>
      <c r="I74" s="591"/>
      <c r="J74" s="591"/>
      <c r="K74" s="587"/>
    </row>
    <row r="75" spans="1:11" s="588" customFormat="1" ht="12">
      <c r="A75" s="585" t="s">
        <v>1469</v>
      </c>
      <c r="B75" s="586"/>
      <c r="C75" s="586"/>
      <c r="D75" s="586"/>
      <c r="E75" s="586"/>
      <c r="F75" s="586"/>
      <c r="G75" s="586"/>
      <c r="H75" s="586"/>
      <c r="I75" s="586"/>
      <c r="J75" s="586"/>
      <c r="K75" s="587"/>
    </row>
    <row r="76" spans="1:11" s="588" customFormat="1">
      <c r="A76" s="592" t="s">
        <v>1471</v>
      </c>
      <c r="B76" s="589">
        <f>'Sources and Uses Budget'!C76</f>
        <v>2677282</v>
      </c>
      <c r="C76" s="961">
        <f>'Sources and Uses Budget'!C76</f>
        <v>2677282</v>
      </c>
      <c r="D76" s="590"/>
      <c r="E76" s="589">
        <f>'Sources and Uses Budget'!S76</f>
        <v>2677282</v>
      </c>
      <c r="F76" s="961">
        <f t="shared" ref="F76:F77" si="5">E76</f>
        <v>2677282</v>
      </c>
      <c r="G76" s="590"/>
      <c r="H76" s="589">
        <f>'Sources and Uses Budget'!T76</f>
        <v>0</v>
      </c>
      <c r="I76" s="590"/>
      <c r="J76" s="590"/>
      <c r="K76" s="587"/>
    </row>
    <row r="77" spans="1:11" s="588" customFormat="1">
      <c r="A77" s="592" t="s">
        <v>63</v>
      </c>
      <c r="B77" s="589">
        <f>'Sources and Uses Budget'!C77</f>
        <v>300000</v>
      </c>
      <c r="C77" s="961">
        <f>'Sources and Uses Budget'!C77</f>
        <v>300000</v>
      </c>
      <c r="D77" s="590"/>
      <c r="E77" s="589">
        <f>'Sources and Uses Budget'!S77</f>
        <v>300000</v>
      </c>
      <c r="F77" s="961">
        <f t="shared" si="5"/>
        <v>300000</v>
      </c>
      <c r="G77" s="590"/>
      <c r="H77" s="589">
        <f>'Sources and Uses Budget'!T77</f>
        <v>0</v>
      </c>
      <c r="I77" s="590"/>
      <c r="J77" s="590"/>
      <c r="K77" s="587"/>
    </row>
    <row r="78" spans="1:11" s="588" customFormat="1">
      <c r="A78" s="593" t="s">
        <v>1468</v>
      </c>
      <c r="B78" s="589">
        <f>'Sources and Uses Budget'!C78</f>
        <v>2977282</v>
      </c>
      <c r="C78" s="589">
        <f>SUM(C76:C77)</f>
        <v>2977282</v>
      </c>
      <c r="D78" s="589">
        <f>SUM(D76:D77)</f>
        <v>0</v>
      </c>
      <c r="E78" s="589">
        <f>'Sources and Uses Budget'!S78</f>
        <v>2977282</v>
      </c>
      <c r="F78" s="589">
        <f>SUM(F76:F77)</f>
        <v>2977282</v>
      </c>
      <c r="G78" s="589">
        <f>SUM(G76:G77)</f>
        <v>0</v>
      </c>
      <c r="H78" s="589">
        <f>'Sources and Uses Budget'!T78</f>
        <v>0</v>
      </c>
      <c r="I78" s="589">
        <f>SUM(I76:I77)</f>
        <v>0</v>
      </c>
      <c r="J78" s="589">
        <f>SUM(J76:J77)</f>
        <v>0</v>
      </c>
      <c r="K78" s="587"/>
    </row>
    <row r="79" spans="1:11" s="588" customFormat="1" ht="12">
      <c r="A79" s="585" t="s">
        <v>843</v>
      </c>
      <c r="B79" s="586"/>
      <c r="C79" s="586"/>
      <c r="D79" s="586"/>
      <c r="E79" s="586"/>
      <c r="F79" s="586"/>
      <c r="G79" s="586"/>
      <c r="H79" s="586"/>
      <c r="I79" s="586"/>
      <c r="J79" s="586"/>
      <c r="K79" s="587"/>
    </row>
    <row r="80" spans="1:11" s="588" customFormat="1" ht="13.75" customHeight="1">
      <c r="A80" s="223" t="s">
        <v>844</v>
      </c>
      <c r="B80" s="589">
        <f>'Sources and Uses Budget'!C80</f>
        <v>119400</v>
      </c>
      <c r="C80" s="961">
        <f>'Sources and Uses Budget'!C80</f>
        <v>119400</v>
      </c>
      <c r="D80" s="590"/>
      <c r="E80" s="591"/>
      <c r="F80" s="591"/>
      <c r="G80" s="591"/>
      <c r="H80" s="591"/>
      <c r="I80" s="591"/>
      <c r="J80" s="591"/>
      <c r="K80" s="587"/>
    </row>
    <row r="81" spans="1:11" s="588" customFormat="1">
      <c r="A81" s="223" t="s">
        <v>845</v>
      </c>
      <c r="B81" s="589">
        <f>'Sources and Uses Budget'!C81</f>
        <v>300000</v>
      </c>
      <c r="C81" s="961">
        <f>'Sources and Uses Budget'!C81</f>
        <v>300000</v>
      </c>
      <c r="D81" s="590"/>
      <c r="E81" s="589">
        <f>'Sources and Uses Budget'!S81</f>
        <v>300000</v>
      </c>
      <c r="F81" s="961">
        <f t="shared" ref="F81:F84" si="6">E81</f>
        <v>300000</v>
      </c>
      <c r="G81" s="590"/>
      <c r="H81" s="589">
        <f>'Sources and Uses Budget'!T81</f>
        <v>0</v>
      </c>
      <c r="I81" s="590"/>
      <c r="J81" s="590"/>
      <c r="K81" s="587"/>
    </row>
    <row r="82" spans="1:11" s="588" customFormat="1">
      <c r="A82" s="223" t="s">
        <v>846</v>
      </c>
      <c r="B82" s="589">
        <f>'Sources and Uses Budget'!C82</f>
        <v>0</v>
      </c>
      <c r="C82" s="961">
        <f>'Sources and Uses Budget'!C82</f>
        <v>0</v>
      </c>
      <c r="D82" s="590"/>
      <c r="E82" s="589">
        <f>'Sources and Uses Budget'!S82</f>
        <v>0</v>
      </c>
      <c r="F82" s="961">
        <f t="shared" si="6"/>
        <v>0</v>
      </c>
      <c r="G82" s="590"/>
      <c r="H82" s="589">
        <f>'Sources and Uses Budget'!T82</f>
        <v>0</v>
      </c>
      <c r="I82" s="590"/>
      <c r="J82" s="590"/>
      <c r="K82" s="587"/>
    </row>
    <row r="83" spans="1:11" s="588" customFormat="1">
      <c r="A83" s="223" t="s">
        <v>847</v>
      </c>
      <c r="B83" s="589">
        <f>'Sources and Uses Budget'!C83</f>
        <v>250000</v>
      </c>
      <c r="C83" s="961">
        <f>'Sources and Uses Budget'!C83</f>
        <v>250000</v>
      </c>
      <c r="D83" s="590"/>
      <c r="E83" s="589">
        <f>'Sources and Uses Budget'!S83</f>
        <v>250000</v>
      </c>
      <c r="F83" s="961">
        <f t="shared" si="6"/>
        <v>250000</v>
      </c>
      <c r="G83" s="590"/>
      <c r="H83" s="589">
        <f>'Sources and Uses Budget'!T83</f>
        <v>0</v>
      </c>
      <c r="I83" s="590"/>
      <c r="J83" s="590"/>
      <c r="K83" s="587"/>
    </row>
    <row r="84" spans="1:11" s="588" customFormat="1">
      <c r="A84" s="223" t="s">
        <v>848</v>
      </c>
      <c r="B84" s="589">
        <f>'Sources and Uses Budget'!C84</f>
        <v>0</v>
      </c>
      <c r="C84" s="961">
        <f>'Sources and Uses Budget'!C84</f>
        <v>0</v>
      </c>
      <c r="D84" s="590"/>
      <c r="E84" s="589">
        <f>'Sources and Uses Budget'!S84</f>
        <v>0</v>
      </c>
      <c r="F84" s="961">
        <f t="shared" si="6"/>
        <v>0</v>
      </c>
      <c r="G84" s="590"/>
      <c r="H84" s="589">
        <f>'Sources and Uses Budget'!T84</f>
        <v>0</v>
      </c>
      <c r="I84" s="590"/>
      <c r="J84" s="590"/>
      <c r="K84" s="587"/>
    </row>
    <row r="85" spans="1:11" s="588" customFormat="1">
      <c r="A85" s="223" t="s">
        <v>849</v>
      </c>
      <c r="B85" s="589">
        <f>'Sources and Uses Budget'!C85</f>
        <v>100000</v>
      </c>
      <c r="C85" s="961">
        <f>'Sources and Uses Budget'!C85</f>
        <v>100000</v>
      </c>
      <c r="D85" s="590"/>
      <c r="E85" s="591"/>
      <c r="F85" s="591"/>
      <c r="G85" s="591"/>
      <c r="H85" s="591"/>
      <c r="I85" s="591"/>
      <c r="J85" s="591"/>
      <c r="K85" s="587"/>
    </row>
    <row r="86" spans="1:11" s="588" customFormat="1">
      <c r="A86" s="223" t="s">
        <v>850</v>
      </c>
      <c r="B86" s="589">
        <f>'Sources and Uses Budget'!C86</f>
        <v>50000</v>
      </c>
      <c r="C86" s="961">
        <f>'Sources and Uses Budget'!C86</f>
        <v>50000</v>
      </c>
      <c r="D86" s="590"/>
      <c r="E86" s="589">
        <f>'Sources and Uses Budget'!S86</f>
        <v>50000</v>
      </c>
      <c r="F86" s="961">
        <f t="shared" ref="F86:F94" si="7">E86</f>
        <v>50000</v>
      </c>
      <c r="G86" s="590"/>
      <c r="H86" s="589">
        <f>'Sources and Uses Budget'!T86</f>
        <v>0</v>
      </c>
      <c r="I86" s="590"/>
      <c r="J86" s="590"/>
      <c r="K86" s="587"/>
    </row>
    <row r="87" spans="1:11" s="588" customFormat="1">
      <c r="A87" s="223" t="s">
        <v>851</v>
      </c>
      <c r="B87" s="589">
        <f>'Sources and Uses Budget'!C87</f>
        <v>8250</v>
      </c>
      <c r="C87" s="961">
        <f>'Sources and Uses Budget'!C87</f>
        <v>8250</v>
      </c>
      <c r="D87" s="590"/>
      <c r="E87" s="589">
        <f>'Sources and Uses Budget'!S87</f>
        <v>8250</v>
      </c>
      <c r="F87" s="961">
        <f t="shared" si="7"/>
        <v>8250</v>
      </c>
      <c r="G87" s="590"/>
      <c r="H87" s="589">
        <f>'Sources and Uses Budget'!T87</f>
        <v>0</v>
      </c>
      <c r="I87" s="590"/>
      <c r="J87" s="590"/>
      <c r="K87" s="587"/>
    </row>
    <row r="88" spans="1:11" s="588" customFormat="1">
      <c r="A88" s="234" t="s">
        <v>404</v>
      </c>
      <c r="B88" s="589">
        <f>'Sources and Uses Budget'!C88</f>
        <v>0</v>
      </c>
      <c r="C88" s="961">
        <f>'Sources and Uses Budget'!C88</f>
        <v>0</v>
      </c>
      <c r="D88" s="590"/>
      <c r="E88" s="589">
        <f>'Sources and Uses Budget'!S88</f>
        <v>0</v>
      </c>
      <c r="F88" s="961">
        <f t="shared" si="7"/>
        <v>0</v>
      </c>
      <c r="G88" s="590"/>
      <c r="H88" s="589">
        <f>'Sources and Uses Budget'!T88</f>
        <v>0</v>
      </c>
      <c r="I88" s="590"/>
      <c r="J88" s="590"/>
      <c r="K88" s="587"/>
    </row>
    <row r="89" spans="1:11" s="588" customFormat="1">
      <c r="A89" s="889" t="s">
        <v>1470</v>
      </c>
      <c r="B89" s="589">
        <f>'Sources and Uses Budget'!C89</f>
        <v>16250</v>
      </c>
      <c r="C89" s="961">
        <f>'Sources and Uses Budget'!C89</f>
        <v>16250</v>
      </c>
      <c r="D89" s="590"/>
      <c r="E89" s="589">
        <f>'Sources and Uses Budget'!S89</f>
        <v>16250</v>
      </c>
      <c r="F89" s="961">
        <f t="shared" si="7"/>
        <v>16250</v>
      </c>
      <c r="G89" s="590"/>
      <c r="H89" s="589">
        <f>'Sources and Uses Budget'!T89</f>
        <v>0</v>
      </c>
      <c r="I89" s="590"/>
      <c r="J89" s="590"/>
      <c r="K89" s="587"/>
    </row>
    <row r="90" spans="1:11" s="588" customFormat="1">
      <c r="A90" s="595" t="str">
        <f>'Sources and Uses Budget'!$A90</f>
        <v>Other: Physical Needs Assessment</v>
      </c>
      <c r="B90" s="589">
        <f>'Sources and Uses Budget'!C90</f>
        <v>10000</v>
      </c>
      <c r="C90" s="961">
        <f>'Sources and Uses Budget'!C90</f>
        <v>10000</v>
      </c>
      <c r="D90" s="590"/>
      <c r="E90" s="589">
        <f>'Sources and Uses Budget'!S90</f>
        <v>10000</v>
      </c>
      <c r="F90" s="961">
        <f t="shared" si="7"/>
        <v>10000</v>
      </c>
      <c r="G90" s="590"/>
      <c r="H90" s="589">
        <f>'Sources and Uses Budget'!T90</f>
        <v>0</v>
      </c>
      <c r="I90" s="590"/>
      <c r="J90" s="590"/>
      <c r="K90" s="587"/>
    </row>
    <row r="91" spans="1:11" s="588" customFormat="1">
      <c r="A91" s="595" t="str">
        <f>'Sources and Uses Budget'!$A91</f>
        <v>Other: ADA/CASp/etc</v>
      </c>
      <c r="B91" s="589">
        <f>'Sources and Uses Budget'!C91</f>
        <v>50000</v>
      </c>
      <c r="C91" s="961">
        <f>'Sources and Uses Budget'!C91</f>
        <v>50000</v>
      </c>
      <c r="D91" s="590"/>
      <c r="E91" s="589">
        <f>'Sources and Uses Budget'!S91</f>
        <v>50000</v>
      </c>
      <c r="F91" s="961">
        <f t="shared" si="7"/>
        <v>50000</v>
      </c>
      <c r="G91" s="590"/>
      <c r="H91" s="589">
        <f>'Sources and Uses Budget'!T91</f>
        <v>0</v>
      </c>
      <c r="I91" s="590"/>
      <c r="J91" s="590"/>
      <c r="K91" s="587"/>
    </row>
    <row r="92" spans="1:11" s="588" customFormat="1" ht="23">
      <c r="A92" s="595" t="str">
        <f>'Sources and Uses Budget'!$A92</f>
        <v>Other: Third Party Construction Management</v>
      </c>
      <c r="B92" s="589">
        <f>'Sources and Uses Budget'!C92</f>
        <v>85000</v>
      </c>
      <c r="C92" s="961">
        <f>'Sources and Uses Budget'!C92</f>
        <v>85000</v>
      </c>
      <c r="D92" s="590"/>
      <c r="E92" s="589">
        <f>'Sources and Uses Budget'!S92</f>
        <v>85000</v>
      </c>
      <c r="F92" s="961">
        <f t="shared" si="7"/>
        <v>85000</v>
      </c>
      <c r="G92" s="590"/>
      <c r="H92" s="589">
        <f>'Sources and Uses Budget'!T92</f>
        <v>0</v>
      </c>
      <c r="I92" s="590"/>
      <c r="J92" s="590"/>
      <c r="K92" s="587"/>
    </row>
    <row r="93" spans="1:11" s="588" customFormat="1">
      <c r="A93" s="595">
        <f>'Sources and Uses Budget'!$A93</f>
        <v>0</v>
      </c>
      <c r="B93" s="589">
        <f>'Sources and Uses Budget'!C93</f>
        <v>0</v>
      </c>
      <c r="C93" s="961">
        <f>'Sources and Uses Budget'!C93</f>
        <v>0</v>
      </c>
      <c r="D93" s="590"/>
      <c r="E93" s="589">
        <f>'Sources and Uses Budget'!S93</f>
        <v>0</v>
      </c>
      <c r="F93" s="961">
        <f t="shared" si="7"/>
        <v>0</v>
      </c>
      <c r="G93" s="590"/>
      <c r="H93" s="589">
        <f>'Sources and Uses Budget'!T93</f>
        <v>0</v>
      </c>
      <c r="I93" s="590"/>
      <c r="J93" s="590"/>
      <c r="K93" s="587"/>
    </row>
    <row r="94" spans="1:11" s="588" customFormat="1">
      <c r="A94" s="595" t="str">
        <f>'Sources and Uses Budget'!$A94</f>
        <v>Other:  Acquisition Title/Recording</v>
      </c>
      <c r="B94" s="589">
        <f>'Sources and Uses Budget'!C94</f>
        <v>30000</v>
      </c>
      <c r="C94" s="961">
        <f>'Sources and Uses Budget'!C94</f>
        <v>30000</v>
      </c>
      <c r="D94" s="590"/>
      <c r="E94" s="589">
        <f>'Sources and Uses Budget'!S94</f>
        <v>0</v>
      </c>
      <c r="F94" s="961">
        <f t="shared" si="7"/>
        <v>0</v>
      </c>
      <c r="G94" s="590"/>
      <c r="H94" s="589">
        <f>'Sources and Uses Budget'!T94</f>
        <v>0</v>
      </c>
      <c r="I94" s="590"/>
      <c r="J94" s="590"/>
      <c r="K94" s="587"/>
    </row>
    <row r="95" spans="1:11" s="588" customFormat="1">
      <c r="A95" s="593" t="s">
        <v>852</v>
      </c>
      <c r="B95" s="589">
        <f>'Sources and Uses Budget'!C95</f>
        <v>1018900</v>
      </c>
      <c r="C95" s="589">
        <f>SUM(C80:C94)</f>
        <v>1018900</v>
      </c>
      <c r="D95" s="589">
        <f>SUM(D80:D94)</f>
        <v>0</v>
      </c>
      <c r="E95" s="589">
        <f>'Sources and Uses Budget'!S95</f>
        <v>769500</v>
      </c>
      <c r="F95" s="596">
        <f>SUM(F81:F84,F86:F94)</f>
        <v>769500</v>
      </c>
      <c r="G95" s="596">
        <f>SUM(G81:G84,G86:G94)</f>
        <v>0</v>
      </c>
      <c r="H95" s="589">
        <f>'Sources and Uses Budget'!T95</f>
        <v>0</v>
      </c>
      <c r="I95" s="589">
        <f>SUM(I81:I84,I86:I94)</f>
        <v>0</v>
      </c>
      <c r="J95" s="589">
        <f>SUM(J81:J84,J86:J94)</f>
        <v>0</v>
      </c>
      <c r="K95" s="587"/>
    </row>
    <row r="96" spans="1:11" s="588" customFormat="1">
      <c r="A96" s="593" t="s">
        <v>1180</v>
      </c>
      <c r="B96" s="589">
        <f>'Sources and Uses Budget'!C96</f>
        <v>72443929</v>
      </c>
      <c r="C96" s="589">
        <f>SUM(C63+C67+C74+C78+C95)</f>
        <v>72443929</v>
      </c>
      <c r="D96" s="589">
        <f>SUM(D63+D67+D74+D78+D95)</f>
        <v>0</v>
      </c>
      <c r="E96" s="589">
        <f>'Sources and Uses Budget'!S96</f>
        <v>23872274</v>
      </c>
      <c r="F96" s="596">
        <f>SUM(+F63+F67+F78+F95)</f>
        <v>23872274</v>
      </c>
      <c r="G96" s="596">
        <f>SUM(+G63+G67+G78+G95)</f>
        <v>0</v>
      </c>
      <c r="H96" s="589">
        <f>'Sources and Uses Budget'!T96</f>
        <v>43276000</v>
      </c>
      <c r="I96" s="596">
        <f>SUM(I63+I67+I78+I95)</f>
        <v>43276000</v>
      </c>
      <c r="J96" s="596">
        <f>SUM(J63+J67+J78+J95)</f>
        <v>0</v>
      </c>
      <c r="K96" s="587"/>
    </row>
    <row r="97" spans="1:11" s="588" customFormat="1" ht="12">
      <c r="A97" s="585" t="s">
        <v>854</v>
      </c>
      <c r="B97" s="586"/>
      <c r="C97" s="586"/>
      <c r="D97" s="586"/>
      <c r="E97" s="586"/>
      <c r="F97" s="586"/>
      <c r="G97" s="586"/>
      <c r="H97" s="586"/>
      <c r="I97" s="586"/>
      <c r="J97" s="586"/>
      <c r="K97" s="587"/>
    </row>
    <row r="98" spans="1:11" s="588" customFormat="1">
      <c r="A98" s="223" t="s">
        <v>855</v>
      </c>
      <c r="B98" s="589">
        <f>'Sources and Uses Budget'!C98</f>
        <v>9065016</v>
      </c>
      <c r="C98" s="961">
        <f>'Sources and Uses Budget'!C98</f>
        <v>9065016</v>
      </c>
      <c r="D98" s="590"/>
      <c r="E98" s="589">
        <f>'Sources and Uses Budget'!S98</f>
        <v>3222757</v>
      </c>
      <c r="F98" s="961">
        <f t="shared" ref="F98:F103" si="8">E98</f>
        <v>3222757</v>
      </c>
      <c r="G98" s="590"/>
      <c r="H98" s="589">
        <f>'Sources and Uses Budget'!T98</f>
        <v>5842259</v>
      </c>
      <c r="I98" s="590">
        <f>H98</f>
        <v>5842259</v>
      </c>
      <c r="J98" s="590"/>
      <c r="K98" s="587"/>
    </row>
    <row r="99" spans="1:11" s="588" customFormat="1">
      <c r="A99" s="223" t="s">
        <v>856</v>
      </c>
      <c r="B99" s="589">
        <f>'Sources and Uses Budget'!C99</f>
        <v>0</v>
      </c>
      <c r="C99" s="961">
        <f>'Sources and Uses Budget'!C99</f>
        <v>0</v>
      </c>
      <c r="D99" s="590"/>
      <c r="E99" s="589">
        <f>'Sources and Uses Budget'!S99</f>
        <v>0</v>
      </c>
      <c r="F99" s="961">
        <f t="shared" si="8"/>
        <v>0</v>
      </c>
      <c r="G99" s="590"/>
      <c r="H99" s="589">
        <f>'Sources and Uses Budget'!T99</f>
        <v>0</v>
      </c>
      <c r="I99" s="590"/>
      <c r="J99" s="590"/>
      <c r="K99" s="587"/>
    </row>
    <row r="100" spans="1:11" s="588" customFormat="1">
      <c r="A100" s="223" t="s">
        <v>857</v>
      </c>
      <c r="B100" s="589">
        <f>'Sources and Uses Budget'!C100</f>
        <v>0</v>
      </c>
      <c r="C100" s="961">
        <f>'Sources and Uses Budget'!C100</f>
        <v>0</v>
      </c>
      <c r="D100" s="590"/>
      <c r="E100" s="589">
        <f>'Sources and Uses Budget'!S100</f>
        <v>0</v>
      </c>
      <c r="F100" s="961">
        <f t="shared" si="8"/>
        <v>0</v>
      </c>
      <c r="G100" s="590"/>
      <c r="H100" s="589">
        <f>'Sources and Uses Budget'!T100</f>
        <v>0</v>
      </c>
      <c r="I100" s="590"/>
      <c r="J100" s="590"/>
      <c r="K100" s="587"/>
    </row>
    <row r="101" spans="1:11" s="588" customFormat="1" ht="12" customHeight="1">
      <c r="A101" s="223" t="s">
        <v>858</v>
      </c>
      <c r="B101" s="589">
        <f>'Sources and Uses Budget'!C101</f>
        <v>0</v>
      </c>
      <c r="C101" s="961">
        <f>'Sources and Uses Budget'!C101</f>
        <v>0</v>
      </c>
      <c r="D101" s="590"/>
      <c r="E101" s="589">
        <f>'Sources and Uses Budget'!S101</f>
        <v>0</v>
      </c>
      <c r="F101" s="961">
        <f t="shared" si="8"/>
        <v>0</v>
      </c>
      <c r="G101" s="590"/>
      <c r="H101" s="589">
        <f>'Sources and Uses Budget'!T101</f>
        <v>0</v>
      </c>
      <c r="I101" s="590"/>
      <c r="J101" s="590"/>
      <c r="K101" s="587"/>
    </row>
    <row r="102" spans="1:11" s="588" customFormat="1">
      <c r="A102" s="457" t="s">
        <v>1128</v>
      </c>
      <c r="B102" s="589">
        <f>'Sources and Uses Budget'!C102</f>
        <v>0</v>
      </c>
      <c r="C102" s="961">
        <f>'Sources and Uses Budget'!C102</f>
        <v>0</v>
      </c>
      <c r="D102" s="590"/>
      <c r="E102" s="589">
        <f>'Sources and Uses Budget'!S102</f>
        <v>0</v>
      </c>
      <c r="F102" s="961">
        <f t="shared" si="8"/>
        <v>0</v>
      </c>
      <c r="G102" s="590"/>
      <c r="H102" s="589">
        <f>'Sources and Uses Budget'!T102</f>
        <v>0</v>
      </c>
      <c r="I102" s="590"/>
      <c r="J102" s="590"/>
      <c r="K102" s="587"/>
    </row>
    <row r="103" spans="1:11" s="588" customFormat="1">
      <c r="A103" s="595" t="str">
        <f>'Sources and Uses Budget'!$A103</f>
        <v>Other: (Specify)</v>
      </c>
      <c r="B103" s="589">
        <f>'Sources and Uses Budget'!C103</f>
        <v>0</v>
      </c>
      <c r="C103" s="961">
        <f>'Sources and Uses Budget'!C103</f>
        <v>0</v>
      </c>
      <c r="D103" s="590"/>
      <c r="E103" s="589">
        <f>'Sources and Uses Budget'!S103</f>
        <v>0</v>
      </c>
      <c r="F103" s="961">
        <f t="shared" si="8"/>
        <v>0</v>
      </c>
      <c r="G103" s="590"/>
      <c r="H103" s="589">
        <f>'Sources and Uses Budget'!T103</f>
        <v>0</v>
      </c>
      <c r="I103" s="590"/>
      <c r="J103" s="590"/>
      <c r="K103" s="587"/>
    </row>
    <row r="104" spans="1:11" s="588" customFormat="1">
      <c r="A104" s="593" t="s">
        <v>860</v>
      </c>
      <c r="B104" s="589">
        <f>'Sources and Uses Budget'!C104</f>
        <v>9065016</v>
      </c>
      <c r="C104" s="589">
        <f>SUM(C98:C103)</f>
        <v>9065016</v>
      </c>
      <c r="D104" s="589">
        <f>SUM(D98:D103)</f>
        <v>0</v>
      </c>
      <c r="E104" s="589">
        <f>'Sources and Uses Budget'!S104</f>
        <v>3222757</v>
      </c>
      <c r="F104" s="596">
        <f>SUM(F98:F103)</f>
        <v>3222757</v>
      </c>
      <c r="G104" s="596">
        <f>SUM(G98:G103)</f>
        <v>0</v>
      </c>
      <c r="H104" s="589">
        <f>'Sources and Uses Budget'!T104</f>
        <v>5842259</v>
      </c>
      <c r="I104" s="596">
        <f>SUM(I98:I103)</f>
        <v>5842259</v>
      </c>
      <c r="J104" s="596">
        <f>SUM(J98:J103)</f>
        <v>0</v>
      </c>
      <c r="K104" s="587"/>
    </row>
    <row r="105" spans="1:11" s="588" customFormat="1">
      <c r="A105" s="593" t="s">
        <v>1181</v>
      </c>
      <c r="B105" s="589">
        <f>'Sources and Uses Budget'!C105</f>
        <v>81508945</v>
      </c>
      <c r="C105" s="596">
        <f>SUM(C96+C104)</f>
        <v>81508945</v>
      </c>
      <c r="D105" s="596">
        <f>SUM(D96+D104)</f>
        <v>0</v>
      </c>
      <c r="E105" s="589">
        <f>'Sources and Uses Budget'!S105</f>
        <v>27095031</v>
      </c>
      <c r="F105" s="596">
        <f>F96+F104</f>
        <v>27095031</v>
      </c>
      <c r="G105" s="596">
        <f>G96+G104</f>
        <v>0</v>
      </c>
      <c r="H105" s="589">
        <f>'Sources and Uses Budget'!T105</f>
        <v>49118259</v>
      </c>
      <c r="I105" s="596">
        <f>I96+I104</f>
        <v>49118259</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27095031</v>
      </c>
      <c r="F107" s="605">
        <f>F105+F106</f>
        <v>27095031</v>
      </c>
      <c r="G107" s="605">
        <f>G105+G106</f>
        <v>0</v>
      </c>
      <c r="H107" s="589">
        <f>'Sources and Uses Budget'!T107</f>
        <v>49118259</v>
      </c>
      <c r="I107" s="605">
        <f>I105+I106</f>
        <v>49118259</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3">
      <c r="A111" s="608"/>
      <c r="B111" s="606"/>
      <c r="C111" s="606"/>
      <c r="D111" s="606"/>
      <c r="J111" s="607"/>
      <c r="K111" s="587"/>
    </row>
    <row r="112" spans="1:11" s="588" customFormat="1" ht="13">
      <c r="A112" s="608"/>
      <c r="B112" s="606"/>
      <c r="C112" s="606"/>
      <c r="D112" s="606"/>
      <c r="J112" s="607"/>
      <c r="K112" s="587"/>
    </row>
    <row r="113" spans="1:11" s="588" customFormat="1" ht="15">
      <c r="A113" s="609"/>
      <c r="B113" s="606"/>
      <c r="C113" s="606"/>
      <c r="D113" s="606"/>
      <c r="J113" s="607"/>
      <c r="K113" s="587"/>
    </row>
    <row r="114" spans="1:11" s="588" customFormat="1" ht="13">
      <c r="A114" s="608"/>
      <c r="J114" s="607"/>
      <c r="K114" s="587"/>
    </row>
    <row r="115" spans="1:11" s="588" customFormat="1" ht="15">
      <c r="A115" s="609"/>
      <c r="J115" s="607"/>
      <c r="K115" s="587"/>
    </row>
    <row r="116" spans="1:11" s="588" customFormat="1" ht="1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5">
      <c r="A121" s="609"/>
      <c r="J121" s="607"/>
      <c r="K121" s="587"/>
    </row>
    <row r="122" spans="1:11" s="612" customFormat="1" ht="15.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33"/>
      <c r="E124" s="1634"/>
      <c r="F124" s="1634"/>
      <c r="G124" s="1634"/>
      <c r="H124" s="1634"/>
      <c r="I124" s="1634"/>
      <c r="J124" s="607"/>
      <c r="K124" s="587"/>
    </row>
    <row r="125" spans="1:11" s="588" customFormat="1" ht="12.5">
      <c r="A125" s="618"/>
      <c r="B125" s="617"/>
      <c r="C125" s="618"/>
      <c r="D125" s="1634"/>
      <c r="E125" s="1634"/>
      <c r="F125" s="1634"/>
      <c r="G125" s="1634"/>
      <c r="H125" s="1634"/>
      <c r="I125" s="1634"/>
      <c r="J125" s="607"/>
      <c r="K125" s="587"/>
    </row>
    <row r="126" spans="1:11" s="588" customFormat="1" ht="12.5">
      <c r="A126" s="618"/>
      <c r="B126" s="617"/>
      <c r="C126" s="618"/>
      <c r="D126" s="1634"/>
      <c r="E126" s="1634"/>
      <c r="F126" s="1634"/>
      <c r="G126" s="1634"/>
      <c r="H126" s="1634"/>
      <c r="I126" s="1634"/>
      <c r="J126" s="607"/>
      <c r="K126" s="587"/>
    </row>
    <row r="127" spans="1:11" s="588" customFormat="1" ht="12.5">
      <c r="A127" s="618"/>
      <c r="B127" s="617"/>
      <c r="C127" s="618"/>
      <c r="D127" s="619"/>
      <c r="E127" s="618"/>
      <c r="F127" s="618"/>
      <c r="G127" s="618"/>
      <c r="J127" s="607"/>
      <c r="K127" s="587"/>
    </row>
    <row r="128" spans="1:11" s="588" customFormat="1" ht="12.5">
      <c r="A128" s="618"/>
      <c r="B128" s="617"/>
      <c r="C128" s="618"/>
      <c r="D128" s="619"/>
      <c r="E128" s="618"/>
      <c r="F128" s="618"/>
      <c r="G128" s="618"/>
      <c r="J128" s="607"/>
      <c r="K128" s="587"/>
    </row>
    <row r="129" spans="1:11" s="588" customFormat="1" ht="12.5">
      <c r="A129" s="618"/>
      <c r="B129" s="617"/>
      <c r="C129" s="618"/>
      <c r="D129" s="618"/>
      <c r="E129" s="618"/>
      <c r="F129" s="618"/>
      <c r="G129" s="618"/>
      <c r="J129" s="607"/>
      <c r="K129" s="587"/>
    </row>
    <row r="130" spans="1:11" s="588" customFormat="1" ht="12.5">
      <c r="A130" s="618"/>
      <c r="B130" s="617"/>
      <c r="C130" s="618"/>
      <c r="D130" s="618"/>
      <c r="E130" s="618"/>
      <c r="F130" s="618"/>
      <c r="G130" s="618"/>
      <c r="J130" s="607"/>
      <c r="K130" s="587"/>
    </row>
    <row r="131" spans="1:11" s="588" customFormat="1" ht="12.5">
      <c r="A131" s="618"/>
      <c r="B131" s="620"/>
      <c r="C131" s="618"/>
      <c r="D131" s="618"/>
      <c r="E131" s="618"/>
      <c r="F131" s="618"/>
      <c r="G131" s="618"/>
      <c r="J131" s="607"/>
      <c r="K131" s="587"/>
    </row>
    <row r="132" spans="1:11" s="588" customFormat="1" ht="13">
      <c r="A132" s="621"/>
      <c r="B132" s="622"/>
      <c r="C132" s="618"/>
      <c r="D132" s="623"/>
      <c r="E132" s="618"/>
      <c r="F132" s="618"/>
      <c r="G132" s="618"/>
      <c r="J132" s="607"/>
      <c r="K132" s="587"/>
    </row>
    <row r="133" spans="1:11" s="588" customFormat="1" ht="12.5">
      <c r="A133" s="624"/>
      <c r="B133" s="618"/>
      <c r="C133" s="618"/>
      <c r="D133" s="618"/>
      <c r="E133" s="618"/>
      <c r="F133" s="618"/>
      <c r="G133" s="618"/>
      <c r="J133" s="607"/>
      <c r="K133" s="587"/>
    </row>
    <row r="134" spans="1:11" s="588" customFormat="1" ht="12.5">
      <c r="A134" s="624"/>
      <c r="B134" s="618"/>
      <c r="C134" s="618"/>
      <c r="D134" s="618"/>
      <c r="E134" s="618"/>
      <c r="F134" s="618"/>
      <c r="G134" s="618"/>
      <c r="J134" s="607"/>
      <c r="K134" s="587"/>
    </row>
    <row r="135" spans="1:11" s="588" customFormat="1" ht="12.5">
      <c r="A135" s="625"/>
      <c r="B135" s="618"/>
      <c r="C135" s="618"/>
      <c r="D135" s="618"/>
      <c r="E135" s="618"/>
      <c r="F135" s="618"/>
      <c r="G135" s="618"/>
      <c r="J135" s="607"/>
      <c r="K135" s="587"/>
    </row>
    <row r="136" spans="1:11" s="588" customFormat="1" ht="13">
      <c r="A136" s="626"/>
      <c r="B136" s="618"/>
      <c r="C136" s="618"/>
      <c r="D136" s="618"/>
      <c r="E136" s="618"/>
      <c r="F136" s="618"/>
      <c r="G136" s="618"/>
      <c r="J136" s="607"/>
      <c r="K136" s="587"/>
    </row>
    <row r="137" spans="1:11" ht="12.5">
      <c r="A137" s="624"/>
      <c r="B137" s="618"/>
      <c r="C137" s="618"/>
      <c r="D137" s="618"/>
      <c r="E137" s="618"/>
      <c r="F137" s="618"/>
      <c r="G137" s="618"/>
    </row>
    <row r="138" spans="1:11" ht="12" customHeight="1">
      <c r="A138" s="624"/>
      <c r="B138" s="618"/>
      <c r="C138" s="618"/>
      <c r="D138" s="618"/>
      <c r="E138" s="618"/>
      <c r="F138" s="618"/>
      <c r="G138" s="618"/>
    </row>
    <row r="139" spans="1:11" ht="12" customHeight="1">
      <c r="A139" s="1635"/>
      <c r="B139" s="1636"/>
      <c r="C139" s="1636"/>
      <c r="D139" s="630"/>
      <c r="E139" s="618"/>
      <c r="F139" s="618"/>
      <c r="G139" s="618"/>
    </row>
    <row r="140" spans="1:11" ht="12" customHeight="1">
      <c r="A140" s="1637"/>
      <c r="B140" s="1638"/>
      <c r="C140" s="1638"/>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WV104"/>
  <sheetViews>
    <sheetView showGridLines="0" showZeros="0" topLeftCell="A13" zoomScaleNormal="100" zoomScaleSheetLayoutView="100" workbookViewId="0">
      <selection activeCell="AD23" sqref="AD23:AH23"/>
    </sheetView>
  </sheetViews>
  <sheetFormatPr defaultColWidth="0" defaultRowHeight="0" customHeight="1" zeroHeight="1"/>
  <cols>
    <col min="1" max="1" width="1.453125" style="815" customWidth="1"/>
    <col min="2" max="2" width="0.81640625" style="815" customWidth="1"/>
    <col min="3" max="18" width="2.453125" style="815" customWidth="1"/>
    <col min="19" max="19" width="4" style="815" customWidth="1"/>
    <col min="20" max="39" width="2.7265625" style="815" customWidth="1"/>
    <col min="40" max="40" width="1.453125" style="815" customWidth="1"/>
    <col min="41" max="76" width="2.453125" style="815" hidden="1"/>
    <col min="77" max="256" width="2.453125" style="641" hidden="1"/>
    <col min="257" max="257" width="1.453125" style="641" hidden="1" customWidth="1"/>
    <col min="258" max="258" width="0.81640625" style="641" hidden="1" customWidth="1"/>
    <col min="259" max="274" width="2.453125" style="641" hidden="1" customWidth="1"/>
    <col min="275" max="275" width="4" style="641" hidden="1" customWidth="1"/>
    <col min="276" max="295" width="2.453125" style="641" hidden="1" customWidth="1"/>
    <col min="296" max="296" width="1.453125" style="641" hidden="1" customWidth="1"/>
    <col min="297" max="512" width="2.453125" style="641" hidden="1"/>
    <col min="513" max="513" width="1.453125" style="641" hidden="1" customWidth="1"/>
    <col min="514" max="514" width="0.81640625" style="641" hidden="1" customWidth="1"/>
    <col min="515" max="530" width="2.453125" style="641" hidden="1" customWidth="1"/>
    <col min="531" max="531" width="4" style="641" hidden="1" customWidth="1"/>
    <col min="532" max="551" width="2.453125" style="641" hidden="1" customWidth="1"/>
    <col min="552" max="552" width="1.453125" style="641" hidden="1" customWidth="1"/>
    <col min="553" max="768" width="2.453125" style="641" hidden="1"/>
    <col min="769" max="769" width="1.453125" style="641" hidden="1" customWidth="1"/>
    <col min="770" max="770" width="0.81640625" style="641" hidden="1" customWidth="1"/>
    <col min="771" max="786" width="2.453125" style="641" hidden="1" customWidth="1"/>
    <col min="787" max="787" width="4" style="641" hidden="1" customWidth="1"/>
    <col min="788" max="807" width="2.453125" style="641" hidden="1" customWidth="1"/>
    <col min="808" max="808" width="1.453125" style="641" hidden="1" customWidth="1"/>
    <col min="809" max="1024" width="2.453125" style="641" hidden="1"/>
    <col min="1025" max="1025" width="1.453125" style="641" hidden="1" customWidth="1"/>
    <col min="1026" max="1026" width="0.81640625" style="641" hidden="1" customWidth="1"/>
    <col min="1027" max="1042" width="2.453125" style="641" hidden="1" customWidth="1"/>
    <col min="1043" max="1043" width="4" style="641" hidden="1" customWidth="1"/>
    <col min="1044" max="1063" width="2.453125" style="641" hidden="1" customWidth="1"/>
    <col min="1064" max="1064" width="1.453125" style="641" hidden="1" customWidth="1"/>
    <col min="1065" max="1280" width="2.453125" style="641" hidden="1"/>
    <col min="1281" max="1281" width="1.453125" style="641" hidden="1" customWidth="1"/>
    <col min="1282" max="1282" width="0.81640625" style="641" hidden="1" customWidth="1"/>
    <col min="1283" max="1298" width="2.453125" style="641" hidden="1" customWidth="1"/>
    <col min="1299" max="1299" width="4" style="641" hidden="1" customWidth="1"/>
    <col min="1300" max="1319" width="2.453125" style="641" hidden="1" customWidth="1"/>
    <col min="1320" max="1320" width="1.453125" style="641" hidden="1" customWidth="1"/>
    <col min="1321" max="1536" width="2.453125" style="641" hidden="1"/>
    <col min="1537" max="1537" width="1.453125" style="641" hidden="1" customWidth="1"/>
    <col min="1538" max="1538" width="0.81640625" style="641" hidden="1" customWidth="1"/>
    <col min="1539" max="1554" width="2.453125" style="641" hidden="1" customWidth="1"/>
    <col min="1555" max="1555" width="4" style="641" hidden="1" customWidth="1"/>
    <col min="1556" max="1575" width="2.453125" style="641" hidden="1" customWidth="1"/>
    <col min="1576" max="1576" width="1.453125" style="641" hidden="1" customWidth="1"/>
    <col min="1577" max="1792" width="2.453125" style="641" hidden="1"/>
    <col min="1793" max="1793" width="1.453125" style="641" hidden="1" customWidth="1"/>
    <col min="1794" max="1794" width="0.81640625" style="641" hidden="1" customWidth="1"/>
    <col min="1795" max="1810" width="2.453125" style="641" hidden="1" customWidth="1"/>
    <col min="1811" max="1811" width="4" style="641" hidden="1" customWidth="1"/>
    <col min="1812" max="1831" width="2.453125" style="641" hidden="1" customWidth="1"/>
    <col min="1832" max="1832" width="1.453125" style="641" hidden="1" customWidth="1"/>
    <col min="1833" max="2048" width="2.453125" style="641" hidden="1"/>
    <col min="2049" max="2049" width="1.453125" style="641" hidden="1" customWidth="1"/>
    <col min="2050" max="2050" width="0.81640625" style="641" hidden="1" customWidth="1"/>
    <col min="2051" max="2066" width="2.453125" style="641" hidden="1" customWidth="1"/>
    <col min="2067" max="2067" width="4" style="641" hidden="1" customWidth="1"/>
    <col min="2068" max="2087" width="2.453125" style="641" hidden="1" customWidth="1"/>
    <col min="2088" max="2088" width="1.453125" style="641" hidden="1" customWidth="1"/>
    <col min="2089" max="2304" width="2.453125" style="641" hidden="1"/>
    <col min="2305" max="2305" width="1.453125" style="641" hidden="1" customWidth="1"/>
    <col min="2306" max="2306" width="0.81640625" style="641" hidden="1" customWidth="1"/>
    <col min="2307" max="2322" width="2.453125" style="641" hidden="1" customWidth="1"/>
    <col min="2323" max="2323" width="4" style="641" hidden="1" customWidth="1"/>
    <col min="2324" max="2343" width="2.453125" style="641" hidden="1" customWidth="1"/>
    <col min="2344" max="2344" width="1.453125" style="641" hidden="1" customWidth="1"/>
    <col min="2345" max="2560" width="2.453125" style="641" hidden="1"/>
    <col min="2561" max="2561" width="1.453125" style="641" hidden="1" customWidth="1"/>
    <col min="2562" max="2562" width="0.81640625" style="641" hidden="1" customWidth="1"/>
    <col min="2563" max="2578" width="2.453125" style="641" hidden="1" customWidth="1"/>
    <col min="2579" max="2579" width="4" style="641" hidden="1" customWidth="1"/>
    <col min="2580" max="2599" width="2.453125" style="641" hidden="1" customWidth="1"/>
    <col min="2600" max="2600" width="1.453125" style="641" hidden="1" customWidth="1"/>
    <col min="2601" max="2816" width="2.453125" style="641" hidden="1"/>
    <col min="2817" max="2817" width="1.453125" style="641" hidden="1" customWidth="1"/>
    <col min="2818" max="2818" width="0.81640625" style="641" hidden="1" customWidth="1"/>
    <col min="2819" max="2834" width="2.453125" style="641" hidden="1" customWidth="1"/>
    <col min="2835" max="2835" width="4" style="641" hidden="1" customWidth="1"/>
    <col min="2836" max="2855" width="2.453125" style="641" hidden="1" customWidth="1"/>
    <col min="2856" max="2856" width="1.453125" style="641" hidden="1" customWidth="1"/>
    <col min="2857" max="3072" width="2.453125" style="641" hidden="1"/>
    <col min="3073" max="3073" width="1.453125" style="641" hidden="1" customWidth="1"/>
    <col min="3074" max="3074" width="0.81640625" style="641" hidden="1" customWidth="1"/>
    <col min="3075" max="3090" width="2.453125" style="641" hidden="1" customWidth="1"/>
    <col min="3091" max="3091" width="4" style="641" hidden="1" customWidth="1"/>
    <col min="3092" max="3111" width="2.453125" style="641" hidden="1" customWidth="1"/>
    <col min="3112" max="3112" width="1.453125" style="641" hidden="1" customWidth="1"/>
    <col min="3113" max="3328" width="2.453125" style="641" hidden="1"/>
    <col min="3329" max="3329" width="1.453125" style="641" hidden="1" customWidth="1"/>
    <col min="3330" max="3330" width="0.81640625" style="641" hidden="1" customWidth="1"/>
    <col min="3331" max="3346" width="2.453125" style="641" hidden="1" customWidth="1"/>
    <col min="3347" max="3347" width="4" style="641" hidden="1" customWidth="1"/>
    <col min="3348" max="3367" width="2.453125" style="641" hidden="1" customWidth="1"/>
    <col min="3368" max="3368" width="1.453125" style="641" hidden="1" customWidth="1"/>
    <col min="3369" max="3584" width="2.453125" style="641" hidden="1"/>
    <col min="3585" max="3585" width="1.453125" style="641" hidden="1" customWidth="1"/>
    <col min="3586" max="3586" width="0.81640625" style="641" hidden="1" customWidth="1"/>
    <col min="3587" max="3602" width="2.453125" style="641" hidden="1" customWidth="1"/>
    <col min="3603" max="3603" width="4" style="641" hidden="1" customWidth="1"/>
    <col min="3604" max="3623" width="2.453125" style="641" hidden="1" customWidth="1"/>
    <col min="3624" max="3624" width="1.453125" style="641" hidden="1" customWidth="1"/>
    <col min="3625" max="3840" width="2.453125" style="641" hidden="1"/>
    <col min="3841" max="3841" width="1.453125" style="641" hidden="1" customWidth="1"/>
    <col min="3842" max="3842" width="0.81640625" style="641" hidden="1" customWidth="1"/>
    <col min="3843" max="3858" width="2.453125" style="641" hidden="1" customWidth="1"/>
    <col min="3859" max="3859" width="4" style="641" hidden="1" customWidth="1"/>
    <col min="3860" max="3879" width="2.453125" style="641" hidden="1" customWidth="1"/>
    <col min="3880" max="3880" width="1.453125" style="641" hidden="1" customWidth="1"/>
    <col min="3881" max="4096" width="2.453125" style="641" hidden="1"/>
    <col min="4097" max="4097" width="1.453125" style="641" hidden="1" customWidth="1"/>
    <col min="4098" max="4098" width="0.81640625" style="641" hidden="1" customWidth="1"/>
    <col min="4099" max="4114" width="2.453125" style="641" hidden="1" customWidth="1"/>
    <col min="4115" max="4115" width="4" style="641" hidden="1" customWidth="1"/>
    <col min="4116" max="4135" width="2.453125" style="641" hidden="1" customWidth="1"/>
    <col min="4136" max="4136" width="1.453125" style="641" hidden="1" customWidth="1"/>
    <col min="4137" max="4352" width="2.453125" style="641" hidden="1"/>
    <col min="4353" max="4353" width="1.453125" style="641" hidden="1" customWidth="1"/>
    <col min="4354" max="4354" width="0.81640625" style="641" hidden="1" customWidth="1"/>
    <col min="4355" max="4370" width="2.453125" style="641" hidden="1" customWidth="1"/>
    <col min="4371" max="4371" width="4" style="641" hidden="1" customWidth="1"/>
    <col min="4372" max="4391" width="2.453125" style="641" hidden="1" customWidth="1"/>
    <col min="4392" max="4392" width="1.453125" style="641" hidden="1" customWidth="1"/>
    <col min="4393" max="4608" width="2.453125" style="641" hidden="1"/>
    <col min="4609" max="4609" width="1.453125" style="641" hidden="1" customWidth="1"/>
    <col min="4610" max="4610" width="0.81640625" style="641" hidden="1" customWidth="1"/>
    <col min="4611" max="4626" width="2.453125" style="641" hidden="1" customWidth="1"/>
    <col min="4627" max="4627" width="4" style="641" hidden="1" customWidth="1"/>
    <col min="4628" max="4647" width="2.453125" style="641" hidden="1" customWidth="1"/>
    <col min="4648" max="4648" width="1.453125" style="641" hidden="1" customWidth="1"/>
    <col min="4649" max="4864" width="2.453125" style="641" hidden="1"/>
    <col min="4865" max="4865" width="1.453125" style="641" hidden="1" customWidth="1"/>
    <col min="4866" max="4866" width="0.81640625" style="641" hidden="1" customWidth="1"/>
    <col min="4867" max="4882" width="2.453125" style="641" hidden="1" customWidth="1"/>
    <col min="4883" max="4883" width="4" style="641" hidden="1" customWidth="1"/>
    <col min="4884" max="4903" width="2.453125" style="641" hidden="1" customWidth="1"/>
    <col min="4904" max="4904" width="1.453125" style="641" hidden="1" customWidth="1"/>
    <col min="4905" max="5120" width="2.453125" style="641" hidden="1"/>
    <col min="5121" max="5121" width="1.453125" style="641" hidden="1" customWidth="1"/>
    <col min="5122" max="5122" width="0.81640625" style="641" hidden="1" customWidth="1"/>
    <col min="5123" max="5138" width="2.453125" style="641" hidden="1" customWidth="1"/>
    <col min="5139" max="5139" width="4" style="641" hidden="1" customWidth="1"/>
    <col min="5140" max="5159" width="2.453125" style="641" hidden="1" customWidth="1"/>
    <col min="5160" max="5160" width="1.453125" style="641" hidden="1" customWidth="1"/>
    <col min="5161" max="5376" width="2.453125" style="641" hidden="1"/>
    <col min="5377" max="5377" width="1.453125" style="641" hidden="1" customWidth="1"/>
    <col min="5378" max="5378" width="0.81640625" style="641" hidden="1" customWidth="1"/>
    <col min="5379" max="5394" width="2.453125" style="641" hidden="1" customWidth="1"/>
    <col min="5395" max="5395" width="4" style="641" hidden="1" customWidth="1"/>
    <col min="5396" max="5415" width="2.453125" style="641" hidden="1" customWidth="1"/>
    <col min="5416" max="5416" width="1.453125" style="641" hidden="1" customWidth="1"/>
    <col min="5417" max="5632" width="2.453125" style="641" hidden="1"/>
    <col min="5633" max="5633" width="1.453125" style="641" hidden="1" customWidth="1"/>
    <col min="5634" max="5634" width="0.81640625" style="641" hidden="1" customWidth="1"/>
    <col min="5635" max="5650" width="2.453125" style="641" hidden="1" customWidth="1"/>
    <col min="5651" max="5651" width="4" style="641" hidden="1" customWidth="1"/>
    <col min="5652" max="5671" width="2.453125" style="641" hidden="1" customWidth="1"/>
    <col min="5672" max="5672" width="1.453125" style="641" hidden="1" customWidth="1"/>
    <col min="5673" max="5888" width="2.453125" style="641" hidden="1"/>
    <col min="5889" max="5889" width="1.453125" style="641" hidden="1" customWidth="1"/>
    <col min="5890" max="5890" width="0.81640625" style="641" hidden="1" customWidth="1"/>
    <col min="5891" max="5906" width="2.453125" style="641" hidden="1" customWidth="1"/>
    <col min="5907" max="5907" width="4" style="641" hidden="1" customWidth="1"/>
    <col min="5908" max="5927" width="2.453125" style="641" hidden="1" customWidth="1"/>
    <col min="5928" max="5928" width="1.453125" style="641" hidden="1" customWidth="1"/>
    <col min="5929" max="6144" width="2.453125" style="641" hidden="1"/>
    <col min="6145" max="6145" width="1.453125" style="641" hidden="1" customWidth="1"/>
    <col min="6146" max="6146" width="0.81640625" style="641" hidden="1" customWidth="1"/>
    <col min="6147" max="6162" width="2.453125" style="641" hidden="1" customWidth="1"/>
    <col min="6163" max="6163" width="4" style="641" hidden="1" customWidth="1"/>
    <col min="6164" max="6183" width="2.453125" style="641" hidden="1" customWidth="1"/>
    <col min="6184" max="6184" width="1.453125" style="641" hidden="1" customWidth="1"/>
    <col min="6185" max="6400" width="2.453125" style="641" hidden="1"/>
    <col min="6401" max="6401" width="1.453125" style="641" hidden="1" customWidth="1"/>
    <col min="6402" max="6402" width="0.81640625" style="641" hidden="1" customWidth="1"/>
    <col min="6403" max="6418" width="2.453125" style="641" hidden="1" customWidth="1"/>
    <col min="6419" max="6419" width="4" style="641" hidden="1" customWidth="1"/>
    <col min="6420" max="6439" width="2.453125" style="641" hidden="1" customWidth="1"/>
    <col min="6440" max="6440" width="1.453125" style="641" hidden="1" customWidth="1"/>
    <col min="6441" max="6656" width="2.453125" style="641" hidden="1"/>
    <col min="6657" max="6657" width="1.453125" style="641" hidden="1" customWidth="1"/>
    <col min="6658" max="6658" width="0.81640625" style="641" hidden="1" customWidth="1"/>
    <col min="6659" max="6674" width="2.453125" style="641" hidden="1" customWidth="1"/>
    <col min="6675" max="6675" width="4" style="641" hidden="1" customWidth="1"/>
    <col min="6676" max="6695" width="2.453125" style="641" hidden="1" customWidth="1"/>
    <col min="6696" max="6696" width="1.453125" style="641" hidden="1" customWidth="1"/>
    <col min="6697" max="6912" width="2.453125" style="641" hidden="1"/>
    <col min="6913" max="6913" width="1.453125" style="641" hidden="1" customWidth="1"/>
    <col min="6914" max="6914" width="0.81640625" style="641" hidden="1" customWidth="1"/>
    <col min="6915" max="6930" width="2.453125" style="641" hidden="1" customWidth="1"/>
    <col min="6931" max="6931" width="4" style="641" hidden="1" customWidth="1"/>
    <col min="6932" max="6951" width="2.453125" style="641" hidden="1" customWidth="1"/>
    <col min="6952" max="6952" width="1.453125" style="641" hidden="1" customWidth="1"/>
    <col min="6953" max="7168" width="2.453125" style="641" hidden="1"/>
    <col min="7169" max="7169" width="1.453125" style="641" hidden="1" customWidth="1"/>
    <col min="7170" max="7170" width="0.81640625" style="641" hidden="1" customWidth="1"/>
    <col min="7171" max="7186" width="2.453125" style="641" hidden="1" customWidth="1"/>
    <col min="7187" max="7187" width="4" style="641" hidden="1" customWidth="1"/>
    <col min="7188" max="7207" width="2.453125" style="641" hidden="1" customWidth="1"/>
    <col min="7208" max="7208" width="1.453125" style="641" hidden="1" customWidth="1"/>
    <col min="7209" max="7424" width="2.453125" style="641" hidden="1"/>
    <col min="7425" max="7425" width="1.453125" style="641" hidden="1" customWidth="1"/>
    <col min="7426" max="7426" width="0.81640625" style="641" hidden="1" customWidth="1"/>
    <col min="7427" max="7442" width="2.453125" style="641" hidden="1" customWidth="1"/>
    <col min="7443" max="7443" width="4" style="641" hidden="1" customWidth="1"/>
    <col min="7444" max="7463" width="2.453125" style="641" hidden="1" customWidth="1"/>
    <col min="7464" max="7464" width="1.453125" style="641" hidden="1" customWidth="1"/>
    <col min="7465" max="7680" width="2.453125" style="641" hidden="1"/>
    <col min="7681" max="7681" width="1.453125" style="641" hidden="1" customWidth="1"/>
    <col min="7682" max="7682" width="0.81640625" style="641" hidden="1" customWidth="1"/>
    <col min="7683" max="7698" width="2.453125" style="641" hidden="1" customWidth="1"/>
    <col min="7699" max="7699" width="4" style="641" hidden="1" customWidth="1"/>
    <col min="7700" max="7719" width="2.453125" style="641" hidden="1" customWidth="1"/>
    <col min="7720" max="7720" width="1.453125" style="641" hidden="1" customWidth="1"/>
    <col min="7721" max="7936" width="2.453125" style="641" hidden="1"/>
    <col min="7937" max="7937" width="1.453125" style="641" hidden="1" customWidth="1"/>
    <col min="7938" max="7938" width="0.81640625" style="641" hidden="1" customWidth="1"/>
    <col min="7939" max="7954" width="2.453125" style="641" hidden="1" customWidth="1"/>
    <col min="7955" max="7955" width="4" style="641" hidden="1" customWidth="1"/>
    <col min="7956" max="7975" width="2.453125" style="641" hidden="1" customWidth="1"/>
    <col min="7976" max="7976" width="1.453125" style="641" hidden="1" customWidth="1"/>
    <col min="7977" max="8192" width="2.453125" style="641" hidden="1"/>
    <col min="8193" max="8193" width="1.453125" style="641" hidden="1" customWidth="1"/>
    <col min="8194" max="8194" width="0.81640625" style="641" hidden="1" customWidth="1"/>
    <col min="8195" max="8210" width="2.453125" style="641" hidden="1" customWidth="1"/>
    <col min="8211" max="8211" width="4" style="641" hidden="1" customWidth="1"/>
    <col min="8212" max="8231" width="2.453125" style="641" hidden="1" customWidth="1"/>
    <col min="8232" max="8232" width="1.453125" style="641" hidden="1" customWidth="1"/>
    <col min="8233" max="8448" width="2.453125" style="641" hidden="1"/>
    <col min="8449" max="8449" width="1.453125" style="641" hidden="1" customWidth="1"/>
    <col min="8450" max="8450" width="0.81640625" style="641" hidden="1" customWidth="1"/>
    <col min="8451" max="8466" width="2.453125" style="641" hidden="1" customWidth="1"/>
    <col min="8467" max="8467" width="4" style="641" hidden="1" customWidth="1"/>
    <col min="8468" max="8487" width="2.453125" style="641" hidden="1" customWidth="1"/>
    <col min="8488" max="8488" width="1.453125" style="641" hidden="1" customWidth="1"/>
    <col min="8489" max="8704" width="2.453125" style="641" hidden="1"/>
    <col min="8705" max="8705" width="1.453125" style="641" hidden="1" customWidth="1"/>
    <col min="8706" max="8706" width="0.81640625" style="641" hidden="1" customWidth="1"/>
    <col min="8707" max="8722" width="2.453125" style="641" hidden="1" customWidth="1"/>
    <col min="8723" max="8723" width="4" style="641" hidden="1" customWidth="1"/>
    <col min="8724" max="8743" width="2.453125" style="641" hidden="1" customWidth="1"/>
    <col min="8744" max="8744" width="1.453125" style="641" hidden="1" customWidth="1"/>
    <col min="8745" max="8960" width="2.453125" style="641" hidden="1"/>
    <col min="8961" max="8961" width="1.453125" style="641" hidden="1" customWidth="1"/>
    <col min="8962" max="8962" width="0.81640625" style="641" hidden="1" customWidth="1"/>
    <col min="8963" max="8978" width="2.453125" style="641" hidden="1" customWidth="1"/>
    <col min="8979" max="8979" width="4" style="641" hidden="1" customWidth="1"/>
    <col min="8980" max="8999" width="2.453125" style="641" hidden="1" customWidth="1"/>
    <col min="9000" max="9000" width="1.453125" style="641" hidden="1" customWidth="1"/>
    <col min="9001" max="9216" width="2.453125" style="641" hidden="1"/>
    <col min="9217" max="9217" width="1.453125" style="641" hidden="1" customWidth="1"/>
    <col min="9218" max="9218" width="0.81640625" style="641" hidden="1" customWidth="1"/>
    <col min="9219" max="9234" width="2.453125" style="641" hidden="1" customWidth="1"/>
    <col min="9235" max="9235" width="4" style="641" hidden="1" customWidth="1"/>
    <col min="9236" max="9255" width="2.453125" style="641" hidden="1" customWidth="1"/>
    <col min="9256" max="9256" width="1.453125" style="641" hidden="1" customWidth="1"/>
    <col min="9257" max="9472" width="2.453125" style="641" hidden="1"/>
    <col min="9473" max="9473" width="1.453125" style="641" hidden="1" customWidth="1"/>
    <col min="9474" max="9474" width="0.81640625" style="641" hidden="1" customWidth="1"/>
    <col min="9475" max="9490" width="2.453125" style="641" hidden="1" customWidth="1"/>
    <col min="9491" max="9491" width="4" style="641" hidden="1" customWidth="1"/>
    <col min="9492" max="9511" width="2.453125" style="641" hidden="1" customWidth="1"/>
    <col min="9512" max="9512" width="1.453125" style="641" hidden="1" customWidth="1"/>
    <col min="9513" max="9728" width="2.453125" style="641" hidden="1"/>
    <col min="9729" max="9729" width="1.453125" style="641" hidden="1" customWidth="1"/>
    <col min="9730" max="9730" width="0.81640625" style="641" hidden="1" customWidth="1"/>
    <col min="9731" max="9746" width="2.453125" style="641" hidden="1" customWidth="1"/>
    <col min="9747" max="9747" width="4" style="641" hidden="1" customWidth="1"/>
    <col min="9748" max="9767" width="2.453125" style="641" hidden="1" customWidth="1"/>
    <col min="9768" max="9768" width="1.453125" style="641" hidden="1" customWidth="1"/>
    <col min="9769" max="9984" width="2.453125" style="641" hidden="1"/>
    <col min="9985" max="9985" width="1.453125" style="641" hidden="1" customWidth="1"/>
    <col min="9986" max="9986" width="0.81640625" style="641" hidden="1" customWidth="1"/>
    <col min="9987" max="10002" width="2.453125" style="641" hidden="1" customWidth="1"/>
    <col min="10003" max="10003" width="4" style="641" hidden="1" customWidth="1"/>
    <col min="10004" max="10023" width="2.453125" style="641" hidden="1" customWidth="1"/>
    <col min="10024" max="10024" width="1.453125" style="641" hidden="1" customWidth="1"/>
    <col min="10025" max="10240" width="2.453125" style="641" hidden="1"/>
    <col min="10241" max="10241" width="1.453125" style="641" hidden="1" customWidth="1"/>
    <col min="10242" max="10242" width="0.81640625" style="641" hidden="1" customWidth="1"/>
    <col min="10243" max="10258" width="2.453125" style="641" hidden="1" customWidth="1"/>
    <col min="10259" max="10259" width="4" style="641" hidden="1" customWidth="1"/>
    <col min="10260" max="10279" width="2.453125" style="641" hidden="1" customWidth="1"/>
    <col min="10280" max="10280" width="1.453125" style="641" hidden="1" customWidth="1"/>
    <col min="10281" max="10496" width="2.453125" style="641" hidden="1"/>
    <col min="10497" max="10497" width="1.453125" style="641" hidden="1" customWidth="1"/>
    <col min="10498" max="10498" width="0.81640625" style="641" hidden="1" customWidth="1"/>
    <col min="10499" max="10514" width="2.453125" style="641" hidden="1" customWidth="1"/>
    <col min="10515" max="10515" width="4" style="641" hidden="1" customWidth="1"/>
    <col min="10516" max="10535" width="2.453125" style="641" hidden="1" customWidth="1"/>
    <col min="10536" max="10536" width="1.453125" style="641" hidden="1" customWidth="1"/>
    <col min="10537" max="10752" width="2.453125" style="641" hidden="1"/>
    <col min="10753" max="10753" width="1.453125" style="641" hidden="1" customWidth="1"/>
    <col min="10754" max="10754" width="0.81640625" style="641" hidden="1" customWidth="1"/>
    <col min="10755" max="10770" width="2.453125" style="641" hidden="1" customWidth="1"/>
    <col min="10771" max="10771" width="4" style="641" hidden="1" customWidth="1"/>
    <col min="10772" max="10791" width="2.453125" style="641" hidden="1" customWidth="1"/>
    <col min="10792" max="10792" width="1.453125" style="641" hidden="1" customWidth="1"/>
    <col min="10793" max="11008" width="2.453125" style="641" hidden="1"/>
    <col min="11009" max="11009" width="1.453125" style="641" hidden="1" customWidth="1"/>
    <col min="11010" max="11010" width="0.81640625" style="641" hidden="1" customWidth="1"/>
    <col min="11011" max="11026" width="2.453125" style="641" hidden="1" customWidth="1"/>
    <col min="11027" max="11027" width="4" style="641" hidden="1" customWidth="1"/>
    <col min="11028" max="11047" width="2.453125" style="641" hidden="1" customWidth="1"/>
    <col min="11048" max="11048" width="1.453125" style="641" hidden="1" customWidth="1"/>
    <col min="11049" max="11264" width="2.453125" style="641" hidden="1"/>
    <col min="11265" max="11265" width="1.453125" style="641" hidden="1" customWidth="1"/>
    <col min="11266" max="11266" width="0.81640625" style="641" hidden="1" customWidth="1"/>
    <col min="11267" max="11282" width="2.453125" style="641" hidden="1" customWidth="1"/>
    <col min="11283" max="11283" width="4" style="641" hidden="1" customWidth="1"/>
    <col min="11284" max="11303" width="2.453125" style="641" hidden="1" customWidth="1"/>
    <col min="11304" max="11304" width="1.453125" style="641" hidden="1" customWidth="1"/>
    <col min="11305" max="11520" width="2.453125" style="641" hidden="1"/>
    <col min="11521" max="11521" width="1.453125" style="641" hidden="1" customWidth="1"/>
    <col min="11522" max="11522" width="0.81640625" style="641" hidden="1" customWidth="1"/>
    <col min="11523" max="11538" width="2.453125" style="641" hidden="1" customWidth="1"/>
    <col min="11539" max="11539" width="4" style="641" hidden="1" customWidth="1"/>
    <col min="11540" max="11559" width="2.453125" style="641" hidden="1" customWidth="1"/>
    <col min="11560" max="11560" width="1.453125" style="641" hidden="1" customWidth="1"/>
    <col min="11561" max="11776" width="2.453125" style="641" hidden="1"/>
    <col min="11777" max="11777" width="1.453125" style="641" hidden="1" customWidth="1"/>
    <col min="11778" max="11778" width="0.81640625" style="641" hidden="1" customWidth="1"/>
    <col min="11779" max="11794" width="2.453125" style="641" hidden="1" customWidth="1"/>
    <col min="11795" max="11795" width="4" style="641" hidden="1" customWidth="1"/>
    <col min="11796" max="11815" width="2.453125" style="641" hidden="1" customWidth="1"/>
    <col min="11816" max="11816" width="1.453125" style="641" hidden="1" customWidth="1"/>
    <col min="11817" max="12032" width="2.453125" style="641" hidden="1"/>
    <col min="12033" max="12033" width="1.453125" style="641" hidden="1" customWidth="1"/>
    <col min="12034" max="12034" width="0.81640625" style="641" hidden="1" customWidth="1"/>
    <col min="12035" max="12050" width="2.453125" style="641" hidden="1" customWidth="1"/>
    <col min="12051" max="12051" width="4" style="641" hidden="1" customWidth="1"/>
    <col min="12052" max="12071" width="2.453125" style="641" hidden="1" customWidth="1"/>
    <col min="12072" max="12072" width="1.453125" style="641" hidden="1" customWidth="1"/>
    <col min="12073" max="12288" width="2.453125" style="641" hidden="1"/>
    <col min="12289" max="12289" width="1.453125" style="641" hidden="1" customWidth="1"/>
    <col min="12290" max="12290" width="0.81640625" style="641" hidden="1" customWidth="1"/>
    <col min="12291" max="12306" width="2.453125" style="641" hidden="1" customWidth="1"/>
    <col min="12307" max="12307" width="4" style="641" hidden="1" customWidth="1"/>
    <col min="12308" max="12327" width="2.453125" style="641" hidden="1" customWidth="1"/>
    <col min="12328" max="12328" width="1.453125" style="641" hidden="1" customWidth="1"/>
    <col min="12329" max="12544" width="2.453125" style="641" hidden="1"/>
    <col min="12545" max="12545" width="1.453125" style="641" hidden="1" customWidth="1"/>
    <col min="12546" max="12546" width="0.81640625" style="641" hidden="1" customWidth="1"/>
    <col min="12547" max="12562" width="2.453125" style="641" hidden="1" customWidth="1"/>
    <col min="12563" max="12563" width="4" style="641" hidden="1" customWidth="1"/>
    <col min="12564" max="12583" width="2.453125" style="641" hidden="1" customWidth="1"/>
    <col min="12584" max="12584" width="1.453125" style="641" hidden="1" customWidth="1"/>
    <col min="12585" max="12800" width="2.453125" style="641" hidden="1"/>
    <col min="12801" max="12801" width="1.453125" style="641" hidden="1" customWidth="1"/>
    <col min="12802" max="12802" width="0.81640625" style="641" hidden="1" customWidth="1"/>
    <col min="12803" max="12818" width="2.453125" style="641" hidden="1" customWidth="1"/>
    <col min="12819" max="12819" width="4" style="641" hidden="1" customWidth="1"/>
    <col min="12820" max="12839" width="2.453125" style="641" hidden="1" customWidth="1"/>
    <col min="12840" max="12840" width="1.453125" style="641" hidden="1" customWidth="1"/>
    <col min="12841" max="13056" width="2.453125" style="641" hidden="1"/>
    <col min="13057" max="13057" width="1.453125" style="641" hidden="1" customWidth="1"/>
    <col min="13058" max="13058" width="0.81640625" style="641" hidden="1" customWidth="1"/>
    <col min="13059" max="13074" width="2.453125" style="641" hidden="1" customWidth="1"/>
    <col min="13075" max="13075" width="4" style="641" hidden="1" customWidth="1"/>
    <col min="13076" max="13095" width="2.453125" style="641" hidden="1" customWidth="1"/>
    <col min="13096" max="13096" width="1.453125" style="641" hidden="1" customWidth="1"/>
    <col min="13097" max="13312" width="2.453125" style="641" hidden="1"/>
    <col min="13313" max="13313" width="1.453125" style="641" hidden="1" customWidth="1"/>
    <col min="13314" max="13314" width="0.81640625" style="641" hidden="1" customWidth="1"/>
    <col min="13315" max="13330" width="2.453125" style="641" hidden="1" customWidth="1"/>
    <col min="13331" max="13331" width="4" style="641" hidden="1" customWidth="1"/>
    <col min="13332" max="13351" width="2.453125" style="641" hidden="1" customWidth="1"/>
    <col min="13352" max="13352" width="1.453125" style="641" hidden="1" customWidth="1"/>
    <col min="13353" max="13568" width="2.453125" style="641" hidden="1"/>
    <col min="13569" max="13569" width="1.453125" style="641" hidden="1" customWidth="1"/>
    <col min="13570" max="13570" width="0.81640625" style="641" hidden="1" customWidth="1"/>
    <col min="13571" max="13586" width="2.453125" style="641" hidden="1" customWidth="1"/>
    <col min="13587" max="13587" width="4" style="641" hidden="1" customWidth="1"/>
    <col min="13588" max="13607" width="2.453125" style="641" hidden="1" customWidth="1"/>
    <col min="13608" max="13608" width="1.453125" style="641" hidden="1" customWidth="1"/>
    <col min="13609" max="13824" width="2.453125" style="641" hidden="1"/>
    <col min="13825" max="13825" width="1.453125" style="641" hidden="1" customWidth="1"/>
    <col min="13826" max="13826" width="0.81640625" style="641" hidden="1" customWidth="1"/>
    <col min="13827" max="13842" width="2.453125" style="641" hidden="1" customWidth="1"/>
    <col min="13843" max="13843" width="4" style="641" hidden="1" customWidth="1"/>
    <col min="13844" max="13863" width="2.453125" style="641" hidden="1" customWidth="1"/>
    <col min="13864" max="13864" width="1.453125" style="641" hidden="1" customWidth="1"/>
    <col min="13865" max="14080" width="2.453125" style="641" hidden="1"/>
    <col min="14081" max="14081" width="1.453125" style="641" hidden="1" customWidth="1"/>
    <col min="14082" max="14082" width="0.81640625" style="641" hidden="1" customWidth="1"/>
    <col min="14083" max="14098" width="2.453125" style="641" hidden="1" customWidth="1"/>
    <col min="14099" max="14099" width="4" style="641" hidden="1" customWidth="1"/>
    <col min="14100" max="14119" width="2.453125" style="641" hidden="1" customWidth="1"/>
    <col min="14120" max="14120" width="1.453125" style="641" hidden="1" customWidth="1"/>
    <col min="14121" max="14336" width="2.453125" style="641" hidden="1"/>
    <col min="14337" max="14337" width="1.453125" style="641" hidden="1" customWidth="1"/>
    <col min="14338" max="14338" width="0.81640625" style="641" hidden="1" customWidth="1"/>
    <col min="14339" max="14354" width="2.453125" style="641" hidden="1" customWidth="1"/>
    <col min="14355" max="14355" width="4" style="641" hidden="1" customWidth="1"/>
    <col min="14356" max="14375" width="2.453125" style="641" hidden="1" customWidth="1"/>
    <col min="14376" max="14376" width="1.453125" style="641" hidden="1" customWidth="1"/>
    <col min="14377" max="14592" width="2.453125" style="641" hidden="1"/>
    <col min="14593" max="14593" width="1.453125" style="641" hidden="1" customWidth="1"/>
    <col min="14594" max="14594" width="0.81640625" style="641" hidden="1" customWidth="1"/>
    <col min="14595" max="14610" width="2.453125" style="641" hidden="1" customWidth="1"/>
    <col min="14611" max="14611" width="4" style="641" hidden="1" customWidth="1"/>
    <col min="14612" max="14631" width="2.453125" style="641" hidden="1" customWidth="1"/>
    <col min="14632" max="14632" width="1.453125" style="641" hidden="1" customWidth="1"/>
    <col min="14633" max="14848" width="2.453125" style="641" hidden="1"/>
    <col min="14849" max="14849" width="1.453125" style="641" hidden="1" customWidth="1"/>
    <col min="14850" max="14850" width="0.81640625" style="641" hidden="1" customWidth="1"/>
    <col min="14851" max="14866" width="2.453125" style="641" hidden="1" customWidth="1"/>
    <col min="14867" max="14867" width="4" style="641" hidden="1" customWidth="1"/>
    <col min="14868" max="14887" width="2.453125" style="641" hidden="1" customWidth="1"/>
    <col min="14888" max="14888" width="1.453125" style="641" hidden="1" customWidth="1"/>
    <col min="14889" max="15104" width="2.453125" style="641" hidden="1"/>
    <col min="15105" max="15105" width="1.453125" style="641" hidden="1" customWidth="1"/>
    <col min="15106" max="15106" width="0.81640625" style="641" hidden="1" customWidth="1"/>
    <col min="15107" max="15122" width="2.453125" style="641" hidden="1" customWidth="1"/>
    <col min="15123" max="15123" width="4" style="641" hidden="1" customWidth="1"/>
    <col min="15124" max="15143" width="2.453125" style="641" hidden="1" customWidth="1"/>
    <col min="15144" max="15144" width="1.453125" style="641" hidden="1" customWidth="1"/>
    <col min="15145" max="15360" width="2.453125" style="641" hidden="1"/>
    <col min="15361" max="15361" width="1.453125" style="641" hidden="1" customWidth="1"/>
    <col min="15362" max="15362" width="0.81640625" style="641" hidden="1" customWidth="1"/>
    <col min="15363" max="15378" width="2.453125" style="641" hidden="1" customWidth="1"/>
    <col min="15379" max="15379" width="4" style="641" hidden="1" customWidth="1"/>
    <col min="15380" max="15399" width="2.453125" style="641" hidden="1" customWidth="1"/>
    <col min="15400" max="15400" width="1.453125" style="641" hidden="1" customWidth="1"/>
    <col min="15401" max="15616" width="2.453125" style="641" hidden="1"/>
    <col min="15617" max="15617" width="1.453125" style="641" hidden="1" customWidth="1"/>
    <col min="15618" max="15618" width="0.81640625" style="641" hidden="1" customWidth="1"/>
    <col min="15619" max="15634" width="2.453125" style="641" hidden="1" customWidth="1"/>
    <col min="15635" max="15635" width="4" style="641" hidden="1" customWidth="1"/>
    <col min="15636" max="15655" width="2.453125" style="641" hidden="1" customWidth="1"/>
    <col min="15656" max="15656" width="1.453125" style="641" hidden="1" customWidth="1"/>
    <col min="15657" max="15872" width="2.453125" style="641" hidden="1"/>
    <col min="15873" max="15873" width="1.453125" style="641" hidden="1" customWidth="1"/>
    <col min="15874" max="15874" width="0.81640625" style="641" hidden="1" customWidth="1"/>
    <col min="15875" max="15890" width="2.453125" style="641" hidden="1" customWidth="1"/>
    <col min="15891" max="15891" width="4" style="641" hidden="1" customWidth="1"/>
    <col min="15892" max="15911" width="2.453125" style="641" hidden="1" customWidth="1"/>
    <col min="15912" max="15912" width="1.453125" style="641" hidden="1" customWidth="1"/>
    <col min="15913" max="16128" width="2.453125" style="641" hidden="1"/>
    <col min="16129" max="16129" width="1.453125" style="641" hidden="1" customWidth="1"/>
    <col min="16130" max="16130" width="0.81640625" style="641" hidden="1" customWidth="1"/>
    <col min="16131" max="16146" width="2.453125" style="641" hidden="1" customWidth="1"/>
    <col min="16147" max="16147" width="4" style="641" hidden="1" customWidth="1"/>
    <col min="16148" max="16167" width="2.453125" style="641" hidden="1" customWidth="1"/>
    <col min="16168" max="16168" width="1.453125" style="641" hidden="1" customWidth="1"/>
    <col min="16169" max="16384" width="2.453125" style="641" hidden="1"/>
  </cols>
  <sheetData>
    <row r="1" spans="1:98" ht="12.75" customHeight="1">
      <c r="A1" s="1699" t="s">
        <v>1599</v>
      </c>
      <c r="B1" s="1699"/>
      <c r="C1" s="1699"/>
      <c r="D1" s="1699"/>
      <c r="E1" s="1699"/>
      <c r="F1" s="1699"/>
      <c r="G1" s="1699"/>
      <c r="H1" s="1699"/>
      <c r="I1" s="1699"/>
      <c r="J1" s="1699"/>
      <c r="K1" s="1699"/>
      <c r="L1" s="1699"/>
      <c r="M1" s="1699"/>
      <c r="N1" s="1699"/>
      <c r="O1" s="1699"/>
      <c r="P1" s="1699"/>
      <c r="Q1" s="1699"/>
      <c r="R1" s="1699"/>
      <c r="S1" s="1699"/>
      <c r="T1" s="1699"/>
      <c r="U1" s="1699"/>
      <c r="V1" s="1699"/>
      <c r="W1" s="1699"/>
      <c r="X1" s="1699"/>
      <c r="Y1" s="1699"/>
      <c r="Z1" s="1699"/>
      <c r="AA1" s="1699"/>
      <c r="AB1" s="1699"/>
      <c r="AC1" s="1699"/>
      <c r="AD1" s="1699"/>
      <c r="AE1" s="1699"/>
      <c r="AF1" s="1699"/>
      <c r="AG1" s="1699"/>
      <c r="AH1" s="1699"/>
      <c r="AI1" s="1699"/>
      <c r="AJ1" s="1699"/>
      <c r="AK1" s="1699"/>
      <c r="AL1" s="1699"/>
      <c r="AM1" s="1699"/>
      <c r="AN1" s="1699"/>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 thickBot="1">
      <c r="A2" s="1700"/>
      <c r="B2" s="1700"/>
      <c r="C2" s="1700"/>
      <c r="D2" s="1700"/>
      <c r="E2" s="1700"/>
      <c r="F2" s="1700"/>
      <c r="G2" s="1700"/>
      <c r="H2" s="1700"/>
      <c r="I2" s="1700"/>
      <c r="J2" s="1700"/>
      <c r="K2" s="1700"/>
      <c r="L2" s="1700"/>
      <c r="M2" s="1700"/>
      <c r="N2" s="1700"/>
      <c r="O2" s="1700"/>
      <c r="P2" s="1700"/>
      <c r="Q2" s="1700"/>
      <c r="R2" s="1700"/>
      <c r="S2" s="1700"/>
      <c r="T2" s="1700"/>
      <c r="U2" s="1700"/>
      <c r="V2" s="1700"/>
      <c r="W2" s="1700"/>
      <c r="X2" s="1700"/>
      <c r="Y2" s="1700"/>
      <c r="Z2" s="1700"/>
      <c r="AA2" s="1700"/>
      <c r="AB2" s="1700"/>
      <c r="AC2" s="1700"/>
      <c r="AD2" s="1700"/>
      <c r="AE2" s="1700"/>
      <c r="AF2" s="1700"/>
      <c r="AG2" s="1700"/>
      <c r="AH2" s="1700"/>
      <c r="AI2" s="1700"/>
      <c r="AJ2" s="1700"/>
      <c r="AK2" s="1700"/>
      <c r="AL2" s="1700"/>
      <c r="AM2" s="1700"/>
      <c r="AN2" s="1700"/>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3">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3">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3">
      <c r="A6" s="646"/>
      <c r="B6" s="641"/>
      <c r="C6" s="696" t="s">
        <v>1506</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4" customHeight="1">
      <c r="A7" s="641"/>
      <c r="B7" s="647"/>
      <c r="C7" s="648"/>
      <c r="D7" s="648"/>
      <c r="E7" s="648"/>
      <c r="F7" s="648"/>
      <c r="G7" s="648"/>
      <c r="H7" s="648"/>
      <c r="I7" s="648"/>
      <c r="J7" s="648"/>
      <c r="K7" s="648"/>
      <c r="L7" s="648"/>
      <c r="M7" s="648"/>
      <c r="N7" s="648"/>
      <c r="O7" s="648"/>
      <c r="P7" s="648"/>
      <c r="Q7" s="648"/>
      <c r="R7" s="648"/>
      <c r="S7" s="648"/>
      <c r="T7" s="1676" t="str">
        <f xml:space="preserve"> IF(T25=100%,'Sources and Basis Breakdown'!G2,'Sources and Basis Breakdown'!F2)</f>
        <v>30% PVC for New Const/
Rehabilitation
DDA/QCT
Building(s)</v>
      </c>
      <c r="U7" s="1676"/>
      <c r="V7" s="1676"/>
      <c r="W7" s="1676"/>
      <c r="X7" s="1676"/>
      <c r="Y7" s="1676" t="str">
        <f>IF(T25=100%," ",'Sources and Basis Breakdown'!G2)</f>
        <v>30% PVC for New Const/
Rehabilitation
NON-DDA/
NON-QCT Building(s)</v>
      </c>
      <c r="Z7" s="1676"/>
      <c r="AA7" s="1676"/>
      <c r="AB7" s="1676"/>
      <c r="AC7" s="1676"/>
      <c r="AD7" s="1676" t="str">
        <f xml:space="preserve"> IF(T25=100%, 'Sources and Basis Breakdown'!J2,'Sources and Basis Breakdown'!I2)</f>
        <v>30% PVC for Acquisition
DDA/QCT Building(s)</v>
      </c>
      <c r="AE7" s="1676"/>
      <c r="AF7" s="1676"/>
      <c r="AG7" s="1676"/>
      <c r="AH7" s="1676"/>
      <c r="AI7" s="1676" t="str">
        <f>IF(T25=100%," ",'Sources and Basis Breakdown'!J2)</f>
        <v>30% PVC for Acquisition
NON-DDA/
NON-QCT Building(s)</v>
      </c>
      <c r="AJ7" s="1676"/>
      <c r="AK7" s="1676"/>
      <c r="AL7" s="1676"/>
      <c r="AM7" s="1676"/>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76"/>
      <c r="U8" s="1676"/>
      <c r="V8" s="1676"/>
      <c r="W8" s="1676"/>
      <c r="X8" s="1676"/>
      <c r="Y8" s="1676"/>
      <c r="Z8" s="1676"/>
      <c r="AA8" s="1676"/>
      <c r="AB8" s="1676"/>
      <c r="AC8" s="1676"/>
      <c r="AD8" s="1676"/>
      <c r="AE8" s="1676"/>
      <c r="AF8" s="1676"/>
      <c r="AG8" s="1676"/>
      <c r="AH8" s="1676"/>
      <c r="AI8" s="1676"/>
      <c r="AJ8" s="1676"/>
      <c r="AK8" s="1676"/>
      <c r="AL8" s="1676"/>
      <c r="AM8" s="1676"/>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5">
      <c r="A9" s="641"/>
      <c r="B9" s="649"/>
      <c r="C9" s="650"/>
      <c r="D9" s="650"/>
      <c r="E9" s="650"/>
      <c r="F9" s="650"/>
      <c r="G9" s="650"/>
      <c r="H9" s="650"/>
      <c r="I9" s="650"/>
      <c r="J9" s="650"/>
      <c r="K9" s="650"/>
      <c r="L9" s="650"/>
      <c r="M9" s="650"/>
      <c r="N9" s="650"/>
      <c r="O9" s="650"/>
      <c r="P9" s="650"/>
      <c r="Q9" s="650"/>
      <c r="R9" s="650"/>
      <c r="S9" s="650"/>
      <c r="T9" s="1676"/>
      <c r="U9" s="1676"/>
      <c r="V9" s="1676"/>
      <c r="W9" s="1676"/>
      <c r="X9" s="1676"/>
      <c r="Y9" s="1676"/>
      <c r="Z9" s="1676"/>
      <c r="AA9" s="1676"/>
      <c r="AB9" s="1676"/>
      <c r="AC9" s="1676"/>
      <c r="AD9" s="1676"/>
      <c r="AE9" s="1676"/>
      <c r="AF9" s="1676"/>
      <c r="AG9" s="1676"/>
      <c r="AH9" s="1676"/>
      <c r="AI9" s="1676"/>
      <c r="AJ9" s="1676"/>
      <c r="AK9" s="1676"/>
      <c r="AL9" s="1676"/>
      <c r="AM9" s="1676"/>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9" customHeight="1">
      <c r="A10" s="641"/>
      <c r="B10" s="651"/>
      <c r="C10" s="652"/>
      <c r="D10" s="652"/>
      <c r="E10" s="652"/>
      <c r="F10" s="652"/>
      <c r="G10" s="652"/>
      <c r="H10" s="652"/>
      <c r="I10" s="652"/>
      <c r="J10" s="652"/>
      <c r="K10" s="652"/>
      <c r="L10" s="652"/>
      <c r="M10" s="652"/>
      <c r="N10" s="652"/>
      <c r="O10" s="652"/>
      <c r="P10" s="652"/>
      <c r="Q10" s="652"/>
      <c r="R10" s="652"/>
      <c r="S10" s="652"/>
      <c r="T10" s="1676"/>
      <c r="U10" s="1676"/>
      <c r="V10" s="1676"/>
      <c r="W10" s="1676"/>
      <c r="X10" s="1676"/>
      <c r="Y10" s="1676"/>
      <c r="Z10" s="1676"/>
      <c r="AA10" s="1676"/>
      <c r="AB10" s="1676"/>
      <c r="AC10" s="1676"/>
      <c r="AD10" s="1676"/>
      <c r="AE10" s="1676"/>
      <c r="AF10" s="1676"/>
      <c r="AG10" s="1676"/>
      <c r="AH10" s="1676"/>
      <c r="AI10" s="1676"/>
      <c r="AJ10" s="1676"/>
      <c r="AK10" s="1676"/>
      <c r="AL10" s="1676"/>
      <c r="AM10" s="1676"/>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3">
      <c r="A11" s="641"/>
      <c r="B11" s="1657" t="s">
        <v>407</v>
      </c>
      <c r="C11" s="1658"/>
      <c r="D11" s="1658"/>
      <c r="E11" s="1658"/>
      <c r="F11" s="1658"/>
      <c r="G11" s="1658"/>
      <c r="H11" s="1658"/>
      <c r="I11" s="1658"/>
      <c r="J11" s="1658"/>
      <c r="K11" s="1658"/>
      <c r="L11" s="1658"/>
      <c r="M11" s="1658"/>
      <c r="N11" s="1658"/>
      <c r="O11" s="1658"/>
      <c r="P11" s="1658"/>
      <c r="Q11" s="1658"/>
      <c r="R11" s="1658"/>
      <c r="S11" s="1659"/>
      <c r="T11" s="1701">
        <f>IF('Sources and Basis Breakdown'!F107=0,'Sources and Basis Breakdown'!E107,'Sources and Basis Breakdown'!F107)</f>
        <v>27095031</v>
      </c>
      <c r="U11" s="1702"/>
      <c r="V11" s="1702"/>
      <c r="W11" s="1702"/>
      <c r="X11" s="1702"/>
      <c r="Y11" s="1701">
        <f>IF(Y7=" ",0,IF('Sources and Basis Breakdown'!G107+'Sources and Basis Breakdown'!F107='Sources and Basis Breakdown'!E107,'Sources and Basis Breakdown'!G107,0))</f>
        <v>0</v>
      </c>
      <c r="Z11" s="1702"/>
      <c r="AA11" s="1702"/>
      <c r="AB11" s="1702"/>
      <c r="AC11" s="1702"/>
      <c r="AD11" s="1702">
        <f>IF('Sources and Basis Breakdown'!I107=0,'Sources and Basis Breakdown'!H107,'Sources and Basis Breakdown'!I107)</f>
        <v>49118259</v>
      </c>
      <c r="AE11" s="1702"/>
      <c r="AF11" s="1702"/>
      <c r="AG11" s="1702"/>
      <c r="AH11" s="1702"/>
      <c r="AI11" s="1702">
        <f>IF(Y7=" ",0,IF('Sources and Basis Breakdown'!I107+'Sources and Basis Breakdown'!J107='Sources and Basis Breakdown'!H107,'Sources and Basis Breakdown'!J107,0))</f>
        <v>0</v>
      </c>
      <c r="AJ11" s="1702"/>
      <c r="AK11" s="1702"/>
      <c r="AL11" s="1702"/>
      <c r="AM11" s="1702"/>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3">
      <c r="A12" s="641"/>
      <c r="B12" s="1705" t="s">
        <v>543</v>
      </c>
      <c r="C12" s="1706"/>
      <c r="D12" s="1706"/>
      <c r="E12" s="1706"/>
      <c r="F12" s="1706"/>
      <c r="G12" s="1706"/>
      <c r="H12" s="1706"/>
      <c r="I12" s="1706"/>
      <c r="J12" s="1706"/>
      <c r="K12" s="1706"/>
      <c r="L12" s="1706"/>
      <c r="M12" s="1706"/>
      <c r="N12" s="1706"/>
      <c r="O12" s="1706"/>
      <c r="P12" s="1706"/>
      <c r="Q12" s="1706"/>
      <c r="R12" s="1706"/>
      <c r="S12" s="1707"/>
      <c r="T12" s="1681"/>
      <c r="U12" s="1682"/>
      <c r="V12" s="1682"/>
      <c r="W12" s="1682"/>
      <c r="X12" s="1683"/>
      <c r="Y12" s="1681"/>
      <c r="Z12" s="1682"/>
      <c r="AA12" s="1682"/>
      <c r="AB12" s="1682"/>
      <c r="AC12" s="1683"/>
      <c r="AD12" s="1681"/>
      <c r="AE12" s="1682"/>
      <c r="AF12" s="1682"/>
      <c r="AG12" s="1682"/>
      <c r="AH12" s="1683"/>
      <c r="AI12" s="1681"/>
      <c r="AJ12" s="1682"/>
      <c r="AK12" s="1682"/>
      <c r="AL12" s="1682"/>
      <c r="AM12" s="1683"/>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5">
      <c r="A13" s="641"/>
      <c r="B13" s="693"/>
      <c r="C13" s="1708" t="s">
        <v>544</v>
      </c>
      <c r="D13" s="1708"/>
      <c r="E13" s="1708"/>
      <c r="F13" s="1708"/>
      <c r="G13" s="1708"/>
      <c r="H13" s="1708"/>
      <c r="I13" s="1708"/>
      <c r="J13" s="1708"/>
      <c r="K13" s="1708"/>
      <c r="L13" s="1708"/>
      <c r="M13" s="1708"/>
      <c r="N13" s="1708"/>
      <c r="O13" s="1708"/>
      <c r="P13" s="1708"/>
      <c r="Q13" s="1708"/>
      <c r="R13" s="1708"/>
      <c r="S13" s="1709"/>
      <c r="T13" s="1697"/>
      <c r="U13" s="1698"/>
      <c r="V13" s="1698"/>
      <c r="W13" s="1698"/>
      <c r="X13" s="1698"/>
      <c r="Y13" s="1697"/>
      <c r="Z13" s="1698"/>
      <c r="AA13" s="1698"/>
      <c r="AB13" s="1698"/>
      <c r="AC13" s="1698"/>
      <c r="AD13" s="1698"/>
      <c r="AE13" s="1698"/>
      <c r="AF13" s="1698"/>
      <c r="AG13" s="1698"/>
      <c r="AH13" s="1698"/>
      <c r="AI13" s="1698"/>
      <c r="AJ13" s="1698"/>
      <c r="AK13" s="1698"/>
      <c r="AL13" s="1698"/>
      <c r="AM13" s="1698"/>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5">
      <c r="A14" s="641"/>
      <c r="B14" s="693"/>
      <c r="C14" s="1708" t="s">
        <v>545</v>
      </c>
      <c r="D14" s="1708"/>
      <c r="E14" s="1708"/>
      <c r="F14" s="1708"/>
      <c r="G14" s="1708"/>
      <c r="H14" s="1708"/>
      <c r="I14" s="1708"/>
      <c r="J14" s="1708"/>
      <c r="K14" s="1708"/>
      <c r="L14" s="1708"/>
      <c r="M14" s="1708"/>
      <c r="N14" s="1708"/>
      <c r="O14" s="1708"/>
      <c r="P14" s="1708"/>
      <c r="Q14" s="1708"/>
      <c r="R14" s="1708"/>
      <c r="S14" s="1709"/>
      <c r="T14" s="1695"/>
      <c r="U14" s="1696"/>
      <c r="V14" s="1696"/>
      <c r="W14" s="1696"/>
      <c r="X14" s="1696"/>
      <c r="Y14" s="1695"/>
      <c r="Z14" s="1696"/>
      <c r="AA14" s="1696"/>
      <c r="AB14" s="1696"/>
      <c r="AC14" s="1696"/>
      <c r="AD14" s="1696"/>
      <c r="AE14" s="1696"/>
      <c r="AF14" s="1696"/>
      <c r="AG14" s="1696"/>
      <c r="AH14" s="1696"/>
      <c r="AI14" s="1696"/>
      <c r="AJ14" s="1696"/>
      <c r="AK14" s="1696"/>
      <c r="AL14" s="1696"/>
      <c r="AM14" s="1696"/>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5">
      <c r="A15" s="641"/>
      <c r="B15" s="693"/>
      <c r="C15" s="1708" t="s">
        <v>546</v>
      </c>
      <c r="D15" s="1708"/>
      <c r="E15" s="1708"/>
      <c r="F15" s="1708"/>
      <c r="G15" s="1708"/>
      <c r="H15" s="1708"/>
      <c r="I15" s="1708"/>
      <c r="J15" s="1708"/>
      <c r="K15" s="1708"/>
      <c r="L15" s="1708"/>
      <c r="M15" s="1708"/>
      <c r="N15" s="1708"/>
      <c r="O15" s="1708"/>
      <c r="P15" s="1708"/>
      <c r="Q15" s="1708"/>
      <c r="R15" s="1708"/>
      <c r="S15" s="1709"/>
      <c r="T15" s="1695"/>
      <c r="U15" s="1696"/>
      <c r="V15" s="1696"/>
      <c r="W15" s="1696"/>
      <c r="X15" s="1696"/>
      <c r="Y15" s="1695"/>
      <c r="Z15" s="1696"/>
      <c r="AA15" s="1696"/>
      <c r="AB15" s="1696"/>
      <c r="AC15" s="1696"/>
      <c r="AD15" s="1696"/>
      <c r="AE15" s="1696"/>
      <c r="AF15" s="1696"/>
      <c r="AG15" s="1696"/>
      <c r="AH15" s="1696"/>
      <c r="AI15" s="1696"/>
      <c r="AJ15" s="1696"/>
      <c r="AK15" s="1696"/>
      <c r="AL15" s="1696"/>
      <c r="AM15" s="1696"/>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5">
      <c r="A16" s="641"/>
      <c r="B16" s="693"/>
      <c r="C16" s="1708" t="s">
        <v>887</v>
      </c>
      <c r="D16" s="1708"/>
      <c r="E16" s="1708"/>
      <c r="F16" s="1708"/>
      <c r="G16" s="1708"/>
      <c r="H16" s="1708"/>
      <c r="I16" s="1708"/>
      <c r="J16" s="1708"/>
      <c r="K16" s="1708"/>
      <c r="L16" s="1708"/>
      <c r="M16" s="1708"/>
      <c r="N16" s="1708"/>
      <c r="O16" s="1708"/>
      <c r="P16" s="1708"/>
      <c r="Q16" s="1708"/>
      <c r="R16" s="1708"/>
      <c r="S16" s="1709"/>
      <c r="T16" s="1695"/>
      <c r="U16" s="1696"/>
      <c r="V16" s="1696"/>
      <c r="W16" s="1696"/>
      <c r="X16" s="1696"/>
      <c r="Y16" s="1695"/>
      <c r="Z16" s="1696"/>
      <c r="AA16" s="1696"/>
      <c r="AB16" s="1696"/>
      <c r="AC16" s="1696"/>
      <c r="AD16" s="1696"/>
      <c r="AE16" s="1696"/>
      <c r="AF16" s="1696"/>
      <c r="AG16" s="1696"/>
      <c r="AH16" s="1696"/>
      <c r="AI16" s="1696"/>
      <c r="AJ16" s="1696"/>
      <c r="AK16" s="1696"/>
      <c r="AL16" s="1696"/>
      <c r="AM16" s="1696"/>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5">
      <c r="A17" s="641"/>
      <c r="B17" s="693"/>
      <c r="C17" s="1708" t="s">
        <v>547</v>
      </c>
      <c r="D17" s="1708"/>
      <c r="E17" s="1708"/>
      <c r="F17" s="1708"/>
      <c r="G17" s="1708"/>
      <c r="H17" s="1708"/>
      <c r="I17" s="1708"/>
      <c r="J17" s="1708"/>
      <c r="K17" s="1708"/>
      <c r="L17" s="1708"/>
      <c r="M17" s="1708"/>
      <c r="N17" s="1708"/>
      <c r="O17" s="1708"/>
      <c r="P17" s="1708"/>
      <c r="Q17" s="1708"/>
      <c r="R17" s="1708"/>
      <c r="S17" s="1709"/>
      <c r="T17" s="1695"/>
      <c r="U17" s="1696"/>
      <c r="V17" s="1696"/>
      <c r="W17" s="1696"/>
      <c r="X17" s="1696"/>
      <c r="Y17" s="1695"/>
      <c r="Z17" s="1696"/>
      <c r="AA17" s="1696"/>
      <c r="AB17" s="1696"/>
      <c r="AC17" s="1696"/>
      <c r="AD17" s="1696"/>
      <c r="AE17" s="1696"/>
      <c r="AF17" s="1696"/>
      <c r="AG17" s="1696"/>
      <c r="AH17" s="1696"/>
      <c r="AI17" s="1696"/>
      <c r="AJ17" s="1696"/>
      <c r="AK17" s="1696"/>
      <c r="AL17" s="1696"/>
      <c r="AM17" s="1696"/>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5">
      <c r="A18" s="641"/>
      <c r="B18" s="694"/>
      <c r="C18" s="1703" t="s">
        <v>1069</v>
      </c>
      <c r="D18" s="1703"/>
      <c r="E18" s="1703"/>
      <c r="F18" s="1703"/>
      <c r="G18" s="1703"/>
      <c r="H18" s="1703"/>
      <c r="I18" s="1703"/>
      <c r="J18" s="1703"/>
      <c r="K18" s="1703"/>
      <c r="L18" s="1703"/>
      <c r="M18" s="1703"/>
      <c r="N18" s="1703"/>
      <c r="O18" s="1703"/>
      <c r="P18" s="1703"/>
      <c r="Q18" s="1703"/>
      <c r="R18" s="1703"/>
      <c r="S18" s="1704"/>
      <c r="T18" s="1695"/>
      <c r="U18" s="1696"/>
      <c r="V18" s="1696"/>
      <c r="W18" s="1696"/>
      <c r="X18" s="1696"/>
      <c r="Y18" s="1695"/>
      <c r="Z18" s="1696"/>
      <c r="AA18" s="1696"/>
      <c r="AB18" s="1696"/>
      <c r="AC18" s="1696"/>
      <c r="AD18" s="1696"/>
      <c r="AE18" s="1696"/>
      <c r="AF18" s="1696"/>
      <c r="AG18" s="1696"/>
      <c r="AH18" s="1696"/>
      <c r="AI18" s="1696"/>
      <c r="AJ18" s="1696"/>
      <c r="AK18" s="1696"/>
      <c r="AL18" s="1696"/>
      <c r="AM18" s="1696"/>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5">
      <c r="A19" s="641"/>
      <c r="B19" s="694"/>
      <c r="C19" s="1703" t="s">
        <v>1069</v>
      </c>
      <c r="D19" s="1703"/>
      <c r="E19" s="1703"/>
      <c r="F19" s="1703"/>
      <c r="G19" s="1703"/>
      <c r="H19" s="1703"/>
      <c r="I19" s="1703"/>
      <c r="J19" s="1703"/>
      <c r="K19" s="1703"/>
      <c r="L19" s="1703"/>
      <c r="M19" s="1703"/>
      <c r="N19" s="1703"/>
      <c r="O19" s="1703"/>
      <c r="P19" s="1703"/>
      <c r="Q19" s="1703"/>
      <c r="R19" s="1703"/>
      <c r="S19" s="1704"/>
      <c r="T19" s="1695"/>
      <c r="U19" s="1696"/>
      <c r="V19" s="1696"/>
      <c r="W19" s="1696"/>
      <c r="X19" s="1696"/>
      <c r="Y19" s="1695"/>
      <c r="Z19" s="1696"/>
      <c r="AA19" s="1696"/>
      <c r="AB19" s="1696"/>
      <c r="AC19" s="1696"/>
      <c r="AD19" s="1696"/>
      <c r="AE19" s="1696"/>
      <c r="AF19" s="1696"/>
      <c r="AG19" s="1696"/>
      <c r="AH19" s="1696"/>
      <c r="AI19" s="1696"/>
      <c r="AJ19" s="1696"/>
      <c r="AK19" s="1696"/>
      <c r="AL19" s="1696"/>
      <c r="AM19" s="1696"/>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3">
      <c r="A20" s="641"/>
      <c r="B20" s="1657" t="s">
        <v>548</v>
      </c>
      <c r="C20" s="1658"/>
      <c r="D20" s="1658"/>
      <c r="E20" s="1658"/>
      <c r="F20" s="1658"/>
      <c r="G20" s="1658"/>
      <c r="H20" s="1658"/>
      <c r="I20" s="1658"/>
      <c r="J20" s="1658"/>
      <c r="K20" s="1658"/>
      <c r="L20" s="1658"/>
      <c r="M20" s="1658"/>
      <c r="N20" s="1658"/>
      <c r="O20" s="1658"/>
      <c r="P20" s="1658"/>
      <c r="Q20" s="1658"/>
      <c r="R20" s="1658"/>
      <c r="S20" s="1659"/>
      <c r="T20" s="1675">
        <f>SUM(T13:X19)</f>
        <v>0</v>
      </c>
      <c r="U20" s="1678"/>
      <c r="V20" s="1678"/>
      <c r="W20" s="1678"/>
      <c r="X20" s="1678"/>
      <c r="Y20" s="1675">
        <f>SUM(Y13:AC19)</f>
        <v>0</v>
      </c>
      <c r="Z20" s="1678"/>
      <c r="AA20" s="1678"/>
      <c r="AB20" s="1678"/>
      <c r="AC20" s="1678"/>
      <c r="AD20" s="1673">
        <f>SUM(AD13:AH19)</f>
        <v>0</v>
      </c>
      <c r="AE20" s="1674"/>
      <c r="AF20" s="1674"/>
      <c r="AG20" s="1674"/>
      <c r="AH20" s="1675"/>
      <c r="AI20" s="1673">
        <f>SUM(AI13:AM19)</f>
        <v>0</v>
      </c>
      <c r="AJ20" s="1674"/>
      <c r="AK20" s="1674"/>
      <c r="AL20" s="1674"/>
      <c r="AM20" s="1675"/>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3">
      <c r="A21" s="641"/>
      <c r="B21" s="1657" t="s">
        <v>1551</v>
      </c>
      <c r="C21" s="1658"/>
      <c r="D21" s="1658"/>
      <c r="E21" s="1658"/>
      <c r="F21" s="1658"/>
      <c r="G21" s="1658"/>
      <c r="H21" s="1658"/>
      <c r="I21" s="1658"/>
      <c r="J21" s="1658"/>
      <c r="K21" s="1658"/>
      <c r="L21" s="1658"/>
      <c r="M21" s="1658"/>
      <c r="N21" s="1658"/>
      <c r="O21" s="1658"/>
      <c r="P21" s="1658"/>
      <c r="Q21" s="1658"/>
      <c r="R21" s="1658"/>
      <c r="S21" s="1659"/>
      <c r="T21" s="1695"/>
      <c r="U21" s="1696"/>
      <c r="V21" s="1696"/>
      <c r="W21" s="1696"/>
      <c r="X21" s="1696"/>
      <c r="Y21" s="1695"/>
      <c r="Z21" s="1696"/>
      <c r="AA21" s="1696"/>
      <c r="AB21" s="1696"/>
      <c r="AC21" s="1696"/>
      <c r="AD21" s="1681"/>
      <c r="AE21" s="1682"/>
      <c r="AF21" s="1682"/>
      <c r="AG21" s="1682"/>
      <c r="AH21" s="1683"/>
      <c r="AI21" s="1681"/>
      <c r="AJ21" s="1682"/>
      <c r="AK21" s="1682"/>
      <c r="AL21" s="1682"/>
      <c r="AM21" s="1683"/>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3">
      <c r="A22" s="641"/>
      <c r="B22" s="1657" t="s">
        <v>549</v>
      </c>
      <c r="C22" s="1658"/>
      <c r="D22" s="1658"/>
      <c r="E22" s="1658"/>
      <c r="F22" s="1658"/>
      <c r="G22" s="1658"/>
      <c r="H22" s="1658"/>
      <c r="I22" s="1658"/>
      <c r="J22" s="1658"/>
      <c r="K22" s="1658"/>
      <c r="L22" s="1658"/>
      <c r="M22" s="1658"/>
      <c r="N22" s="1658"/>
      <c r="O22" s="1658"/>
      <c r="P22" s="1658"/>
      <c r="Q22" s="1658"/>
      <c r="R22" s="1658"/>
      <c r="S22" s="1659"/>
      <c r="T22" s="1691">
        <f>(T20+T21)*-1</f>
        <v>0</v>
      </c>
      <c r="U22" s="1692"/>
      <c r="V22" s="1692"/>
      <c r="W22" s="1692"/>
      <c r="X22" s="1692"/>
      <c r="Y22" s="1691">
        <f>(Y20+Y21)*-1</f>
        <v>0</v>
      </c>
      <c r="Z22" s="1692"/>
      <c r="AA22" s="1692"/>
      <c r="AB22" s="1692"/>
      <c r="AC22" s="1692"/>
      <c r="AD22" s="1693">
        <f>(AD20)*-1</f>
        <v>0</v>
      </c>
      <c r="AE22" s="1694"/>
      <c r="AF22" s="1694"/>
      <c r="AG22" s="1694"/>
      <c r="AH22" s="1691"/>
      <c r="AI22" s="1693">
        <f>(AI20)*-1</f>
        <v>0</v>
      </c>
      <c r="AJ22" s="1694"/>
      <c r="AK22" s="1694"/>
      <c r="AL22" s="1694"/>
      <c r="AM22" s="1691"/>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3">
      <c r="A23" s="642"/>
      <c r="B23" s="1712" t="s">
        <v>550</v>
      </c>
      <c r="C23" s="1713"/>
      <c r="D23" s="1713"/>
      <c r="E23" s="1713"/>
      <c r="F23" s="1713"/>
      <c r="G23" s="1713"/>
      <c r="H23" s="1713"/>
      <c r="I23" s="1713"/>
      <c r="J23" s="1713"/>
      <c r="K23" s="1713"/>
      <c r="L23" s="1713"/>
      <c r="M23" s="1713"/>
      <c r="N23" s="1713"/>
      <c r="O23" s="1713"/>
      <c r="P23" s="1713"/>
      <c r="Q23" s="1713"/>
      <c r="R23" s="1713"/>
      <c r="S23" s="1714"/>
      <c r="T23" s="1675">
        <f>T11+T22</f>
        <v>27095031</v>
      </c>
      <c r="U23" s="1678"/>
      <c r="V23" s="1678"/>
      <c r="W23" s="1678"/>
      <c r="X23" s="1678"/>
      <c r="Y23" s="1675">
        <f>Y11+Y22</f>
        <v>0</v>
      </c>
      <c r="Z23" s="1678"/>
      <c r="AA23" s="1678"/>
      <c r="AB23" s="1678"/>
      <c r="AC23" s="1678"/>
      <c r="AD23" s="1675">
        <f>AD11+AD22</f>
        <v>49118259</v>
      </c>
      <c r="AE23" s="1678"/>
      <c r="AF23" s="1678"/>
      <c r="AG23" s="1678"/>
      <c r="AH23" s="1678"/>
      <c r="AI23" s="1675">
        <f>AI11+AI22</f>
        <v>0</v>
      </c>
      <c r="AJ23" s="1678"/>
      <c r="AK23" s="1678"/>
      <c r="AL23" s="1678"/>
      <c r="AM23" s="1678"/>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3">
      <c r="A24" s="641"/>
      <c r="B24" s="1657" t="s">
        <v>1070</v>
      </c>
      <c r="C24" s="1658"/>
      <c r="D24" s="1658"/>
      <c r="E24" s="1658"/>
      <c r="F24" s="1658"/>
      <c r="G24" s="1658"/>
      <c r="H24" s="1658"/>
      <c r="I24" s="1658"/>
      <c r="J24" s="1658"/>
      <c r="K24" s="1658"/>
      <c r="L24" s="1658"/>
      <c r="M24" s="1658"/>
      <c r="N24" s="1658"/>
      <c r="O24" s="1658"/>
      <c r="P24" s="1658"/>
      <c r="Q24" s="1658"/>
      <c r="R24" s="1658"/>
      <c r="S24" s="1659"/>
      <c r="T24" s="1673">
        <f>Application!AD1004</f>
        <v>83999339.400000006</v>
      </c>
      <c r="U24" s="1674"/>
      <c r="V24" s="1674"/>
      <c r="W24" s="1674"/>
      <c r="X24" s="1674"/>
      <c r="Y24" s="1674"/>
      <c r="Z24" s="1674"/>
      <c r="AA24" s="1674"/>
      <c r="AB24" s="1674"/>
      <c r="AC24" s="1674"/>
      <c r="AD24" s="1674"/>
      <c r="AE24" s="1674"/>
      <c r="AF24" s="1674"/>
      <c r="AG24" s="1674"/>
      <c r="AH24" s="1674"/>
      <c r="AI24" s="1674"/>
      <c r="AJ24" s="1674"/>
      <c r="AK24" s="1674"/>
      <c r="AL24" s="1674"/>
      <c r="AM24" s="1675"/>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5">
      <c r="A25" s="641"/>
      <c r="B25" s="1716" t="s">
        <v>1552</v>
      </c>
      <c r="C25" s="1717"/>
      <c r="D25" s="1717"/>
      <c r="E25" s="1717"/>
      <c r="F25" s="1717"/>
      <c r="G25" s="1717"/>
      <c r="H25" s="1717"/>
      <c r="I25" s="1717"/>
      <c r="J25" s="1717"/>
      <c r="K25" s="1717"/>
      <c r="L25" s="1717"/>
      <c r="M25" s="1717"/>
      <c r="N25" s="1717"/>
      <c r="O25" s="1717"/>
      <c r="P25" s="1717"/>
      <c r="Q25" s="1717"/>
      <c r="R25" s="1717"/>
      <c r="S25" s="1718"/>
      <c r="T25" s="1686">
        <f>IF(OR(Application!T196="yes",Application!T195="yes"),1.3,1)</f>
        <v>1.3</v>
      </c>
      <c r="U25" s="1687"/>
      <c r="V25" s="1687"/>
      <c r="W25" s="1687"/>
      <c r="X25" s="1687"/>
      <c r="Y25" s="1686">
        <v>1</v>
      </c>
      <c r="Z25" s="1687"/>
      <c r="AA25" s="1687"/>
      <c r="AB25" s="1687"/>
      <c r="AC25" s="1687"/>
      <c r="AD25" s="1686">
        <v>1</v>
      </c>
      <c r="AE25" s="1687"/>
      <c r="AF25" s="1687"/>
      <c r="AG25" s="1687"/>
      <c r="AH25" s="1688"/>
      <c r="AI25" s="1686">
        <v>1</v>
      </c>
      <c r="AJ25" s="1687"/>
      <c r="AK25" s="1687"/>
      <c r="AL25" s="1687"/>
      <c r="AM25" s="1688"/>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3">
      <c r="A26" s="641"/>
      <c r="B26" s="1657" t="s">
        <v>551</v>
      </c>
      <c r="C26" s="1658"/>
      <c r="D26" s="1658"/>
      <c r="E26" s="1658"/>
      <c r="F26" s="1658"/>
      <c r="G26" s="1658"/>
      <c r="H26" s="1658"/>
      <c r="I26" s="1658"/>
      <c r="J26" s="1658"/>
      <c r="K26" s="1658"/>
      <c r="L26" s="1658"/>
      <c r="M26" s="1658"/>
      <c r="N26" s="1658"/>
      <c r="O26" s="1658"/>
      <c r="P26" s="1658"/>
      <c r="Q26" s="1658"/>
      <c r="R26" s="1658"/>
      <c r="S26" s="1659"/>
      <c r="T26" s="1689">
        <f>T23*T25</f>
        <v>35223540.300000004</v>
      </c>
      <c r="U26" s="1690"/>
      <c r="V26" s="1690"/>
      <c r="W26" s="1690"/>
      <c r="X26" s="1690"/>
      <c r="Y26" s="1689">
        <f>Y23*Y25</f>
        <v>0</v>
      </c>
      <c r="Z26" s="1690"/>
      <c r="AA26" s="1690"/>
      <c r="AB26" s="1690"/>
      <c r="AC26" s="1690"/>
      <c r="AD26" s="1689">
        <f>AD23*AD25</f>
        <v>49118259</v>
      </c>
      <c r="AE26" s="1690"/>
      <c r="AF26" s="1690"/>
      <c r="AG26" s="1690"/>
      <c r="AH26" s="1690"/>
      <c r="AI26" s="1689">
        <f>AI23*AI25</f>
        <v>0</v>
      </c>
      <c r="AJ26" s="1690"/>
      <c r="AK26" s="1690"/>
      <c r="AL26" s="1690"/>
      <c r="AM26" s="1690"/>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5">
      <c r="A27" s="653"/>
      <c r="B27" s="1719" t="s">
        <v>461</v>
      </c>
      <c r="C27" s="1720"/>
      <c r="D27" s="1720"/>
      <c r="E27" s="1720"/>
      <c r="F27" s="1720"/>
      <c r="G27" s="1720"/>
      <c r="H27" s="1720"/>
      <c r="I27" s="1720"/>
      <c r="J27" s="1720"/>
      <c r="K27" s="1720"/>
      <c r="L27" s="1720"/>
      <c r="M27" s="1720"/>
      <c r="N27" s="1720"/>
      <c r="O27" s="1720"/>
      <c r="P27" s="1720"/>
      <c r="Q27" s="1720"/>
      <c r="R27" s="1720"/>
      <c r="S27" s="1721"/>
      <c r="T27" s="1684">
        <f>Application!$AG$432</f>
        <v>1</v>
      </c>
      <c r="U27" s="1685"/>
      <c r="V27" s="1685"/>
      <c r="W27" s="1685"/>
      <c r="X27" s="1685"/>
      <c r="Y27" s="1684">
        <f>Application!$AG$432</f>
        <v>1</v>
      </c>
      <c r="Z27" s="1685"/>
      <c r="AA27" s="1685"/>
      <c r="AB27" s="1685"/>
      <c r="AC27" s="1685"/>
      <c r="AD27" s="1684">
        <f>Application!$AG$432</f>
        <v>1</v>
      </c>
      <c r="AE27" s="1685"/>
      <c r="AF27" s="1685"/>
      <c r="AG27" s="1685"/>
      <c r="AH27" s="1685"/>
      <c r="AI27" s="1684">
        <f>Application!$AG$432</f>
        <v>1</v>
      </c>
      <c r="AJ27" s="1685"/>
      <c r="AK27" s="1685"/>
      <c r="AL27" s="1685"/>
      <c r="AM27" s="1685"/>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57" t="s">
        <v>552</v>
      </c>
      <c r="C28" s="1658"/>
      <c r="D28" s="1658"/>
      <c r="E28" s="1658"/>
      <c r="F28" s="1658"/>
      <c r="G28" s="1658"/>
      <c r="H28" s="1658"/>
      <c r="I28" s="1658"/>
      <c r="J28" s="1658"/>
      <c r="K28" s="1658"/>
      <c r="L28" s="1658"/>
      <c r="M28" s="1658"/>
      <c r="N28" s="1658"/>
      <c r="O28" s="1658"/>
      <c r="P28" s="1658"/>
      <c r="Q28" s="1658"/>
      <c r="R28" s="1658"/>
      <c r="S28" s="1659"/>
      <c r="T28" s="1655">
        <f>IF(ISERROR((T26*T27)),0,(T26*T27))</f>
        <v>35223540.300000004</v>
      </c>
      <c r="U28" s="1656"/>
      <c r="V28" s="1656"/>
      <c r="W28" s="1656"/>
      <c r="X28" s="1656"/>
      <c r="Y28" s="1655">
        <f>IF(ISERROR((Y26*Y27)),0,(Y26*Y27))</f>
        <v>0</v>
      </c>
      <c r="Z28" s="1656"/>
      <c r="AA28" s="1656"/>
      <c r="AB28" s="1656"/>
      <c r="AC28" s="1656"/>
      <c r="AD28" s="1655">
        <f>IF(ISERROR((AD26*AD27)),0,(AD26*AD27))</f>
        <v>49118259</v>
      </c>
      <c r="AE28" s="1656"/>
      <c r="AF28" s="1656"/>
      <c r="AG28" s="1656"/>
      <c r="AH28" s="1656"/>
      <c r="AI28" s="1655">
        <f>IF(ISERROR((AI26*AI27)),0,(AI26*AI27))</f>
        <v>0</v>
      </c>
      <c r="AJ28" s="1656"/>
      <c r="AK28" s="1656"/>
      <c r="AL28" s="1656"/>
      <c r="AM28" s="1656"/>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3">
      <c r="A29" s="641"/>
      <c r="B29" s="1657" t="s">
        <v>569</v>
      </c>
      <c r="C29" s="1658"/>
      <c r="D29" s="1658"/>
      <c r="E29" s="1658"/>
      <c r="F29" s="1658"/>
      <c r="G29" s="1658"/>
      <c r="H29" s="1658"/>
      <c r="I29" s="1658"/>
      <c r="J29" s="1658"/>
      <c r="K29" s="1658"/>
      <c r="L29" s="1658"/>
      <c r="M29" s="1658"/>
      <c r="N29" s="1658"/>
      <c r="O29" s="1658"/>
      <c r="P29" s="1658"/>
      <c r="Q29" s="1658"/>
      <c r="R29" s="1658"/>
      <c r="S29" s="1659"/>
      <c r="T29" s="1673">
        <f>T28+Y28+AD28+AI28</f>
        <v>84341799.300000012</v>
      </c>
      <c r="U29" s="1674"/>
      <c r="V29" s="1674"/>
      <c r="W29" s="1674"/>
      <c r="X29" s="1674"/>
      <c r="Y29" s="1674"/>
      <c r="Z29" s="1674"/>
      <c r="AA29" s="1674"/>
      <c r="AB29" s="1674"/>
      <c r="AC29" s="1674"/>
      <c r="AD29" s="1674"/>
      <c r="AE29" s="1674"/>
      <c r="AF29" s="1674"/>
      <c r="AG29" s="1674"/>
      <c r="AH29" s="1674"/>
      <c r="AI29" s="1674"/>
      <c r="AJ29" s="1674"/>
      <c r="AK29" s="1674"/>
      <c r="AL29" s="1674"/>
      <c r="AM29" s="1675"/>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80" t="s">
        <v>1556</v>
      </c>
      <c r="C30" s="1680"/>
      <c r="D30" s="1680"/>
      <c r="E30" s="1680"/>
      <c r="F30" s="1680"/>
      <c r="G30" s="1680"/>
      <c r="H30" s="1680"/>
      <c r="I30" s="1680"/>
      <c r="J30" s="1680"/>
      <c r="K30" s="1680"/>
      <c r="L30" s="1680"/>
      <c r="M30" s="1680"/>
      <c r="N30" s="1680"/>
      <c r="O30" s="1680"/>
      <c r="P30" s="1680"/>
      <c r="Q30" s="1680"/>
      <c r="R30" s="1680"/>
      <c r="S30" s="1680"/>
      <c r="T30" s="1680"/>
      <c r="U30" s="1680"/>
      <c r="V30" s="1680"/>
      <c r="W30" s="1680"/>
      <c r="X30" s="1680"/>
      <c r="Y30" s="1680"/>
      <c r="Z30" s="1680"/>
      <c r="AA30" s="1680"/>
      <c r="AB30" s="1680"/>
      <c r="AC30" s="1680"/>
      <c r="AD30" s="1680"/>
      <c r="AE30" s="1680"/>
      <c r="AF30" s="1680"/>
      <c r="AG30" s="1680"/>
      <c r="AH30" s="1680"/>
      <c r="AI30" s="1680"/>
      <c r="AJ30" s="1680"/>
      <c r="AK30" s="1680"/>
      <c r="AL30" s="1680"/>
      <c r="AM30" s="1680"/>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80" t="s">
        <v>1553</v>
      </c>
      <c r="C31" s="1680"/>
      <c r="D31" s="1680"/>
      <c r="E31" s="1680"/>
      <c r="F31" s="1680"/>
      <c r="G31" s="1680"/>
      <c r="H31" s="1680"/>
      <c r="I31" s="1680"/>
      <c r="J31" s="1680"/>
      <c r="K31" s="1680"/>
      <c r="L31" s="1680"/>
      <c r="M31" s="1680"/>
      <c r="N31" s="1680"/>
      <c r="O31" s="1680"/>
      <c r="P31" s="1680"/>
      <c r="Q31" s="1680"/>
      <c r="R31" s="1680"/>
      <c r="S31" s="1680"/>
      <c r="T31" s="1680"/>
      <c r="U31" s="1680"/>
      <c r="V31" s="1680"/>
      <c r="W31" s="1680"/>
      <c r="X31" s="1680"/>
      <c r="Y31" s="1680"/>
      <c r="Z31" s="1680"/>
      <c r="AA31" s="1680"/>
      <c r="AB31" s="1680"/>
      <c r="AC31" s="1680"/>
      <c r="AD31" s="1680"/>
      <c r="AE31" s="1680"/>
      <c r="AF31" s="1680"/>
      <c r="AG31" s="1680"/>
      <c r="AH31" s="1680"/>
      <c r="AI31" s="1680"/>
      <c r="AJ31" s="1680"/>
      <c r="AK31" s="1680"/>
      <c r="AL31" s="1680"/>
      <c r="AM31" s="1680"/>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3">
      <c r="A34" s="646" t="s">
        <v>626</v>
      </c>
      <c r="B34" s="641"/>
      <c r="C34" s="646" t="s">
        <v>616</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76" t="s">
        <v>1386</v>
      </c>
      <c r="Z35" s="1676"/>
      <c r="AA35" s="1676"/>
      <c r="AB35" s="1676"/>
      <c r="AC35" s="1676"/>
      <c r="AD35" s="1677" t="s">
        <v>394</v>
      </c>
      <c r="AE35" s="1677"/>
      <c r="AF35" s="1677"/>
      <c r="AG35" s="1677"/>
      <c r="AH35" s="1677"/>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76"/>
      <c r="Z36" s="1676"/>
      <c r="AA36" s="1676"/>
      <c r="AB36" s="1676"/>
      <c r="AC36" s="1676"/>
      <c r="AD36" s="1677"/>
      <c r="AE36" s="1677"/>
      <c r="AF36" s="1677"/>
      <c r="AG36" s="1677"/>
      <c r="AH36" s="1677"/>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76"/>
      <c r="Z37" s="1676"/>
      <c r="AA37" s="1676"/>
      <c r="AB37" s="1676"/>
      <c r="AC37" s="1676"/>
      <c r="AD37" s="1677"/>
      <c r="AE37" s="1677"/>
      <c r="AF37" s="1677"/>
      <c r="AG37" s="1677"/>
      <c r="AH37" s="1677"/>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57" t="s">
        <v>552</v>
      </c>
      <c r="C38" s="1658"/>
      <c r="D38" s="1658"/>
      <c r="E38" s="1658"/>
      <c r="F38" s="1658"/>
      <c r="G38" s="1658"/>
      <c r="H38" s="1658"/>
      <c r="I38" s="1658"/>
      <c r="J38" s="1658"/>
      <c r="K38" s="1658"/>
      <c r="L38" s="1658"/>
      <c r="M38" s="1658"/>
      <c r="N38" s="1658"/>
      <c r="O38" s="1658"/>
      <c r="P38" s="1658"/>
      <c r="Q38" s="1658"/>
      <c r="R38" s="1658"/>
      <c r="S38" s="1658"/>
      <c r="T38" s="1658"/>
      <c r="U38" s="1658"/>
      <c r="V38" s="1658"/>
      <c r="W38" s="1658"/>
      <c r="X38" s="1659"/>
      <c r="Y38" s="1678">
        <f>IF(T24&gt;=(T23+Y23+AD23+AI23),T28+Y28,0)</f>
        <v>35223540.300000004</v>
      </c>
      <c r="Z38" s="1678"/>
      <c r="AA38" s="1678"/>
      <c r="AB38" s="1678"/>
      <c r="AC38" s="1678"/>
      <c r="AD38" s="1678">
        <f>IF(T24&gt;=(T23+Y23+AD23+AI23),AD28+AI28,0)</f>
        <v>49118259</v>
      </c>
      <c r="AE38" s="1678"/>
      <c r="AF38" s="1678"/>
      <c r="AG38" s="1678"/>
      <c r="AH38" s="1678"/>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3">
      <c r="A39" s="641"/>
      <c r="B39" s="1657" t="s">
        <v>1554</v>
      </c>
      <c r="C39" s="1658"/>
      <c r="D39" s="1658"/>
      <c r="E39" s="1658"/>
      <c r="F39" s="1658"/>
      <c r="G39" s="1658"/>
      <c r="H39" s="1658"/>
      <c r="I39" s="1658"/>
      <c r="J39" s="1658"/>
      <c r="K39" s="1658"/>
      <c r="L39" s="1658"/>
      <c r="M39" s="1658"/>
      <c r="N39" s="1658"/>
      <c r="O39" s="1658"/>
      <c r="P39" s="1658"/>
      <c r="Q39" s="1658"/>
      <c r="R39" s="1658"/>
      <c r="S39" s="1658"/>
      <c r="T39" s="1658"/>
      <c r="U39" s="1658"/>
      <c r="V39" s="1658"/>
      <c r="W39" s="1658"/>
      <c r="X39" s="1659"/>
      <c r="Y39" s="1679">
        <v>3.2399999999999998E-2</v>
      </c>
      <c r="Z39" s="1679"/>
      <c r="AA39" s="1679"/>
      <c r="AB39" s="1679"/>
      <c r="AC39" s="1679"/>
      <c r="AD39" s="1679">
        <v>3.2399999999999998E-2</v>
      </c>
      <c r="AE39" s="1679"/>
      <c r="AF39" s="1679"/>
      <c r="AG39" s="1679"/>
      <c r="AH39" s="1679"/>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57" t="s">
        <v>692</v>
      </c>
      <c r="C40" s="1658"/>
      <c r="D40" s="1658"/>
      <c r="E40" s="1658"/>
      <c r="F40" s="1658"/>
      <c r="G40" s="1658"/>
      <c r="H40" s="1658"/>
      <c r="I40" s="1658"/>
      <c r="J40" s="1658"/>
      <c r="K40" s="1658"/>
      <c r="L40" s="1658"/>
      <c r="M40" s="1658"/>
      <c r="N40" s="1658"/>
      <c r="O40" s="1658"/>
      <c r="P40" s="1658"/>
      <c r="Q40" s="1658"/>
      <c r="R40" s="1658"/>
      <c r="S40" s="1658"/>
      <c r="T40" s="1658"/>
      <c r="U40" s="1658"/>
      <c r="V40" s="1658"/>
      <c r="W40" s="1658"/>
      <c r="X40" s="1659"/>
      <c r="Y40" s="1678">
        <f>ROUND(Y38*Y39,0)</f>
        <v>1141243</v>
      </c>
      <c r="Z40" s="1678"/>
      <c r="AA40" s="1678"/>
      <c r="AB40" s="1678"/>
      <c r="AC40" s="1678"/>
      <c r="AD40" s="1675">
        <f>ROUND(AD38*AD39,0)</f>
        <v>1591432</v>
      </c>
      <c r="AE40" s="1678"/>
      <c r="AF40" s="1678"/>
      <c r="AG40" s="1678"/>
      <c r="AH40" s="1678"/>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3">
      <c r="A41" s="641"/>
      <c r="B41" s="1657" t="s">
        <v>693</v>
      </c>
      <c r="C41" s="1658"/>
      <c r="D41" s="1658"/>
      <c r="E41" s="1658"/>
      <c r="F41" s="1658"/>
      <c r="G41" s="1658"/>
      <c r="H41" s="1658"/>
      <c r="I41" s="1658"/>
      <c r="J41" s="1658"/>
      <c r="K41" s="1658"/>
      <c r="L41" s="1658"/>
      <c r="M41" s="1658"/>
      <c r="N41" s="1658"/>
      <c r="O41" s="1658"/>
      <c r="P41" s="1658"/>
      <c r="Q41" s="1658"/>
      <c r="R41" s="1658"/>
      <c r="S41" s="1658"/>
      <c r="T41" s="1658"/>
      <c r="U41" s="1658"/>
      <c r="V41" s="1658"/>
      <c r="W41" s="1658"/>
      <c r="X41" s="1659"/>
      <c r="Y41" s="1722">
        <f>Y40+AD40</f>
        <v>2732675</v>
      </c>
      <c r="Z41" s="1723"/>
      <c r="AA41" s="1723"/>
      <c r="AB41" s="1723"/>
      <c r="AC41" s="1723"/>
      <c r="AD41" s="1723"/>
      <c r="AE41" s="1723"/>
      <c r="AF41" s="1723"/>
      <c r="AG41" s="1723"/>
      <c r="AH41" s="1724"/>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715" t="s">
        <v>1555</v>
      </c>
      <c r="C42" s="1715"/>
      <c r="D42" s="1715"/>
      <c r="E42" s="1715"/>
      <c r="F42" s="1715"/>
      <c r="G42" s="1715"/>
      <c r="H42" s="1715"/>
      <c r="I42" s="1715"/>
      <c r="J42" s="1715"/>
      <c r="K42" s="1715"/>
      <c r="L42" s="1715"/>
      <c r="M42" s="1715"/>
      <c r="N42" s="1715"/>
      <c r="O42" s="1715"/>
      <c r="P42" s="1715"/>
      <c r="Q42" s="1715"/>
      <c r="R42" s="1715"/>
      <c r="S42" s="1715"/>
      <c r="T42" s="1715"/>
      <c r="U42" s="1715"/>
      <c r="V42" s="1715"/>
      <c r="W42" s="1715"/>
      <c r="X42" s="1715"/>
      <c r="Y42" s="1715"/>
      <c r="Z42" s="1715"/>
      <c r="AA42" s="1715"/>
      <c r="AB42" s="1715"/>
      <c r="AC42" s="1715"/>
      <c r="AD42" s="1715"/>
      <c r="AE42" s="1715"/>
      <c r="AF42" s="1715"/>
      <c r="AG42" s="1715"/>
      <c r="AH42" s="1715"/>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72" t="s">
        <v>1586</v>
      </c>
      <c r="B44" s="1672"/>
      <c r="C44" s="1672"/>
      <c r="D44" s="1672"/>
      <c r="E44" s="1672"/>
      <c r="F44" s="1672"/>
      <c r="G44" s="1672"/>
      <c r="H44" s="1672"/>
      <c r="I44" s="1672"/>
      <c r="J44" s="1672"/>
      <c r="K44" s="1672"/>
      <c r="L44" s="1672"/>
      <c r="M44" s="1672"/>
      <c r="N44" s="1672"/>
      <c r="O44" s="1672"/>
      <c r="P44" s="1672"/>
      <c r="Q44" s="1672"/>
      <c r="R44" s="1672"/>
      <c r="S44" s="1672"/>
      <c r="T44" s="1672"/>
      <c r="U44" s="1672"/>
      <c r="V44" s="1672"/>
      <c r="W44" s="1672"/>
      <c r="X44" s="1672"/>
      <c r="Y44" s="1672"/>
      <c r="Z44" s="1672"/>
      <c r="AA44" s="1672"/>
      <c r="AB44" s="1672"/>
      <c r="AC44" s="1672"/>
      <c r="AD44" s="1672"/>
      <c r="AE44" s="1672"/>
      <c r="AF44" s="1672"/>
      <c r="AG44" s="1672"/>
      <c r="AH44" s="1672"/>
      <c r="AI44" s="1672"/>
      <c r="AJ44" s="1672"/>
      <c r="AK44" s="1672"/>
      <c r="AL44" s="1672"/>
      <c r="AM44" s="1672"/>
      <c r="AN44" s="1672"/>
      <c r="AO44" s="1672"/>
      <c r="AP44" s="1672"/>
      <c r="AQ44" s="1672"/>
      <c r="AR44" s="1672"/>
      <c r="AS44" s="1672"/>
      <c r="AT44" s="1672"/>
      <c r="AU44" s="1672"/>
      <c r="AV44" s="1672"/>
      <c r="AW44" s="1672"/>
      <c r="AX44" s="1672"/>
      <c r="AY44" s="1672"/>
      <c r="AZ44" s="1672"/>
      <c r="BA44" s="1672"/>
      <c r="BB44" s="1672"/>
      <c r="BC44" s="1672"/>
      <c r="BD44" s="1672"/>
      <c r="BE44" s="1672"/>
      <c r="BF44" s="1672"/>
      <c r="BG44" s="1672"/>
      <c r="BH44" s="1672"/>
      <c r="BI44" s="1672"/>
      <c r="BJ44" s="1672"/>
      <c r="BK44" s="1672"/>
      <c r="BL44" s="1672"/>
      <c r="BM44" s="1672"/>
      <c r="BN44" s="1672"/>
      <c r="BO44" s="1672"/>
      <c r="BP44" s="1672"/>
      <c r="BQ44" s="1672"/>
      <c r="BR44" s="1672"/>
      <c r="BS44" s="1672"/>
      <c r="BT44" s="1672"/>
      <c r="BU44" s="1672"/>
      <c r="BV44" s="1672"/>
      <c r="BW44" s="1672"/>
      <c r="BX44" s="1672"/>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3">
      <c r="A46" s="646" t="s">
        <v>636</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3">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66">
        <f>'Sources and Uses Budget'!B105-'Sources and Uses Budget'!B15</f>
        <v>81508945</v>
      </c>
      <c r="AC47" s="1667"/>
      <c r="AD47" s="1667"/>
      <c r="AE47" s="1667"/>
      <c r="AF47" s="1668"/>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66">
        <f>Application!AG630-MIN('Sources and Uses Budget'!B15,Application!AG390)</f>
        <v>56515849</v>
      </c>
      <c r="AC48" s="1667"/>
      <c r="AD48" s="1667"/>
      <c r="AE48" s="1667"/>
      <c r="AF48" s="1668"/>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3">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66">
        <f>AB47-AB48</f>
        <v>24993096</v>
      </c>
      <c r="AC49" s="1667"/>
      <c r="AD49" s="1667"/>
      <c r="AE49" s="1667"/>
      <c r="AF49" s="1668"/>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3">
      <c r="A50" s="641"/>
      <c r="B50" s="641"/>
      <c r="C50" s="641"/>
      <c r="D50" s="646" t="s">
        <v>734</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51">
        <f>AB49/Y41/10</f>
        <v>0.91460184617636564</v>
      </c>
      <c r="AC50" s="1652"/>
      <c r="AD50" s="1652"/>
      <c r="AE50" s="1652"/>
      <c r="AF50" s="1653"/>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65" t="s">
        <v>1182</v>
      </c>
      <c r="F51" s="1665"/>
      <c r="G51" s="1665"/>
      <c r="H51" s="1665"/>
      <c r="I51" s="1665"/>
      <c r="J51" s="1665"/>
      <c r="K51" s="1665"/>
      <c r="L51" s="1665"/>
      <c r="M51" s="1665"/>
      <c r="N51" s="1665"/>
      <c r="O51" s="1665"/>
      <c r="P51" s="1665"/>
      <c r="Q51" s="1665"/>
      <c r="R51" s="1665"/>
      <c r="S51" s="1665"/>
      <c r="T51" s="1665"/>
      <c r="U51" s="1665"/>
      <c r="V51" s="1665"/>
      <c r="W51" s="1665"/>
      <c r="X51" s="1665"/>
      <c r="Y51" s="1665"/>
      <c r="Z51" s="1665"/>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65"/>
      <c r="F52" s="1665"/>
      <c r="G52" s="1665"/>
      <c r="H52" s="1665"/>
      <c r="I52" s="1665"/>
      <c r="J52" s="1665"/>
      <c r="K52" s="1665"/>
      <c r="L52" s="1665"/>
      <c r="M52" s="1665"/>
      <c r="N52" s="1665"/>
      <c r="O52" s="1665"/>
      <c r="P52" s="1665"/>
      <c r="Q52" s="1665"/>
      <c r="R52" s="1665"/>
      <c r="S52" s="1665"/>
      <c r="T52" s="1665"/>
      <c r="U52" s="1665"/>
      <c r="V52" s="1665"/>
      <c r="W52" s="1665"/>
      <c r="X52" s="1665"/>
      <c r="Y52" s="1665"/>
      <c r="Z52" s="1665"/>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66">
        <f>ROUND(IF(ISERROR((AB49/AB50)),0,(AB49/AB50)),0)</f>
        <v>27326750</v>
      </c>
      <c r="AC54" s="1667"/>
      <c r="AD54" s="1667"/>
      <c r="AE54" s="1667"/>
      <c r="AF54" s="1668"/>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66">
        <f>(AB54/10)</f>
        <v>2732675</v>
      </c>
      <c r="AC55" s="1667"/>
      <c r="AD55" s="1667"/>
      <c r="AE55" s="1667"/>
      <c r="AF55" s="1668"/>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3">
      <c r="A56" s="641"/>
      <c r="B56" s="641"/>
      <c r="C56" s="641"/>
      <c r="D56" s="646" t="s">
        <v>817</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69">
        <f>(IF((Y41&lt;AB55),Y41,AB55))</f>
        <v>2732675</v>
      </c>
      <c r="AC56" s="1670"/>
      <c r="AD56" s="1670"/>
      <c r="AE56" s="1670"/>
      <c r="AF56" s="1671"/>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3">
      <c r="A57" s="641"/>
      <c r="B57" s="641"/>
      <c r="C57" s="641"/>
      <c r="D57" s="646" t="s">
        <v>816</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66">
        <f>ROUND((10*AB56*AB50),0)</f>
        <v>24993096</v>
      </c>
      <c r="AC57" s="1667"/>
      <c r="AD57" s="1667"/>
      <c r="AE57" s="1667"/>
      <c r="AF57" s="1668"/>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3">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815</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47">
        <f>AB49-AB57</f>
        <v>0</v>
      </c>
      <c r="AC59" s="1647"/>
      <c r="AD59" s="1647"/>
      <c r="AE59" s="1647"/>
      <c r="AF59" s="1647"/>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72" t="str">
        <f>IF(Application!AF204="yes","Farmworker State Credit", "$500M State Credit" )</f>
        <v>$500M State Credit</v>
      </c>
      <c r="B61" s="1672"/>
      <c r="C61" s="1672"/>
      <c r="D61" s="1672"/>
      <c r="E61" s="1672"/>
      <c r="F61" s="1672"/>
      <c r="G61" s="1672"/>
      <c r="H61" s="1672"/>
      <c r="I61" s="1672"/>
      <c r="J61" s="1672"/>
      <c r="K61" s="1672"/>
      <c r="L61" s="1672"/>
      <c r="M61" s="1672"/>
      <c r="N61" s="1672"/>
      <c r="O61" s="1672"/>
      <c r="P61" s="1672"/>
      <c r="Q61" s="1672"/>
      <c r="R61" s="1672"/>
      <c r="S61" s="1672"/>
      <c r="T61" s="1672"/>
      <c r="U61" s="1672"/>
      <c r="V61" s="1672"/>
      <c r="W61" s="1672"/>
      <c r="X61" s="1672"/>
      <c r="Y61" s="1672"/>
      <c r="Z61" s="1672"/>
      <c r="AA61" s="1672"/>
      <c r="AB61" s="1672"/>
      <c r="AC61" s="1672"/>
      <c r="AD61" s="1672"/>
      <c r="AE61" s="1672"/>
      <c r="AF61" s="1672"/>
      <c r="AG61" s="1672"/>
      <c r="AH61" s="1672"/>
      <c r="AI61" s="1672"/>
      <c r="AJ61" s="1672"/>
      <c r="AK61" s="1672"/>
      <c r="AL61" s="1672"/>
      <c r="AM61" s="1672"/>
      <c r="AN61" s="1672"/>
      <c r="AO61" s="1672"/>
      <c r="AP61" s="1672"/>
      <c r="AQ61" s="1672"/>
      <c r="AR61" s="1672"/>
      <c r="AS61" s="1672"/>
      <c r="AT61" s="1672"/>
      <c r="AU61" s="1672"/>
      <c r="AV61" s="1672"/>
      <c r="AW61" s="1672"/>
      <c r="AX61" s="1672"/>
      <c r="AY61" s="1672"/>
      <c r="AZ61" s="1672"/>
      <c r="BA61" s="1672"/>
      <c r="BB61" s="1672"/>
      <c r="BC61" s="1672"/>
      <c r="BD61" s="1672"/>
      <c r="BE61" s="1672"/>
      <c r="BF61" s="1672"/>
      <c r="BG61" s="1672"/>
      <c r="BH61" s="1672"/>
      <c r="BI61" s="1672"/>
      <c r="BJ61" s="1672"/>
      <c r="BK61" s="1672"/>
      <c r="BL61" s="1672"/>
      <c r="BM61" s="1672"/>
      <c r="BN61" s="1672"/>
      <c r="BO61" s="1672"/>
      <c r="BP61" s="1672"/>
      <c r="BQ61" s="1672"/>
      <c r="BR61" s="1672"/>
      <c r="BS61" s="1672"/>
      <c r="BT61" s="1672"/>
      <c r="BU61" s="1672"/>
      <c r="BV61" s="1672"/>
      <c r="BW61" s="1672"/>
      <c r="BX61" s="1672"/>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3">
      <c r="A63" s="646" t="s">
        <v>639</v>
      </c>
      <c r="B63" s="641"/>
      <c r="C63" s="336" t="s">
        <v>1534</v>
      </c>
      <c r="D63" s="641"/>
      <c r="E63" s="641"/>
      <c r="F63" s="641"/>
      <c r="G63" s="641"/>
      <c r="H63" s="641"/>
      <c r="I63" s="641"/>
      <c r="J63" s="641"/>
      <c r="K63" s="641"/>
      <c r="L63" s="641"/>
      <c r="M63" s="641"/>
      <c r="N63" s="641"/>
      <c r="O63" s="641"/>
      <c r="P63" s="641"/>
      <c r="Q63" s="641"/>
      <c r="R63" s="641"/>
      <c r="S63" s="641"/>
      <c r="T63" s="641"/>
      <c r="U63" s="641"/>
      <c r="V63" s="641"/>
      <c r="W63" s="641"/>
      <c r="X63" s="641"/>
      <c r="Y63" s="1660" t="s">
        <v>1101</v>
      </c>
      <c r="Z63" s="1660"/>
      <c r="AA63" s="1660"/>
      <c r="AB63" s="1660"/>
      <c r="AC63" s="1660"/>
      <c r="AD63" s="1660" t="s">
        <v>394</v>
      </c>
      <c r="AE63" s="1660"/>
      <c r="AF63" s="1660"/>
      <c r="AG63" s="1660"/>
      <c r="AH63" s="1660"/>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3">
      <c r="A64" s="641"/>
      <c r="B64" s="641"/>
      <c r="C64" s="666"/>
      <c r="D64" s="667" t="s">
        <v>1535</v>
      </c>
      <c r="E64" s="668"/>
      <c r="F64" s="668"/>
      <c r="G64" s="668"/>
      <c r="H64" s="668"/>
      <c r="I64" s="668"/>
      <c r="J64" s="668"/>
      <c r="K64" s="668"/>
      <c r="L64" s="669"/>
      <c r="M64" s="669"/>
      <c r="N64" s="669"/>
      <c r="O64" s="669"/>
      <c r="P64" s="669"/>
      <c r="Q64" s="669"/>
      <c r="R64" s="669"/>
      <c r="S64" s="669"/>
      <c r="T64" s="669"/>
      <c r="U64" s="669"/>
      <c r="V64" s="669"/>
      <c r="W64" s="669"/>
      <c r="X64" s="669"/>
      <c r="Y64" s="1661">
        <f>IF(OR(Application!M350="yes",Application!AF204="yes"),(T23*T27)+Y28,0)</f>
        <v>0</v>
      </c>
      <c r="Z64" s="1662"/>
      <c r="AA64" s="1662"/>
      <c r="AB64" s="1662"/>
      <c r="AC64" s="1663"/>
      <c r="AD64" s="1661">
        <f>IF(AND(Application!AF204="yes",Application!M353="yes"),AD28+AI28,0)</f>
        <v>0</v>
      </c>
      <c r="AE64" s="1662"/>
      <c r="AF64" s="1662"/>
      <c r="AG64" s="1662"/>
      <c r="AH64" s="1663"/>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64" t="s">
        <v>1536</v>
      </c>
      <c r="F65" s="1664"/>
      <c r="G65" s="1664"/>
      <c r="H65" s="1664"/>
      <c r="I65" s="1664"/>
      <c r="J65" s="1664"/>
      <c r="K65" s="1664"/>
      <c r="L65" s="1664"/>
      <c r="M65" s="1664"/>
      <c r="N65" s="1664"/>
      <c r="O65" s="1664"/>
      <c r="P65" s="1664"/>
      <c r="Q65" s="1664"/>
      <c r="R65" s="1664"/>
      <c r="S65" s="1664"/>
      <c r="T65" s="1664"/>
      <c r="U65" s="1664"/>
      <c r="V65" s="1664"/>
      <c r="W65" s="1664"/>
      <c r="X65" s="1664"/>
      <c r="Y65" s="1664"/>
      <c r="Z65" s="1664"/>
      <c r="AA65" s="1664"/>
      <c r="AB65" s="1664"/>
      <c r="AC65" s="1664"/>
      <c r="AD65" s="1664"/>
      <c r="AE65" s="1664"/>
      <c r="AF65" s="1664"/>
      <c r="AG65" s="1664"/>
      <c r="AH65" s="1664"/>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64"/>
      <c r="F66" s="1664"/>
      <c r="G66" s="1664"/>
      <c r="H66" s="1664"/>
      <c r="I66" s="1664"/>
      <c r="J66" s="1664"/>
      <c r="K66" s="1664"/>
      <c r="L66" s="1664"/>
      <c r="M66" s="1664"/>
      <c r="N66" s="1664"/>
      <c r="O66" s="1664"/>
      <c r="P66" s="1664"/>
      <c r="Q66" s="1664"/>
      <c r="R66" s="1664"/>
      <c r="S66" s="1664"/>
      <c r="T66" s="1664"/>
      <c r="U66" s="1664"/>
      <c r="V66" s="1664"/>
      <c r="W66" s="1664"/>
      <c r="X66" s="1664"/>
      <c r="Y66" s="1664"/>
      <c r="Z66" s="1664"/>
      <c r="AA66" s="1664"/>
      <c r="AB66" s="1664"/>
      <c r="AC66" s="1664"/>
      <c r="AD66" s="1664"/>
      <c r="AE66" s="1664"/>
      <c r="AF66" s="1664"/>
      <c r="AG66" s="1664"/>
      <c r="AH66" s="1664"/>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3">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48">
        <f>IF(Application!AF204="yes",0.75,0.3)</f>
        <v>0.3</v>
      </c>
      <c r="Z67" s="1648"/>
      <c r="AA67" s="1648"/>
      <c r="AB67" s="1648"/>
      <c r="AC67" s="1648"/>
      <c r="AD67" s="1648">
        <f>IF(Application!AF204="yes",0.75,0.3)</f>
        <v>0.3</v>
      </c>
      <c r="AE67" s="1648"/>
      <c r="AF67" s="1648"/>
      <c r="AG67" s="1648"/>
      <c r="AH67" s="1648"/>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3">
      <c r="A68" s="641"/>
      <c r="B68" s="641"/>
      <c r="C68" s="646"/>
      <c r="D68" s="344" t="s">
        <v>1537</v>
      </c>
      <c r="E68" s="641"/>
      <c r="F68" s="641"/>
      <c r="G68" s="641"/>
      <c r="H68" s="641"/>
      <c r="I68" s="641"/>
      <c r="J68" s="641"/>
      <c r="K68" s="641"/>
      <c r="L68" s="641"/>
      <c r="M68" s="641"/>
      <c r="N68" s="641"/>
      <c r="O68" s="641"/>
      <c r="P68" s="641"/>
      <c r="Q68" s="641"/>
      <c r="R68" s="641"/>
      <c r="S68" s="641"/>
      <c r="T68" s="641"/>
      <c r="U68" s="641"/>
      <c r="V68" s="641"/>
      <c r="W68" s="641"/>
      <c r="X68" s="641"/>
      <c r="Y68" s="1649">
        <f>ROUND(Y64*Y67,0)</f>
        <v>0</v>
      </c>
      <c r="Z68" s="1650"/>
      <c r="AA68" s="1650"/>
      <c r="AB68" s="1650"/>
      <c r="AC68" s="1650"/>
      <c r="AD68" s="1649">
        <f>IF(Application!D210="At-Risk",AD64*AD67,"$0")</f>
        <v>0</v>
      </c>
      <c r="AE68" s="1650"/>
      <c r="AF68" s="1650"/>
      <c r="AG68" s="1650"/>
      <c r="AH68" s="1650"/>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3">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3">
      <c r="A70" s="646" t="s">
        <v>640</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3">
      <c r="A71" s="666"/>
      <c r="B71" s="642"/>
      <c r="C71" s="666"/>
      <c r="D71" s="340" t="s">
        <v>1538</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51"/>
      <c r="AC71" s="1652"/>
      <c r="AD71" s="1652"/>
      <c r="AE71" s="1652"/>
      <c r="AF71" s="1653"/>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54" t="s">
        <v>1539</v>
      </c>
      <c r="F72" s="1654"/>
      <c r="G72" s="1654"/>
      <c r="H72" s="1654"/>
      <c r="I72" s="1654"/>
      <c r="J72" s="1654"/>
      <c r="K72" s="1654"/>
      <c r="L72" s="1654"/>
      <c r="M72" s="1654"/>
      <c r="N72" s="1654"/>
      <c r="O72" s="1654"/>
      <c r="P72" s="1654"/>
      <c r="Q72" s="1654"/>
      <c r="R72" s="1654"/>
      <c r="S72" s="1654"/>
      <c r="T72" s="1654"/>
      <c r="U72" s="1654"/>
      <c r="V72" s="1654"/>
      <c r="W72" s="1654"/>
      <c r="X72" s="1654"/>
      <c r="Y72" s="1654"/>
      <c r="Z72" s="1654"/>
      <c r="AA72" s="1654"/>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54"/>
      <c r="F73" s="1654"/>
      <c r="G73" s="1654"/>
      <c r="H73" s="1654"/>
      <c r="I73" s="1654"/>
      <c r="J73" s="1654"/>
      <c r="K73" s="1654"/>
      <c r="L73" s="1654"/>
      <c r="M73" s="1654"/>
      <c r="N73" s="1654"/>
      <c r="O73" s="1654"/>
      <c r="P73" s="1654"/>
      <c r="Q73" s="1654"/>
      <c r="R73" s="1654"/>
      <c r="S73" s="1654"/>
      <c r="T73" s="1654"/>
      <c r="U73" s="1654"/>
      <c r="V73" s="1654"/>
      <c r="W73" s="1654"/>
      <c r="X73" s="1654"/>
      <c r="Y73" s="1654"/>
      <c r="Z73" s="1654"/>
      <c r="AA73" s="1654"/>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54"/>
      <c r="F74" s="1654"/>
      <c r="G74" s="1654"/>
      <c r="H74" s="1654"/>
      <c r="I74" s="1654"/>
      <c r="J74" s="1654"/>
      <c r="K74" s="1654"/>
      <c r="L74" s="1654"/>
      <c r="M74" s="1654"/>
      <c r="N74" s="1654"/>
      <c r="O74" s="1654"/>
      <c r="P74" s="1654"/>
      <c r="Q74" s="1654"/>
      <c r="R74" s="1654"/>
      <c r="S74" s="1654"/>
      <c r="T74" s="1654"/>
      <c r="U74" s="1654"/>
      <c r="V74" s="1654"/>
      <c r="W74" s="1654"/>
      <c r="X74" s="1654"/>
      <c r="Y74" s="1654"/>
      <c r="Z74" s="1654"/>
      <c r="AA74" s="1654"/>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1540</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42">
        <f>ROUND(IF(ISERROR((AB59/AB71)),0,(AB59/AB71)),0)</f>
        <v>0</v>
      </c>
      <c r="AC76" s="1642"/>
      <c r="AD76" s="1642"/>
      <c r="AE76" s="1642"/>
      <c r="AF76" s="1642"/>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1541</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43">
        <f>IF((Y68+AD68&lt;AB76),Y68+AD68,AB76)</f>
        <v>0</v>
      </c>
      <c r="AC77" s="1644"/>
      <c r="AD77" s="1644"/>
      <c r="AE77" s="1644"/>
      <c r="AF77" s="1645"/>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1542</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46">
        <f>AB77*AB71</f>
        <v>0</v>
      </c>
      <c r="AC78" s="1646"/>
      <c r="AD78" s="1646"/>
      <c r="AE78" s="1646"/>
      <c r="AF78" s="1646"/>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815</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47">
        <f>AB49-(AB57+AB78)</f>
        <v>0</v>
      </c>
      <c r="AC80" s="1647"/>
      <c r="AD80" s="1647"/>
      <c r="AE80" s="1647"/>
      <c r="AF80" s="1647"/>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72" t="s">
        <v>1587</v>
      </c>
      <c r="B83" s="1672"/>
      <c r="C83" s="1672"/>
      <c r="D83" s="1672"/>
      <c r="E83" s="1672"/>
      <c r="F83" s="1672"/>
      <c r="G83" s="1672"/>
      <c r="H83" s="1672"/>
      <c r="I83" s="1672"/>
      <c r="J83" s="1672"/>
      <c r="K83" s="1672"/>
      <c r="L83" s="1672"/>
      <c r="M83" s="1672"/>
      <c r="N83" s="1672"/>
      <c r="O83" s="1672"/>
      <c r="P83" s="1672"/>
      <c r="Q83" s="1672"/>
      <c r="R83" s="1672"/>
      <c r="S83" s="1672"/>
      <c r="T83" s="1672"/>
      <c r="U83" s="1672"/>
      <c r="V83" s="1672"/>
      <c r="W83" s="1672"/>
      <c r="X83" s="1672"/>
      <c r="Y83" s="1672"/>
      <c r="Z83" s="1672"/>
      <c r="AA83" s="1672"/>
      <c r="AB83" s="1672"/>
      <c r="AC83" s="1672"/>
      <c r="AD83" s="1672"/>
      <c r="AE83" s="1672"/>
      <c r="AF83" s="1672"/>
      <c r="AG83" s="1672"/>
      <c r="AH83" s="1672"/>
      <c r="AI83" s="1672"/>
      <c r="AJ83" s="1672"/>
      <c r="AK83" s="1672"/>
      <c r="AL83" s="1672"/>
      <c r="AM83" s="1672"/>
      <c r="AN83" s="1672"/>
      <c r="AO83" s="1672"/>
      <c r="AP83" s="1672"/>
      <c r="AQ83" s="1672"/>
      <c r="AR83" s="1672"/>
      <c r="AS83" s="1672"/>
      <c r="AT83" s="1672"/>
      <c r="AU83" s="1672"/>
      <c r="AV83" s="1672"/>
      <c r="AW83" s="1672"/>
      <c r="AX83" s="1672"/>
      <c r="AY83" s="1672"/>
      <c r="AZ83" s="1672"/>
      <c r="BA83" s="1672"/>
      <c r="BB83" s="1672"/>
      <c r="BC83" s="1672"/>
      <c r="BD83" s="1672"/>
      <c r="BE83" s="1672"/>
      <c r="BF83" s="1672"/>
      <c r="BG83" s="1672"/>
      <c r="BH83" s="1672"/>
      <c r="BI83" s="1672"/>
      <c r="BJ83" s="1672"/>
      <c r="BK83" s="1672"/>
      <c r="BL83" s="1672"/>
      <c r="BM83" s="1672"/>
      <c r="BN83" s="1672"/>
      <c r="BO83" s="1672"/>
      <c r="BP83" s="1672"/>
      <c r="BQ83" s="1672"/>
      <c r="BR83" s="1672"/>
      <c r="BS83" s="1672"/>
      <c r="BT83" s="1672"/>
      <c r="BU83" s="1672"/>
      <c r="BV83" s="1672"/>
      <c r="BW83" s="1672"/>
      <c r="BX83" s="1672"/>
    </row>
    <row r="84" spans="1:98" ht="13" thickTop="1"/>
    <row r="85" spans="1:98" ht="13">
      <c r="A85" s="819" t="s">
        <v>642</v>
      </c>
      <c r="C85" s="344" t="s">
        <v>1585</v>
      </c>
    </row>
    <row r="86" spans="1:98" ht="13">
      <c r="D86" s="344" t="s">
        <v>1641</v>
      </c>
      <c r="AB86" s="1711">
        <f>IF(A61="$500M State Credit",AB77/(Application!AG424-Application!AG425),"N/A")</f>
        <v>0</v>
      </c>
      <c r="AC86" s="1711"/>
      <c r="AD86" s="1711"/>
      <c r="AE86" s="1711"/>
      <c r="AF86" s="1711"/>
    </row>
    <row r="87" spans="1:98" ht="13.5" thickBot="1">
      <c r="D87" s="344" t="s">
        <v>1642</v>
      </c>
      <c r="AB87" s="1710" t="e">
        <f>IF(A61="$500M State Credit",(Application!AG424-Application!AG425)/AB77,"N/A")</f>
        <v>#DIV/0!</v>
      </c>
      <c r="AC87" s="1710"/>
      <c r="AD87" s="1710"/>
      <c r="AE87" s="1710"/>
      <c r="AF87" s="1710"/>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 thickTop="1"/>
    <row r="89" spans="1:98" ht="12.5" hidden="1"/>
    <row r="90" spans="1:98" ht="12.5" hidden="1"/>
    <row r="91" spans="1:98" ht="12.5" hidden="1"/>
    <row r="92" spans="1:98" ht="12.5" hidden="1"/>
    <row r="93" spans="1:98" ht="12.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7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3000000}">
      <formula1>0.85</formula1>
      <formula2>1.25</formula2>
    </dataValidation>
    <dataValidation type="decimal" allowBlank="1" showInputMessage="1" showErrorMessage="1" errorTitle="State Tax Credit Factor" error="State Farmworker Tax Credit Factor must be within stated range." sqref="AB71:AF71" xr:uid="{00000000-0002-0000-0700-000004000000}">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I205"/>
  <sheetViews>
    <sheetView topLeftCell="A40" zoomScaleNormal="100" zoomScaleSheetLayoutView="100" workbookViewId="0">
      <selection activeCell="A45" sqref="A45"/>
    </sheetView>
  </sheetViews>
  <sheetFormatPr defaultColWidth="0" defaultRowHeight="12.5" zeroHeight="1"/>
  <cols>
    <col min="1" max="1" width="3.7265625" customWidth="1"/>
    <col min="2" max="2" width="27.7265625" customWidth="1"/>
    <col min="3" max="3" width="9.1796875" style="359"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351" t="s">
        <v>966</v>
      </c>
      <c r="B1" s="351"/>
    </row>
    <row r="2" spans="1:34"/>
    <row r="3" spans="1:34" ht="15.5">
      <c r="A3" s="352" t="s">
        <v>905</v>
      </c>
      <c r="B3" s="352"/>
      <c r="C3" s="386" t="s">
        <v>906</v>
      </c>
      <c r="D3" s="358"/>
      <c r="E3" s="387" t="s">
        <v>907</v>
      </c>
      <c r="F3" s="334"/>
      <c r="G3" s="387" t="s">
        <v>908</v>
      </c>
      <c r="H3" s="334"/>
      <c r="I3" s="387" t="s">
        <v>909</v>
      </c>
      <c r="J3" s="334"/>
      <c r="K3" s="387" t="s">
        <v>910</v>
      </c>
      <c r="L3" s="334"/>
      <c r="M3" s="387" t="s">
        <v>911</v>
      </c>
      <c r="N3" s="334"/>
      <c r="O3" s="387" t="s">
        <v>912</v>
      </c>
      <c r="P3" s="334"/>
      <c r="Q3" s="387" t="s">
        <v>913</v>
      </c>
      <c r="R3" s="334"/>
      <c r="S3" s="387" t="s">
        <v>914</v>
      </c>
      <c r="T3" s="334"/>
      <c r="U3" s="387" t="s">
        <v>915</v>
      </c>
      <c r="V3" s="334"/>
      <c r="W3" s="387" t="s">
        <v>916</v>
      </c>
      <c r="X3" s="334"/>
      <c r="Y3" s="387" t="s">
        <v>917</v>
      </c>
      <c r="Z3" s="334"/>
      <c r="AA3" s="387" t="s">
        <v>918</v>
      </c>
      <c r="AB3" s="334"/>
      <c r="AC3" s="387" t="s">
        <v>919</v>
      </c>
      <c r="AD3" s="334"/>
      <c r="AE3" s="387" t="s">
        <v>920</v>
      </c>
      <c r="AF3" s="334"/>
      <c r="AG3" s="387" t="s">
        <v>921</v>
      </c>
      <c r="AH3" s="358"/>
    </row>
    <row r="4" spans="1:34" s="366" customFormat="1" ht="14">
      <c r="A4" s="366" t="s">
        <v>923</v>
      </c>
      <c r="C4" s="390">
        <v>1.0249999999999999</v>
      </c>
      <c r="E4" s="366">
        <f>Application!Y781</f>
        <v>2664204</v>
      </c>
      <c r="G4" s="366">
        <f>E4*$C$4</f>
        <v>2730809.0999999996</v>
      </c>
      <c r="I4" s="366">
        <f>G4*$C$4</f>
        <v>2799079.3274999992</v>
      </c>
      <c r="K4" s="366">
        <f>I4*$C$4</f>
        <v>2869056.3106874991</v>
      </c>
      <c r="M4" s="366">
        <f>K4*$C$4</f>
        <v>2940782.7184546865</v>
      </c>
      <c r="O4" s="366">
        <f>M4*$C$4</f>
        <v>3014302.2864160533</v>
      </c>
      <c r="Q4" s="366">
        <f>O4*$C$4</f>
        <v>3089659.8435764546</v>
      </c>
      <c r="S4" s="366">
        <f>Q4*$C$4</f>
        <v>3166901.3396658655</v>
      </c>
      <c r="U4" s="366">
        <f>S4*$C$4</f>
        <v>3246073.8731575119</v>
      </c>
      <c r="W4" s="366">
        <f>U4*$C$4</f>
        <v>3327225.7199864495</v>
      </c>
      <c r="Y4" s="366">
        <f>W4*$C$4</f>
        <v>3410406.3629861106</v>
      </c>
      <c r="AA4" s="366">
        <f>Y4*$C$4</f>
        <v>3495666.5220607631</v>
      </c>
      <c r="AC4" s="366">
        <f>AA4*$C$4</f>
        <v>3583058.1851122817</v>
      </c>
      <c r="AE4" s="366">
        <f>AC4*$C$4</f>
        <v>3672634.6397400885</v>
      </c>
      <c r="AG4" s="366">
        <f>AE4*$C$4</f>
        <v>3764450.5057335906</v>
      </c>
    </row>
    <row r="5" spans="1:34" s="350" customFormat="1" ht="14">
      <c r="B5" s="350" t="s">
        <v>924</v>
      </c>
      <c r="C5" s="391">
        <f>IF(Application!$D$210="Special Needs",0.1,0.05)</f>
        <v>0.05</v>
      </c>
      <c r="E5" s="368">
        <f>-E4*$C$5</f>
        <v>-133210.20000000001</v>
      </c>
      <c r="F5" s="368"/>
      <c r="G5" s="368">
        <f>-G4*$C$5</f>
        <v>-136540.45499999999</v>
      </c>
      <c r="H5" s="368"/>
      <c r="I5" s="368">
        <f>-I4*$C$5</f>
        <v>-139953.96637499996</v>
      </c>
      <c r="J5" s="368"/>
      <c r="K5" s="368">
        <f>-K4*$C$5</f>
        <v>-143452.81553437497</v>
      </c>
      <c r="L5" s="368"/>
      <c r="M5" s="368">
        <f>-M4*$C$5</f>
        <v>-147039.13592273433</v>
      </c>
      <c r="N5" s="368"/>
      <c r="O5" s="368">
        <f>-O4*$C$5</f>
        <v>-150715.11432080268</v>
      </c>
      <c r="P5" s="368"/>
      <c r="Q5" s="368">
        <f>-Q4*$C$5</f>
        <v>-154482.99217882272</v>
      </c>
      <c r="R5" s="368"/>
      <c r="S5" s="368">
        <f>-S4*$C$5</f>
        <v>-158345.06698329328</v>
      </c>
      <c r="T5" s="368"/>
      <c r="U5" s="368">
        <f>-U4*$C$5</f>
        <v>-162303.69365787561</v>
      </c>
      <c r="V5" s="368"/>
      <c r="W5" s="368">
        <f>-W4*$C$5</f>
        <v>-166361.28599932248</v>
      </c>
      <c r="X5" s="368"/>
      <c r="Y5" s="368">
        <f>-Y4*$C$5</f>
        <v>-170520.31814930553</v>
      </c>
      <c r="Z5" s="368"/>
      <c r="AA5" s="368">
        <f>-AA4*$C$5</f>
        <v>-174783.32610303815</v>
      </c>
      <c r="AB5" s="368"/>
      <c r="AC5" s="368">
        <f>-AC4*$C$5</f>
        <v>-179152.9092556141</v>
      </c>
      <c r="AD5" s="368"/>
      <c r="AE5" s="368">
        <f>-AE4*$C$5</f>
        <v>-183631.73198700443</v>
      </c>
      <c r="AF5" s="368"/>
      <c r="AG5" s="368">
        <f>-AG4*$C$5</f>
        <v>-188222.52528667953</v>
      </c>
    </row>
    <row r="6" spans="1:34" s="350" customFormat="1" ht="14">
      <c r="A6" s="350" t="s">
        <v>922</v>
      </c>
      <c r="C6" s="390">
        <v>1.0249999999999999</v>
      </c>
      <c r="E6" s="369">
        <f>Application!Z789</f>
        <v>1004412</v>
      </c>
      <c r="F6" s="369"/>
      <c r="G6" s="369">
        <f>E6*$C$6</f>
        <v>1029522.2999999999</v>
      </c>
      <c r="H6" s="369"/>
      <c r="I6" s="369">
        <f>G6*$C$6</f>
        <v>1055260.3574999999</v>
      </c>
      <c r="J6" s="369"/>
      <c r="K6" s="369">
        <f>I6*$C$6</f>
        <v>1081641.8664374999</v>
      </c>
      <c r="L6" s="369"/>
      <c r="M6" s="369">
        <f>K6*$C$6</f>
        <v>1108682.9130984372</v>
      </c>
      <c r="N6" s="369"/>
      <c r="O6" s="369">
        <f>M6*$C$6</f>
        <v>1136399.9859258982</v>
      </c>
      <c r="P6" s="369"/>
      <c r="Q6" s="369">
        <f>O6*$C$6</f>
        <v>1164809.9855740455</v>
      </c>
      <c r="R6" s="369"/>
      <c r="S6" s="369">
        <f>Q6*$C$6</f>
        <v>1193930.2352133964</v>
      </c>
      <c r="T6" s="369"/>
      <c r="U6" s="369">
        <f>S6*$C$6</f>
        <v>1223778.4910937313</v>
      </c>
      <c r="V6" s="369"/>
      <c r="W6" s="369">
        <f>U6*$C$6</f>
        <v>1254372.9533710745</v>
      </c>
      <c r="X6" s="369"/>
      <c r="Y6" s="369">
        <f>W6*$C$6</f>
        <v>1285732.2772053513</v>
      </c>
      <c r="Z6" s="369"/>
      <c r="AA6" s="369">
        <f>Y6*$C$6</f>
        <v>1317875.5841354849</v>
      </c>
      <c r="AB6" s="369"/>
      <c r="AC6" s="369">
        <f>AA6*$C$6</f>
        <v>1350822.473738872</v>
      </c>
      <c r="AD6" s="369"/>
      <c r="AE6" s="369">
        <f>AC6*$C$6</f>
        <v>1384593.0355823436</v>
      </c>
      <c r="AF6" s="369"/>
      <c r="AG6" s="369">
        <f>AE6*$C$6</f>
        <v>1419207.8614719021</v>
      </c>
    </row>
    <row r="7" spans="1:34" s="350" customFormat="1" ht="14">
      <c r="B7" s="350" t="s">
        <v>924</v>
      </c>
      <c r="C7" s="391">
        <f>IF(Application!$D$210="Special Needs",0.1,0.05)</f>
        <v>0.05</v>
      </c>
      <c r="E7" s="368">
        <f>-E6*$C$7</f>
        <v>-50220.600000000006</v>
      </c>
      <c r="F7" s="368"/>
      <c r="G7" s="368">
        <f>-G6*$C$7</f>
        <v>-51476.114999999998</v>
      </c>
      <c r="H7" s="368"/>
      <c r="I7" s="368">
        <f>-I6*$C$7</f>
        <v>-52763.017874999998</v>
      </c>
      <c r="J7" s="368"/>
      <c r="K7" s="368">
        <f>-K6*$C$7</f>
        <v>-54082.093321875</v>
      </c>
      <c r="L7" s="368"/>
      <c r="M7" s="368">
        <f>-M6*$C$7</f>
        <v>-55434.145654921864</v>
      </c>
      <c r="N7" s="368"/>
      <c r="O7" s="368">
        <f>-O6*$C$7</f>
        <v>-56819.999296294911</v>
      </c>
      <c r="P7" s="368"/>
      <c r="Q7" s="368">
        <f>-Q6*$C$7</f>
        <v>-58240.499278702278</v>
      </c>
      <c r="R7" s="368"/>
      <c r="S7" s="368">
        <f>-S6*$C$7</f>
        <v>-59696.511760669819</v>
      </c>
      <c r="T7" s="368"/>
      <c r="U7" s="368">
        <f>-U6*$C$7</f>
        <v>-61188.924554686564</v>
      </c>
      <c r="V7" s="368"/>
      <c r="W7" s="368">
        <f>-W6*$C$7</f>
        <v>-62718.647668553727</v>
      </c>
      <c r="X7" s="368"/>
      <c r="Y7" s="368">
        <f>-Y6*$C$7</f>
        <v>-64286.613860267564</v>
      </c>
      <c r="Z7" s="368"/>
      <c r="AA7" s="368">
        <f>-AA6*$C$7</f>
        <v>-65893.779206774241</v>
      </c>
      <c r="AB7" s="368"/>
      <c r="AC7" s="368">
        <f>-AC6*$C$7</f>
        <v>-67541.123686943596</v>
      </c>
      <c r="AD7" s="368"/>
      <c r="AE7" s="368">
        <f>-AE6*$C$7</f>
        <v>-69229.651779117179</v>
      </c>
      <c r="AF7" s="368"/>
      <c r="AG7" s="368">
        <f>-AG6*$C$7</f>
        <v>-70960.393073595114</v>
      </c>
    </row>
    <row r="8" spans="1:34" s="350" customFormat="1" ht="14">
      <c r="A8" s="350" t="s">
        <v>307</v>
      </c>
      <c r="C8" s="390">
        <v>1.0249999999999999</v>
      </c>
      <c r="E8" s="369">
        <f>Application!Z797</f>
        <v>17616</v>
      </c>
      <c r="F8" s="369"/>
      <c r="G8" s="369">
        <f>E8*$C$8</f>
        <v>18056.399999999998</v>
      </c>
      <c r="H8" s="369"/>
      <c r="I8" s="369">
        <f>G8*$C$8</f>
        <v>18507.809999999998</v>
      </c>
      <c r="J8" s="369"/>
      <c r="K8" s="369">
        <f>I8*$C$8</f>
        <v>18970.505249999995</v>
      </c>
      <c r="L8" s="369"/>
      <c r="M8" s="369">
        <f>K8*$C$8</f>
        <v>19444.767881249994</v>
      </c>
      <c r="N8" s="369"/>
      <c r="O8" s="369">
        <f>M8*$C$8</f>
        <v>19930.887078281241</v>
      </c>
      <c r="P8" s="369"/>
      <c r="Q8" s="369">
        <f>O8*$C$8</f>
        <v>20429.159255238272</v>
      </c>
      <c r="R8" s="369"/>
      <c r="S8" s="369">
        <f>Q8*$C$8</f>
        <v>20939.888236619227</v>
      </c>
      <c r="T8" s="369"/>
      <c r="U8" s="369">
        <f>S8*$C$8</f>
        <v>21463.385442534705</v>
      </c>
      <c r="V8" s="369"/>
      <c r="W8" s="369">
        <f>U8*$C$8</f>
        <v>21999.970078598071</v>
      </c>
      <c r="X8" s="369"/>
      <c r="Y8" s="369">
        <f>W8*$C$8</f>
        <v>22549.969330563021</v>
      </c>
      <c r="Z8" s="369"/>
      <c r="AA8" s="369">
        <f>Y8*$C$8</f>
        <v>23113.718563827093</v>
      </c>
      <c r="AB8" s="369"/>
      <c r="AC8" s="369">
        <f>AA8*$C$8</f>
        <v>23691.561527922768</v>
      </c>
      <c r="AD8" s="369"/>
      <c r="AE8" s="369">
        <f>AC8*$C$8</f>
        <v>24283.850566120836</v>
      </c>
      <c r="AF8" s="369"/>
      <c r="AG8" s="369">
        <f>AE8*$C$8</f>
        <v>24890.946830273857</v>
      </c>
    </row>
    <row r="9" spans="1:34" s="350" customFormat="1" ht="14">
      <c r="B9" s="350" t="s">
        <v>924</v>
      </c>
      <c r="C9" s="391">
        <f>IF(Application!$D$210="Special Needs",0.1,0.05)</f>
        <v>0.05</v>
      </c>
      <c r="E9" s="388">
        <f>-E8*$C$9</f>
        <v>-880.80000000000007</v>
      </c>
      <c r="F9" s="368"/>
      <c r="G9" s="388">
        <f>-G8*$C$9</f>
        <v>-902.81999999999994</v>
      </c>
      <c r="H9" s="368"/>
      <c r="I9" s="388">
        <f>-I8*$C$9</f>
        <v>-925.39049999999997</v>
      </c>
      <c r="J9" s="368"/>
      <c r="K9" s="388">
        <f>-K8*$C$9</f>
        <v>-948.52526249999983</v>
      </c>
      <c r="L9" s="368"/>
      <c r="M9" s="388">
        <f>-M8*$C$9</f>
        <v>-972.23839406249976</v>
      </c>
      <c r="N9" s="368"/>
      <c r="O9" s="388">
        <f>-O8*$C$9</f>
        <v>-996.54435391406207</v>
      </c>
      <c r="P9" s="368"/>
      <c r="Q9" s="388">
        <f>-Q8*$C$9</f>
        <v>-1021.4579627619137</v>
      </c>
      <c r="R9" s="368"/>
      <c r="S9" s="388">
        <f>-S8*$C$9</f>
        <v>-1046.9944118309613</v>
      </c>
      <c r="T9" s="368"/>
      <c r="U9" s="388">
        <f>-U8*$C$9</f>
        <v>-1073.1692721267352</v>
      </c>
      <c r="V9" s="368"/>
      <c r="W9" s="388">
        <f>-W8*$C$9</f>
        <v>-1099.9985039299036</v>
      </c>
      <c r="X9" s="368"/>
      <c r="Y9" s="388">
        <f>-Y8*$C$9</f>
        <v>-1127.4984665281511</v>
      </c>
      <c r="Z9" s="368"/>
      <c r="AA9" s="388">
        <f>-AA8*$C$9</f>
        <v>-1155.6859281913546</v>
      </c>
      <c r="AB9" s="368"/>
      <c r="AC9" s="388">
        <f>-AC8*$C$9</f>
        <v>-1184.5780763961384</v>
      </c>
      <c r="AD9" s="368"/>
      <c r="AE9" s="388">
        <f>-AE8*$C$9</f>
        <v>-1214.1925283060418</v>
      </c>
      <c r="AF9" s="368"/>
      <c r="AG9" s="388">
        <f>-AG8*$C$9</f>
        <v>-1244.547341513693</v>
      </c>
    </row>
    <row r="10" spans="1:34" s="370" customFormat="1" ht="14">
      <c r="A10" s="370" t="s">
        <v>946</v>
      </c>
      <c r="C10" s="361"/>
      <c r="E10" s="370">
        <f>SUM(E4:E9)</f>
        <v>3501920.4</v>
      </c>
      <c r="G10" s="370">
        <f>SUM(G4:G9)</f>
        <v>3589468.4099999992</v>
      </c>
      <c r="I10" s="370">
        <f>SUM(I4:I9)</f>
        <v>3679205.1202499992</v>
      </c>
      <c r="K10" s="370">
        <f>SUM(K4:K9)</f>
        <v>3771185.2482562484</v>
      </c>
      <c r="M10" s="370">
        <f>SUM(M4:M9)</f>
        <v>3865464.8794626552</v>
      </c>
      <c r="O10" s="370">
        <f>SUM(O4:O9)</f>
        <v>3962101.5014492213</v>
      </c>
      <c r="Q10" s="370">
        <f>SUM(Q4:Q9)</f>
        <v>4061154.0389854508</v>
      </c>
      <c r="S10" s="370">
        <f>SUM(S4:S9)</f>
        <v>4162682.8899600874</v>
      </c>
      <c r="U10" s="370">
        <f>SUM(U4:U9)</f>
        <v>4266749.9622090887</v>
      </c>
      <c r="W10" s="370">
        <f>SUM(W4:W9)</f>
        <v>4373418.711264316</v>
      </c>
      <c r="Y10" s="370">
        <f>SUM(Y4:Y9)</f>
        <v>4482754.179045924</v>
      </c>
      <c r="AA10" s="370">
        <f>SUM(AA4:AA9)</f>
        <v>4594823.0335220713</v>
      </c>
      <c r="AC10" s="370">
        <f>SUM(AC4:AC9)</f>
        <v>4709693.6093601231</v>
      </c>
      <c r="AE10" s="370">
        <f>SUM(AE4:AE9)</f>
        <v>4827435.9495941242</v>
      </c>
      <c r="AG10" s="370">
        <f>SUM(AG4:AG9)</f>
        <v>4948121.8483339781</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5">
      <c r="A12" s="352" t="s">
        <v>925</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
      <c r="A13" s="350" t="s">
        <v>926</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
      <c r="A14" s="366" t="s">
        <v>927</v>
      </c>
      <c r="C14" s="381"/>
      <c r="E14" s="366">
        <f>Application!W827</f>
        <v>192045</v>
      </c>
      <c r="G14" s="366">
        <f>E14*$C$13</f>
        <v>198766.57499999998</v>
      </c>
      <c r="I14" s="366">
        <f>G14*$C$13</f>
        <v>205723.40512499996</v>
      </c>
      <c r="K14" s="366">
        <f>I14*$C$13</f>
        <v>212923.72430437495</v>
      </c>
      <c r="M14" s="366">
        <f>K14*$C$13</f>
        <v>220376.05465502804</v>
      </c>
      <c r="O14" s="366">
        <f>M14*$C$13</f>
        <v>228089.21656795402</v>
      </c>
      <c r="Q14" s="366">
        <f>O14*$C$13</f>
        <v>236072.33914783239</v>
      </c>
      <c r="S14" s="366">
        <f>Q14*$C$13</f>
        <v>244334.8710180065</v>
      </c>
      <c r="U14" s="366">
        <f>S14*$C$13</f>
        <v>252886.59150363671</v>
      </c>
      <c r="W14" s="366">
        <f>U14*$C$13</f>
        <v>261737.62220626397</v>
      </c>
      <c r="Y14" s="366">
        <f>W14*$C$13</f>
        <v>270898.43898348318</v>
      </c>
      <c r="AA14" s="366">
        <f>Y14*$C$13</f>
        <v>280379.88434790506</v>
      </c>
      <c r="AC14" s="366">
        <f>AA14*$C$13</f>
        <v>290193.18030008173</v>
      </c>
      <c r="AE14" s="366">
        <f>AC14*$C$13</f>
        <v>300349.94161058456</v>
      </c>
      <c r="AG14" s="366">
        <f>AE14*$C$13</f>
        <v>310862.18956695497</v>
      </c>
    </row>
    <row r="15" spans="1:34" s="350" customFormat="1" ht="14">
      <c r="A15" s="350" t="s">
        <v>368</v>
      </c>
      <c r="C15" s="380"/>
      <c r="E15" s="369">
        <f>Application!W829</f>
        <v>208728</v>
      </c>
      <c r="F15" s="369"/>
      <c r="G15" s="369">
        <f t="shared" ref="G15:AG20" si="0">E15*$C$13</f>
        <v>216033.47999999998</v>
      </c>
      <c r="H15" s="369"/>
      <c r="I15" s="369">
        <f t="shared" si="0"/>
        <v>223594.65179999996</v>
      </c>
      <c r="J15" s="369"/>
      <c r="K15" s="369">
        <f t="shared" si="0"/>
        <v>231420.46461299993</v>
      </c>
      <c r="L15" s="369"/>
      <c r="M15" s="369">
        <f t="shared" si="0"/>
        <v>239520.18087445491</v>
      </c>
      <c r="N15" s="369"/>
      <c r="O15" s="369">
        <f t="shared" si="0"/>
        <v>247903.3872050608</v>
      </c>
      <c r="P15" s="369"/>
      <c r="Q15" s="369">
        <f t="shared" si="0"/>
        <v>256580.0057572379</v>
      </c>
      <c r="R15" s="369"/>
      <c r="S15" s="369">
        <f t="shared" si="0"/>
        <v>265560.30595874123</v>
      </c>
      <c r="T15" s="369"/>
      <c r="U15" s="369">
        <f t="shared" si="0"/>
        <v>274854.91666729713</v>
      </c>
      <c r="V15" s="369"/>
      <c r="W15" s="369">
        <f t="shared" si="0"/>
        <v>284474.8387506525</v>
      </c>
      <c r="X15" s="369"/>
      <c r="Y15" s="369">
        <f t="shared" si="0"/>
        <v>294431.4581069253</v>
      </c>
      <c r="Z15" s="369"/>
      <c r="AA15" s="369">
        <f t="shared" si="0"/>
        <v>304736.55914066767</v>
      </c>
      <c r="AB15" s="369"/>
      <c r="AC15" s="369">
        <f t="shared" si="0"/>
        <v>315402.33871059102</v>
      </c>
      <c r="AD15" s="369"/>
      <c r="AE15" s="369">
        <f t="shared" si="0"/>
        <v>326441.42056546168</v>
      </c>
      <c r="AF15" s="369"/>
      <c r="AG15" s="369">
        <f t="shared" si="0"/>
        <v>337866.87028525281</v>
      </c>
    </row>
    <row r="16" spans="1:34" s="350" customFormat="1" ht="14">
      <c r="A16" s="350" t="s">
        <v>609</v>
      </c>
      <c r="C16" s="380"/>
      <c r="E16" s="369">
        <f>Application!W835</f>
        <v>266889</v>
      </c>
      <c r="F16" s="369"/>
      <c r="G16" s="369">
        <f t="shared" si="0"/>
        <v>276230.11499999999</v>
      </c>
      <c r="H16" s="369"/>
      <c r="I16" s="369">
        <f t="shared" si="0"/>
        <v>285898.16902499995</v>
      </c>
      <c r="J16" s="369"/>
      <c r="K16" s="369">
        <f t="shared" si="0"/>
        <v>295904.60494087491</v>
      </c>
      <c r="L16" s="369"/>
      <c r="M16" s="369">
        <f t="shared" si="0"/>
        <v>306261.26611380553</v>
      </c>
      <c r="N16" s="369"/>
      <c r="O16" s="369">
        <f t="shared" si="0"/>
        <v>316980.41042778868</v>
      </c>
      <c r="P16" s="369"/>
      <c r="Q16" s="369">
        <f t="shared" si="0"/>
        <v>328074.72479276126</v>
      </c>
      <c r="R16" s="369"/>
      <c r="S16" s="369">
        <f t="shared" si="0"/>
        <v>339557.34016050788</v>
      </c>
      <c r="T16" s="369"/>
      <c r="U16" s="369">
        <f t="shared" si="0"/>
        <v>351441.84706612566</v>
      </c>
      <c r="V16" s="369"/>
      <c r="W16" s="369">
        <f t="shared" si="0"/>
        <v>363742.31171344005</v>
      </c>
      <c r="X16" s="369"/>
      <c r="Y16" s="369">
        <f t="shared" si="0"/>
        <v>376473.29262341041</v>
      </c>
      <c r="Z16" s="369"/>
      <c r="AA16" s="369">
        <f t="shared" si="0"/>
        <v>389649.85786522971</v>
      </c>
      <c r="AB16" s="369"/>
      <c r="AC16" s="369">
        <f t="shared" si="0"/>
        <v>403287.60289051273</v>
      </c>
      <c r="AD16" s="369"/>
      <c r="AE16" s="369">
        <f t="shared" si="0"/>
        <v>417402.66899168066</v>
      </c>
      <c r="AF16" s="369"/>
      <c r="AG16" s="369">
        <f t="shared" si="0"/>
        <v>432011.76240638946</v>
      </c>
    </row>
    <row r="17" spans="1:33" s="350" customFormat="1" ht="14">
      <c r="A17" s="350" t="s">
        <v>928</v>
      </c>
      <c r="C17" s="380"/>
      <c r="E17" s="369">
        <f>Application!W840</f>
        <v>381373</v>
      </c>
      <c r="F17" s="369"/>
      <c r="G17" s="369">
        <f t="shared" si="0"/>
        <v>394721.05499999999</v>
      </c>
      <c r="H17" s="369"/>
      <c r="I17" s="369">
        <f t="shared" si="0"/>
        <v>408536.29192499997</v>
      </c>
      <c r="J17" s="369"/>
      <c r="K17" s="369">
        <f t="shared" si="0"/>
        <v>422835.06214237493</v>
      </c>
      <c r="L17" s="369"/>
      <c r="M17" s="369">
        <f t="shared" si="0"/>
        <v>437634.28931735799</v>
      </c>
      <c r="N17" s="369"/>
      <c r="O17" s="369">
        <f t="shared" si="0"/>
        <v>452951.48944346549</v>
      </c>
      <c r="P17" s="369"/>
      <c r="Q17" s="369">
        <f t="shared" si="0"/>
        <v>468804.79157398676</v>
      </c>
      <c r="R17" s="369"/>
      <c r="S17" s="369">
        <f t="shared" si="0"/>
        <v>485212.95927907625</v>
      </c>
      <c r="T17" s="369"/>
      <c r="U17" s="369">
        <f t="shared" si="0"/>
        <v>502195.41285384388</v>
      </c>
      <c r="V17" s="369"/>
      <c r="W17" s="369">
        <f t="shared" si="0"/>
        <v>519772.25230372837</v>
      </c>
      <c r="X17" s="369"/>
      <c r="Y17" s="369">
        <f t="shared" si="0"/>
        <v>537964.28113435884</v>
      </c>
      <c r="Z17" s="369"/>
      <c r="AA17" s="369">
        <f t="shared" si="0"/>
        <v>556793.03097406134</v>
      </c>
      <c r="AB17" s="369"/>
      <c r="AC17" s="369">
        <f t="shared" si="0"/>
        <v>576280.78705815342</v>
      </c>
      <c r="AD17" s="369"/>
      <c r="AE17" s="369">
        <f t="shared" si="0"/>
        <v>596450.61460518872</v>
      </c>
      <c r="AF17" s="369"/>
      <c r="AG17" s="369">
        <f t="shared" si="0"/>
        <v>617326.38611637033</v>
      </c>
    </row>
    <row r="18" spans="1:33" s="350" customFormat="1" ht="14">
      <c r="A18" s="350" t="s">
        <v>162</v>
      </c>
      <c r="C18" s="380"/>
      <c r="E18" s="369">
        <f>Application!W841</f>
        <v>121305</v>
      </c>
      <c r="F18" s="369"/>
      <c r="G18" s="369">
        <f t="shared" si="0"/>
        <v>125550.67499999999</v>
      </c>
      <c r="H18" s="369"/>
      <c r="I18" s="369">
        <f t="shared" si="0"/>
        <v>129944.94862499998</v>
      </c>
      <c r="J18" s="369"/>
      <c r="K18" s="369">
        <f t="shared" si="0"/>
        <v>134493.02182687496</v>
      </c>
      <c r="L18" s="369"/>
      <c r="M18" s="369">
        <f t="shared" si="0"/>
        <v>139200.27759081556</v>
      </c>
      <c r="N18" s="369"/>
      <c r="O18" s="369">
        <f t="shared" si="0"/>
        <v>144072.28730649408</v>
      </c>
      <c r="P18" s="369"/>
      <c r="Q18" s="369">
        <f t="shared" si="0"/>
        <v>149114.81736222137</v>
      </c>
      <c r="R18" s="369"/>
      <c r="S18" s="369">
        <f t="shared" si="0"/>
        <v>154333.83596989911</v>
      </c>
      <c r="T18" s="369"/>
      <c r="U18" s="369">
        <f t="shared" si="0"/>
        <v>159735.52022884556</v>
      </c>
      <c r="V18" s="369"/>
      <c r="W18" s="369">
        <f t="shared" si="0"/>
        <v>165326.26343685514</v>
      </c>
      <c r="X18" s="369"/>
      <c r="Y18" s="369">
        <f t="shared" si="0"/>
        <v>171112.68265714505</v>
      </c>
      <c r="Z18" s="369"/>
      <c r="AA18" s="369">
        <f t="shared" si="0"/>
        <v>177101.62655014513</v>
      </c>
      <c r="AB18" s="369"/>
      <c r="AC18" s="369">
        <f t="shared" si="0"/>
        <v>183300.18347940021</v>
      </c>
      <c r="AD18" s="369"/>
      <c r="AE18" s="369">
        <f t="shared" si="0"/>
        <v>189715.6899011792</v>
      </c>
      <c r="AF18" s="369"/>
      <c r="AG18" s="369">
        <f t="shared" si="0"/>
        <v>196355.73904772045</v>
      </c>
    </row>
    <row r="19" spans="1:33" s="350" customFormat="1" ht="14">
      <c r="A19" s="350" t="s">
        <v>423</v>
      </c>
      <c r="C19" s="380"/>
      <c r="E19" s="369">
        <f>Application!W850</f>
        <v>391715</v>
      </c>
      <c r="F19" s="369"/>
      <c r="G19" s="369">
        <f t="shared" si="0"/>
        <v>405425.02499999997</v>
      </c>
      <c r="H19" s="369"/>
      <c r="I19" s="369">
        <f t="shared" si="0"/>
        <v>419614.90087499993</v>
      </c>
      <c r="J19" s="369"/>
      <c r="K19" s="369">
        <f t="shared" si="0"/>
        <v>434301.42240562488</v>
      </c>
      <c r="L19" s="369"/>
      <c r="M19" s="369">
        <f t="shared" si="0"/>
        <v>449501.97218982171</v>
      </c>
      <c r="N19" s="369"/>
      <c r="O19" s="369">
        <f t="shared" si="0"/>
        <v>465234.54121646541</v>
      </c>
      <c r="P19" s="369"/>
      <c r="Q19" s="369">
        <f t="shared" si="0"/>
        <v>481517.75015904167</v>
      </c>
      <c r="R19" s="369"/>
      <c r="S19" s="369">
        <f t="shared" si="0"/>
        <v>498370.87141460809</v>
      </c>
      <c r="T19" s="369"/>
      <c r="U19" s="369">
        <f t="shared" si="0"/>
        <v>515813.85191411932</v>
      </c>
      <c r="V19" s="369"/>
      <c r="W19" s="369">
        <f t="shared" si="0"/>
        <v>533867.33673111349</v>
      </c>
      <c r="X19" s="369"/>
      <c r="Y19" s="369">
        <f t="shared" si="0"/>
        <v>552552.69351670239</v>
      </c>
      <c r="Z19" s="369"/>
      <c r="AA19" s="369">
        <f t="shared" si="0"/>
        <v>571892.03778978693</v>
      </c>
      <c r="AB19" s="369"/>
      <c r="AC19" s="369">
        <f t="shared" si="0"/>
        <v>591908.25911242946</v>
      </c>
      <c r="AD19" s="369"/>
      <c r="AE19" s="369">
        <f t="shared" si="0"/>
        <v>612625.04818136443</v>
      </c>
      <c r="AF19" s="369"/>
      <c r="AG19" s="369">
        <f t="shared" si="0"/>
        <v>634066.92486771208</v>
      </c>
    </row>
    <row r="20" spans="1:33" s="350" customFormat="1" ht="14">
      <c r="A20" s="373" t="s">
        <v>1071</v>
      </c>
      <c r="B20" s="373"/>
      <c r="C20" s="380"/>
      <c r="E20" s="379">
        <f>Application!W857</f>
        <v>71252</v>
      </c>
      <c r="F20" s="369"/>
      <c r="G20" s="379">
        <f t="shared" si="0"/>
        <v>73745.819999999992</v>
      </c>
      <c r="H20" s="369"/>
      <c r="I20" s="379">
        <f t="shared" si="0"/>
        <v>76326.923699999985</v>
      </c>
      <c r="J20" s="369"/>
      <c r="K20" s="379">
        <f t="shared" si="0"/>
        <v>78998.366029499972</v>
      </c>
      <c r="L20" s="369"/>
      <c r="M20" s="379">
        <f t="shared" si="0"/>
        <v>81763.308840532467</v>
      </c>
      <c r="N20" s="369"/>
      <c r="O20" s="379">
        <f t="shared" si="0"/>
        <v>84625.024649951098</v>
      </c>
      <c r="P20" s="369"/>
      <c r="Q20" s="379">
        <f t="shared" si="0"/>
        <v>87586.900512699372</v>
      </c>
      <c r="R20" s="369"/>
      <c r="S20" s="379">
        <f t="shared" si="0"/>
        <v>90652.442030643841</v>
      </c>
      <c r="T20" s="369"/>
      <c r="U20" s="379">
        <f t="shared" si="0"/>
        <v>93825.277501716366</v>
      </c>
      <c r="V20" s="369"/>
      <c r="W20" s="379">
        <f t="shared" si="0"/>
        <v>97109.162214276424</v>
      </c>
      <c r="X20" s="369"/>
      <c r="Y20" s="379">
        <f t="shared" si="0"/>
        <v>100507.98289177609</v>
      </c>
      <c r="Z20" s="369"/>
      <c r="AA20" s="379">
        <f t="shared" si="0"/>
        <v>104025.76229298825</v>
      </c>
      <c r="AB20" s="369"/>
      <c r="AC20" s="379">
        <f t="shared" si="0"/>
        <v>107666.66397324283</v>
      </c>
      <c r="AD20" s="369"/>
      <c r="AE20" s="379">
        <f t="shared" si="0"/>
        <v>111434.99721230632</v>
      </c>
      <c r="AF20" s="369"/>
      <c r="AG20" s="379">
        <f t="shared" si="0"/>
        <v>115335.22211473703</v>
      </c>
    </row>
    <row r="21" spans="1:33" s="370" customFormat="1" ht="14">
      <c r="A21" s="370" t="s">
        <v>929</v>
      </c>
      <c r="C21" s="380"/>
      <c r="E21" s="370">
        <f>SUM(E14:E20)</f>
        <v>1633307</v>
      </c>
      <c r="G21" s="370">
        <f>SUM(G14:G20)</f>
        <v>1690472.7449999999</v>
      </c>
      <c r="I21" s="370">
        <f>SUM(I14:I20)</f>
        <v>1749639.2910749998</v>
      </c>
      <c r="K21" s="370">
        <f>SUM(K14:K20)</f>
        <v>1810876.6662626243</v>
      </c>
      <c r="M21" s="370">
        <f>SUM(M14:M20)</f>
        <v>1874257.3495818165</v>
      </c>
      <c r="O21" s="370">
        <f>SUM(O14:O20)</f>
        <v>1939856.3568171796</v>
      </c>
      <c r="Q21" s="370">
        <f>SUM(Q14:Q20)</f>
        <v>2007751.3293057806</v>
      </c>
      <c r="S21" s="370">
        <f>SUM(S14:S20)</f>
        <v>2078022.6258314827</v>
      </c>
      <c r="U21" s="370">
        <f>SUM(U14:U20)</f>
        <v>2150753.4177355845</v>
      </c>
      <c r="W21" s="370">
        <f>SUM(W14:W20)</f>
        <v>2226029.7873563301</v>
      </c>
      <c r="Y21" s="370">
        <f>SUM(Y14:Y20)</f>
        <v>2303940.829913801</v>
      </c>
      <c r="AA21" s="370">
        <f>SUM(AA14:AA20)</f>
        <v>2384578.7589607839</v>
      </c>
      <c r="AC21" s="370">
        <f>SUM(AC14:AC20)</f>
        <v>2468039.0155244116</v>
      </c>
      <c r="AE21" s="370">
        <f>SUM(AE14:AE20)</f>
        <v>2554420.3810677654</v>
      </c>
      <c r="AG21" s="370">
        <f>SUM(AG14:AG20)</f>
        <v>2643825.094405137</v>
      </c>
    </row>
    <row r="22" spans="1:33" s="350" customFormat="1" ht="14">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
      <c r="A23" s="350" t="s">
        <v>1394</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
      <c r="A24" s="350" t="s">
        <v>931</v>
      </c>
      <c r="C24" s="392">
        <v>1.0349999999999999</v>
      </c>
      <c r="E24" s="369">
        <f>Application!AC866</f>
        <v>212105</v>
      </c>
      <c r="F24" s="369"/>
      <c r="G24" s="369">
        <f>E24*$C$24</f>
        <v>219528.67499999999</v>
      </c>
      <c r="H24" s="369"/>
      <c r="I24" s="369">
        <f>G24*$C$24</f>
        <v>227212.17862499997</v>
      </c>
      <c r="J24" s="369"/>
      <c r="K24" s="369">
        <f>I24*$C$24</f>
        <v>235164.60487687495</v>
      </c>
      <c r="L24" s="369"/>
      <c r="M24" s="369">
        <f>K24*$C$24</f>
        <v>243395.36604756556</v>
      </c>
      <c r="N24" s="369"/>
      <c r="O24" s="369">
        <f>M24*$C$24</f>
        <v>251914.20385923033</v>
      </c>
      <c r="P24" s="369"/>
      <c r="Q24" s="369">
        <f>O24*$C$24</f>
        <v>260731.20099430336</v>
      </c>
      <c r="R24" s="369"/>
      <c r="S24" s="369">
        <f>Q24*$C$24</f>
        <v>269856.79302910395</v>
      </c>
      <c r="T24" s="369"/>
      <c r="U24" s="369">
        <f>S24*$C$24</f>
        <v>279301.7807851226</v>
      </c>
      <c r="V24" s="369"/>
      <c r="W24" s="369">
        <f>U24*$C$24</f>
        <v>289077.34311260184</v>
      </c>
      <c r="X24" s="369"/>
      <c r="Y24" s="369">
        <f>W24*$C$24</f>
        <v>299195.05012154288</v>
      </c>
      <c r="Z24" s="369"/>
      <c r="AA24" s="369">
        <f>Y24*$C$24</f>
        <v>309666.87687579688</v>
      </c>
      <c r="AB24" s="369"/>
      <c r="AC24" s="369">
        <f>AA24*$C$24</f>
        <v>320505.21756644972</v>
      </c>
      <c r="AD24" s="369"/>
      <c r="AE24" s="369">
        <f>AC24*$C$24</f>
        <v>331722.90018127544</v>
      </c>
      <c r="AF24" s="369"/>
      <c r="AG24" s="369">
        <f>AE24*$C$24</f>
        <v>343333.20168762008</v>
      </c>
    </row>
    <row r="25" spans="1:33" s="350" customFormat="1" ht="14">
      <c r="A25" s="350" t="s">
        <v>932</v>
      </c>
      <c r="C25" s="392"/>
      <c r="E25" s="369">
        <f>Application!AC867</f>
        <v>66900</v>
      </c>
      <c r="F25" s="369"/>
      <c r="G25" s="369">
        <f>$E$25</f>
        <v>66900</v>
      </c>
      <c r="H25" s="369"/>
      <c r="I25" s="369">
        <f>$E$25</f>
        <v>66900</v>
      </c>
      <c r="J25" s="369"/>
      <c r="K25" s="369">
        <f>$E$25</f>
        <v>66900</v>
      </c>
      <c r="L25" s="369"/>
      <c r="M25" s="369">
        <f>$E$25</f>
        <v>66900</v>
      </c>
      <c r="N25" s="369"/>
      <c r="O25" s="369">
        <f>$E$25</f>
        <v>66900</v>
      </c>
      <c r="P25" s="369"/>
      <c r="Q25" s="369">
        <f>$E$25</f>
        <v>66900</v>
      </c>
      <c r="R25" s="369"/>
      <c r="S25" s="369">
        <f>$E$25</f>
        <v>66900</v>
      </c>
      <c r="T25" s="369"/>
      <c r="U25" s="369">
        <f>$E$25</f>
        <v>66900</v>
      </c>
      <c r="V25" s="369"/>
      <c r="W25" s="369">
        <f>$E$25</f>
        <v>66900</v>
      </c>
      <c r="X25" s="369"/>
      <c r="Y25" s="369">
        <f>$E$25</f>
        <v>66900</v>
      </c>
      <c r="Z25" s="369"/>
      <c r="AA25" s="369">
        <f>$E$25</f>
        <v>66900</v>
      </c>
      <c r="AB25" s="369"/>
      <c r="AC25" s="369">
        <f>$E$25</f>
        <v>66900</v>
      </c>
      <c r="AD25" s="369"/>
      <c r="AE25" s="369">
        <f>$E$25</f>
        <v>66900</v>
      </c>
      <c r="AF25" s="369"/>
      <c r="AG25" s="369">
        <f>$E$25</f>
        <v>66900</v>
      </c>
    </row>
    <row r="26" spans="1:33" s="350" customFormat="1" ht="14">
      <c r="A26" s="350" t="s">
        <v>930</v>
      </c>
      <c r="C26" s="390">
        <v>1.02</v>
      </c>
      <c r="E26" s="369">
        <f>Application!AC868</f>
        <v>13488</v>
      </c>
      <c r="F26" s="369"/>
      <c r="G26" s="369">
        <f>E26*$C$26</f>
        <v>13757.76</v>
      </c>
      <c r="H26" s="369"/>
      <c r="I26" s="369">
        <f>G26*$C$26</f>
        <v>14032.915200000001</v>
      </c>
      <c r="J26" s="369"/>
      <c r="K26" s="369">
        <f>I26*$C$26</f>
        <v>14313.573504000002</v>
      </c>
      <c r="L26" s="369"/>
      <c r="M26" s="369">
        <f>K26*$C$26</f>
        <v>14599.844974080002</v>
      </c>
      <c r="N26" s="369"/>
      <c r="O26" s="369">
        <f>M26*$C$26</f>
        <v>14891.841873561603</v>
      </c>
      <c r="P26" s="369"/>
      <c r="Q26" s="369">
        <f>O26*$C$26</f>
        <v>15189.678711032835</v>
      </c>
      <c r="R26" s="369"/>
      <c r="S26" s="369">
        <f>Q26*$C$26</f>
        <v>15493.472285253492</v>
      </c>
      <c r="T26" s="369"/>
      <c r="U26" s="369">
        <f>S26*$C$26</f>
        <v>15803.341730958562</v>
      </c>
      <c r="V26" s="369"/>
      <c r="W26" s="369">
        <f>U26*$C$26</f>
        <v>16119.408565577734</v>
      </c>
      <c r="X26" s="369"/>
      <c r="Y26" s="369">
        <f>W26*$C$26</f>
        <v>16441.79673688929</v>
      </c>
      <c r="Z26" s="369"/>
      <c r="AA26" s="369">
        <f>Y26*$C$26</f>
        <v>16770.632671627074</v>
      </c>
      <c r="AB26" s="369"/>
      <c r="AC26" s="369">
        <f>AA26*$C$26</f>
        <v>17106.045325059615</v>
      </c>
      <c r="AD26" s="369"/>
      <c r="AE26" s="369">
        <f>AC26*$C$26</f>
        <v>17448.166231560808</v>
      </c>
      <c r="AF26" s="369"/>
      <c r="AG26" s="369">
        <f>AE26*$C$26</f>
        <v>17797.129556192023</v>
      </c>
    </row>
    <row r="27" spans="1:33" s="350" customFormat="1" ht="14">
      <c r="A27" s="373" t="str">
        <f>Application!E869</f>
        <v>Other (Specify):</v>
      </c>
      <c r="B27" s="373"/>
      <c r="C27" s="509">
        <v>1.0349999999999999</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4">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4">
      <c r="A30" s="370" t="s">
        <v>191</v>
      </c>
      <c r="C30" s="371"/>
      <c r="E30" s="370">
        <f>SUM(E21:E28)</f>
        <v>1925800</v>
      </c>
      <c r="G30" s="370">
        <f>SUM(G21:G28)</f>
        <v>1990659.18</v>
      </c>
      <c r="I30" s="370">
        <f>SUM(I21:I28)</f>
        <v>2057784.3848999997</v>
      </c>
      <c r="K30" s="370">
        <f>SUM(K21:K28)</f>
        <v>2127254.8446434992</v>
      </c>
      <c r="M30" s="370">
        <f>SUM(M21:M28)</f>
        <v>2199152.5606034622</v>
      </c>
      <c r="O30" s="370">
        <f>SUM(O21:O28)</f>
        <v>2273562.4025499714</v>
      </c>
      <c r="Q30" s="370">
        <f>SUM(Q21:Q28)</f>
        <v>2350572.209011117</v>
      </c>
      <c r="S30" s="370">
        <f>SUM(S21:S28)</f>
        <v>2430272.8911458403</v>
      </c>
      <c r="U30" s="370">
        <f>SUM(U21:U28)</f>
        <v>2512758.5402516657</v>
      </c>
      <c r="W30" s="370">
        <f>SUM(W21:W28)</f>
        <v>2598126.5390345096</v>
      </c>
      <c r="Y30" s="370">
        <f>SUM(Y21:Y28)</f>
        <v>2686477.6767722336</v>
      </c>
      <c r="AA30" s="370">
        <f>SUM(AA21:AA28)</f>
        <v>2777916.268508208</v>
      </c>
      <c r="AC30" s="370">
        <f>SUM(AC21:AC28)</f>
        <v>2872550.2784159207</v>
      </c>
      <c r="AE30" s="370">
        <f>SUM(AE21:AE28)</f>
        <v>2970491.4474806017</v>
      </c>
      <c r="AG30" s="370">
        <f>SUM(AG21:AG28)</f>
        <v>3071855.4256489491</v>
      </c>
    </row>
    <row r="31" spans="1:33" s="350" customFormat="1" ht="14">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4">
      <c r="A32" s="370" t="s">
        <v>933</v>
      </c>
      <c r="C32" s="371"/>
      <c r="E32" s="370">
        <f>E10-E30</f>
        <v>1576120.4</v>
      </c>
      <c r="G32" s="370">
        <f>G10-G30</f>
        <v>1598809.2299999993</v>
      </c>
      <c r="I32" s="370">
        <f>I10-I30</f>
        <v>1621420.7353499995</v>
      </c>
      <c r="K32" s="370">
        <f>K10-K30</f>
        <v>1643930.4036127492</v>
      </c>
      <c r="M32" s="370">
        <f>M10-M30</f>
        <v>1666312.318859193</v>
      </c>
      <c r="O32" s="370">
        <f>O10-O30</f>
        <v>1688539.0988992499</v>
      </c>
      <c r="Q32" s="370">
        <f>Q10-Q30</f>
        <v>1710581.8299743338</v>
      </c>
      <c r="S32" s="370">
        <f>S10-S30</f>
        <v>1732409.9988142471</v>
      </c>
      <c r="U32" s="370">
        <f>U10-U30</f>
        <v>1753991.421957423</v>
      </c>
      <c r="W32" s="370">
        <f>W10-W30</f>
        <v>1775292.1722298064</v>
      </c>
      <c r="Y32" s="370">
        <f>Y10-Y30</f>
        <v>1796276.5022736904</v>
      </c>
      <c r="AA32" s="370">
        <f>AA10-AA30</f>
        <v>1816906.7650138633</v>
      </c>
      <c r="AC32" s="370">
        <f>AC10-AC30</f>
        <v>1837143.3309442024</v>
      </c>
      <c r="AE32" s="370">
        <f>AE10-AE30</f>
        <v>1856944.5021135225</v>
      </c>
      <c r="AG32" s="370">
        <f>AG10-AG30</f>
        <v>1876266.422685029</v>
      </c>
    </row>
    <row r="33" spans="1:35" s="350" customFormat="1" ht="14">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4">
      <c r="A34" s="365" t="s">
        <v>947</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
      <c r="A35" s="372" t="str">
        <f>Application!C618</f>
        <v>Citi Community Capital</v>
      </c>
      <c r="B35" s="373"/>
      <c r="C35" s="367"/>
      <c r="E35" s="369">
        <f>Application!AB618</f>
        <v>1370561</v>
      </c>
      <c r="F35" s="369"/>
      <c r="G35" s="369">
        <f>$E$35</f>
        <v>1370561</v>
      </c>
      <c r="H35" s="369"/>
      <c r="I35" s="369">
        <f>$E$35</f>
        <v>1370561</v>
      </c>
      <c r="J35" s="369"/>
      <c r="K35" s="369">
        <f>$E$35</f>
        <v>1370561</v>
      </c>
      <c r="L35" s="369"/>
      <c r="M35" s="369">
        <f>$E$35</f>
        <v>1370561</v>
      </c>
      <c r="N35" s="369"/>
      <c r="O35" s="369">
        <f>$E$35</f>
        <v>1370561</v>
      </c>
      <c r="P35" s="369"/>
      <c r="Q35" s="369">
        <f>$E$35</f>
        <v>1370561</v>
      </c>
      <c r="R35" s="369"/>
      <c r="S35" s="369">
        <f>$E$35</f>
        <v>1370561</v>
      </c>
      <c r="T35" s="369"/>
      <c r="U35" s="369">
        <f>$E$35</f>
        <v>1370561</v>
      </c>
      <c r="V35" s="369"/>
      <c r="W35" s="369">
        <f>$E$35</f>
        <v>1370561</v>
      </c>
      <c r="X35" s="369"/>
      <c r="Y35" s="369">
        <f>$E$35</f>
        <v>1370561</v>
      </c>
      <c r="Z35" s="369"/>
      <c r="AA35" s="369">
        <f>$E$35</f>
        <v>1370561</v>
      </c>
      <c r="AB35" s="369"/>
      <c r="AC35" s="369">
        <f>$E$35</f>
        <v>1370561</v>
      </c>
      <c r="AD35" s="369"/>
      <c r="AE35" s="369">
        <f>$E$35</f>
        <v>1370561</v>
      </c>
      <c r="AF35" s="369"/>
      <c r="AG35" s="369">
        <f>$E$35</f>
        <v>1370561</v>
      </c>
    </row>
    <row r="36" spans="1:35" s="350" customFormat="1" ht="14">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4">
      <c r="A38" s="370" t="s">
        <v>934</v>
      </c>
      <c r="C38" s="371"/>
      <c r="E38" s="370">
        <f>SUM(E35:E37)</f>
        <v>1370561</v>
      </c>
      <c r="G38" s="370">
        <f>SUM(G35:G37)</f>
        <v>1370561</v>
      </c>
      <c r="I38" s="370">
        <f>SUM(I35:I37)</f>
        <v>1370561</v>
      </c>
      <c r="K38" s="370">
        <f>SUM(K35:K37)</f>
        <v>1370561</v>
      </c>
      <c r="M38" s="370">
        <f>SUM(M35:M37)</f>
        <v>1370561</v>
      </c>
      <c r="O38" s="370">
        <f>SUM(O35:O37)</f>
        <v>1370561</v>
      </c>
      <c r="Q38" s="370">
        <f>SUM(Q35:Q37)</f>
        <v>1370561</v>
      </c>
      <c r="S38" s="370">
        <f>SUM(S35:S37)</f>
        <v>1370561</v>
      </c>
      <c r="U38" s="370">
        <f>SUM(U35:U37)</f>
        <v>1370561</v>
      </c>
      <c r="W38" s="370">
        <f>SUM(W35:W37)</f>
        <v>1370561</v>
      </c>
      <c r="Y38" s="370">
        <f>SUM(Y35:Y37)</f>
        <v>1370561</v>
      </c>
      <c r="AA38" s="370">
        <f>SUM(AA35:AA37)</f>
        <v>1370561</v>
      </c>
      <c r="AC38" s="370">
        <f>SUM(AC35:AC37)</f>
        <v>1370561</v>
      </c>
      <c r="AE38" s="370">
        <f>SUM(AE35:AE37)</f>
        <v>1370561</v>
      </c>
      <c r="AG38" s="370">
        <f>SUM(AG35:AG37)</f>
        <v>1370561</v>
      </c>
    </row>
    <row r="39" spans="1:35" s="350" customFormat="1" ht="14">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4">
      <c r="A40" s="370" t="s">
        <v>935</v>
      </c>
      <c r="C40" s="371"/>
      <c r="E40" s="370">
        <f>E32-E38</f>
        <v>205559.39999999991</v>
      </c>
      <c r="G40" s="370">
        <f>G32-G38</f>
        <v>228248.22999999928</v>
      </c>
      <c r="I40" s="370">
        <f>I32-I38</f>
        <v>250859.73534999951</v>
      </c>
      <c r="K40" s="370">
        <f>K32-K38</f>
        <v>273369.40361274919</v>
      </c>
      <c r="M40" s="370">
        <f>M32-M38</f>
        <v>295751.31885919301</v>
      </c>
      <c r="O40" s="370">
        <f>O32-O38</f>
        <v>317978.09889924992</v>
      </c>
      <c r="Q40" s="370">
        <f>Q32-Q38</f>
        <v>340020.82997433376</v>
      </c>
      <c r="S40" s="370">
        <f>S32-S38</f>
        <v>361848.99881424708</v>
      </c>
      <c r="U40" s="370">
        <f>U32-U38</f>
        <v>383430.42195742298</v>
      </c>
      <c r="W40" s="370">
        <f>W32-W38</f>
        <v>404731.17222980643</v>
      </c>
      <c r="Y40" s="370">
        <f>Y32-Y38</f>
        <v>425715.50227369042</v>
      </c>
      <c r="AA40" s="370">
        <f>AA32-AA38</f>
        <v>446345.76501386333</v>
      </c>
      <c r="AC40" s="370">
        <f>AC32-AC38</f>
        <v>466582.33094420237</v>
      </c>
      <c r="AE40" s="370">
        <f>AE32-AE38</f>
        <v>486383.5021135225</v>
      </c>
      <c r="AG40" s="370">
        <f>AG32-AG38</f>
        <v>505705.42268502899</v>
      </c>
    </row>
    <row r="41" spans="1:35" s="350" customFormat="1" ht="14">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
      <c r="A42" s="374" t="s">
        <v>937</v>
      </c>
      <c r="C42" s="367"/>
      <c r="E42" s="374">
        <f>E40/(E4+E6+E8)</f>
        <v>5.576409732214356E-2</v>
      </c>
      <c r="G42" s="374">
        <f>G40/(G4+G6+G8)</f>
        <v>6.0408894502570469E-2</v>
      </c>
      <c r="I42" s="374">
        <f>I40/(I4+I6+I8)</f>
        <v>6.477397720252849E-2</v>
      </c>
      <c r="K42" s="374">
        <f>K40/(K4+K6+K8)</f>
        <v>6.8864538954217208E-2</v>
      </c>
      <c r="M42" s="374">
        <f>M40/(M4+M6+M8)</f>
        <v>7.2685630752720901E-2</v>
      </c>
      <c r="O42" s="374">
        <f>O40/(O4+O6+O8)</f>
        <v>7.6242164377615176E-2</v>
      </c>
      <c r="Q42" s="374">
        <f>Q40/(Q4+Q6+Q8)</f>
        <v>7.9538915632048568E-2</v>
      </c>
      <c r="S42" s="374">
        <f>S40/(S4+S6+S8)</f>
        <v>8.2580527501298753E-2</v>
      </c>
      <c r="U42" s="374">
        <f>U40/(U4+U6+U8)</f>
        <v>8.5371513232746027E-2</v>
      </c>
      <c r="W42" s="374">
        <f>W40/(W4+W6+W8)</f>
        <v>8.7916259339175462E-2</v>
      </c>
      <c r="Y42" s="374">
        <f>Y40/(Y4+Y6+Y8)</f>
        <v>9.0219028527252804E-2</v>
      </c>
      <c r="AA42" s="374">
        <f>AA40/(AA4+AA6+AA8)</f>
        <v>9.2283962552990748E-2</v>
      </c>
      <c r="AC42" s="374">
        <f>AC40/(AC4+AC6+AC8)</f>
        <v>9.4115085005968005E-2</v>
      </c>
      <c r="AE42" s="374">
        <f>AE40/(AE4+AE6+AE8)</f>
        <v>9.5716304024022356E-2</v>
      </c>
      <c r="AG42" s="374">
        <f>AG40/(AG4+AG6+AG8)</f>
        <v>9.7091414940101747E-2</v>
      </c>
    </row>
    <row r="43" spans="1:35" s="374" customFormat="1" ht="14">
      <c r="A43" s="374" t="s">
        <v>938</v>
      </c>
      <c r="C43" s="367"/>
      <c r="E43" s="374">
        <f>E40/E38</f>
        <v>0.1499819417012449</v>
      </c>
      <c r="G43" s="374">
        <f>G40/G38</f>
        <v>0.16653635263224276</v>
      </c>
      <c r="I43" s="374">
        <f>I40/I38</f>
        <v>0.18303434531553101</v>
      </c>
      <c r="K43" s="374">
        <f>K40/K38</f>
        <v>0.19945803478484297</v>
      </c>
      <c r="M43" s="374">
        <f>M40/M38</f>
        <v>0.21578851204666777</v>
      </c>
      <c r="O43" s="374">
        <f>O40/O38</f>
        <v>0.23200579828205378</v>
      </c>
      <c r="Q43" s="374">
        <f>Q40/Q38</f>
        <v>0.24808879719642815</v>
      </c>
      <c r="S43" s="374">
        <f>S40/S38</f>
        <v>0.26401524544638805</v>
      </c>
      <c r="U43" s="374">
        <f>U40/U38</f>
        <v>0.27976166106975392</v>
      </c>
      <c r="W43" s="374">
        <f>W40/W38</f>
        <v>0.29530328984248527</v>
      </c>
      <c r="Y43" s="374">
        <f>Y40/Y38</f>
        <v>0.31061404948316085</v>
      </c>
      <c r="AA43" s="374">
        <f>AA40/AA38</f>
        <v>0.32566647162283424</v>
      </c>
      <c r="AC43" s="374">
        <f>AC40/AC38</f>
        <v>0.34043164145499716</v>
      </c>
      <c r="AE43" s="374">
        <f>AE40/AE38</f>
        <v>0.35487913497722645</v>
      </c>
      <c r="AG43" s="374">
        <f>AG40/AG38</f>
        <v>0.36897695373283568</v>
      </c>
    </row>
    <row r="44" spans="1:35" s="375" customFormat="1" ht="14">
      <c r="A44" s="375" t="s">
        <v>936</v>
      </c>
      <c r="C44" s="376"/>
      <c r="E44" s="375">
        <f>E32/E38</f>
        <v>1.1499819417012449</v>
      </c>
      <c r="G44" s="375">
        <f>G32/G38</f>
        <v>1.1665363526322428</v>
      </c>
      <c r="I44" s="375">
        <f>I32/I38</f>
        <v>1.183034345315531</v>
      </c>
      <c r="K44" s="375">
        <f>K32/K38</f>
        <v>1.1994580347848429</v>
      </c>
      <c r="M44" s="375">
        <f>M32/M38</f>
        <v>1.2157885120466678</v>
      </c>
      <c r="O44" s="375">
        <f>O32/O38</f>
        <v>1.2320057982820538</v>
      </c>
      <c r="Q44" s="375">
        <f>Q32/Q38</f>
        <v>1.2480887971964281</v>
      </c>
      <c r="S44" s="375">
        <f>S32/S38</f>
        <v>1.264015245446388</v>
      </c>
      <c r="U44" s="375">
        <f>U32/U38</f>
        <v>1.279761661069754</v>
      </c>
      <c r="W44" s="375">
        <f>W32/W38</f>
        <v>1.2953032898424852</v>
      </c>
      <c r="Y44" s="375">
        <f>Y32/Y38</f>
        <v>1.3106140494831608</v>
      </c>
      <c r="AA44" s="375">
        <f>AA32/AA38</f>
        <v>1.3256664716228344</v>
      </c>
      <c r="AC44" s="375">
        <f>AC32/AC38</f>
        <v>1.3404316414549973</v>
      </c>
      <c r="AE44" s="375">
        <f>AE32/AE38</f>
        <v>1.3548791349772265</v>
      </c>
      <c r="AG44" s="375">
        <f>AG32/AG38</f>
        <v>1.3689769537328356</v>
      </c>
    </row>
    <row r="45" spans="1:35" s="350" customFormat="1" ht="14">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949</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940</v>
      </c>
      <c r="C47" s="394"/>
      <c r="E47" s="383">
        <v>15000</v>
      </c>
      <c r="G47" s="255">
        <f>E47*1.03</f>
        <v>15450</v>
      </c>
      <c r="I47" s="255">
        <f>G47*1.03</f>
        <v>15913.5</v>
      </c>
      <c r="K47" s="255">
        <f>I47*1.03</f>
        <v>16390.904999999999</v>
      </c>
      <c r="M47" s="255">
        <f>K47*1.03</f>
        <v>16882.632149999998</v>
      </c>
      <c r="O47" s="255">
        <f>M47*1.03</f>
        <v>17389.1111145</v>
      </c>
      <c r="Q47" s="255">
        <f>O47*1.03</f>
        <v>17910.784447934999</v>
      </c>
      <c r="S47" s="255">
        <f>Q47*1.03</f>
        <v>18448.10798137305</v>
      </c>
      <c r="U47" s="255">
        <f>S47*1.03</f>
        <v>19001.551220814243</v>
      </c>
      <c r="W47" s="255">
        <f>U47*1.03</f>
        <v>19571.597757438671</v>
      </c>
      <c r="Y47" s="255">
        <f>W47*1.03</f>
        <v>20158.745690161832</v>
      </c>
      <c r="AA47" s="255">
        <f>Y47*1.03</f>
        <v>20763.508060866687</v>
      </c>
      <c r="AC47" s="255">
        <f>AA47*1.03</f>
        <v>21386.413302692687</v>
      </c>
      <c r="AE47" s="255">
        <f>AC47*1.03</f>
        <v>22028.005701773469</v>
      </c>
      <c r="AG47" s="255">
        <f>AE47*1.03</f>
        <v>22688.845872826674</v>
      </c>
    </row>
    <row r="48" spans="1:35" s="152" customFormat="1" ht="14">
      <c r="A48" s="152" t="s">
        <v>941</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
      <c r="A49" s="152" t="s">
        <v>942</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
      <c r="A50" s="959" t="s">
        <v>1778</v>
      </c>
      <c r="B50" s="382"/>
      <c r="C50" s="394"/>
      <c r="E50" s="384">
        <v>5000</v>
      </c>
      <c r="F50" s="363"/>
      <c r="G50" s="369">
        <f>E50*1.03</f>
        <v>5150</v>
      </c>
      <c r="H50" s="363"/>
      <c r="I50" s="369">
        <f>G50*1.03</f>
        <v>5304.5</v>
      </c>
      <c r="J50" s="363"/>
      <c r="K50" s="369">
        <f>I50*1.03</f>
        <v>5463.6350000000002</v>
      </c>
      <c r="L50" s="363"/>
      <c r="M50" s="369">
        <f>K50*1.03</f>
        <v>5627.5440500000004</v>
      </c>
      <c r="N50" s="363"/>
      <c r="O50" s="369">
        <f>M50*1.03</f>
        <v>5796.3703715000001</v>
      </c>
      <c r="P50" s="363"/>
      <c r="Q50" s="369">
        <f>O50*1.03</f>
        <v>5970.2614826449999</v>
      </c>
      <c r="R50" s="363"/>
      <c r="S50" s="369">
        <f>Q50*1.03</f>
        <v>6149.3693271243501</v>
      </c>
      <c r="T50" s="363"/>
      <c r="U50" s="369">
        <f>S50*1.03</f>
        <v>6333.8504069380806</v>
      </c>
      <c r="V50" s="363"/>
      <c r="W50" s="369">
        <f>U50*1.03</f>
        <v>6523.865919146223</v>
      </c>
      <c r="X50" s="363"/>
      <c r="Y50" s="369">
        <f>W50*1.03</f>
        <v>6719.5818967206096</v>
      </c>
      <c r="Z50" s="363"/>
      <c r="AA50" s="369">
        <f>Y50*1.03</f>
        <v>6921.1693536222283</v>
      </c>
      <c r="AB50" s="363"/>
      <c r="AC50" s="369">
        <f>AA50*1.03</f>
        <v>7128.8044342308949</v>
      </c>
      <c r="AD50" s="363"/>
      <c r="AE50" s="369">
        <f>AC50*1.03</f>
        <v>7342.6685672578224</v>
      </c>
      <c r="AF50" s="363"/>
      <c r="AG50" s="369">
        <f>AE50*1.03</f>
        <v>7562.9486242755574</v>
      </c>
      <c r="AH50" s="363"/>
      <c r="AI50" s="363"/>
    </row>
    <row r="51" spans="1:35" s="152" customFormat="1" ht="14">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939</v>
      </c>
      <c r="C52" s="380"/>
      <c r="E52" s="363">
        <f>SUM(E47:E51)</f>
        <v>20000</v>
      </c>
      <c r="F52" s="363"/>
      <c r="G52" s="363">
        <f>SUM(G47:G51)</f>
        <v>20600</v>
      </c>
      <c r="H52" s="363"/>
      <c r="I52" s="363">
        <f>SUM(I47:I51)</f>
        <v>21218</v>
      </c>
      <c r="J52" s="363"/>
      <c r="K52" s="363">
        <f>SUM(K47:K51)</f>
        <v>21854.54</v>
      </c>
      <c r="L52" s="363"/>
      <c r="M52" s="363">
        <f>SUM(M47:M51)</f>
        <v>22510.176199999998</v>
      </c>
      <c r="N52" s="363"/>
      <c r="O52" s="363">
        <f>SUM(O47:O51)</f>
        <v>23185.481486000001</v>
      </c>
      <c r="P52" s="363"/>
      <c r="Q52" s="363">
        <f>SUM(Q47:Q51)</f>
        <v>23881.04593058</v>
      </c>
      <c r="R52" s="363"/>
      <c r="S52" s="363">
        <f>SUM(S47:S51)</f>
        <v>24597.4773084974</v>
      </c>
      <c r="T52" s="363"/>
      <c r="U52" s="363">
        <f>SUM(U47:U51)</f>
        <v>25335.401627752322</v>
      </c>
      <c r="V52" s="363"/>
      <c r="W52" s="363">
        <f>SUM(W47:W51)</f>
        <v>26095.463676584892</v>
      </c>
      <c r="X52" s="363"/>
      <c r="Y52" s="363">
        <f>SUM(Y47:Y51)</f>
        <v>26878.327586882442</v>
      </c>
      <c r="Z52" s="363"/>
      <c r="AA52" s="363">
        <f>SUM(AA47:AA51)</f>
        <v>27684.677414488913</v>
      </c>
      <c r="AB52" s="363"/>
      <c r="AC52" s="363">
        <f>SUM(AC47:AC51)</f>
        <v>28515.21773692358</v>
      </c>
      <c r="AD52" s="363"/>
      <c r="AE52" s="363">
        <f>SUM(AE47:AE51)</f>
        <v>29370.674269031289</v>
      </c>
      <c r="AF52" s="363"/>
      <c r="AG52" s="363">
        <f>SUM(AG47:AG51)</f>
        <v>30251.79449710223</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944</v>
      </c>
      <c r="C54" s="381"/>
      <c r="E54" s="255">
        <f>E40-E52</f>
        <v>185559.39999999991</v>
      </c>
      <c r="G54" s="255">
        <f>G40-G52</f>
        <v>207648.22999999928</v>
      </c>
      <c r="I54" s="255">
        <f>I40-I52</f>
        <v>229641.73534999951</v>
      </c>
      <c r="K54" s="255">
        <f>K40-K52</f>
        <v>251514.86361274918</v>
      </c>
      <c r="M54" s="255">
        <f>M40-M52</f>
        <v>273241.14265919302</v>
      </c>
      <c r="O54" s="255">
        <f>O40-O52</f>
        <v>294792.61741324991</v>
      </c>
      <c r="Q54" s="255">
        <f>Q40-Q52</f>
        <v>316139.78404375375</v>
      </c>
      <c r="S54" s="255">
        <f>S40-S52</f>
        <v>337251.52150574967</v>
      </c>
      <c r="U54" s="255">
        <f>U40-U52</f>
        <v>358095.02032967063</v>
      </c>
      <c r="W54" s="255">
        <f>W40-W52</f>
        <v>378635.70855322154</v>
      </c>
      <c r="Y54" s="255">
        <f>Y40-Y52</f>
        <v>398837.17468680796</v>
      </c>
      <c r="AA54" s="255">
        <f>AA40-AA52</f>
        <v>418661.08759937441</v>
      </c>
      <c r="AC54" s="255">
        <f>AC40-AC52</f>
        <v>438067.11320727877</v>
      </c>
      <c r="AE54" s="255">
        <f>AE40-AE52</f>
        <v>457012.82784449123</v>
      </c>
      <c r="AG54" s="255">
        <f>AG40-AG52</f>
        <v>475453.62818792678</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943</v>
      </c>
      <c r="C56" s="381"/>
      <c r="E56" s="383">
        <f>0.5*E54</f>
        <v>92779.699999999953</v>
      </c>
      <c r="G56" s="383">
        <f t="shared" ref="G56" si="1">0.5*G54</f>
        <v>103824.11499999964</v>
      </c>
      <c r="I56" s="383">
        <f t="shared" ref="I56" si="2">0.5*I54</f>
        <v>114820.86767499975</v>
      </c>
      <c r="K56" s="383">
        <f t="shared" ref="K56" si="3">0.5*K54</f>
        <v>125757.43180637459</v>
      </c>
      <c r="M56" s="383">
        <f t="shared" ref="M56" si="4">0.5*M54</f>
        <v>136620.57132959651</v>
      </c>
      <c r="O56" s="383">
        <f t="shared" ref="O56" si="5">0.5*O54</f>
        <v>147396.30870662496</v>
      </c>
      <c r="Q56" s="383">
        <f t="shared" ref="Q56" si="6">0.5*Q54</f>
        <v>158069.89202187688</v>
      </c>
      <c r="S56" s="383">
        <f t="shared" ref="S56" si="7">0.5*S54</f>
        <v>168625.76075287483</v>
      </c>
      <c r="U56" s="383">
        <f t="shared" ref="U56" si="8">0.5*U54</f>
        <v>179047.51016483532</v>
      </c>
      <c r="W56" s="383">
        <f t="shared" ref="W56" si="9">0.5*W54</f>
        <v>189317.85427661077</v>
      </c>
      <c r="Y56" s="383">
        <f t="shared" ref="Y56" si="10">0.5*Y54</f>
        <v>199418.58734340398</v>
      </c>
      <c r="AA56" s="383">
        <f t="shared" ref="AA56" si="11">0.5*AA54</f>
        <v>209330.54379968721</v>
      </c>
      <c r="AC56" s="383">
        <f t="shared" ref="AC56" si="12">0.5*AC54</f>
        <v>219033.55660363939</v>
      </c>
      <c r="AE56" s="383">
        <f t="shared" ref="AE56" si="13">0.5*AE54</f>
        <v>228506.41392224561</v>
      </c>
      <c r="AG56" s="383">
        <f t="shared" ref="AG56" si="14">0.5*AG54</f>
        <v>237726.81409396339</v>
      </c>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948</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960" t="s">
        <v>1779</v>
      </c>
      <c r="B59" s="383"/>
      <c r="C59" s="381"/>
      <c r="E59" s="383">
        <f>0.5*E54</f>
        <v>92779.699999999953</v>
      </c>
      <c r="G59" s="383">
        <f t="shared" ref="G59" si="15">0.5*G54</f>
        <v>103824.11499999964</v>
      </c>
      <c r="I59" s="383">
        <f t="shared" ref="I59" si="16">0.5*I54</f>
        <v>114820.86767499975</v>
      </c>
      <c r="K59" s="383">
        <f t="shared" ref="K59" si="17">0.5*K54</f>
        <v>125757.43180637459</v>
      </c>
      <c r="M59" s="383">
        <f t="shared" ref="M59" si="18">0.5*M54</f>
        <v>136620.57132959651</v>
      </c>
      <c r="O59" s="383">
        <f t="shared" ref="O59" si="19">0.5*O54</f>
        <v>147396.30870662496</v>
      </c>
      <c r="Q59" s="383">
        <f t="shared" ref="Q59" si="20">0.5*Q54</f>
        <v>158069.89202187688</v>
      </c>
      <c r="S59" s="383">
        <f t="shared" ref="S59" si="21">0.5*S54</f>
        <v>168625.76075287483</v>
      </c>
      <c r="U59" s="383">
        <f t="shared" ref="U59" si="22">0.5*U54</f>
        <v>179047.51016483532</v>
      </c>
      <c r="W59" s="383">
        <f t="shared" ref="W59" si="23">0.5*W54</f>
        <v>189317.85427661077</v>
      </c>
      <c r="Y59" s="383">
        <f t="shared" ref="Y59" si="24">0.5*Y54</f>
        <v>199418.58734340398</v>
      </c>
      <c r="AA59" s="383">
        <f t="shared" ref="AA59" si="25">0.5*AA54</f>
        <v>209330.54379968721</v>
      </c>
      <c r="AC59" s="383">
        <f t="shared" ref="AC59" si="26">0.5*AC54</f>
        <v>219033.55660363939</v>
      </c>
      <c r="AE59" s="383">
        <f t="shared" ref="AE59" si="27">0.5*AE54</f>
        <v>228506.41392224561</v>
      </c>
      <c r="AG59" s="383">
        <f t="shared" ref="AG59" si="28">0.5*AG54</f>
        <v>237726.81409396339</v>
      </c>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945</v>
      </c>
      <c r="C63" s="364"/>
    </row>
    <row r="64" spans="1:35" s="363" customFormat="1">
      <c r="C64" s="364"/>
    </row>
    <row r="65" spans="1:33" s="385" customFormat="1" ht="30" customHeight="1">
      <c r="A65" s="1725" t="s">
        <v>950</v>
      </c>
      <c r="B65" s="1725"/>
      <c r="C65" s="1725"/>
      <c r="D65" s="1725"/>
      <c r="E65" s="1725"/>
      <c r="F65" s="1725"/>
      <c r="G65" s="1725"/>
      <c r="H65" s="1725"/>
      <c r="I65" s="1725"/>
      <c r="J65" s="1725"/>
      <c r="K65" s="1725"/>
      <c r="L65" s="1725"/>
      <c r="M65" s="1725"/>
      <c r="N65" s="1725"/>
      <c r="O65" s="1725"/>
      <c r="P65" s="1725"/>
      <c r="Q65" s="1725"/>
      <c r="R65" s="1725"/>
      <c r="S65" s="1725"/>
      <c r="T65" s="1725"/>
      <c r="U65" s="1725"/>
      <c r="V65" s="1725"/>
      <c r="W65" s="1725"/>
      <c r="X65" s="1725"/>
      <c r="Y65" s="1725"/>
      <c r="Z65" s="1725"/>
      <c r="AA65" s="1725"/>
      <c r="AB65" s="1725"/>
      <c r="AC65" s="1725"/>
      <c r="AD65" s="1725"/>
      <c r="AE65" s="1725"/>
      <c r="AF65" s="1725"/>
      <c r="AG65" s="1725"/>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31CD8BD7866F245BCF21B02E19AB680" ma:contentTypeVersion="13" ma:contentTypeDescription="Create a new document." ma:contentTypeScope="" ma:versionID="14937844c2d0b6b60c1ea0aff53033ae">
  <xsd:schema xmlns:xsd="http://www.w3.org/2001/XMLSchema" xmlns:xs="http://www.w3.org/2001/XMLSchema" xmlns:p="http://schemas.microsoft.com/office/2006/metadata/properties" xmlns:ns3="f190deeb-085f-4e7b-8f44-f612b0a1391c" xmlns:ns4="a40414d7-d783-4c66-adc8-6999742dd3f2" targetNamespace="http://schemas.microsoft.com/office/2006/metadata/properties" ma:root="true" ma:fieldsID="5cf193167e07d1b312be367e2efc2db2" ns3:_="" ns4:_="">
    <xsd:import namespace="f190deeb-085f-4e7b-8f44-f612b0a1391c"/>
    <xsd:import namespace="a40414d7-d783-4c66-adc8-6999742dd3f2"/>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Location"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90deeb-085f-4e7b-8f44-f612b0a1391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40414d7-d783-4c66-adc8-6999742dd3f2"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13F257-ECC7-4B1B-BC6D-3F5713A0E94F}">
  <ds:schemaRefs>
    <ds:schemaRef ds:uri="http://schemas.microsoft.com/office/2006/documentManagement/types"/>
    <ds:schemaRef ds:uri="http://schemas.microsoft.com/office/2006/metadata/properties"/>
    <ds:schemaRef ds:uri="http://www.w3.org/XML/1998/namespace"/>
    <ds:schemaRef ds:uri="http://schemas.microsoft.com/office/infopath/2007/PartnerControls"/>
    <ds:schemaRef ds:uri="http://purl.org/dc/dcmitype/"/>
    <ds:schemaRef ds:uri="http://purl.org/dc/terms/"/>
    <ds:schemaRef ds:uri="http://schemas.openxmlformats.org/package/2006/metadata/core-properties"/>
    <ds:schemaRef ds:uri="a40414d7-d783-4c66-adc8-6999742dd3f2"/>
    <ds:schemaRef ds:uri="f190deeb-085f-4e7b-8f44-f612b0a1391c"/>
    <ds:schemaRef ds:uri="http://purl.org/dc/elements/1.1/"/>
  </ds:schemaRefs>
</ds:datastoreItem>
</file>

<file path=customXml/itemProps2.xml><?xml version="1.0" encoding="utf-8"?>
<ds:datastoreItem xmlns:ds="http://schemas.openxmlformats.org/officeDocument/2006/customXml" ds:itemID="{82C343BA-F6ED-4ADE-B9F1-DDED75D0B711}">
  <ds:schemaRefs>
    <ds:schemaRef ds:uri="http://schemas.microsoft.com/sharepoint/v3/contenttype/forms"/>
  </ds:schemaRefs>
</ds:datastoreItem>
</file>

<file path=customXml/itemProps3.xml><?xml version="1.0" encoding="utf-8"?>
<ds:datastoreItem xmlns:ds="http://schemas.openxmlformats.org/officeDocument/2006/customXml" ds:itemID="{80346FF7-F532-45AB-BA99-8FA10AF239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190deeb-085f-4e7b-8f44-f612b0a1391c"/>
    <ds:schemaRef ds:uri="a40414d7-d783-4c66-adc8-6999742dd3f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Michael Raley</cp:lastModifiedBy>
  <cp:lastPrinted>2019-12-27T22:34:09Z</cp:lastPrinted>
  <dcterms:created xsi:type="dcterms:W3CDTF">2007-12-27T18:26:28Z</dcterms:created>
  <dcterms:modified xsi:type="dcterms:W3CDTF">2020-06-12T02:13:00Z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0x010100431CD8BD7866F245BCF21B02E19AB680</vt:lpwstr>
  </property>
</Properties>
</file>