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C:\Users\Danielle\APG Dropbox\Development\Prospects\Current Prospects\The Vines at Tabor\Financing\TCAC\9% Application\TAB 0 - Application\"/>
    </mc:Choice>
  </mc:AlternateContent>
  <xr:revisionPtr revIDLastSave="0" documentId="8_{F9C709CB-E72D-43C0-9FF3-C764BADB57F2}"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0730" windowHeight="11160" tabRatio="786" firstSheet="7" activeTab="11"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8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47" i="4" l="1"/>
  <c r="C50" i="4"/>
  <c r="C47" i="4"/>
  <c r="C13" i="4"/>
  <c r="AG501" i="6" l="1"/>
  <c r="AG499" i="6"/>
  <c r="AG512" i="6"/>
  <c r="AG510" i="6"/>
  <c r="AG506" i="6"/>
  <c r="AG537" i="6"/>
  <c r="AD66" i="5"/>
  <c r="Y66" i="5"/>
  <c r="T25" i="5"/>
  <c r="AI7" i="5" s="1"/>
  <c r="AI11" i="5" s="1"/>
  <c r="AI23" i="5" s="1"/>
  <c r="AI26" i="5" s="1"/>
  <c r="AI22" i="5"/>
  <c r="AD22" i="5"/>
  <c r="AD20" i="5"/>
  <c r="V961" i="3"/>
  <c r="AN929" i="3"/>
  <c r="AN930" i="3"/>
  <c r="AN931" i="3"/>
  <c r="AN932" i="3"/>
  <c r="AN933" i="3"/>
  <c r="AN934" i="3"/>
  <c r="AN935" i="3"/>
  <c r="AN936" i="3"/>
  <c r="AN937" i="3"/>
  <c r="B5" i="15"/>
  <c r="G90" i="25"/>
  <c r="G91" i="25"/>
  <c r="G92" i="25"/>
  <c r="G93" i="25"/>
  <c r="G94" i="25"/>
  <c r="G95" i="25"/>
  <c r="G96" i="25"/>
  <c r="G97" i="25"/>
  <c r="Q91" i="25"/>
  <c r="Q93" i="25" s="1"/>
  <c r="B15" i="4"/>
  <c r="E50" i="25" s="1"/>
  <c r="G52" i="25"/>
  <c r="Q48" i="25"/>
  <c r="D8" i="4"/>
  <c r="D11" i="4"/>
  <c r="D25" i="4"/>
  <c r="D62" i="4" s="1"/>
  <c r="D95" i="4" s="1"/>
  <c r="D104" i="4" s="1"/>
  <c r="D36" i="4"/>
  <c r="B36" i="4" s="1"/>
  <c r="D40" i="4"/>
  <c r="D52" i="4"/>
  <c r="D61" i="4"/>
  <c r="D66" i="4"/>
  <c r="D73" i="4"/>
  <c r="D77" i="4"/>
  <c r="D94" i="4"/>
  <c r="D103" i="4"/>
  <c r="C8" i="4"/>
  <c r="C11" i="4"/>
  <c r="B11" i="4" s="1"/>
  <c r="C25" i="4"/>
  <c r="C36" i="4"/>
  <c r="C40" i="4"/>
  <c r="B40" i="18" s="1"/>
  <c r="C52" i="4"/>
  <c r="C61" i="4"/>
  <c r="C66" i="4"/>
  <c r="B66" i="18" s="1"/>
  <c r="C73" i="4"/>
  <c r="B73" i="4" s="1"/>
  <c r="C77" i="4"/>
  <c r="C94" i="4"/>
  <c r="C103" i="4"/>
  <c r="B103" i="4" s="1"/>
  <c r="C65" i="25"/>
  <c r="C66" i="25"/>
  <c r="G67" i="25" s="1"/>
  <c r="Y20" i="5"/>
  <c r="Y22" i="5"/>
  <c r="AI20" i="5"/>
  <c r="S25" i="4"/>
  <c r="S36" i="4"/>
  <c r="E36" i="18" s="1"/>
  <c r="S40" i="4"/>
  <c r="E40" i="18" s="1"/>
  <c r="S52" i="4"/>
  <c r="S66" i="4"/>
  <c r="S77" i="4"/>
  <c r="E77" i="18" s="1"/>
  <c r="S94" i="4"/>
  <c r="E94" i="18" s="1"/>
  <c r="S103" i="4"/>
  <c r="E103" i="18" s="1"/>
  <c r="F25" i="18"/>
  <c r="F36" i="18"/>
  <c r="F40" i="18"/>
  <c r="F52" i="18"/>
  <c r="F66" i="18"/>
  <c r="F77" i="18"/>
  <c r="F94" i="18"/>
  <c r="F103" i="18"/>
  <c r="T20" i="5"/>
  <c r="T22" i="5" s="1"/>
  <c r="T25" i="4"/>
  <c r="T36" i="4"/>
  <c r="H36" i="18" s="1"/>
  <c r="T40" i="4"/>
  <c r="T52" i="4"/>
  <c r="H52" i="18" s="1"/>
  <c r="T11" i="4"/>
  <c r="T66" i="4"/>
  <c r="T77" i="4"/>
  <c r="H77" i="18" s="1"/>
  <c r="T94" i="4"/>
  <c r="H94" i="18" s="1"/>
  <c r="T103" i="4"/>
  <c r="I11" i="18"/>
  <c r="I25" i="18"/>
  <c r="I36" i="18"/>
  <c r="I40" i="18"/>
  <c r="I52" i="18"/>
  <c r="I62" i="18"/>
  <c r="I95" i="18" s="1"/>
  <c r="I104" i="18" s="1"/>
  <c r="I106" i="18" s="1"/>
  <c r="I66" i="18"/>
  <c r="I77" i="18"/>
  <c r="I94" i="18"/>
  <c r="I103" i="18"/>
  <c r="U61" i="25"/>
  <c r="U69" i="25" s="1"/>
  <c r="U63" i="25"/>
  <c r="U65" i="25"/>
  <c r="U67" i="25"/>
  <c r="R80" i="4"/>
  <c r="AG427" i="3"/>
  <c r="AG430" i="3"/>
  <c r="AG431" i="3" s="1"/>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612" i="3" s="1"/>
  <c r="O616" i="6" s="1"/>
  <c r="AU582" i="6" s="1"/>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31" i="3" s="1"/>
  <c r="BJ632" i="3" s="1"/>
  <c r="BF623" i="3"/>
  <c r="BF624" i="3"/>
  <c r="BF625" i="3"/>
  <c r="BF626" i="3"/>
  <c r="BF627" i="3"/>
  <c r="BF628" i="3"/>
  <c r="BF629" i="3"/>
  <c r="BF630" i="3"/>
  <c r="BK621" i="3"/>
  <c r="BK622" i="3"/>
  <c r="BK631" i="3" s="1"/>
  <c r="BK623" i="3"/>
  <c r="BK624" i="3"/>
  <c r="BK625" i="3"/>
  <c r="BK626" i="3"/>
  <c r="BK627" i="3"/>
  <c r="BK628" i="3"/>
  <c r="BK629" i="3"/>
  <c r="BK630" i="3"/>
  <c r="BO632"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s="1"/>
  <c r="E599" i="6"/>
  <c r="BD534" i="6"/>
  <c r="J11" i="18"/>
  <c r="J25" i="18"/>
  <c r="J36" i="18"/>
  <c r="J40" i="18"/>
  <c r="J52" i="18"/>
  <c r="J66" i="18"/>
  <c r="J77" i="18"/>
  <c r="J94" i="18"/>
  <c r="J103" i="18"/>
  <c r="AD39" i="27"/>
  <c r="AD39" i="26"/>
  <c r="T21" i="27"/>
  <c r="Y21" i="27"/>
  <c r="AD21" i="27"/>
  <c r="AI21" i="27"/>
  <c r="T13" i="27"/>
  <c r="Y13" i="27"/>
  <c r="Y14" i="27"/>
  <c r="Y15" i="27"/>
  <c r="Y20" i="27" s="1"/>
  <c r="Y22" i="27" s="1"/>
  <c r="Y16" i="27"/>
  <c r="Y17" i="27"/>
  <c r="Y18" i="27"/>
  <c r="Y19" i="27"/>
  <c r="AD13" i="27"/>
  <c r="AI13" i="27"/>
  <c r="AI14" i="27"/>
  <c r="AI15" i="27"/>
  <c r="AI16" i="27"/>
  <c r="AI17" i="27"/>
  <c r="AI18" i="27"/>
  <c r="AI19" i="27"/>
  <c r="T14" i="27"/>
  <c r="AD14" i="27"/>
  <c r="AD20" i="27" s="1"/>
  <c r="AD22" i="27" s="1"/>
  <c r="T15" i="27"/>
  <c r="AD15" i="27"/>
  <c r="T16" i="27"/>
  <c r="AD16" i="27"/>
  <c r="T17" i="27"/>
  <c r="AD17" i="27"/>
  <c r="T18" i="27"/>
  <c r="AD18" i="27"/>
  <c r="T19" i="27"/>
  <c r="AD19" i="27"/>
  <c r="C19" i="27"/>
  <c r="AD67" i="27"/>
  <c r="BO803" i="3"/>
  <c r="L928" i="3" s="1"/>
  <c r="BA615" i="3"/>
  <c r="BA616" i="3"/>
  <c r="BA617" i="3"/>
  <c r="BA618" i="3"/>
  <c r="L929" i="3"/>
  <c r="BF615" i="3"/>
  <c r="BF616" i="3"/>
  <c r="BF617" i="3"/>
  <c r="BF618" i="3"/>
  <c r="BF619" i="3"/>
  <c r="L930" i="3"/>
  <c r="BK615" i="3"/>
  <c r="BK616" i="3"/>
  <c r="BK617" i="3"/>
  <c r="BK618" i="3"/>
  <c r="BP615" i="3"/>
  <c r="BP616" i="3"/>
  <c r="BP617" i="3"/>
  <c r="BP618" i="3"/>
  <c r="BP619" i="3"/>
  <c r="L932" i="3"/>
  <c r="BZ615" i="3"/>
  <c r="BZ616" i="3"/>
  <c r="BZ617" i="3"/>
  <c r="BZ618" i="3"/>
  <c r="BZ619" i="3"/>
  <c r="BU615" i="3"/>
  <c r="BU616" i="3"/>
  <c r="BU617" i="3"/>
  <c r="BU618" i="3"/>
  <c r="AD936" i="3"/>
  <c r="AO884" i="3" s="1"/>
  <c r="AD939" i="3"/>
  <c r="AO885" i="3" s="1"/>
  <c r="AD943" i="3"/>
  <c r="AO886" i="3" s="1"/>
  <c r="AD947" i="3"/>
  <c r="AO887" i="3" s="1"/>
  <c r="AD949" i="3"/>
  <c r="AO888" i="3" s="1"/>
  <c r="AD952" i="3"/>
  <c r="AD966" i="3"/>
  <c r="AO892" i="3" s="1"/>
  <c r="AD969" i="3"/>
  <c r="T21" i="26"/>
  <c r="T22" i="26" s="1"/>
  <c r="Y21" i="26"/>
  <c r="AD21" i="26"/>
  <c r="AI21" i="26"/>
  <c r="C19" i="26"/>
  <c r="T13" i="26"/>
  <c r="Y13" i="26"/>
  <c r="Y14" i="26"/>
  <c r="Y15" i="26"/>
  <c r="Y16" i="26"/>
  <c r="Y17" i="26"/>
  <c r="Y18" i="26"/>
  <c r="Y19" i="26"/>
  <c r="AD13" i="26"/>
  <c r="AD20" i="26" s="1"/>
  <c r="AD22" i="26" s="1"/>
  <c r="AI13" i="26"/>
  <c r="T14" i="26"/>
  <c r="AD14" i="26"/>
  <c r="AI14" i="26"/>
  <c r="T15" i="26"/>
  <c r="AD15" i="26"/>
  <c r="AI15" i="26"/>
  <c r="T16" i="26"/>
  <c r="T20" i="26" s="1"/>
  <c r="AD16" i="26"/>
  <c r="AI16" i="26"/>
  <c r="T17" i="26"/>
  <c r="AD17" i="26"/>
  <c r="AI17" i="26"/>
  <c r="T18" i="26"/>
  <c r="AD18" i="26"/>
  <c r="AI18" i="26"/>
  <c r="T19" i="26"/>
  <c r="AD19" i="26"/>
  <c r="AI19" i="26"/>
  <c r="AD67" i="26"/>
  <c r="AI20" i="26"/>
  <c r="AI22" i="26" s="1"/>
  <c r="B77" i="15"/>
  <c r="B76" i="15"/>
  <c r="I36" i="4"/>
  <c r="I8" i="4"/>
  <c r="I11" i="4"/>
  <c r="I25" i="4"/>
  <c r="I40" i="4"/>
  <c r="I52" i="4"/>
  <c r="I61" i="4"/>
  <c r="I62" i="4"/>
  <c r="I95" i="4" s="1"/>
  <c r="I77" i="4"/>
  <c r="I66" i="4"/>
  <c r="I73" i="4"/>
  <c r="I94" i="4"/>
  <c r="J77" i="4"/>
  <c r="J8" i="4"/>
  <c r="J11" i="4"/>
  <c r="J25" i="4"/>
  <c r="J36" i="4"/>
  <c r="J40" i="4"/>
  <c r="J52" i="4"/>
  <c r="J61" i="4"/>
  <c r="J62" i="4"/>
  <c r="J66" i="4"/>
  <c r="J73" i="4"/>
  <c r="J94" i="4"/>
  <c r="J95" i="4"/>
  <c r="J104" i="4" s="1"/>
  <c r="K8" i="4"/>
  <c r="K11" i="4"/>
  <c r="K25" i="4"/>
  <c r="K36" i="4"/>
  <c r="K40" i="4"/>
  <c r="K52" i="4"/>
  <c r="K61" i="4"/>
  <c r="K62" i="4"/>
  <c r="K66" i="4"/>
  <c r="K73" i="4"/>
  <c r="K77" i="4"/>
  <c r="K94" i="4"/>
  <c r="L8" i="4"/>
  <c r="L12" i="4" s="1"/>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2" i="4" s="1"/>
  <c r="P11" i="4"/>
  <c r="P25" i="4"/>
  <c r="P36" i="4"/>
  <c r="P40" i="4"/>
  <c r="P52" i="4"/>
  <c r="P61" i="4"/>
  <c r="P66" i="4"/>
  <c r="P73" i="4"/>
  <c r="P77" i="4"/>
  <c r="P94" i="4"/>
  <c r="Q8" i="4"/>
  <c r="Q11" i="4"/>
  <c r="Q25" i="4"/>
  <c r="Q36" i="4"/>
  <c r="Q40" i="4"/>
  <c r="Q52" i="4"/>
  <c r="Q61" i="4"/>
  <c r="Q62" i="4"/>
  <c r="Q95" i="4" s="1"/>
  <c r="Q66" i="4"/>
  <c r="Q73" i="4"/>
  <c r="Q77" i="4"/>
  <c r="Q94" i="4"/>
  <c r="G77" i="18"/>
  <c r="D77" i="18"/>
  <c r="C77" i="18"/>
  <c r="R68" i="4"/>
  <c r="R69" i="4"/>
  <c r="R70" i="4"/>
  <c r="R71" i="4"/>
  <c r="R73" i="4" s="1"/>
  <c r="R72" i="4"/>
  <c r="E77" i="4"/>
  <c r="F77" i="4"/>
  <c r="G77" i="4"/>
  <c r="H77" i="4"/>
  <c r="B77" i="18"/>
  <c r="G73" i="4"/>
  <c r="F73" i="4"/>
  <c r="E73" i="4"/>
  <c r="C77" i="15"/>
  <c r="E77" i="15"/>
  <c r="D77" i="15"/>
  <c r="B76" i="18"/>
  <c r="E76" i="18"/>
  <c r="H76" i="18"/>
  <c r="B76" i="4"/>
  <c r="B75" i="4"/>
  <c r="R76" i="4"/>
  <c r="R75" i="4"/>
  <c r="AG436" i="3"/>
  <c r="B94" i="18"/>
  <c r="B102" i="4"/>
  <c r="B52" i="4"/>
  <c r="B25" i="18"/>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40" i="4" s="1"/>
  <c r="R35" i="4"/>
  <c r="R34" i="4"/>
  <c r="R33" i="4"/>
  <c r="R32" i="4"/>
  <c r="R31" i="4"/>
  <c r="R29" i="4"/>
  <c r="R30" i="4"/>
  <c r="R28" i="4"/>
  <c r="R36" i="4" s="1"/>
  <c r="R26" i="4"/>
  <c r="R24" i="4"/>
  <c r="R23" i="4"/>
  <c r="R22" i="4"/>
  <c r="R21" i="4"/>
  <c r="R20" i="4"/>
  <c r="R19" i="4"/>
  <c r="R18" i="4"/>
  <c r="R17" i="4"/>
  <c r="R15" i="4"/>
  <c r="R14" i="4"/>
  <c r="R13" i="4"/>
  <c r="R10" i="4"/>
  <c r="R9" i="4"/>
  <c r="R7" i="4"/>
  <c r="R6" i="4"/>
  <c r="R4" i="4"/>
  <c r="R8" i="4" s="1"/>
  <c r="C5" i="15"/>
  <c r="D5" i="15"/>
  <c r="B6" i="15"/>
  <c r="C6" i="15"/>
  <c r="D6" i="15"/>
  <c r="B7" i="15"/>
  <c r="B8" i="15"/>
  <c r="B9" i="15"/>
  <c r="B10" i="15"/>
  <c r="B12" i="15" s="1"/>
  <c r="B13" i="15" s="1"/>
  <c r="B11" i="15"/>
  <c r="C7" i="15"/>
  <c r="D7" i="15"/>
  <c r="C8" i="15"/>
  <c r="D8" i="15"/>
  <c r="D9" i="15" s="1"/>
  <c r="C10" i="15"/>
  <c r="C11" i="15"/>
  <c r="D10" i="15"/>
  <c r="D11" i="15"/>
  <c r="D12" i="15" s="1"/>
  <c r="B14" i="15"/>
  <c r="C14" i="15"/>
  <c r="D14" i="15"/>
  <c r="B15" i="15"/>
  <c r="C15" i="15"/>
  <c r="D15" i="15"/>
  <c r="B16" i="15"/>
  <c r="C16" i="15"/>
  <c r="E16" i="15" s="1"/>
  <c r="D16" i="15"/>
  <c r="B18" i="15"/>
  <c r="C18" i="15"/>
  <c r="E18" i="15"/>
  <c r="D18" i="15"/>
  <c r="B19" i="15"/>
  <c r="C19" i="15"/>
  <c r="D19" i="15"/>
  <c r="D26" i="15" s="1"/>
  <c r="B20" i="15"/>
  <c r="C20" i="15"/>
  <c r="D20" i="15"/>
  <c r="B21" i="15"/>
  <c r="B26" i="15" s="1"/>
  <c r="C21" i="15"/>
  <c r="D21" i="15"/>
  <c r="B22" i="15"/>
  <c r="C22" i="15"/>
  <c r="E22" i="15" s="1"/>
  <c r="D22" i="15"/>
  <c r="B23" i="15"/>
  <c r="C23" i="15"/>
  <c r="D23" i="15"/>
  <c r="B24" i="15"/>
  <c r="C24" i="15"/>
  <c r="E24" i="15" s="1"/>
  <c r="D24" i="15"/>
  <c r="B25" i="15"/>
  <c r="C25" i="15"/>
  <c r="D25" i="15"/>
  <c r="B27" i="15"/>
  <c r="E27" i="15" s="1"/>
  <c r="C27" i="15"/>
  <c r="D27" i="15"/>
  <c r="B29" i="15"/>
  <c r="C29" i="15"/>
  <c r="E29" i="15" s="1"/>
  <c r="D29" i="15"/>
  <c r="D30" i="15"/>
  <c r="D31" i="15"/>
  <c r="D32" i="15"/>
  <c r="D33" i="15"/>
  <c r="D34" i="15"/>
  <c r="D35" i="15"/>
  <c r="D36" i="15"/>
  <c r="D37" i="15"/>
  <c r="B30" i="15"/>
  <c r="E30" i="15" s="1"/>
  <c r="C30" i="15"/>
  <c r="B31" i="15"/>
  <c r="C31" i="15"/>
  <c r="E31" i="15" s="1"/>
  <c r="B32" i="15"/>
  <c r="C32" i="15"/>
  <c r="C33" i="15"/>
  <c r="E33" i="15" s="1"/>
  <c r="C34" i="15"/>
  <c r="C35" i="15"/>
  <c r="C36" i="15"/>
  <c r="C37" i="15"/>
  <c r="B33" i="15"/>
  <c r="B34" i="15"/>
  <c r="E34" i="15"/>
  <c r="B35" i="15"/>
  <c r="E35" i="15" s="1"/>
  <c r="B36" i="15"/>
  <c r="E36" i="15" s="1"/>
  <c r="B39" i="15"/>
  <c r="C39" i="15"/>
  <c r="D39" i="15"/>
  <c r="D41" i="15" s="1"/>
  <c r="D40" i="15"/>
  <c r="B40" i="15"/>
  <c r="C40" i="15"/>
  <c r="E40" i="15" s="1"/>
  <c r="B42" i="15"/>
  <c r="C42" i="15"/>
  <c r="E42" i="15" s="1"/>
  <c r="D42" i="15"/>
  <c r="B44" i="15"/>
  <c r="B45" i="15"/>
  <c r="B46" i="15"/>
  <c r="B47" i="15"/>
  <c r="E47" i="15" s="1"/>
  <c r="B48" i="15"/>
  <c r="B49" i="15"/>
  <c r="B50" i="15"/>
  <c r="E50" i="15" s="1"/>
  <c r="B51" i="15"/>
  <c r="B52" i="15"/>
  <c r="C44" i="15"/>
  <c r="E44" i="15" s="1"/>
  <c r="C45" i="15"/>
  <c r="E45" i="15" s="1"/>
  <c r="C46" i="15"/>
  <c r="C47" i="15"/>
  <c r="C48" i="15"/>
  <c r="E48" i="15" s="1"/>
  <c r="C49" i="15"/>
  <c r="E49" i="15" s="1"/>
  <c r="C50" i="15"/>
  <c r="C51" i="15"/>
  <c r="C52" i="15"/>
  <c r="E52" i="15" s="1"/>
  <c r="D44" i="15"/>
  <c r="D45" i="15"/>
  <c r="D46" i="15"/>
  <c r="D47" i="15"/>
  <c r="D48" i="15"/>
  <c r="D49" i="15"/>
  <c r="D50" i="15"/>
  <c r="D51" i="15"/>
  <c r="D52" i="15"/>
  <c r="B55" i="15"/>
  <c r="E55" i="15" s="1"/>
  <c r="C55" i="15"/>
  <c r="D55" i="15"/>
  <c r="B56" i="15"/>
  <c r="C56" i="15"/>
  <c r="D56" i="15"/>
  <c r="B57" i="15"/>
  <c r="C57" i="15"/>
  <c r="D57" i="15"/>
  <c r="B58" i="15"/>
  <c r="C58" i="15"/>
  <c r="D58" i="15"/>
  <c r="B59" i="15"/>
  <c r="C59" i="15"/>
  <c r="E59" i="15" s="1"/>
  <c r="D59" i="15"/>
  <c r="B60" i="15"/>
  <c r="C60" i="15"/>
  <c r="D60" i="15"/>
  <c r="B61" i="15"/>
  <c r="C61" i="15"/>
  <c r="E61" i="15" s="1"/>
  <c r="D61" i="15"/>
  <c r="B65" i="15"/>
  <c r="C65" i="15"/>
  <c r="D65" i="15"/>
  <c r="D67" i="15" s="1"/>
  <c r="D66" i="15"/>
  <c r="B66" i="15"/>
  <c r="B67" i="15" s="1"/>
  <c r="C66" i="15"/>
  <c r="B69" i="15"/>
  <c r="C69" i="15"/>
  <c r="E69" i="15" s="1"/>
  <c r="D69" i="15"/>
  <c r="B70" i="15"/>
  <c r="E70" i="15" s="1"/>
  <c r="C70" i="15"/>
  <c r="D70" i="15"/>
  <c r="B71" i="15"/>
  <c r="C71" i="15"/>
  <c r="D71" i="15"/>
  <c r="B72" i="15"/>
  <c r="C72" i="15"/>
  <c r="E72" i="15" s="1"/>
  <c r="D72" i="15"/>
  <c r="B73" i="15"/>
  <c r="C73" i="15"/>
  <c r="E73" i="15" s="1"/>
  <c r="D73" i="15"/>
  <c r="C76" i="15"/>
  <c r="E76" i="15" s="1"/>
  <c r="D76" i="15"/>
  <c r="B80" i="15"/>
  <c r="B95" i="15" s="1"/>
  <c r="C80" i="15"/>
  <c r="D80" i="15"/>
  <c r="B81" i="15"/>
  <c r="C81" i="15"/>
  <c r="E81" i="15"/>
  <c r="D81" i="15"/>
  <c r="B82" i="15"/>
  <c r="C82" i="15"/>
  <c r="E82" i="15" s="1"/>
  <c r="D82" i="15"/>
  <c r="B83" i="15"/>
  <c r="C83" i="15"/>
  <c r="D83" i="15"/>
  <c r="B84" i="15"/>
  <c r="C84" i="15"/>
  <c r="D84" i="15"/>
  <c r="B85" i="15"/>
  <c r="C85" i="15"/>
  <c r="D85" i="15"/>
  <c r="B86" i="15"/>
  <c r="C86" i="15"/>
  <c r="E86" i="15" s="1"/>
  <c r="D86" i="15"/>
  <c r="B87" i="15"/>
  <c r="C87" i="15"/>
  <c r="E87" i="15"/>
  <c r="D87" i="15"/>
  <c r="B88" i="15"/>
  <c r="C88" i="15"/>
  <c r="D88" i="15"/>
  <c r="B89" i="15"/>
  <c r="C89" i="15"/>
  <c r="D89" i="15"/>
  <c r="B90" i="15"/>
  <c r="B91" i="15"/>
  <c r="B92" i="15"/>
  <c r="B93" i="15"/>
  <c r="B94" i="15"/>
  <c r="C90" i="15"/>
  <c r="C91" i="15"/>
  <c r="C92" i="15"/>
  <c r="C93" i="15"/>
  <c r="E93" i="15" s="1"/>
  <c r="C94" i="15"/>
  <c r="D90" i="15"/>
  <c r="D91" i="15"/>
  <c r="E92" i="15"/>
  <c r="D92" i="15"/>
  <c r="D93" i="15"/>
  <c r="E94" i="15"/>
  <c r="D94" i="15"/>
  <c r="B98" i="15"/>
  <c r="C98" i="15"/>
  <c r="E98" i="15" s="1"/>
  <c r="D98" i="15"/>
  <c r="D99" i="15"/>
  <c r="D100" i="15"/>
  <c r="D104" i="15" s="1"/>
  <c r="D101" i="15"/>
  <c r="D102" i="15"/>
  <c r="D103" i="15"/>
  <c r="B99" i="15"/>
  <c r="C99" i="15"/>
  <c r="E99" i="15" s="1"/>
  <c r="B100" i="15"/>
  <c r="E100" i="15" s="1"/>
  <c r="C100" i="15"/>
  <c r="B101" i="15"/>
  <c r="C101" i="15"/>
  <c r="E101" i="15" s="1"/>
  <c r="B102" i="15"/>
  <c r="C102" i="15"/>
  <c r="B103" i="15"/>
  <c r="E103" i="15" s="1"/>
  <c r="C103" i="15"/>
  <c r="E52" i="18"/>
  <c r="E66" i="18"/>
  <c r="H11" i="18"/>
  <c r="H25" i="18"/>
  <c r="H66" i="18"/>
  <c r="H103" i="18"/>
  <c r="B11" i="18"/>
  <c r="B36"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61" i="3" s="1"/>
  <c r="Y752" i="3"/>
  <c r="Y753" i="3"/>
  <c r="Y754" i="3"/>
  <c r="Y755" i="3"/>
  <c r="Y756" i="3"/>
  <c r="Y757" i="3"/>
  <c r="Y758" i="3"/>
  <c r="Y759" i="3"/>
  <c r="Y760" i="3"/>
  <c r="Z780" i="3"/>
  <c r="E8" i="9" s="1"/>
  <c r="G8" i="9" s="1"/>
  <c r="I8" i="9" s="1"/>
  <c r="K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s="1"/>
  <c r="F8" i="4"/>
  <c r="F12" i="4" s="1"/>
  <c r="G8" i="4"/>
  <c r="H8" i="4"/>
  <c r="H11" i="4"/>
  <c r="H12" i="4"/>
  <c r="B9" i="4"/>
  <c r="B10" i="4"/>
  <c r="F11" i="4"/>
  <c r="G11" i="4"/>
  <c r="G12" i="4" s="1"/>
  <c r="I12" i="4"/>
  <c r="K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H62" i="4" s="1"/>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c r="AV589" i="3"/>
  <c r="AX589" i="3" s="1"/>
  <c r="AR590" i="3"/>
  <c r="AT590" i="3"/>
  <c r="AV590" i="3"/>
  <c r="AX590" i="3" s="1"/>
  <c r="G591" i="3"/>
  <c r="Z591" i="3"/>
  <c r="AR591" i="3"/>
  <c r="AT591" i="3" s="1"/>
  <c r="AV591" i="3"/>
  <c r="AX591" i="3"/>
  <c r="AR592" i="3"/>
  <c r="AT592" i="3" s="1"/>
  <c r="AV592" i="3"/>
  <c r="AX592" i="3"/>
  <c r="AR593" i="3"/>
  <c r="AT593" i="3" s="1"/>
  <c r="AV593" i="3"/>
  <c r="AX593" i="3"/>
  <c r="AR594" i="3"/>
  <c r="AT594" i="3" s="1"/>
  <c r="AV594" i="3"/>
  <c r="AX594" i="3"/>
  <c r="AR595" i="3"/>
  <c r="AT595" i="3" s="1"/>
  <c r="AV595" i="3"/>
  <c r="AX595" i="3"/>
  <c r="AR596" i="3"/>
  <c r="AT596" i="3" s="1"/>
  <c r="AV596" i="3"/>
  <c r="AX596" i="3"/>
  <c r="AR597" i="3"/>
  <c r="AT597" i="3" s="1"/>
  <c r="AV597" i="3"/>
  <c r="AX597" i="3"/>
  <c r="AR598" i="3"/>
  <c r="AT598" i="3" s="1"/>
  <c r="AV598" i="3"/>
  <c r="AX598" i="3"/>
  <c r="G599" i="3"/>
  <c r="Z599" i="3"/>
  <c r="AR599" i="3"/>
  <c r="AT599" i="3"/>
  <c r="AV599" i="3"/>
  <c r="AX599" i="3" s="1"/>
  <c r="AR600" i="3"/>
  <c r="AT600" i="3"/>
  <c r="AV600" i="3"/>
  <c r="AX600" i="3" s="1"/>
  <c r="AR601" i="3"/>
  <c r="AT601" i="3"/>
  <c r="AV601" i="3"/>
  <c r="AX601" i="3" s="1"/>
  <c r="AR602" i="3"/>
  <c r="AT602" i="3"/>
  <c r="AV602" i="3"/>
  <c r="AX602" i="3" s="1"/>
  <c r="AR603" i="3"/>
  <c r="AT603" i="3"/>
  <c r="AV603" i="3"/>
  <c r="AX603" i="3" s="1"/>
  <c r="AR604" i="3"/>
  <c r="AT604" i="3"/>
  <c r="AV604" i="3"/>
  <c r="AX604" i="3" s="1"/>
  <c r="AR605" i="3"/>
  <c r="AT605" i="3"/>
  <c r="AV605" i="3"/>
  <c r="AX605" i="3" s="1"/>
  <c r="AR606" i="3"/>
  <c r="AT606" i="3"/>
  <c r="AV606" i="3"/>
  <c r="AX606" i="3" s="1"/>
  <c r="AR607" i="3"/>
  <c r="AT607" i="3"/>
  <c r="AV607" i="3"/>
  <c r="AX607" i="3" s="1"/>
  <c r="AR608" i="3"/>
  <c r="AT608" i="3"/>
  <c r="AV608" i="3"/>
  <c r="AX608" i="3" s="1"/>
  <c r="AR609" i="3"/>
  <c r="AT609" i="3"/>
  <c r="AV609" i="3"/>
  <c r="AX609" i="3" s="1"/>
  <c r="AR610" i="3"/>
  <c r="AT610" i="3"/>
  <c r="AV610" i="3"/>
  <c r="AX610" i="3" s="1"/>
  <c r="AR611" i="3"/>
  <c r="AT611" i="3"/>
  <c r="AV611" i="3"/>
  <c r="AX611" i="3" s="1"/>
  <c r="G633" i="3"/>
  <c r="Z633" i="3"/>
  <c r="G641" i="3"/>
  <c r="Z641" i="3"/>
  <c r="G649" i="3"/>
  <c r="Z649" i="3"/>
  <c r="G657" i="3"/>
  <c r="Z657" i="3"/>
  <c r="G665" i="3"/>
  <c r="Z665" i="3"/>
  <c r="G673" i="3"/>
  <c r="Z673" i="3"/>
  <c r="AN674" i="3"/>
  <c r="AN675" i="3"/>
  <c r="AI692" i="3" s="1"/>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S25" i="9"/>
  <c r="I25" i="9"/>
  <c r="B61" i="18"/>
  <c r="E6" i="15"/>
  <c r="C41" i="15"/>
  <c r="H40" i="18"/>
  <c r="E102" i="15"/>
  <c r="B52" i="18"/>
  <c r="B73" i="18"/>
  <c r="E90" i="15"/>
  <c r="D74" i="15"/>
  <c r="E8" i="15"/>
  <c r="N12" i="4"/>
  <c r="J12" i="4"/>
  <c r="E65" i="15"/>
  <c r="R52" i="4"/>
  <c r="E25" i="15"/>
  <c r="E91" i="15"/>
  <c r="E25" i="18"/>
  <c r="E83" i="15"/>
  <c r="B62" i="15"/>
  <c r="E11" i="15"/>
  <c r="B104" i="15"/>
  <c r="D62" i="15"/>
  <c r="D95" i="15"/>
  <c r="E88" i="15"/>
  <c r="AO635" i="6"/>
  <c r="AK661" i="6" s="1"/>
  <c r="T710" i="6" s="1"/>
  <c r="AF710" i="6" s="1"/>
  <c r="Q595" i="6"/>
  <c r="W595" i="6" s="1"/>
  <c r="AC595" i="6" s="1"/>
  <c r="C12" i="15"/>
  <c r="E12" i="15" s="1"/>
  <c r="E9" i="9"/>
  <c r="U25" i="9"/>
  <c r="W25" i="9"/>
  <c r="G25" i="9"/>
  <c r="K25" i="9"/>
  <c r="AE25" i="9"/>
  <c r="AA25" i="9"/>
  <c r="Q25" i="9"/>
  <c r="Y25" i="9"/>
  <c r="O25" i="9"/>
  <c r="G35" i="9"/>
  <c r="G38" i="9" s="1"/>
  <c r="Q35" i="9"/>
  <c r="Q38" i="9" s="1"/>
  <c r="Y35" i="9"/>
  <c r="Y38" i="9"/>
  <c r="K35" i="9"/>
  <c r="K38" i="9" s="1"/>
  <c r="AG35" i="9"/>
  <c r="AG38" i="9" s="1"/>
  <c r="E38" i="9"/>
  <c r="O35" i="9"/>
  <c r="O38" i="9" s="1"/>
  <c r="AA35" i="9"/>
  <c r="AA38" i="9" s="1"/>
  <c r="S35" i="9"/>
  <c r="S38" i="9" s="1"/>
  <c r="U35" i="9"/>
  <c r="U38" i="9" s="1"/>
  <c r="AE35" i="9"/>
  <c r="AE38" i="9" s="1"/>
  <c r="W35" i="9"/>
  <c r="E23" i="15"/>
  <c r="B37" i="15"/>
  <c r="E32" i="15"/>
  <c r="E19" i="15"/>
  <c r="D78" i="15"/>
  <c r="H95" i="4"/>
  <c r="H104" i="4" s="1"/>
  <c r="E7" i="15"/>
  <c r="E5" i="15"/>
  <c r="D12" i="4"/>
  <c r="B8" i="4"/>
  <c r="B12" i="4" s="1"/>
  <c r="P716" i="3"/>
  <c r="C30" i="10" s="1"/>
  <c r="AX612" i="3"/>
  <c r="CT612" i="3"/>
  <c r="T616" i="6" s="1"/>
  <c r="AZ582" i="6" s="1"/>
  <c r="AB47" i="5"/>
  <c r="AG631" i="3"/>
  <c r="AC844" i="3" l="1"/>
  <c r="AT264" i="3"/>
  <c r="BB265" i="3" s="1"/>
  <c r="T274" i="3" s="1"/>
  <c r="AO660" i="6"/>
  <c r="AK689" i="6" s="1"/>
  <c r="T711" i="6" s="1"/>
  <c r="AF711" i="6" s="1"/>
  <c r="AK549" i="6"/>
  <c r="T706" i="6" s="1"/>
  <c r="AF706" i="6" s="1"/>
  <c r="G98" i="25"/>
  <c r="D100" i="25" s="1"/>
  <c r="D102" i="25" s="1"/>
  <c r="D104" i="25" s="1"/>
  <c r="D110" i="25" s="1"/>
  <c r="G38" i="25" s="1"/>
  <c r="G53" i="25" s="1"/>
  <c r="F62" i="18"/>
  <c r="F95" i="18" s="1"/>
  <c r="F104" i="18" s="1"/>
  <c r="F106" i="18" s="1"/>
  <c r="R25" i="4"/>
  <c r="R94" i="4"/>
  <c r="R77" i="4"/>
  <c r="R66" i="4"/>
  <c r="R61" i="4"/>
  <c r="B103" i="18"/>
  <c r="E89" i="15"/>
  <c r="E85" i="15"/>
  <c r="B94" i="4"/>
  <c r="E80" i="15"/>
  <c r="B78" i="15"/>
  <c r="B77" i="4"/>
  <c r="C67" i="15"/>
  <c r="E67" i="15" s="1"/>
  <c r="B66" i="4"/>
  <c r="B61" i="4"/>
  <c r="C53" i="15"/>
  <c r="D53" i="15"/>
  <c r="B41" i="15"/>
  <c r="E39" i="15"/>
  <c r="B25" i="4"/>
  <c r="E10" i="15"/>
  <c r="G9" i="9"/>
  <c r="BA619" i="3"/>
  <c r="AT612" i="3"/>
  <c r="Y763" i="3"/>
  <c r="AT700" i="3"/>
  <c r="AU687" i="3"/>
  <c r="AV687" i="3" s="1"/>
  <c r="AU695" i="3"/>
  <c r="AV695" i="3" s="1"/>
  <c r="DD612" i="3"/>
  <c r="T614" i="6" s="1"/>
  <c r="Y614" i="6" s="1"/>
  <c r="BE580" i="6" s="1"/>
  <c r="AP590" i="6" s="1"/>
  <c r="BJ580" i="6" s="1"/>
  <c r="BJ586" i="6" s="1"/>
  <c r="BA612" i="3"/>
  <c r="O619" i="6" s="1"/>
  <c r="AU585" i="6" s="1"/>
  <c r="AC846" i="3"/>
  <c r="CY612" i="3"/>
  <c r="T615" i="6" s="1"/>
  <c r="BM535" i="6" s="1"/>
  <c r="BM540" i="6" s="1"/>
  <c r="CE612" i="3"/>
  <c r="T619" i="6" s="1"/>
  <c r="AZ585" i="6" s="1"/>
  <c r="BZ612" i="3"/>
  <c r="O614" i="6" s="1"/>
  <c r="AU580" i="6" s="1"/>
  <c r="CJ612" i="3"/>
  <c r="T618" i="6" s="1"/>
  <c r="BY538" i="6" s="1"/>
  <c r="BY540" i="6" s="1"/>
  <c r="AO895" i="3"/>
  <c r="B982" i="3" s="1"/>
  <c r="BF612" i="3"/>
  <c r="BJ613" i="3" s="1"/>
  <c r="Y27" i="26"/>
  <c r="AI27" i="27"/>
  <c r="T27" i="27"/>
  <c r="AD27" i="26"/>
  <c r="AI27" i="26"/>
  <c r="AI27" i="5"/>
  <c r="AD27" i="5"/>
  <c r="T27" i="5"/>
  <c r="L931" i="3"/>
  <c r="E37" i="15"/>
  <c r="AU675" i="3"/>
  <c r="E41" i="15"/>
  <c r="AU698" i="3"/>
  <c r="AV698" i="3" s="1"/>
  <c r="AU680" i="3"/>
  <c r="AV680" i="3" s="1"/>
  <c r="AU693" i="3"/>
  <c r="AV693" i="3" s="1"/>
  <c r="AU688" i="3"/>
  <c r="AV688" i="3" s="1"/>
  <c r="AU682" i="3"/>
  <c r="AV682" i="3" s="1"/>
  <c r="AU690" i="3"/>
  <c r="AV690" i="3" s="1"/>
  <c r="AU676" i="3"/>
  <c r="AV676" i="3" s="1"/>
  <c r="AU696" i="3"/>
  <c r="AV696" i="3" s="1"/>
  <c r="AU694" i="3"/>
  <c r="AV694" i="3" s="1"/>
  <c r="AU678" i="3"/>
  <c r="AV678" i="3" s="1"/>
  <c r="AU697" i="3"/>
  <c r="AV697" i="3" s="1"/>
  <c r="AU681" i="3"/>
  <c r="AV681" i="3" s="1"/>
  <c r="AU689" i="3"/>
  <c r="AV689" i="3" s="1"/>
  <c r="AU691" i="3"/>
  <c r="AV691" i="3" s="1"/>
  <c r="D13" i="15"/>
  <c r="AU692" i="3"/>
  <c r="AV692" i="3" s="1"/>
  <c r="AU686" i="3"/>
  <c r="AV686" i="3" s="1"/>
  <c r="Y616" i="6"/>
  <c r="BS536" i="6" s="1"/>
  <c r="BS540" i="6" s="1"/>
  <c r="AU685" i="3"/>
  <c r="AV685" i="3" s="1"/>
  <c r="I104" i="4"/>
  <c r="BK612" i="3"/>
  <c r="AU679" i="3"/>
  <c r="AV679" i="3" s="1"/>
  <c r="R103" i="4"/>
  <c r="F62" i="4"/>
  <c r="F95" i="4" s="1"/>
  <c r="F104" i="4" s="1"/>
  <c r="E71" i="15"/>
  <c r="B74" i="15"/>
  <c r="Q104" i="4"/>
  <c r="BU619" i="3"/>
  <c r="BZ631" i="3"/>
  <c r="BU612" i="3"/>
  <c r="AN901" i="3"/>
  <c r="AO889" i="3" s="1"/>
  <c r="AO893" i="3" s="1"/>
  <c r="Y27" i="5"/>
  <c r="B53" i="15"/>
  <c r="B63" i="15" s="1"/>
  <c r="M12" i="4"/>
  <c r="M62" i="4"/>
  <c r="M95" i="4" s="1"/>
  <c r="M104" i="4" s="1"/>
  <c r="Y20" i="26"/>
  <c r="Y22" i="26" s="1"/>
  <c r="AI20" i="27"/>
  <c r="AI22" i="27" s="1"/>
  <c r="Y764" i="3"/>
  <c r="E4" i="9" s="1"/>
  <c r="G4" i="9" s="1"/>
  <c r="G5" i="9" s="1"/>
  <c r="Y27" i="27"/>
  <c r="AD27" i="27"/>
  <c r="AB47" i="26"/>
  <c r="E62" i="4"/>
  <c r="E95" i="4" s="1"/>
  <c r="E104" i="4" s="1"/>
  <c r="C74" i="15"/>
  <c r="E66" i="15"/>
  <c r="E46" i="15"/>
  <c r="AK281" i="6"/>
  <c r="T704" i="6" s="1"/>
  <c r="AO697" i="6" s="1"/>
  <c r="B40" i="4"/>
  <c r="C78" i="15"/>
  <c r="E78" i="15" s="1"/>
  <c r="E60" i="15"/>
  <c r="E56" i="15"/>
  <c r="C62" i="15"/>
  <c r="E62" i="15" s="1"/>
  <c r="E21" i="15"/>
  <c r="C26" i="15"/>
  <c r="E26" i="15" s="1"/>
  <c r="E15" i="15"/>
  <c r="C9" i="15"/>
  <c r="G62" i="18"/>
  <c r="G95" i="18" s="1"/>
  <c r="G104" i="18" s="1"/>
  <c r="G106" i="18" s="1"/>
  <c r="K95" i="4"/>
  <c r="K104" i="4" s="1"/>
  <c r="BK619" i="3"/>
  <c r="BP631" i="3"/>
  <c r="BT632" i="3" s="1"/>
  <c r="T62" i="4"/>
  <c r="L62" i="4"/>
  <c r="L95" i="4" s="1"/>
  <c r="L104" i="4" s="1"/>
  <c r="D63" i="15"/>
  <c r="D96" i="15" s="1"/>
  <c r="D105" i="15" s="1"/>
  <c r="G62" i="4"/>
  <c r="G95" i="4" s="1"/>
  <c r="G104" i="4" s="1"/>
  <c r="C104" i="15"/>
  <c r="E104" i="15" s="1"/>
  <c r="O12" i="4"/>
  <c r="O62" i="4"/>
  <c r="O95" i="4" s="1"/>
  <c r="O104" i="4" s="1"/>
  <c r="T27" i="26"/>
  <c r="C95" i="15"/>
  <c r="E95" i="15" s="1"/>
  <c r="P62" i="4"/>
  <c r="P95" i="4" s="1"/>
  <c r="P104" i="4" s="1"/>
  <c r="BT613" i="3"/>
  <c r="BP637" i="3"/>
  <c r="V931" i="3" s="1"/>
  <c r="S62" i="4"/>
  <c r="C12" i="4"/>
  <c r="B12" i="18" s="1"/>
  <c r="B8" i="18"/>
  <c r="C62" i="4"/>
  <c r="W38" i="9"/>
  <c r="CO612" i="3"/>
  <c r="T617" i="6" s="1"/>
  <c r="E84" i="15"/>
  <c r="E58" i="15"/>
  <c r="E51" i="15"/>
  <c r="E20" i="15"/>
  <c r="E14" i="15"/>
  <c r="R11" i="4"/>
  <c r="R12" i="4" s="1"/>
  <c r="C62" i="18"/>
  <c r="C95" i="18" s="1"/>
  <c r="C104" i="18" s="1"/>
  <c r="C12" i="18"/>
  <c r="N62" i="4"/>
  <c r="N95" i="4" s="1"/>
  <c r="N104" i="4" s="1"/>
  <c r="T20" i="27"/>
  <c r="T22" i="27" s="1"/>
  <c r="J62" i="18"/>
  <c r="J95" i="18" s="1"/>
  <c r="J104" i="18" s="1"/>
  <c r="J106" i="18" s="1"/>
  <c r="BU631" i="3"/>
  <c r="BY632" i="3" s="1"/>
  <c r="BA631" i="3"/>
  <c r="BE632" i="3" s="1"/>
  <c r="M25" i="9"/>
  <c r="AG25" i="9"/>
  <c r="E57" i="15"/>
  <c r="D12" i="18"/>
  <c r="D62" i="18"/>
  <c r="D95" i="18" s="1"/>
  <c r="D104" i="18" s="1"/>
  <c r="AP366" i="6"/>
  <c r="AQ366" i="6" s="1"/>
  <c r="AC38" i="9"/>
  <c r="AK66" i="6"/>
  <c r="Q598" i="6"/>
  <c r="W598" i="6" s="1"/>
  <c r="Q596" i="6"/>
  <c r="W596" i="6" s="1"/>
  <c r="AC596" i="6" s="1"/>
  <c r="BQ536" i="6"/>
  <c r="BQ540" i="6" s="1"/>
  <c r="Q593" i="6"/>
  <c r="W593" i="6" s="1"/>
  <c r="AC593" i="6" s="1"/>
  <c r="AC25" i="9"/>
  <c r="Q592" i="6"/>
  <c r="W592" i="6" s="1"/>
  <c r="AC592" i="6" s="1"/>
  <c r="AZ581" i="6"/>
  <c r="Q597" i="6"/>
  <c r="W597" i="6" s="1"/>
  <c r="AC597" i="6" s="1"/>
  <c r="Q591" i="6"/>
  <c r="W591" i="6" s="1"/>
  <c r="AC591" i="6" s="1"/>
  <c r="BD533" i="6"/>
  <c r="Q590" i="6"/>
  <c r="W590" i="6" s="1"/>
  <c r="AC590" i="6" s="1"/>
  <c r="Y615" i="6"/>
  <c r="BE581" i="6" s="1"/>
  <c r="AP591" i="6" s="1"/>
  <c r="C67" i="25"/>
  <c r="AI28" i="5"/>
  <c r="T699" i="6"/>
  <c r="AF699" i="6" s="1"/>
  <c r="I9" i="9"/>
  <c r="I35" i="9"/>
  <c r="I38" i="9" s="1"/>
  <c r="BE582" i="6"/>
  <c r="CH556" i="6"/>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B96" i="15" l="1"/>
  <c r="B105" i="15" s="1"/>
  <c r="E74" i="15"/>
  <c r="AP542" i="6"/>
  <c r="AZ584" i="6"/>
  <c r="E5" i="9"/>
  <c r="AU677" i="3"/>
  <c r="AV677" i="3" s="1"/>
  <c r="AU684" i="3"/>
  <c r="AV684" i="3" s="1"/>
  <c r="CD613" i="3"/>
  <c r="AU699" i="3"/>
  <c r="AV699" i="3" s="1"/>
  <c r="BE613" i="3"/>
  <c r="AU683" i="3"/>
  <c r="AV683" i="3" s="1"/>
  <c r="O618" i="6"/>
  <c r="AU584" i="6" s="1"/>
  <c r="CC539" i="6"/>
  <c r="CC540" i="6" s="1"/>
  <c r="AP557" i="6"/>
  <c r="AZ580" i="6"/>
  <c r="BO581" i="6" s="1"/>
  <c r="BO586" i="6" s="1"/>
  <c r="Y619" i="6"/>
  <c r="CE539" i="6" s="1"/>
  <c r="CE540" i="6" s="1"/>
  <c r="BK574" i="6"/>
  <c r="Y618" i="6"/>
  <c r="CH558" i="6" s="1"/>
  <c r="T620" i="6"/>
  <c r="AP543" i="6"/>
  <c r="BP593" i="6" s="1"/>
  <c r="BF637" i="3"/>
  <c r="V929" i="3" s="1"/>
  <c r="AD929" i="3" s="1"/>
  <c r="AP545" i="6"/>
  <c r="BJ595" i="6" s="1"/>
  <c r="BJ597" i="6" s="1"/>
  <c r="AP544" i="6"/>
  <c r="BF594" i="6" s="1"/>
  <c r="BF597" i="6" s="1"/>
  <c r="AD931" i="3"/>
  <c r="C95" i="4"/>
  <c r="B62" i="4"/>
  <c r="B62" i="18"/>
  <c r="H62" i="18"/>
  <c r="T95" i="4"/>
  <c r="BO613" i="3"/>
  <c r="BK637" i="3"/>
  <c r="V930" i="3" s="1"/>
  <c r="AD930" i="3" s="1"/>
  <c r="O617" i="6"/>
  <c r="AU583" i="6" s="1"/>
  <c r="BU637" i="3"/>
  <c r="O615" i="6"/>
  <c r="BY613" i="3"/>
  <c r="AV675" i="3"/>
  <c r="AS355" i="6"/>
  <c r="AS353" i="6"/>
  <c r="BU537" i="6"/>
  <c r="BU540" i="6" s="1"/>
  <c r="AZ583" i="6"/>
  <c r="Y617" i="6"/>
  <c r="AU542" i="6" s="1"/>
  <c r="E9" i="15"/>
  <c r="C13" i="15"/>
  <c r="E13" i="15" s="1"/>
  <c r="C63" i="15"/>
  <c r="E53" i="15"/>
  <c r="CD632" i="3"/>
  <c r="CD633" i="3" s="1"/>
  <c r="BZ637" i="3"/>
  <c r="BA637" i="3"/>
  <c r="V928" i="3" s="1"/>
  <c r="I4" i="9"/>
  <c r="K4" i="9" s="1"/>
  <c r="BQ541" i="6"/>
  <c r="S95" i="4"/>
  <c r="E62" i="18"/>
  <c r="R62" i="4"/>
  <c r="R95" i="4" s="1"/>
  <c r="R104" i="4" s="1"/>
  <c r="AP546" i="6"/>
  <c r="BN596" i="6" s="1"/>
  <c r="BN597" i="6" s="1"/>
  <c r="AC599" i="6"/>
  <c r="T708" i="6" s="1"/>
  <c r="BE584" i="6"/>
  <c r="AP594" i="6" s="1"/>
  <c r="CH555" i="6"/>
  <c r="BE554" i="6" s="1"/>
  <c r="BE559" i="6" s="1"/>
  <c r="BO535" i="6"/>
  <c r="BO540" i="6" s="1"/>
  <c r="BM541" i="6" s="1"/>
  <c r="BE585" i="6"/>
  <c r="AP595" i="6" s="1"/>
  <c r="CH559" i="6"/>
  <c r="O8" i="9"/>
  <c r="M9" i="9"/>
  <c r="G21" i="9"/>
  <c r="G30" i="9" s="1"/>
  <c r="AP592" i="6"/>
  <c r="BD592" i="6"/>
  <c r="BD597" i="6" s="1"/>
  <c r="BH592" i="6"/>
  <c r="AX592" i="6"/>
  <c r="AX597" i="6" s="1"/>
  <c r="AX598" i="6" s="1"/>
  <c r="BP592" i="6"/>
  <c r="BL592" i="6"/>
  <c r="I21" i="9"/>
  <c r="I30" i="9" s="1"/>
  <c r="K14" i="9"/>
  <c r="Z781" i="3"/>
  <c r="E6" i="9"/>
  <c r="CA538" i="6" l="1"/>
  <c r="CA540" i="6" s="1"/>
  <c r="BY541" i="6" s="1"/>
  <c r="AU700" i="3"/>
  <c r="BL593" i="6"/>
  <c r="BP594" i="6"/>
  <c r="BP597" i="6" s="1"/>
  <c r="BN598" i="6" s="1"/>
  <c r="BH593" i="6"/>
  <c r="CC541" i="6"/>
  <c r="CC544" i="6" s="1"/>
  <c r="I5" i="9"/>
  <c r="AV700" i="3"/>
  <c r="AD716" i="3" s="1"/>
  <c r="BY543" i="6"/>
  <c r="BH597" i="6"/>
  <c r="BL594" i="6"/>
  <c r="BL597" i="6" s="1"/>
  <c r="BJ598" i="6" s="1"/>
  <c r="BQ542" i="6"/>
  <c r="BQ546" i="6" s="1"/>
  <c r="BP595" i="6"/>
  <c r="CD614" i="3"/>
  <c r="CD635" i="3" s="1"/>
  <c r="J8" i="7" s="1"/>
  <c r="J10" i="7" s="1"/>
  <c r="U368" i="6" s="1"/>
  <c r="BB593" i="6"/>
  <c r="BB597" i="6" s="1"/>
  <c r="BB598" i="6" s="1"/>
  <c r="AU543" i="6"/>
  <c r="E95" i="18"/>
  <c r="S104" i="4"/>
  <c r="CH557" i="6"/>
  <c r="BW537" i="6"/>
  <c r="BW540" i="6" s="1"/>
  <c r="BU541" i="6" s="1"/>
  <c r="BY542" i="6" s="1"/>
  <c r="BE583" i="6"/>
  <c r="AP593" i="6" s="1"/>
  <c r="AK483" i="6"/>
  <c r="T705" i="6" s="1"/>
  <c r="AO698" i="6" s="1"/>
  <c r="AO696" i="6" s="1"/>
  <c r="T703" i="6" s="1"/>
  <c r="AF703" i="6" s="1"/>
  <c r="C104" i="4"/>
  <c r="B95" i="18"/>
  <c r="B95" i="4"/>
  <c r="AU544" i="6"/>
  <c r="V932" i="3"/>
  <c r="AD932" i="3" s="1"/>
  <c r="E63" i="15"/>
  <c r="C96" i="15"/>
  <c r="BF574" i="6"/>
  <c r="BK577" i="6" s="1"/>
  <c r="AU555" i="6" s="1"/>
  <c r="AY550" i="6"/>
  <c r="O620" i="6"/>
  <c r="AU581" i="6"/>
  <c r="AK625" i="6"/>
  <c r="V933" i="3"/>
  <c r="AD928" i="3"/>
  <c r="T104" i="4"/>
  <c r="H95" i="18"/>
  <c r="AU546" i="6"/>
  <c r="AU545" i="6"/>
  <c r="T707" i="6"/>
  <c r="AO701" i="6"/>
  <c r="AF707" i="6" s="1"/>
  <c r="CC545" i="6"/>
  <c r="BY544" i="6"/>
  <c r="K5" i="9"/>
  <c r="M4" i="9"/>
  <c r="BF598" i="6"/>
  <c r="BI555" i="6"/>
  <c r="BI559" i="6" s="1"/>
  <c r="M14" i="9"/>
  <c r="K21" i="9"/>
  <c r="K30" i="9" s="1"/>
  <c r="E7" i="9"/>
  <c r="E10" i="9" s="1"/>
  <c r="E32" i="9" s="1"/>
  <c r="G6" i="9"/>
  <c r="Q8" i="9"/>
  <c r="O9" i="9"/>
  <c r="BT582" i="6"/>
  <c r="BY583" i="6" s="1"/>
  <c r="AF713" i="6" l="1"/>
  <c r="AS551" i="6"/>
  <c r="CC542" i="6"/>
  <c r="BU542" i="6"/>
  <c r="B104" i="4"/>
  <c r="AC441" i="3"/>
  <c r="B104" i="18"/>
  <c r="H104" i="18"/>
  <c r="T106" i="4"/>
  <c r="H106" i="18" s="1"/>
  <c r="E96" i="15"/>
  <c r="C105" i="15"/>
  <c r="E105" i="15" s="1"/>
  <c r="S106" i="4"/>
  <c r="E104" i="18"/>
  <c r="BU543" i="6"/>
  <c r="AU558" i="6"/>
  <c r="AX555" i="6"/>
  <c r="AD934" i="3"/>
  <c r="BY546" i="6"/>
  <c r="CC543" i="6"/>
  <c r="CC546" i="6" s="1"/>
  <c r="BM556" i="6"/>
  <c r="BM559" i="6" s="1"/>
  <c r="BJ599" i="6"/>
  <c r="AV563" i="6" s="1"/>
  <c r="M5" i="9"/>
  <c r="O4" i="9"/>
  <c r="BY586" i="6"/>
  <c r="E44" i="9"/>
  <c r="E40" i="9"/>
  <c r="Q9" i="9"/>
  <c r="S8" i="9"/>
  <c r="G7" i="9"/>
  <c r="G10" i="9" s="1"/>
  <c r="G32" i="9" s="1"/>
  <c r="I6" i="9"/>
  <c r="BT586" i="6"/>
  <c r="CD584" i="6"/>
  <c r="CD586" i="6" s="1"/>
  <c r="O14" i="9"/>
  <c r="M21" i="9"/>
  <c r="M30" i="9" s="1"/>
  <c r="BU546" i="6" l="1"/>
  <c r="CG546" i="6" s="1"/>
  <c r="AD974" i="3"/>
  <c r="B984" i="3"/>
  <c r="AD11" i="26"/>
  <c r="AD23" i="26" s="1"/>
  <c r="AD26" i="26" s="1"/>
  <c r="AD28" i="26" s="1"/>
  <c r="AD11" i="5"/>
  <c r="AD23" i="5" s="1"/>
  <c r="AD26" i="5" s="1"/>
  <c r="AD28" i="5" s="1"/>
  <c r="AD11" i="27"/>
  <c r="AD23" i="27" s="1"/>
  <c r="AD26" i="27" s="1"/>
  <c r="AD28" i="27" s="1"/>
  <c r="AI11" i="26"/>
  <c r="AI23" i="26" s="1"/>
  <c r="AI26" i="26" s="1"/>
  <c r="AI28" i="26" s="1"/>
  <c r="AD63" i="26" s="1"/>
  <c r="AI11" i="27"/>
  <c r="AI23" i="27" s="1"/>
  <c r="AI26" i="27" s="1"/>
  <c r="AI28" i="27" s="1"/>
  <c r="AD63" i="27" s="1"/>
  <c r="AB46" i="27"/>
  <c r="AB48" i="27" s="1"/>
  <c r="AC440" i="3"/>
  <c r="AB46" i="5"/>
  <c r="AB48" i="5" s="1"/>
  <c r="AB53" i="5" s="1"/>
  <c r="AB54" i="5" s="1"/>
  <c r="AB46" i="26"/>
  <c r="AB48" i="26" s="1"/>
  <c r="AB53" i="26" s="1"/>
  <c r="AB54" i="26" s="1"/>
  <c r="J58" i="25"/>
  <c r="E106" i="18"/>
  <c r="Y11" i="5" s="1"/>
  <c r="Y23" i="5" s="1"/>
  <c r="Y26" i="5" s="1"/>
  <c r="Y28" i="5" s="1"/>
  <c r="X977" i="3"/>
  <c r="AC442" i="3"/>
  <c r="BQ557" i="6"/>
  <c r="BQ559" i="6" s="1"/>
  <c r="Q4" i="9"/>
  <c r="O5" i="9"/>
  <c r="E42" i="9"/>
  <c r="E54" i="9"/>
  <c r="E43" i="9"/>
  <c r="Q14" i="9"/>
  <c r="O21" i="9"/>
  <c r="O30" i="9" s="1"/>
  <c r="G40" i="9"/>
  <c r="G44" i="9"/>
  <c r="I7" i="9"/>
  <c r="I10" i="9" s="1"/>
  <c r="I32" i="9" s="1"/>
  <c r="K6" i="9"/>
  <c r="S9" i="9"/>
  <c r="U8" i="9"/>
  <c r="CI585" i="6"/>
  <c r="CI586" i="6" s="1"/>
  <c r="CN586" i="6" s="1"/>
  <c r="BD567" i="6" s="1"/>
  <c r="X978" i="3" l="1"/>
  <c r="D979" i="3" s="1"/>
  <c r="G71" i="25"/>
  <c r="G72" i="25" s="1"/>
  <c r="B75" i="25" s="1"/>
  <c r="B76" i="25"/>
  <c r="O76" i="25" s="1"/>
  <c r="AB53" i="27"/>
  <c r="AB54" i="27" s="1"/>
  <c r="T11" i="26"/>
  <c r="T23" i="26" s="1"/>
  <c r="T26" i="26" s="1"/>
  <c r="T28" i="26" s="1"/>
  <c r="T11" i="27"/>
  <c r="T23" i="27" s="1"/>
  <c r="T26" i="27" s="1"/>
  <c r="T28" i="27" s="1"/>
  <c r="T11" i="5"/>
  <c r="T23" i="5" s="1"/>
  <c r="Y11" i="26"/>
  <c r="Y23" i="26" s="1"/>
  <c r="Y26" i="26" s="1"/>
  <c r="Y28" i="26" s="1"/>
  <c r="Y63" i="26" s="1"/>
  <c r="Y67" i="26" s="1"/>
  <c r="Y11" i="27"/>
  <c r="Y23" i="27" s="1"/>
  <c r="Y26" i="27" s="1"/>
  <c r="Y28" i="27" s="1"/>
  <c r="Y63" i="27" s="1"/>
  <c r="Y67" i="27" s="1"/>
  <c r="T24" i="27"/>
  <c r="T24" i="5"/>
  <c r="T24" i="26"/>
  <c r="BU558" i="6"/>
  <c r="BU559" i="6" s="1"/>
  <c r="CC559" i="6" s="1"/>
  <c r="Q5" i="9"/>
  <c r="S4" i="9"/>
  <c r="M6" i="9"/>
  <c r="K7" i="9"/>
  <c r="K10" i="9" s="1"/>
  <c r="K32" i="9" s="1"/>
  <c r="G54" i="9"/>
  <c r="G43" i="9"/>
  <c r="G42" i="9"/>
  <c r="I40" i="9"/>
  <c r="I44" i="9"/>
  <c r="S14" i="9"/>
  <c r="Q21" i="9"/>
  <c r="Q30" i="9" s="1"/>
  <c r="AW571" i="6"/>
  <c r="AT569" i="6"/>
  <c r="W8" i="9"/>
  <c r="U9" i="9"/>
  <c r="AD38" i="26" l="1"/>
  <c r="AD40" i="26" s="1"/>
  <c r="Y38" i="26"/>
  <c r="Y40" i="26" s="1"/>
  <c r="AD38" i="5"/>
  <c r="AD40" i="5" s="1"/>
  <c r="AD38" i="27"/>
  <c r="AD40" i="27" s="1"/>
  <c r="Y38" i="27"/>
  <c r="Y40" i="27" s="1"/>
  <c r="T29" i="27"/>
  <c r="T26" i="5"/>
  <c r="T28" i="5" s="1"/>
  <c r="Q71" i="25"/>
  <c r="O75" i="25" s="1"/>
  <c r="R75" i="25" s="1"/>
  <c r="T29" i="26"/>
  <c r="S5" i="9"/>
  <c r="U4" i="9"/>
  <c r="I54" i="9"/>
  <c r="I42" i="9"/>
  <c r="I43" i="9"/>
  <c r="Y8" i="9"/>
  <c r="W9" i="9"/>
  <c r="K40" i="9"/>
  <c r="K44" i="9"/>
  <c r="U14" i="9"/>
  <c r="S21" i="9"/>
  <c r="S30" i="9" s="1"/>
  <c r="M7" i="9"/>
  <c r="M10" i="9" s="1"/>
  <c r="M32" i="9" s="1"/>
  <c r="O6" i="9"/>
  <c r="Y41" i="26" l="1"/>
  <c r="AB55" i="26" s="1"/>
  <c r="AB56" i="26" s="1"/>
  <c r="AB58" i="26" s="1"/>
  <c r="F59" i="26" s="1"/>
  <c r="Y63" i="5"/>
  <c r="Y67" i="5" s="1"/>
  <c r="T29" i="5"/>
  <c r="Y38" i="5"/>
  <c r="Y40" i="5" s="1"/>
  <c r="Y41" i="5" s="1"/>
  <c r="AB55" i="5" s="1"/>
  <c r="Y41" i="27"/>
  <c r="AB55" i="27" s="1"/>
  <c r="AB56" i="27" s="1"/>
  <c r="AB58" i="27" s="1"/>
  <c r="W4" i="9"/>
  <c r="U5" i="9"/>
  <c r="Q6" i="9"/>
  <c r="O7" i="9"/>
  <c r="O10" i="9" s="1"/>
  <c r="O32" i="9" s="1"/>
  <c r="AA8" i="9"/>
  <c r="Y9" i="9"/>
  <c r="M44" i="9"/>
  <c r="M40" i="9"/>
  <c r="U21" i="9"/>
  <c r="U30" i="9" s="1"/>
  <c r="W14" i="9"/>
  <c r="K54" i="9"/>
  <c r="K42" i="9"/>
  <c r="K43" i="9"/>
  <c r="AB75" i="26" l="1"/>
  <c r="AB76" i="26" s="1"/>
  <c r="AB77" i="26" s="1"/>
  <c r="AB79" i="26" s="1"/>
  <c r="J80" i="26" s="1"/>
  <c r="F59" i="27"/>
  <c r="AB75" i="27"/>
  <c r="AB76" i="27" s="1"/>
  <c r="AB77" i="27" s="1"/>
  <c r="AB79" i="27" s="1"/>
  <c r="J80" i="27" s="1"/>
  <c r="M25" i="3"/>
  <c r="P210" i="3" s="1"/>
  <c r="AB56" i="5"/>
  <c r="AB58" i="5" s="1"/>
  <c r="Y4" i="9"/>
  <c r="W5" i="9"/>
  <c r="O40" i="9"/>
  <c r="O44" i="9"/>
  <c r="AA9" i="9"/>
  <c r="AC8" i="9"/>
  <c r="S6" i="9"/>
  <c r="Q7" i="9"/>
  <c r="Q10" i="9" s="1"/>
  <c r="Q32" i="9" s="1"/>
  <c r="W21" i="9"/>
  <c r="W30" i="9" s="1"/>
  <c r="Y14" i="9"/>
  <c r="M54" i="9"/>
  <c r="M42" i="9"/>
  <c r="M43" i="9"/>
  <c r="F59" i="5" l="1"/>
  <c r="AB75" i="5"/>
  <c r="AB76" i="5" s="1"/>
  <c r="AA4" i="9"/>
  <c r="Y5" i="9"/>
  <c r="Q44" i="9"/>
  <c r="Q40" i="9"/>
  <c r="AE8" i="9"/>
  <c r="AC9" i="9"/>
  <c r="U6" i="9"/>
  <c r="S7" i="9"/>
  <c r="S10" i="9" s="1"/>
  <c r="S32" i="9" s="1"/>
  <c r="AA14" i="9"/>
  <c r="Y21" i="9"/>
  <c r="Y30" i="9" s="1"/>
  <c r="O43" i="9"/>
  <c r="O42" i="9"/>
  <c r="O54" i="9"/>
  <c r="AB77" i="5" l="1"/>
  <c r="AB79" i="5" s="1"/>
  <c r="J80" i="5" s="1"/>
  <c r="M27" i="3"/>
  <c r="AA5" i="9"/>
  <c r="AC4" i="9"/>
  <c r="S44" i="9"/>
  <c r="S40" i="9"/>
  <c r="W6" i="9"/>
  <c r="U7" i="9"/>
  <c r="U10" i="9" s="1"/>
  <c r="U32" i="9" s="1"/>
  <c r="AC14" i="9"/>
  <c r="AA21" i="9"/>
  <c r="AA30" i="9" s="1"/>
  <c r="AG8" i="9"/>
  <c r="AG9" i="9" s="1"/>
  <c r="AE9" i="9"/>
  <c r="Q54" i="9"/>
  <c r="Q43" i="9"/>
  <c r="Q42" i="9"/>
  <c r="D210" i="3" l="1"/>
  <c r="W210" i="3"/>
  <c r="AE4" i="9"/>
  <c r="AC5" i="9"/>
  <c r="S43" i="9"/>
  <c r="S42" i="9"/>
  <c r="S54" i="9"/>
  <c r="U40" i="9"/>
  <c r="U44" i="9"/>
  <c r="Y6" i="9"/>
  <c r="W7" i="9"/>
  <c r="W10" i="9" s="1"/>
  <c r="W32" i="9" s="1"/>
  <c r="AC21" i="9"/>
  <c r="AC30" i="9" s="1"/>
  <c r="AE14" i="9"/>
  <c r="AG4" i="9" l="1"/>
  <c r="AG5" i="9" s="1"/>
  <c r="AE5" i="9"/>
  <c r="AE21" i="9"/>
  <c r="AE30" i="9" s="1"/>
  <c r="AG14" i="9"/>
  <c r="AG21" i="9" s="1"/>
  <c r="AG30" i="9" s="1"/>
  <c r="U54" i="9"/>
  <c r="U43" i="9"/>
  <c r="U42" i="9"/>
  <c r="W44" i="9"/>
  <c r="W40" i="9"/>
  <c r="Y7" i="9"/>
  <c r="Y10" i="9" s="1"/>
  <c r="Y32" i="9" s="1"/>
  <c r="AA6" i="9"/>
  <c r="Y44" i="9" l="1"/>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<sst xmlns="http://schemas.openxmlformats.org/spreadsheetml/2006/main" count="4611" uniqueCount="2434">
  <si>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</si>
  <si>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</si>
  <si>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</si>
  <si>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</si>
  <si>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</si>
  <si>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</si>
  <si>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</si>
  <si>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</si>
  <si>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</si>
  <si>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</si>
  <si>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</si>
  <si>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</si>
  <si>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</si>
  <si>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</si>
  <si>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</si>
  <si>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</si>
  <si>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</si>
  <si>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</si>
  <si>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</si>
  <si>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</si>
  <si>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</si>
  <si>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</si>
  <si>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</si>
  <si>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</si>
  <si>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</si>
  <si>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</si>
  <si>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</si>
  <si>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</si>
  <si>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</si>
  <si>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</si>
  <si>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</si>
  <si>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</si>
  <si>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</si>
  <si>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</si>
  <si>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</si>
  <si>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</si>
  <si>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</si>
  <si>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</si>
  <si>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</si>
  <si>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</si>
  <si>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</si>
  <si>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</si>
  <si>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</si>
  <si>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</si>
  <si>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</si>
  <si>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</si>
  <si>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</si>
  <si>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</si>
  <si>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</si>
  <si>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</si>
  <si>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</si>
  <si>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</si>
  <si>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</si>
  <si>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</si>
  <si>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</si>
  <si>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</si>
  <si>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</si>
  <si>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</si>
  <si>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</si>
  <si>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</si>
  <si>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</si>
  <si>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</si>
  <si>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</si>
  <si>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</si>
  <si>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</si>
  <si>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</si>
  <si>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</si>
  <si>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</si>
  <si>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</si>
  <si>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</si>
  <si>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</si>
  <si>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</si>
  <si>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</si>
  <si>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</si>
  <si>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</si>
  <si>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</si>
  <si>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</si>
  <si>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</si>
  <si>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</si>
  <si>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</si>
  <si>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</si>
  <si>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</si>
  <si>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</si>
  <si>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</si>
  <si>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</si>
  <si>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</si>
  <si>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</si>
  <si>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</si>
  <si>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</si>
  <si>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</si>
  <si>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</si>
  <si>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</si>
  <si>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</si>
  <si>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</si>
  <si>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</si>
  <si>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</si>
  <si>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</si>
  <si>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</si>
  <si>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</si>
  <si>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</si>
  <si>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</si>
  <si>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</si>
  <si>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</si>
  <si>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</si>
  <si>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</si>
  <si>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</si>
  <si>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</si>
  <si>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</si>
  <si>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</si>
  <si>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</si>
  <si>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</si>
  <si>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</si>
  <si>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</si>
  <si>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</si>
  <si>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</si>
  <si>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</si>
  <si>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</si>
  <si>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</si>
  <si>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</si>
  <si>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</si>
  <si>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</si>
  <si>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</si>
  <si>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</si>
  <si>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</si>
  <si>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</si>
  <si>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</si>
  <si>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</si>
  <si>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</si>
  <si>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</si>
  <si>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</si>
  <si>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</si>
  <si>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</si>
  <si>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</si>
  <si>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</si>
  <si>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</si>
  <si>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</si>
  <si>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</si>
  <si>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</si>
  <si>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</si>
  <si>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</si>
  <si>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</si>
  <si>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</si>
  <si>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</si>
  <si>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</si>
  <si>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</si>
  <si>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</si>
  <si>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</si>
  <si>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</si>
  <si>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</si>
  <si>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</si>
  <si>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</si>
  <si>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</si>
  <si>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</si>
  <si>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</si>
  <si>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</si>
  <si>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</si>
  <si>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</si>
  <si>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</si>
  <si>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</si>
  <si>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</si>
  <si>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</si>
  <si>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</si>
  <si>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</si>
  <si>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</si>
  <si>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</si>
  <si>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</si>
  <si>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</si>
  <si>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</si>
  <si>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</si>
  <si>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</si>
  <si>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</si>
  <si>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</si>
  <si>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</si>
  <si>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</si>
  <si>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</si>
  <si>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</si>
  <si>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</si>
  <si>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</si>
  <si>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</si>
  <si>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</si>
  <si>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</si>
  <si>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</si>
  <si>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</si>
  <si>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</si>
  <si>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</si>
  <si>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</si>
  <si>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</si>
  <si>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</si>
  <si>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</si>
  <si>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</si>
  <si>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</si>
  <si>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</si>
  <si>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</si>
  <si>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</si>
  <si>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</si>
  <si>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</si>
  <si>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</si>
  <si>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</si>
  <si>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</si>
  <si>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</si>
  <si>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</si>
  <si>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</si>
  <si>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</si>
  <si>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</si>
  <si>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</si>
  <si>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</si>
  <si>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</si>
  <si>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</si>
  <si>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</si>
  <si>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</si>
  <si>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</si>
  <si>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</si>
  <si>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</si>
  <si>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</si>
  <si>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</si>
  <si>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</si>
  <si>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</si>
  <si>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</si>
  <si>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</si>
  <si>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</si>
  <si>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</si>
  <si>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</si>
  <si>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</si>
  <si>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</si>
  <si>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</si>
  <si>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</si>
  <si>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</si>
  <si>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</si>
  <si>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</si>
  <si>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</si>
  <si>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</si>
  <si>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</si>
  <si>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</si>
  <si>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</si>
  <si>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</si>
  <si>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</si>
  <si>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</si>
  <si>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</si>
  <si>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</si>
  <si>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</si>
  <si>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</si>
  <si>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</si>
  <si>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</si>
  <si>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</si>
  <si>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</si>
  <si>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</si>
  <si>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</si>
  <si>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</si>
  <si>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</si>
  <si>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</si>
  <si>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</si>
  <si>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</si>
  <si>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</si>
  <si>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</si>
  <si>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</si>
  <si>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</si>
  <si>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</si>
  <si>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</si>
  <si>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</si>
  <si>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</si>
  <si>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</si>
  <si>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</si>
  <si>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</si>
  <si>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</si>
  <si>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</si>
  <si>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</si>
  <si>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</si>
  <si>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</si>
  <si>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</si>
  <si>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</si>
  <si>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</si>
  <si>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</si>
  <si>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</si>
  <si>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</si>
  <si>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</si>
  <si>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</si>
  <si>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</si>
  <si>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</si>
  <si>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</si>
  <si>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</si>
  <si>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</si>
  <si>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</si>
  <si>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</si>
  <si>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</si>
  <si>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</si>
  <si>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</si>
  <si>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</si>
  <si>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</si>
  <si>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</si>
  <si>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</si>
  <si>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</si>
  <si>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</si>
  <si>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</si>
  <si>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</si>
  <si>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</si>
  <si>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</si>
  <si>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</si>
  <si>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</si>
  <si>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</si>
  <si>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</si>
  <si>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</si>
  <si>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</si>
  <si>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</si>
  <si>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</si>
  <si>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</si>
  <si>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</si>
  <si>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</si>
  <si>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</si>
  <si>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</si>
  <si>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</si>
  <si>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</si>
  <si>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</si>
  <si>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</si>
  <si>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</si>
  <si>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</si>
  <si>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</si>
  <si>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</si>
  <si>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</si>
  <si>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</si>
  <si>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</si>
  <si>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</si>
  <si>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</si>
  <si>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</si>
  <si>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</si>
  <si>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</si>
  <si>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</si>
  <si>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</si>
  <si>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</si>
  <si>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</si>
  <si>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</si>
  <si>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</si>
  <si>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</si>
  <si>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</si>
  <si>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</si>
  <si>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</si>
  <si>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</si>
  <si>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</si>
  <si>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</si>
  <si>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</si>
  <si>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</si>
  <si>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</si>
  <si>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</si>
  <si>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</si>
  <si>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</si>
  <si>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</si>
  <si>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</si>
  <si>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</si>
  <si>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</si>
  <si>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</si>
  <si>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</si>
  <si>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</si>
  <si>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</si>
  <si>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</si>
  <si>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</si>
  <si>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</si>
  <si>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</si>
  <si>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</si>
  <si>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</si>
  <si>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</si>
  <si>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</si>
  <si>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</si>
  <si>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</si>
  <si>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</si>
  <si>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</si>
  <si>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</si>
  <si>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</si>
  <si>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</si>
  <si>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</si>
  <si>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</si>
  <si>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</si>
  <si>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</si>
  <si>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</si>
  <si>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</si>
  <si>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</si>
  <si>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</si>
  <si>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</si>
  <si>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</si>
  <si>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</si>
  <si>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</si>
  <si>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</si>
  <si>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</si>
  <si>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</si>
  <si>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</si>
  <si>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</si>
  <si>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</si>
  <si>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</si>
  <si>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</si>
  <si>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</si>
  <si>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</si>
  <si>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</si>
  <si>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</si>
  <si>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</si>
  <si>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</si>
  <si>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</si>
  <si>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</si>
  <si>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</si>
  <si>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</si>
  <si>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</si>
  <si>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</si>
  <si>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</si>
  <si>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</si>
  <si>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</si>
  <si>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</si>
  <si>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</si>
  <si>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</si>
  <si>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</si>
  <si>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</si>
  <si>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</si>
  <si>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</si>
  <si>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</si>
  <si>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</si>
  <si>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</si>
  <si>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</si>
  <si>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</si>
  <si>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</si>
  <si>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</si>
  <si>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</si>
  <si>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</si>
  <si>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</si>
  <si>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</si>
  <si>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</si>
  <si>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</si>
  <si>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</si>
  <si>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</si>
  <si>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</si>
  <si>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</si>
  <si>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</si>
  <si>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</si>
  <si>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</si>
  <si>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</si>
  <si>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</si>
  <si>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</si>
  <si>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</si>
  <si>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</si>
  <si>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</si>
  <si>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</si>
  <si>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</si>
  <si>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</si>
  <si>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</si>
  <si>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</si>
  <si>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</si>
  <si>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</si>
  <si>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</si>
  <si>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</si>
  <si>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</si>
  <si>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</si>
  <si>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</si>
  <si>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</si>
  <si>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</si>
  <si>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</si>
  <si>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</si>
  <si>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</si>
  <si>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</si>
  <si>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</si>
  <si>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</si>
  <si>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</si>
  <si>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</si>
  <si>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</si>
  <si>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</si>
  <si>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</si>
  <si>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</si>
  <si>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</si>
  <si>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</si>
  <si>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</si>
  <si>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</si>
  <si>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</si>
  <si>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</si>
  <si>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</si>
  <si>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</si>
  <si>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</si>
  <si>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</si>
  <si>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</si>
  <si>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</si>
  <si>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</si>
  <si>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</si>
  <si>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</si>
  <si>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</si>
  <si>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</si>
  <si>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</si>
  <si>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</si>
  <si>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</si>
  <si>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</si>
  <si>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</si>
  <si>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</si>
  <si>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</si>
  <si>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</si>
  <si>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</si>
  <si>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</si>
  <si>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</si>
  <si>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</si>
  <si>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</si>
  <si>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</si>
  <si>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</si>
  <si>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</si>
  <si>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</si>
  <si>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</si>
  <si>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</si>
  <si>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</si>
  <si>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</si>
  <si>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</si>
  <si>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</si>
  <si>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</si>
  <si>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</si>
  <si>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</si>
  <si>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</si>
  <si>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</si>
  <si>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</si>
  <si>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</si>
  <si>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</si>
  <si>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</si>
  <si>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</si>
  <si>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</si>
  <si>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</si>
  <si>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</si>
  <si>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</si>
  <si>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</si>
  <si>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</si>
  <si>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</si>
  <si>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</si>
  <si>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</si>
  <si>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</si>
  <si>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</si>
  <si>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</si>
  <si>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</si>
  <si>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</si>
  <si>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</si>
  <si>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</si>
  <si>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</si>
  <si>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</si>
  <si>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</si>
  <si>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</si>
  <si>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</si>
  <si>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</si>
  <si>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</si>
  <si>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</si>
  <si>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</si>
  <si>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</si>
  <si>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</si>
  <si>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</si>
  <si>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</si>
  <si>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</si>
  <si>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</si>
  <si>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</si>
  <si>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</si>
  <si>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</si>
  <si>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</si>
  <si>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</si>
  <si>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</si>
  <si>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</si>
  <si>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</si>
  <si>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</si>
  <si>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</si>
  <si>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</si>
  <si>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</si>
  <si>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</si>
  <si>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</si>
  <si>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</si>
  <si>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</si>
  <si>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</si>
  <si>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</si>
  <si>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</si>
  <si>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</si>
  <si>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</si>
  <si>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</si>
  <si>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</si>
  <si>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</si>
  <si>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</si>
  <si>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</si>
  <si>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</si>
  <si>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</si>
  <si>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</si>
  <si>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</si>
  <si>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</si>
  <si>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</si>
  <si>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</si>
  <si>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</si>
  <si>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</si>
  <si>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</si>
  <si>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</si>
  <si>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</si>
  <si>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</si>
  <si>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</si>
  <si>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</si>
  <si>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</si>
  <si>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</si>
  <si>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</si>
  <si>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</si>
  <si>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</si>
  <si>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</si>
  <si>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</si>
  <si>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</si>
  <si>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</si>
  <si>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</si>
  <si>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</si>
  <si>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</si>
  <si>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</si>
  <si>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</si>
  <si>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</si>
  <si>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</si>
  <si>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</si>
  <si>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</si>
  <si>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</si>
  <si>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</si>
  <si>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</si>
  <si>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</si>
  <si>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</si>
  <si>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</si>
  <si>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</si>
  <si>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</si>
  <si>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</si>
  <si>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</si>
  <si>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</si>
  <si>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</si>
  <si>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</si>
  <si>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</si>
  <si>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</si>
  <si>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</si>
  <si>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</si>
  <si>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</si>
  <si>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</si>
  <si>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</si>
  <si>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</si>
  <si>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</si>
  <si>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</si>
  <si>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</si>
  <si>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</si>
  <si>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</si>
  <si>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</si>
  <si>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</si>
  <si>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</si>
  <si>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</si>
  <si>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</si>
  <si>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</si>
  <si>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</si>
  <si>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</si>
  <si>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</si>
  <si>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</si>
  <si>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</si>
  <si>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</si>
  <si>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</si>
  <si>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</si>
  <si>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</si>
  <si>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</si>
  <si>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</si>
  <si>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</si>
  <si>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</si>
  <si>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</si>
  <si>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</si>
  <si>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</si>
  <si>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</si>
  <si>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</si>
  <si>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</si>
  <si>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</si>
  <si>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</si>
  <si>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</si>
  <si>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</si>
  <si>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</si>
  <si>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</si>
  <si>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</si>
  <si>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</si>
  <si>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</si>
  <si>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</si>
  <si>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</si>
  <si>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</si>
  <si>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</si>
  <si>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</si>
  <si>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</si>
  <si>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</si>
  <si>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</si>
  <si>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</si>
  <si>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</si>
  <si>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</si>
  <si>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</si>
  <si>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</si>
  <si>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</si>
  <si>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</si>
  <si>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</si>
  <si>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</si>
  <si>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</si>
  <si>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</si>
  <si>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</si>
  <si>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</si>
  <si>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</si>
  <si>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</si>
  <si>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</si>
  <si>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</si>
  <si>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</si>
  <si>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</si>
  <si>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</si>
  <si>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</si>
  <si>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</si>
  <si>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</si>
  <si>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</si>
  <si>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</si>
  <si>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</si>
  <si>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</si>
  <si>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</si>
  <si>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</si>
  <si>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</si>
  <si>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</si>
  <si>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</si>
  <si>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</si>
  <si>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</si>
  <si>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</si>
  <si>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</si>
  <si>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</si>
  <si>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</si>
  <si>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</si>
  <si>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</si>
  <si>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</si>
  <si>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</si>
  <si>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</si>
  <si>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</si>
  <si>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</si>
  <si>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</si>
  <si>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</si>
  <si>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</si>
  <si>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</si>
  <si>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</si>
  <si>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</si>
  <si>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</si>
  <si>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</si>
  <si>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</si>
  <si>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</si>
  <si>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</si>
  <si>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</si>
  <si>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</si>
  <si>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</si>
  <si>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</si>
  <si>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</si>
  <si>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</si>
  <si>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</si>
  <si>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</si>
  <si>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</si>
  <si>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</si>
  <si>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</si>
  <si>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</si>
  <si>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</si>
  <si>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</si>
  <si>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</si>
  <si>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</si>
  <si>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</si>
  <si>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</si>
  <si>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</si>
  <si>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</si>
  <si>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</si>
  <si>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</si>
  <si>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</si>
  <si>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</si>
  <si>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</si>
  <si>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</si>
  <si>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</si>
  <si>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</si>
  <si>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</si>
  <si>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</si>
  <si>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</si>
  <si>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</si>
  <si>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</si>
  <si>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</si>
  <si>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</si>
  <si>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</si>
  <si>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</si>
  <si>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</si>
  <si>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</si>
  <si>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</si>
  <si>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</si>
  <si>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</si>
  <si>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</si>
  <si>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</si>
  <si>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</si>
  <si>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</si>
  <si>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</si>
  <si>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</si>
  <si>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</si>
  <si>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</si>
  <si>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</si>
  <si>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</si>
  <si>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</si>
  <si>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</si>
  <si>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</si>
  <si>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</si>
  <si>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</si>
  <si>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</si>
  <si>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</si>
  <si>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</si>
  <si>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</si>
  <si>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</si>
  <si>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</si>
  <si>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</si>
  <si>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</si>
  <si>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</si>
  <si>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</si>
  <si>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</si>
  <si>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</si>
  <si>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</si>
  <si>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</si>
  <si>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</si>
  <si>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</si>
  <si>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</si>
  <si>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</si>
  <si>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</si>
  <si>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</si>
  <si>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</si>
  <si>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</si>
  <si>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</si>
  <si>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</si>
  <si>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</si>
  <si>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</si>
  <si>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</si>
  <si>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</si>
  <si>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</si>
  <si>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</si>
  <si>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</si>
  <si>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</si>
  <si>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</si>
  <si>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</si>
  <si>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</si>
  <si>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</si>
  <si>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</si>
  <si>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</si>
  <si>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</si>
  <si>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</si>
  <si>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</si>
  <si>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</si>
  <si>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</si>
  <si>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</si>
  <si>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</si>
  <si>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</si>
  <si>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</si>
  <si>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</si>
  <si>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</si>
  <si>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</si>
  <si>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</si>
  <si>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</si>
  <si>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</si>
  <si>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</si>
  <si>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</si>
  <si>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</si>
  <si>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</si>
  <si>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</si>
  <si>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</si>
  <si>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</si>
  <si>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</si>
  <si>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</si>
  <si>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</si>
  <si>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</si>
  <si>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</si>
  <si>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</si>
  <si>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</si>
  <si>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</si>
  <si>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</si>
  <si>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</si>
  <si>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</si>
  <si>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</si>
  <si>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</si>
  <si>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</si>
  <si>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</si>
  <si>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</si>
  <si>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</si>
  <si>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</si>
  <si>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</si>
  <si>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</si>
  <si>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</si>
  <si>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</si>
  <si>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</si>
  <si>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</si>
  <si>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</si>
  <si>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</si>
  <si>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</si>
  <si>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</si>
  <si>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</si>
  <si>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</si>
  <si>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</si>
  <si>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</si>
  <si>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</si>
  <si>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</si>
  <si>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</si>
  <si>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</si>
  <si>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</si>
  <si>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</si>
  <si>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</si>
  <si>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</si>
  <si>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</si>
  <si>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</si>
  <si>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</si>
  <si>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</si>
  <si>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</si>
  <si>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</si>
  <si>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</si>
  <si>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</si>
  <si>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</si>
  <si>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</si>
  <si>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</si>
  <si>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</si>
  <si>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</si>
  <si>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</si>
  <si>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</si>
  <si>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</si>
  <si>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</si>
  <si>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</si>
  <si>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</si>
  <si>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</si>
  <si>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</si>
  <si>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</si>
  <si>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</si>
  <si>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</si>
  <si>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</si>
  <si>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</si>
  <si>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</si>
  <si>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</si>
  <si>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</si>
  <si>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</si>
  <si>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</si>
  <si>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</si>
  <si>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</si>
  <si>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</si>
  <si>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</si>
  <si>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</si>
  <si>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</si>
  <si>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</si>
  <si>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</si>
  <si>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</si>
  <si>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</si>
  <si>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</si>
  <si>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</si>
  <si>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</si>
  <si>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</si>
  <si>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</si>
  <si>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</si>
  <si>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</si>
  <si>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</si>
  <si>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</si>
  <si>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</si>
  <si>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</si>
  <si>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</si>
  <si>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</si>
  <si>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</si>
  <si>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</si>
  <si>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</si>
  <si>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</si>
  <si>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</si>
  <si>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</si>
  <si>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</si>
  <si>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</si>
  <si>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</si>
  <si>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</si>
  <si>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</si>
  <si>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</si>
  <si>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</si>
  <si>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</si>
  <si>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</si>
  <si>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</si>
  <si>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</si>
  <si>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</si>
  <si>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</si>
  <si>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</si>
  <si>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</si>
  <si>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</si>
  <si>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</si>
  <si>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</si>
  <si>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</si>
  <si>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</si>
  <si>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</si>
  <si>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</si>
  <si>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</si>
  <si>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</si>
  <si>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</si>
  <si>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</si>
  <si>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</si>
  <si>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</si>
  <si>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</si>
  <si>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</si>
  <si>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</si>
  <si>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</si>
  <si>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</si>
  <si>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</si>
  <si>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</si>
  <si>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</si>
  <si>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</si>
  <si>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</si>
  <si>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</si>
  <si>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</si>
  <si>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</si>
  <si>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</si>
  <si>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</si>
  <si>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</si>
  <si>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</si>
  <si>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</si>
  <si>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</si>
  <si>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</si>
  <si>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</si>
  <si>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</si>
  <si>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</si>
  <si>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</si>
  <si>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</si>
  <si>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</si>
  <si>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</si>
  <si>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</si>
  <si>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</si>
  <si>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</si>
  <si>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</si>
  <si>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</si>
  <si>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</si>
  <si>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</si>
  <si>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</si>
  <si>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</si>
  <si>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</si>
  <si>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</si>
  <si>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</si>
  <si>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</si>
  <si>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</si>
  <si>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</si>
  <si>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</si>
  <si>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</si>
  <si>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</si>
  <si>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</si>
  <si>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</si>
  <si>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</si>
  <si>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</si>
  <si>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</si>
  <si>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</si>
  <si>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</si>
  <si>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</si>
  <si>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</si>
  <si>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</si>
  <si>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</si>
  <si>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</si>
  <si>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</si>
  <si>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</si>
  <si>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</si>
  <si>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</si>
  <si>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</si>
  <si>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</si>
  <si>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</si>
  <si>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</si>
  <si>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</si>
  <si>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</si>
  <si>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</si>
  <si>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</si>
  <si>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</si>
  <si>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</si>
  <si>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</si>
  <si>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</si>
  <si>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</si>
  <si>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</si>
  <si>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</si>
  <si>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</si>
  <si>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</si>
  <si>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</si>
  <si>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</si>
  <si>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</si>
  <si>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</si>
  <si>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</si>
  <si>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</si>
  <si>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</si>
  <si>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</si>
  <si>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</si>
  <si>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</si>
  <si>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</si>
  <si>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</si>
  <si>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</si>
  <si>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</si>
  <si>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</si>
  <si>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</si>
  <si>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</si>
  <si>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</si>
  <si>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</si>
  <si>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</si>
  <si>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</si>
  <si>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</si>
  <si>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</si>
  <si>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</si>
  <si>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</si>
  <si>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</si>
  <si>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</si>
  <si>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</si>
  <si>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</si>
  <si>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</si>
  <si>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</si>
  <si>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</si>
  <si>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</si>
  <si>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</si>
  <si>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</si>
  <si>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</si>
  <si>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</si>
  <si>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</si>
  <si>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</si>
  <si>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</si>
  <si>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</si>
  <si>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</si>
  <si>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</si>
  <si>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</si>
  <si>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</si>
  <si>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</si>
  <si>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</si>
  <si>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</si>
  <si>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</si>
  <si>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</si>
  <si>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</si>
  <si>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</si>
  <si>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</si>
  <si>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</si>
  <si>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</si>
  <si>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</si>
  <si>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</si>
  <si>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</si>
  <si>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</si>
  <si>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</si>
  <si>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</si>
  <si>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</si>
  <si>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</si>
  <si>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</si>
  <si>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</si>
  <si>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</si>
  <si>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</si>
  <si>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</si>
  <si>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</si>
  <si>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</si>
  <si>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</si>
  <si>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</si>
  <si>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</si>
  <si>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</si>
  <si>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</si>
  <si>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</si>
  <si>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</si>
  <si>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</si>
  <si>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</si>
  <si>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</si>
  <si>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</si>
  <si>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</si>
  <si>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</si>
  <si>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</si>
  <si>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</si>
  <si>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</si>
  <si>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</si>
  <si>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</si>
  <si>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</si>
  <si>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</si>
  <si>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</si>
  <si>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</si>
  <si>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</si>
  <si>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</si>
  <si>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</si>
  <si>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</si>
  <si>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</si>
  <si>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</si>
  <si>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</si>
  <si>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</si>
  <si>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</si>
  <si>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</si>
  <si>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</si>
  <si>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</si>
  <si>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</si>
  <si>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</si>
  <si>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</si>
  <si>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</si>
  <si>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</si>
  <si>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</si>
  <si>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</si>
  <si>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</si>
  <si>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</si>
  <si>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</si>
  <si>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</si>
  <si>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</si>
  <si>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</si>
  <si>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</si>
  <si>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</si>
  <si>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</si>
  <si>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</si>
  <si>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</si>
  <si>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</si>
  <si>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</si>
  <si>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</si>
  <si>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</si>
  <si>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</si>
  <si>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</si>
  <si>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</si>
  <si>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</si>
  <si>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</si>
  <si>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</si>
  <si>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</si>
  <si>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</si>
  <si>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</si>
  <si>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</si>
  <si>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</si>
  <si>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</si>
  <si>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</si>
  <si>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</si>
  <si>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</si>
  <si>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</si>
  <si>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</si>
  <si>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</si>
  <si>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</si>
  <si>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</si>
  <si>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</si>
  <si>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</si>
  <si>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</si>
  <si>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</si>
  <si>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</si>
  <si>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</si>
  <si>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</si>
  <si>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</si>
  <si>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</si>
  <si>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</si>
  <si>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</si>
  <si>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</si>
  <si>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</si>
  <si>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</si>
  <si>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</si>
  <si>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</si>
  <si>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</si>
  <si>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</si>
  <si>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</si>
  <si>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</si>
  <si>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</si>
  <si>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</si>
  <si>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</si>
  <si>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</si>
  <si>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</si>
  <si>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</si>
  <si>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</si>
  <si>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</si>
  <si>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</si>
  <si>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</si>
  <si>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</si>
  <si>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</si>
  <si>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</si>
  <si>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</si>
  <si>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</si>
  <si>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</si>
  <si>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</si>
  <si>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</si>
  <si>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</si>
  <si>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</si>
  <si>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</si>
  <si>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</si>
  <si>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</si>
  <si>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</si>
  <si>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</si>
  <si>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</si>
  <si>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</si>
  <si>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</si>
  <si>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</si>
  <si>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</si>
  <si>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</si>
  <si>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</si>
  <si>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</si>
  <si>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</si>
  <si>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</si>
  <si>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</si>
  <si>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</si>
  <si>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</si>
  <si>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</si>
  <si>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</si>
  <si>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</si>
  <si>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</si>
  <si>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</si>
  <si>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</si>
  <si>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</si>
  <si>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</si>
  <si>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</si>
  <si>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</si>
  <si>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</si>
  <si>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</si>
  <si>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</si>
  <si>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</si>
  <si>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</si>
  <si>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</si>
  <si>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</si>
  <si>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</si>
  <si>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</si>
  <si>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</si>
  <si>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</si>
  <si>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</si>
  <si>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</si>
  <si>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</si>
  <si>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</si>
  <si>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</si>
  <si>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</si>
  <si>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</si>
  <si>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</si>
  <si>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</si>
  <si>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</si>
  <si>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</si>
  <si>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</si>
  <si>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</si>
  <si>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</si>
  <si>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</si>
  <si>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</si>
  <si>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</si>
  <si>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</si>
  <si>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</si>
  <si>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</si>
  <si>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</si>
  <si>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</si>
  <si>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</si>
  <si>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</si>
  <si>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</si>
  <si>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</si>
  <si>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</si>
  <si>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</si>
  <si>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</si>
  <si>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</si>
  <si>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</si>
  <si>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</si>
  <si>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</si>
  <si>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</si>
  <si>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</si>
  <si>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</si>
  <si>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</si>
  <si>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</si>
  <si>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</si>
  <si>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</si>
  <si>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</si>
  <si>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</si>
  <si>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</si>
  <si>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</si>
  <si>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</si>
  <si>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</si>
  <si>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</si>
  <si>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</si>
  <si>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</si>
  <si>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</si>
  <si>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</si>
  <si>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</si>
  <si>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</si>
  <si>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</si>
  <si>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</si>
  <si>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</si>
  <si>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</si>
  <si>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</si>
  <si>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</si>
  <si>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</si>
  <si>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</si>
  <si>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</si>
  <si>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</si>
  <si>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</si>
  <si>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</si>
  <si>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</si>
  <si>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</si>
  <si>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</si>
  <si>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</si>
  <si>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</si>
  <si>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</si>
  <si>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</si>
  <si>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</si>
  <si>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</si>
  <si>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</si>
  <si>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</si>
  <si>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</si>
  <si>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</si>
  <si>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</si>
  <si>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</si>
  <si>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</si>
  <si>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</si>
  <si>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</si>
  <si>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</si>
  <si>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</si>
  <si>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</si>
  <si>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</si>
  <si>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</si>
  <si>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</si>
  <si>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</si>
  <si>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</si>
  <si>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</si>
  <si>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</si>
  <si>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</si>
  <si>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</si>
  <si>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</si>
  <si>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</si>
  <si>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</si>
  <si>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</si>
  <si>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</si>
  <si>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</si>
  <si>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</si>
  <si>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</si>
  <si>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</si>
  <si>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</si>
  <si>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</si>
  <si>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</si>
  <si>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</si>
  <si>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</si>
  <si>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</si>
  <si>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</si>
  <si>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</si>
  <si>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</si>
  <si>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</si>
  <si>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</si>
  <si>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</si>
  <si>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</si>
  <si>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</si>
  <si>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</si>
  <si>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</si>
  <si>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</si>
  <si>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</si>
  <si>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</si>
  <si>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</si>
  <si>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</si>
  <si>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</si>
  <si>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</si>
  <si>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</si>
  <si>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</si>
  <si>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</si>
  <si>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</si>
  <si>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</si>
  <si>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</si>
  <si>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</si>
  <si>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</si>
  <si>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</si>
  <si>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</si>
  <si>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</si>
  <si>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</si>
  <si>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</si>
  <si>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</si>
  <si>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</si>
  <si>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</si>
  <si>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</si>
  <si>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</si>
  <si>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</si>
  <si>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</si>
  <si>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</si>
  <si>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</si>
  <si>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</si>
  <si>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</si>
  <si>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</si>
  <si>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</si>
  <si>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</si>
  <si>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</si>
  <si>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</si>
  <si>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</si>
  <si>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</si>
  <si>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</si>
  <si>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</si>
  <si>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</si>
  <si>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</si>
  <si>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</si>
  <si>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</si>
  <si>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</si>
  <si>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</si>
  <si>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</si>
  <si>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</si>
  <si>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</si>
  <si>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</si>
  <si>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</si>
  <si>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</si>
  <si>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</si>
  <si>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</si>
  <si>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</si>
  <si>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</si>
  <si>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</si>
  <si>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</si>
  <si>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</si>
  <si>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</si>
  <si>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</si>
  <si>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</si>
  <si>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</si>
  <si>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</si>
  <si>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</si>
  <si>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</si>
  <si>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</si>
  <si>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</si>
  <si>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</si>
  <si>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</si>
  <si>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</si>
  <si>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</si>
  <si>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</si>
  <si>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</si>
  <si>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</si>
  <si>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</si>
  <si>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</si>
  <si>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</si>
  <si>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</si>
  <si>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</si>
  <si>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</si>
  <si>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</si>
  <si>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</si>
  <si>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</si>
  <si>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</si>
  <si>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</si>
  <si>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</si>
  <si>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</si>
  <si>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</si>
  <si>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</si>
  <si>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</si>
  <si>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</si>
  <si>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</si>
  <si>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</si>
  <si>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</si>
  <si>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</si>
  <si>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</si>
  <si>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</si>
  <si>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</si>
  <si>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</si>
  <si>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</si>
  <si>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</si>
  <si>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</si>
  <si>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</si>
  <si>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</si>
  <si>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</si>
  <si>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</si>
  <si>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</si>
  <si>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</si>
  <si>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</si>
  <si>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</si>
  <si>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</si>
  <si>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</si>
  <si>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</si>
  <si>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</si>
  <si>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</si>
  <si>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</si>
  <si>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</si>
  <si>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</si>
  <si>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</si>
  <si>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</si>
  <si>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</si>
  <si>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</si>
  <si>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</si>
  <si>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</si>
  <si>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</si>
  <si>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</si>
  <si>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</si>
  <si>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</si>
  <si>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</si>
  <si>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</si>
  <si>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</si>
  <si>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</si>
  <si>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</si>
  <si>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</si>
  <si>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</si>
  <si>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</si>
  <si>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</si>
  <si>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</si>
  <si>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</si>
  <si>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</si>
  <si>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</si>
  <si>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</si>
  <si>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</si>
  <si>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</si>
  <si>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</si>
  <si>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</si>
  <si>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</si>
  <si>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</si>
  <si>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</si>
  <si>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</si>
  <si>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</si>
  <si>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</si>
  <si>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</si>
  <si>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</si>
  <si>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</si>
  <si>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</si>
  <si>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</si>
  <si>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</si>
  <si>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</si>
  <si>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</si>
  <si>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</si>
  <si>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</si>
  <si>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</si>
  <si>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</si>
  <si>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</si>
  <si>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</si>
  <si>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</si>
  <si>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</si>
  <si>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</si>
  <si>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</si>
  <si>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</si>
  <si>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</si>
  <si>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</si>
  <si>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</si>
  <si>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</si>
  <si>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</si>
  <si>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</si>
  <si>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</si>
  <si>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</si>
  <si>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</si>
  <si>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</si>
  <si>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</si>
  <si>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</si>
  <si>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</si>
  <si>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</si>
  <si>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</si>
  <si>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</si>
  <si>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</si>
  <si>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</si>
  <si>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</si>
  <si>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</si>
  <si>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</si>
  <si>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</si>
  <si>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</si>
  <si>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</si>
  <si>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</si>
  <si>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</si>
  <si>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</si>
  <si>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</si>
  <si>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</si>
  <si>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</si>
  <si>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</si>
  <si>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</si>
  <si>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</si>
  <si>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</si>
  <si>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</si>
  <si>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</si>
  <si>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</si>
  <si>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</si>
  <si>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</si>
  <si>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</si>
  <si>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</si>
  <si>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</si>
  <si>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</si>
  <si>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</si>
  <si>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</si>
  <si>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</si>
  <si>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</si>
  <si>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</si>
  <si>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</si>
  <si>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</si>
  <si>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</si>
  <si>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</si>
  <si>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</si>
  <si>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</si>
  <si>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</si>
  <si>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</si>
  <si>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</si>
  <si>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</si>
  <si>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</si>
  <si>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</si>
  <si>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</si>
  <si>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</si>
  <si>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</si>
  <si>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</si>
  <si>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</si>
  <si>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</si>
  <si>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</si>
  <si>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</si>
  <si>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</si>
  <si>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</si>
  <si>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</si>
  <si>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</si>
  <si>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</si>
  <si>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</si>
  <si>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</si>
  <si>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</si>
  <si>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</si>
  <si>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</si>
  <si>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</si>
  <si>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</si>
  <si>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</si>
  <si>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</si>
  <si>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</si>
  <si>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</si>
  <si>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</si>
  <si>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</si>
  <si>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</si>
  <si>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</si>
  <si>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</si>
  <si>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</si>
  <si>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</si>
  <si>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</si>
  <si>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</si>
  <si>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</si>
  <si>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</si>
  <si>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</si>
  <si>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</si>
  <si>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</si>
  <si>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</si>
  <si>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</si>
  <si>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</si>
  <si>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</si>
  <si>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</si>
  <si>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</si>
  <si>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</si>
  <si>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</si>
  <si>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</si>
  <si>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</si>
  <si>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</si>
  <si>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</si>
  <si>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</si>
  <si>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</si>
  <si>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</si>
  <si>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</si>
  <si>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</si>
  <si>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</si>
  <si>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</si>
  <si>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</si>
  <si>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</si>
  <si>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</si>
  <si>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</si>
  <si>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</si>
  <si>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</si>
  <si>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</si>
  <si>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</si>
  <si>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</si>
  <si>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</si>
  <si>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</si>
  <si>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</si>
  <si>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</si>
  <si>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</si>
  <si>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</si>
  <si>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</si>
  <si>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</si>
  <si>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</si>
  <si>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</si>
  <si>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</si>
  <si>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</si>
  <si>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</si>
  <si>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</si>
  <si>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</si>
  <si>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</si>
  <si>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</si>
  <si>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</si>
  <si>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</si>
  <si>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</si>
  <si>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</si>
  <si>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</si>
  <si>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</si>
  <si>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</si>
  <si>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</si>
  <si>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</si>
  <si>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</si>
  <si>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</si>
  <si>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</si>
  <si>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</si>
  <si>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</si>
  <si>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</si>
  <si>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</si>
  <si>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</si>
  <si>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</si>
  <si>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</si>
  <si>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</si>
  <si>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</si>
  <si>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</si>
  <si>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</si>
  <si>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</si>
  <si>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</si>
  <si>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</si>
  <si>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</si>
  <si>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</si>
  <si>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</si>
  <si>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</si>
  <si>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</si>
  <si>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</si>
  <si>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</si>
  <si>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</si>
  <si>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</si>
  <si>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</si>
  <si>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</si>
  <si>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</si>
  <si>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</si>
  <si>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</si>
  <si>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</si>
  <si>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</si>
  <si>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</si>
  <si>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</si>
  <si>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</si>
  <si>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</si>
  <si>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</si>
  <si>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</si>
  <si>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</si>
  <si>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</si>
  <si>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</si>
  <si>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</si>
  <si>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</si>
  <si>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</si>
  <si>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</si>
  <si>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</si>
  <si>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</si>
  <si>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</si>
  <si>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</si>
  <si>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</si>
  <si>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</si>
  <si>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</si>
  <si>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</si>
  <si>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</si>
  <si>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</si>
  <si>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</si>
  <si>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</si>
  <si>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</si>
  <si>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</si>
  <si>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</si>
  <si>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</si>
  <si>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</si>
  <si>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</si>
  <si>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</si>
  <si>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</si>
  <si>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</si>
  <si>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</si>
  <si>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</si>
  <si>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</si>
  <si>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</si>
  <si>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</si>
  <si>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</si>
  <si>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</si>
  <si>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</si>
  <si>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</si>
  <si>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</si>
  <si>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</si>
  <si>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</si>
  <si>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</si>
  <si>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</si>
  <si>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</si>
  <si>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</si>
  <si>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</si>
  <si>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</si>
  <si>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</si>
  <si>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</si>
  <si>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</si>
  <si>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</si>
  <si>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</si>
  <si>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</si>
  <si>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</si>
  <si>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</si>
  <si>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</si>
  <si>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</si>
  <si>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</si>
  <si>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</si>
  <si>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</si>
  <si>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</si>
  <si>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</si>
  <si>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</si>
  <si>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</si>
  <si>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</si>
  <si>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</si>
  <si>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</si>
  <si>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</si>
  <si>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</si>
  <si>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</si>
  <si>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</si>
  <si>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</si>
  <si>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</si>
  <si>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</si>
  <si>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</si>
  <si>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</si>
  <si>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</si>
  <si>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</si>
  <si>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</si>
  <si>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</si>
  <si>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</si>
  <si>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</si>
  <si>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</si>
  <si>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</si>
  <si>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</si>
  <si>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</si>
  <si>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</si>
  <si>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</si>
  <si>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</si>
  <si>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</si>
  <si>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</si>
  <si>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</si>
  <si>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</si>
  <si>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</si>
  <si>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</si>
  <si>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</si>
  <si>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</si>
  <si>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</si>
  <si>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</si>
  <si>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</si>
  <si>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</si>
  <si>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</si>
  <si>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</si>
  <si>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</si>
  <si>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</si>
  <si>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</si>
  <si>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</si>
  <si>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</si>
  <si>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</si>
  <si>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</si>
  <si>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</si>
  <si>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</si>
  <si>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</si>
  <si>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</si>
  <si>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</si>
  <si>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</si>
  <si>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</si>
  <si>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</si>
  <si>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</si>
  <si>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</si>
  <si>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</si>
  <si>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</si>
  <si>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</si>
  <si>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</si>
  <si>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</si>
  <si>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</si>
  <si>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</si>
  <si>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</si>
  <si>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</si>
  <si>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</si>
  <si>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</si>
  <si>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</si>
  <si>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</si>
  <si>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</si>
  <si>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</si>
  <si>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</si>
  <si>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</si>
  <si>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</si>
  <si>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</si>
  <si>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</si>
  <si>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</si>
  <si>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</si>
  <si>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</si>
  <si>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</si>
  <si>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</si>
  <si>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</si>
  <si>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</si>
  <si>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</si>
  <si>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</si>
  <si>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</si>
  <si>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</si>
  <si>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</si>
  <si>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</si>
  <si>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</si>
  <si>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</si>
  <si>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</si>
  <si>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</si>
  <si>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</si>
  <si>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</si>
  <si>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</si>
  <si>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</si>
  <si>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</si>
  <si>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</si>
  <si>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</si>
  <si>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</si>
  <si>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</si>
  <si>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</si>
  <si>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</si>
  <si>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</si>
  <si>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</si>
  <si>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</si>
  <si>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</si>
  <si>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</si>
  <si>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</si>
  <si>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</si>
  <si>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</si>
  <si>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</si>
  <si>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</si>
  <si>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</si>
  <si>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</si>
  <si>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</si>
  <si>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</si>
  <si>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</si>
  <si>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</si>
  <si>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</si>
  <si>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</si>
  <si>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</si>
  <si>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</si>
  <si>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</si>
  <si>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</si>
  <si>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</si>
  <si>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</si>
  <si>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</si>
  <si>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</si>
  <si>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</si>
  <si>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</si>
  <si>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</si>
  <si>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</si>
  <si>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</si>
  <si>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</si>
  <si>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</si>
  <si>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</si>
  <si>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</si>
  <si>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</si>
  <si>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</si>
  <si>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</si>
  <si>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</si>
  <si>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</si>
  <si>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</si>
  <si>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</si>
  <si>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</si>
  <si>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</si>
  <si>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</si>
  <si>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</si>
  <si>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</si>
  <si>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</si>
  <si>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</si>
  <si>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</si>
  <si>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</si>
  <si>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</si>
  <si>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</si>
  <si>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</si>
  <si>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</si>
  <si>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</si>
  <si>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</si>
  <si>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</si>
  <si>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</si>
  <si>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</si>
  <si>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</si>
  <si>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</si>
  <si>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</si>
  <si>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</si>
  <si>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</si>
  <si>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</si>
  <si>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</si>
  <si>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</si>
  <si>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</si>
  <si>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</si>
  <si>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</si>
  <si>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</si>
  <si>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</si>
  <si>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</si>
  <si>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</si>
  <si>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</si>
  <si>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</si>
  <si>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</si>
  <si>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</si>
  <si>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</si>
  <si>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</si>
  <si>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</si>
  <si>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</si>
  <si>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</si>
  <si>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</si>
  <si>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</si>
  <si>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</si>
  <si>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</si>
  <si>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</si>
  <si>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</si>
  <si>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</si>
  <si>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</si>
  <si>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</si>
  <si>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</si>
  <si>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</si>
  <si>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</si>
  <si>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</si>
  <si>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</si>
  <si>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</si>
  <si>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</si>
  <si>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</si>
  <si>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</si>
  <si>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</si>
  <si>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</si>
  <si>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</si>
  <si>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</si>
  <si>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</si>
  <si>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</si>
  <si>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</si>
  <si>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</si>
  <si>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</si>
  <si>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</si>
  <si>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</si>
  <si>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</si>
  <si>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</si>
  <si>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</si>
  <si>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</si>
  <si>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</si>
  <si>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</si>
  <si>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</si>
  <si>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</si>
  <si>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</si>
  <si>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</si>
  <si>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</si>
  <si>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</si>
  <si>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</si>
  <si>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</si>
  <si>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</si>
  <si>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</si>
  <si>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</si>
  <si>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</si>
  <si>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</si>
  <si>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</si>
  <si>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</si>
  <si>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</si>
  <si>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</si>
  <si>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</si>
  <si>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</si>
  <si>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</si>
  <si>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</si>
  <si>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</si>
  <si>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</si>
  <si>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</si>
  <si>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</si>
  <si>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</si>
  <si>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</si>
  <si>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</si>
  <si>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</si>
  <si>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</si>
  <si>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</si>
  <si>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</si>
  <si>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</si>
  <si>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</si>
  <si>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</si>
  <si>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</si>
  <si>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</si>
  <si>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</si>
  <si>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</si>
  <si>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</si>
  <si>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</si>
  <si>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</si>
  <si>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</si>
  <si>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</si>
  <si>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</si>
  <si>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</si>
  <si>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</si>
  <si>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</si>
  <si>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</si>
  <si>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</si>
  <si>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</si>
  <si>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</si>
  <si>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</si>
  <si>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</si>
  <si>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</si>
  <si>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</si>
  <si>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</si>
  <si>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</si>
  <si>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</si>
  <si>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</si>
  <si>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</si>
  <si>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</si>
  <si>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</si>
  <si>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</si>
  <si>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</si>
  <si>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</si>
  <si>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</si>
  <si>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</si>
  <si>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</si>
  <si>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</si>
  <si>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</si>
  <si>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</si>
  <si>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</si>
  <si>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</si>
  <si>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</si>
  <si>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</si>
  <si>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</si>
  <si>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</si>
  <si>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</si>
  <si>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</si>
  <si>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</si>
  <si>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</si>
  <si>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</si>
  <si>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</si>
  <si>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</si>
  <si>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</si>
  <si>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</si>
  <si>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</si>
  <si>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</si>
  <si>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</si>
  <si>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</si>
  <si>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</si>
  <si>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</si>
  <si>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</si>
  <si>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</si>
  <si>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</si>
  <si>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</si>
  <si>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</si>
  <si>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</si>
  <si>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</si>
  <si>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</si>
  <si>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</si>
  <si>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</si>
  <si>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</si>
  <si>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</si>
  <si>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</si>
  <si>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</si>
  <si>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</si>
  <si>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</si>
  <si>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</si>
  <si>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</si>
  <si>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</si>
  <si>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</si>
  <si>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</si>
  <si>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</si>
  <si>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</si>
  <si>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</si>
  <si>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</si>
  <si>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</si>
  <si>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</si>
  <si>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</si>
  <si>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</si>
  <si>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</si>
  <si>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</si>
  <si>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</si>
  <si>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</si>
  <si>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</si>
  <si>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</si>
  <si>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</si>
  <si>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</si>
  <si>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</si>
  <si>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</si>
  <si>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</si>
  <si>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</si>
  <si>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</si>
  <si>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</si>
  <si>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</si>
  <si>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</si>
  <si>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</si>
  <si>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</si>
  <si>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</si>
  <si>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</si>
  <si>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</si>
  <si>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</si>
  <si>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</si>
  <si>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</si>
  <si>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</si>
  <si>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</si>
  <si>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</si>
  <si>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</si>
  <si>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</si>
  <si>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</si>
  <si>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</si>
  <si>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</si>
  <si>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</si>
  <si>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</si>
  <si>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</si>
  <si>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</si>
  <si>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</si>
  <si>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</si>
  <si>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</si>
  <si>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</si>
  <si>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</si>
  <si>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</si>
  <si>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</si>
  <si>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</si>
  <si>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</si>
  <si>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</si>
  <si>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</si>
  <si>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</si>
  <si>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</si>
  <si>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</si>
  <si>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</si>
  <si>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</si>
  <si>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</si>
  <si>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</si>
  <si>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</si>
  <si>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</si>
  <si>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</si>
  <si>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</si>
  <si>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</si>
  <si>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</si>
  <si>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</si>
  <si>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</si>
  <si>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</si>
  <si>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</si>
  <si>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</si>
  <si>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</si>
  <si>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</si>
  <si>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</si>
  <si>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</si>
  <si>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</si>
  <si>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</si>
  <si>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</si>
  <si>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</si>
  <si>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</si>
  <si>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</si>
  <si>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</si>
  <si>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</si>
  <si>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</si>
  <si>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</si>
  <si>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</si>
  <si>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</si>
  <si>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</si>
  <si>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</si>
  <si>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</si>
  <si>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</si>
  <si>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</si>
  <si>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</si>
  <si>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</si>
  <si>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</si>
  <si>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</si>
  <si>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</si>
  <si>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</si>
  <si>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</si>
  <si>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</si>
  <si>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</si>
  <si>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</si>
  <si>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</si>
  <si>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</si>
  <si>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</si>
  <si>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</si>
  <si>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</si>
  <si>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</si>
  <si>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</si>
  <si>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</si>
  <si>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</si>
  <si>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</si>
  <si>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</si>
  <si>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</si>
  <si>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</si>
  <si>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</si>
  <si>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</si>
  <si>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</si>
  <si>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</si>
  <si>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</si>
  <si>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</si>
  <si>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</si>
  <si>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</si>
  <si>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</si>
  <si>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</si>
  <si>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</si>
  <si>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</si>
  <si>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</si>
  <si>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</si>
  <si>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</si>
  <si>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</si>
  <si>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</si>
  <si>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</si>
  <si>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</si>
  <si>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</si>
  <si>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</si>
  <si>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</si>
  <si>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</si>
  <si>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</si>
  <si>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</si>
  <si>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</si>
  <si>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</si>
  <si>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</si>
  <si>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</si>
  <si>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</si>
  <si>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</si>
  <si>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</si>
  <si>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</si>
  <si>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Alliance Property Group Inc.</t>
  </si>
  <si>
    <t>The Vines at Tabor</t>
  </si>
  <si>
    <t>200 E. Tabor Avenue</t>
  </si>
  <si>
    <t>Fairfield</t>
  </si>
  <si>
    <t>0034-150-130, 0034-150-240</t>
  </si>
  <si>
    <t>40%/60%</t>
  </si>
  <si>
    <t>Administrative GP</t>
  </si>
  <si>
    <t>Managing GP</t>
  </si>
  <si>
    <t>Vines at Tabor GP, LLC (to be formed)</t>
  </si>
  <si>
    <t>Community Revitalization and Development Corporation</t>
  </si>
  <si>
    <t>Musser: Architects</t>
  </si>
  <si>
    <t>Law Offices of Patrick R. Sabelhaus</t>
  </si>
  <si>
    <t>Partner Energy</t>
  </si>
  <si>
    <t>Kelsey Shaw</t>
  </si>
  <si>
    <t>Hunt Capital Partners, LLC</t>
  </si>
  <si>
    <t>Dana Mayo</t>
  </si>
  <si>
    <t>Norogradac &amp; Company</t>
  </si>
  <si>
    <t>Alexis Ruane</t>
  </si>
  <si>
    <t>Steve Strain</t>
  </si>
  <si>
    <t>Douglas Day</t>
  </si>
  <si>
    <t>David Musser</t>
  </si>
  <si>
    <t>Danielle Curls Bennett</t>
  </si>
  <si>
    <t>Novogradac &amp; Company</t>
  </si>
  <si>
    <t>Lindsey Sutton</t>
  </si>
  <si>
    <t>FPI Management, Inc.</t>
  </si>
  <si>
    <t>Bonnie Darrah</t>
  </si>
  <si>
    <t>Mixed use residential with leasing office</t>
  </si>
  <si>
    <t>Alexis McGee</t>
  </si>
  <si>
    <t>Vines at Tabor, LP</t>
  </si>
  <si>
    <t>One or Two Story Garden</t>
  </si>
  <si>
    <t>California Bank &amp; Trust</t>
  </si>
  <si>
    <t>Deferred to Permanent</t>
  </si>
  <si>
    <t>Mark Wolf</t>
  </si>
  <si>
    <t>Construction Loan</t>
  </si>
  <si>
    <t>Tax Credit Equity</t>
  </si>
  <si>
    <t>Deferred Developer Fee</t>
  </si>
  <si>
    <t>Permanent Loan</t>
  </si>
  <si>
    <t>No tenant paid utilities</t>
  </si>
  <si>
    <t>Fairfield Housing Authority</t>
  </si>
  <si>
    <t>Project-based vouchers (PBVs)</t>
  </si>
  <si>
    <t>20</t>
  </si>
  <si>
    <t>Other: Third Party Reports &amp; Inspections</t>
  </si>
  <si>
    <t>1 bedroom</t>
  </si>
  <si>
    <t>2 bedroom</t>
  </si>
  <si>
    <t>Alliance Property Group Inc. (Sole Member of single member LLC entity to be formed)</t>
  </si>
  <si>
    <t>N. Texas &amp; E. Tabor</t>
  </si>
  <si>
    <t>Ryan Golden</t>
  </si>
  <si>
    <t>35% density bonus approved with variance</t>
  </si>
  <si>
    <t>Mixed Use</t>
  </si>
  <si>
    <t>CT; existing legal non conforming</t>
  </si>
  <si>
    <t>City of Fairfield</t>
  </si>
  <si>
    <t>Stefan Chatwin</t>
  </si>
  <si>
    <t>cmo@fairfield.ca.gov</t>
  </si>
  <si>
    <t>707-428-7401</t>
  </si>
  <si>
    <t>1000 Webster Street</t>
  </si>
  <si>
    <t xml:space="preserve">1730 East Holly Avenue, Suite 327 </t>
  </si>
  <si>
    <t>El Segundo</t>
  </si>
  <si>
    <t>CA</t>
  </si>
  <si>
    <t>dcurlsbennett@apg-dev.com</t>
  </si>
  <si>
    <t>David Rutledge</t>
  </si>
  <si>
    <t>635 Parkview Avenue</t>
  </si>
  <si>
    <t>Redding</t>
  </si>
  <si>
    <t>crdc@shasta.com</t>
  </si>
  <si>
    <t xml:space="preserve">CA </t>
  </si>
  <si>
    <t>Administrative General Partner</t>
  </si>
  <si>
    <t>El Segundo, CA, 90245</t>
  </si>
  <si>
    <t>251 East Imperial Highway, Suite 480</t>
  </si>
  <si>
    <t>Fullerton, CA 92835</t>
  </si>
  <si>
    <t>dmusser@musserarchitects.com</t>
  </si>
  <si>
    <t>2377 Gold Meadow Way, Suite 100</t>
  </si>
  <si>
    <t>Gold River, CA 95670</t>
  </si>
  <si>
    <t>doug@daybuilders.com</t>
  </si>
  <si>
    <t>Day Builders, Inc.</t>
  </si>
  <si>
    <t>1724 10th Street, Suite 100</t>
  </si>
  <si>
    <t>Sacramento, CA 95811</t>
  </si>
  <si>
    <t>sstrain@sabelhauslaw.com</t>
  </si>
  <si>
    <t>680 Knox St., Suite 150</t>
  </si>
  <si>
    <t>Los Angeles, CA 90502</t>
  </si>
  <si>
    <t>alexis.ruane@novoco.com</t>
  </si>
  <si>
    <t>2033 N. Main Street, Suite 400</t>
  </si>
  <si>
    <t>Walnut Creek, CA 94596</t>
  </si>
  <si>
    <t>kshaw@ptrenergy.com</t>
  </si>
  <si>
    <t>15910 Ventura Blvd., Suite 1100</t>
  </si>
  <si>
    <t>Encino, CA 91436</t>
  </si>
  <si>
    <t>dana.mayo@huntcompanies.com</t>
  </si>
  <si>
    <t>11044 Research Blvd., Suite 400</t>
  </si>
  <si>
    <t>Austin, TX 78759</t>
  </si>
  <si>
    <t>lindsey.sutton@novoco.com</t>
  </si>
  <si>
    <t>800 Iron Point Road</t>
  </si>
  <si>
    <t>Folsom, CA 95630</t>
  </si>
  <si>
    <t>bonnie.darrah@fpimgt.com</t>
  </si>
  <si>
    <t>Roseville, CA 95661</t>
  </si>
  <si>
    <t>1544 Eureka Road, Suite 180</t>
  </si>
  <si>
    <t>rgolden@partneresi.com</t>
  </si>
  <si>
    <t>Partner Engineering &amp; Science Inc.</t>
  </si>
  <si>
    <t>1900 Avenue of the Stars, Suite 2350</t>
  </si>
  <si>
    <t>Encino</t>
  </si>
  <si>
    <t>Existing legal non conforming</t>
  </si>
  <si>
    <t>Supplies/Office Expense</t>
  </si>
  <si>
    <t xml:space="preserve">26 Hours/Yr </t>
  </si>
  <si>
    <t>60 Hours/Yr</t>
  </si>
  <si>
    <t>0</t>
  </si>
  <si>
    <t>All Things Are Possible</t>
  </si>
  <si>
    <t>MOU</t>
  </si>
  <si>
    <t>Bus Stop</t>
  </si>
  <si>
    <t>Fairfield, 94533</t>
  </si>
  <si>
    <t>Fast Transit</t>
  </si>
  <si>
    <t>fasttransit.org</t>
  </si>
  <si>
    <t>FoodMaxx</t>
  </si>
  <si>
    <t>1833 N. Texas Street</t>
  </si>
  <si>
    <t>Elizabeth Rosario</t>
  </si>
  <si>
    <t>foodmaxx.com</t>
  </si>
  <si>
    <t>Dover Park</t>
  </si>
  <si>
    <t>800 E. Travis Blvd.</t>
  </si>
  <si>
    <t>Ann Mottola</t>
  </si>
  <si>
    <t>fairfield.ca.gov</t>
  </si>
  <si>
    <t>CVS Pharmacy</t>
  </si>
  <si>
    <t>300 Travis Blvd.</t>
  </si>
  <si>
    <t>cvs.com</t>
  </si>
  <si>
    <t>Bhakti Naik</t>
  </si>
  <si>
    <t>June</t>
  </si>
  <si>
    <t>President</t>
  </si>
  <si>
    <t>NorthBay Healthcare</t>
  </si>
  <si>
    <t>Ellen Snyder</t>
  </si>
  <si>
    <t>(707) 646-5001</t>
  </si>
  <si>
    <t>northbay.org</t>
  </si>
  <si>
    <t xml:space="preserve">Fairfield </t>
  </si>
  <si>
    <t>1200 B Gale Wilson Blvd.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</si>
</sst>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2199</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2204</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2014</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2181</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2108</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1994</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1452</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1293</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9" t="s">
        <v>1953</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9" t="s">
        <v>2198</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1" t="s">
        <v>2201</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214</v>
      </c>
      <c r="G50" s="1462" t="s">
        <v>1954</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9" t="s">
        <v>1957</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214</v>
      </c>
      <c r="G60" s="1459" t="s">
        <v>1956</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9" t="s">
        <v>1958</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214</v>
      </c>
      <c r="G66" s="1459" t="s">
        <v>1959</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1974</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1975</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1960</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1961</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1967</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1968</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1969</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1970</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1971</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1972</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1973</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1976</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9" t="s">
        <v>1977</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9" t="s">
        <v>1978</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9" t="s">
        <v>1979</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9" t="s">
        <v>1980</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2122</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1016</v>
      </c>
      <c r="F347" s="1459" t="s">
        <v>2123</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1017</v>
      </c>
      <c r="F351" s="1459" t="s">
        <v>2124</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2119</v>
      </c>
    </row>
    <row r="365" spans="1:38" s="1465" customFormat="1">
      <c r="A365" s="1"/>
      <c r="B365" s="376"/>
      <c r="C365" s="1"/>
      <c r="D365" s="1"/>
    </row>
    <row r="366" spans="1:38">
      <c r="A366" s="1"/>
      <c r="B366" s="376"/>
      <c r="C366" s="1"/>
      <c r="D366" s="1"/>
      <c r="E366" s="1"/>
      <c r="F366" s="1463" t="s">
        <v>2120</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101" zoomScaleNormal="100" zoomScaleSheetLayoutView="80" workbookViewId="0">
      <selection activeCell="B4" sqref="B4:R6"/>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8" t="s">
        <v>2189</v>
      </c>
      <c r="B1" s="2518"/>
      <c r="C1" s="2518"/>
      <c r="D1" s="2518"/>
      <c r="E1" s="2518"/>
      <c r="F1" s="2518"/>
      <c r="G1" s="2518"/>
      <c r="H1" s="2518"/>
      <c r="I1" s="2518"/>
      <c r="J1" s="2518"/>
      <c r="K1" s="2518"/>
      <c r="L1" s="2518"/>
      <c r="M1" s="2518"/>
      <c r="N1" s="2518"/>
      <c r="O1" s="2518"/>
      <c r="P1" s="2518"/>
      <c r="Q1" s="2518"/>
      <c r="R1" s="2518"/>
      <c r="S1" s="2518"/>
    </row>
    <row r="2" spans="1:19" ht="15" customHeight="1">
      <c r="A2" s="2518"/>
      <c r="B2" s="2518"/>
      <c r="C2" s="2518"/>
      <c r="D2" s="2518"/>
      <c r="E2" s="2518"/>
      <c r="F2" s="2518"/>
      <c r="G2" s="2518"/>
      <c r="H2" s="2518"/>
      <c r="I2" s="2518"/>
      <c r="J2" s="2518"/>
      <c r="K2" s="2518"/>
      <c r="L2" s="2518"/>
      <c r="M2" s="2518"/>
      <c r="N2" s="2518"/>
      <c r="O2" s="2518"/>
      <c r="P2" s="2518"/>
      <c r="Q2" s="2518"/>
      <c r="R2" s="2518"/>
      <c r="S2" s="251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9" t="s">
        <v>1878</v>
      </c>
      <c r="C4" s="2519"/>
      <c r="D4" s="2519"/>
      <c r="E4" s="2519"/>
      <c r="F4" s="2519"/>
      <c r="G4" s="2519"/>
      <c r="H4" s="2519"/>
      <c r="I4" s="2519"/>
      <c r="J4" s="2519"/>
      <c r="K4" s="2519"/>
      <c r="L4" s="2519"/>
      <c r="M4" s="2519"/>
      <c r="N4" s="2519"/>
      <c r="O4" s="2519"/>
      <c r="P4" s="2519"/>
      <c r="Q4" s="2519"/>
      <c r="R4" s="2519"/>
      <c r="S4" s="863"/>
    </row>
    <row r="5" spans="1:19" ht="15" customHeight="1">
      <c r="A5" s="862"/>
      <c r="B5" s="2519"/>
      <c r="C5" s="2519"/>
      <c r="D5" s="2519"/>
      <c r="E5" s="2519"/>
      <c r="F5" s="2519"/>
      <c r="G5" s="2519"/>
      <c r="H5" s="2519"/>
      <c r="I5" s="2519"/>
      <c r="J5" s="2519"/>
      <c r="K5" s="2519"/>
      <c r="L5" s="2519"/>
      <c r="M5" s="2519"/>
      <c r="N5" s="2519"/>
      <c r="O5" s="2519"/>
      <c r="P5" s="2519"/>
      <c r="Q5" s="2519"/>
      <c r="R5" s="2519"/>
      <c r="S5" s="863"/>
    </row>
    <row r="6" spans="1:19" ht="15" customHeight="1">
      <c r="A6" s="862"/>
      <c r="B6" s="2519"/>
      <c r="C6" s="2519"/>
      <c r="D6" s="2519"/>
      <c r="E6" s="2519"/>
      <c r="F6" s="2519"/>
      <c r="G6" s="2519"/>
      <c r="H6" s="2519"/>
      <c r="I6" s="2519"/>
      <c r="J6" s="2519"/>
      <c r="K6" s="2519"/>
      <c r="L6" s="2519"/>
      <c r="M6" s="2519"/>
      <c r="N6" s="2519"/>
      <c r="O6" s="2519"/>
      <c r="P6" s="2519"/>
      <c r="Q6" s="2519"/>
      <c r="R6" s="2519"/>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19" t="s">
        <v>1963</v>
      </c>
      <c r="C8" s="2519"/>
      <c r="D8" s="2519"/>
      <c r="E8" s="2519"/>
      <c r="F8" s="2519"/>
      <c r="G8" s="2519"/>
      <c r="H8" s="2519"/>
      <c r="I8" s="2519"/>
      <c r="J8" s="2519"/>
      <c r="K8" s="2519"/>
      <c r="L8" s="2519"/>
      <c r="M8" s="2519"/>
      <c r="N8" s="2519"/>
      <c r="O8" s="2519"/>
      <c r="P8" s="2519"/>
      <c r="Q8" s="2519"/>
      <c r="R8" s="251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0" t="s">
        <v>1964</v>
      </c>
      <c r="C10" s="2520"/>
      <c r="D10" s="2520"/>
      <c r="E10" s="2520"/>
      <c r="F10" s="2520"/>
      <c r="G10" s="2520"/>
      <c r="H10" s="2520"/>
      <c r="I10" s="2520"/>
      <c r="J10" s="2520"/>
      <c r="K10" s="2520"/>
      <c r="L10" s="2520"/>
      <c r="M10" s="2520"/>
      <c r="N10" s="2520"/>
      <c r="O10" s="2520"/>
      <c r="P10" s="2520"/>
      <c r="Q10" s="2520"/>
      <c r="R10" s="2520"/>
      <c r="S10" s="863"/>
    </row>
    <row r="11" spans="1:19" ht="1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0" t="s">
        <v>2100</v>
      </c>
      <c r="C13" s="2520"/>
      <c r="D13" s="2520"/>
      <c r="E13" s="2520"/>
      <c r="F13" s="2520"/>
      <c r="G13" s="2520"/>
      <c r="H13" s="2520"/>
      <c r="I13" s="2520"/>
      <c r="J13" s="2520"/>
      <c r="K13" s="2520"/>
      <c r="L13" s="2520"/>
      <c r="M13" s="2520"/>
      <c r="N13" s="2520"/>
      <c r="O13" s="2520"/>
      <c r="P13" s="2520"/>
      <c r="Q13" s="2520"/>
      <c r="R13" s="2520"/>
      <c r="S13" s="863"/>
    </row>
    <row r="14" spans="1:19" ht="1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1" t="s">
        <v>2098</v>
      </c>
      <c r="C18" s="2521"/>
      <c r="D18" s="2521"/>
      <c r="E18" s="2521"/>
      <c r="F18" s="2521"/>
      <c r="G18" s="2521"/>
      <c r="H18" s="2521"/>
      <c r="I18" s="2521"/>
      <c r="J18" s="2521"/>
      <c r="K18" s="2521"/>
      <c r="L18" s="2521"/>
      <c r="M18" s="2521"/>
      <c r="N18" s="2521"/>
      <c r="O18" s="2521"/>
      <c r="P18" s="2521"/>
      <c r="Q18" s="2521"/>
      <c r="R18" s="2521"/>
      <c r="S18" s="863"/>
    </row>
    <row r="19" spans="1:19" ht="15" customHeight="1">
      <c r="A19" s="862"/>
      <c r="B19" s="2521"/>
      <c r="C19" s="2521"/>
      <c r="D19" s="2521"/>
      <c r="E19" s="2521"/>
      <c r="F19" s="2521"/>
      <c r="G19" s="2521"/>
      <c r="H19" s="2521"/>
      <c r="I19" s="2521"/>
      <c r="J19" s="2521"/>
      <c r="K19" s="2521"/>
      <c r="L19" s="2521"/>
      <c r="M19" s="2521"/>
      <c r="N19" s="2521"/>
      <c r="O19" s="2521"/>
      <c r="P19" s="2521"/>
      <c r="Q19" s="2521"/>
      <c r="R19" s="2521"/>
      <c r="S19" s="863"/>
    </row>
    <row r="20" spans="1:19" ht="15" customHeight="1">
      <c r="A20" s="862"/>
      <c r="B20" s="2521"/>
      <c r="C20" s="2521"/>
      <c r="D20" s="2521"/>
      <c r="E20" s="2521"/>
      <c r="F20" s="2521"/>
      <c r="G20" s="2521"/>
      <c r="H20" s="2521"/>
      <c r="I20" s="2521"/>
      <c r="J20" s="2521"/>
      <c r="K20" s="2521"/>
      <c r="L20" s="2521"/>
      <c r="M20" s="2521"/>
      <c r="N20" s="2521"/>
      <c r="O20" s="2521"/>
      <c r="P20" s="2521"/>
      <c r="Q20" s="2521"/>
      <c r="R20" s="2521"/>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1" t="s">
        <v>2099</v>
      </c>
      <c r="C22" s="2521"/>
      <c r="D22" s="2521"/>
      <c r="E22" s="2521"/>
      <c r="F22" s="2521"/>
      <c r="G22" s="2521"/>
      <c r="H22" s="2521"/>
      <c r="I22" s="2521"/>
      <c r="J22" s="2521"/>
      <c r="K22" s="2521"/>
      <c r="L22" s="2521"/>
      <c r="M22" s="2521"/>
      <c r="N22" s="2521"/>
      <c r="O22" s="2521"/>
      <c r="P22" s="2521"/>
      <c r="Q22" s="2521"/>
      <c r="R22" s="2521"/>
      <c r="S22" s="863"/>
    </row>
    <row r="23" spans="1:19" ht="15" customHeight="1">
      <c r="A23" s="864"/>
      <c r="B23" s="2521"/>
      <c r="C23" s="2521"/>
      <c r="D23" s="2521"/>
      <c r="E23" s="2521"/>
      <c r="F23" s="2521"/>
      <c r="G23" s="2521"/>
      <c r="H23" s="2521"/>
      <c r="I23" s="2521"/>
      <c r="J23" s="2521"/>
      <c r="K23" s="2521"/>
      <c r="L23" s="2521"/>
      <c r="M23" s="2521"/>
      <c r="N23" s="2521"/>
      <c r="O23" s="2521"/>
      <c r="P23" s="2521"/>
      <c r="Q23" s="2521"/>
      <c r="R23" s="2521"/>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19" t="s">
        <v>1962</v>
      </c>
      <c r="C25" s="2519"/>
      <c r="D25" s="2519"/>
      <c r="E25" s="2519"/>
      <c r="F25" s="2519"/>
      <c r="G25" s="2519"/>
      <c r="H25" s="2519"/>
      <c r="I25" s="2519"/>
      <c r="J25" s="2519"/>
      <c r="K25" s="2519"/>
      <c r="L25" s="2519"/>
      <c r="M25" s="2519"/>
      <c r="N25" s="2519"/>
      <c r="O25" s="2519"/>
      <c r="P25" s="2519"/>
      <c r="Q25" s="2519"/>
      <c r="R25" s="2519"/>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4" t="s">
        <v>2097</v>
      </c>
      <c r="P28" s="864"/>
      <c r="Q28" s="864"/>
      <c r="R28" s="864"/>
      <c r="S28" s="864"/>
    </row>
    <row r="29" spans="1:19" ht="15" customHeight="1">
      <c r="A29" s="864"/>
      <c r="B29" s="2526" t="s">
        <v>1857</v>
      </c>
      <c r="C29" s="2526"/>
      <c r="D29" s="2526"/>
      <c r="E29" s="2526"/>
      <c r="F29" s="2526"/>
      <c r="G29" s="2526"/>
      <c r="H29" s="866"/>
      <c r="I29" s="866"/>
      <c r="J29" s="866"/>
      <c r="K29" s="866"/>
      <c r="L29" s="866"/>
      <c r="M29" s="866"/>
      <c r="N29" s="866"/>
      <c r="O29" s="2524"/>
      <c r="P29" s="864"/>
      <c r="Q29" s="864"/>
      <c r="R29" s="864"/>
      <c r="S29" s="864"/>
    </row>
    <row r="30" spans="1:19" ht="15" customHeight="1">
      <c r="A30" s="864"/>
      <c r="B30" s="2526"/>
      <c r="C30" s="2526"/>
      <c r="D30" s="2526"/>
      <c r="E30" s="2526"/>
      <c r="F30" s="2526"/>
      <c r="G30" s="2526"/>
      <c r="H30" s="866"/>
      <c r="I30" s="866"/>
      <c r="J30" s="866"/>
      <c r="K30" s="866"/>
      <c r="L30" s="866"/>
      <c r="M30" s="866"/>
      <c r="N30" s="866"/>
      <c r="O30" s="2524"/>
      <c r="P30" s="864"/>
      <c r="Q30" s="864"/>
      <c r="R30" s="864"/>
      <c r="S30" s="864"/>
    </row>
    <row r="31" spans="1:19" ht="15" customHeight="1">
      <c r="A31" s="864"/>
      <c r="B31" s="2526"/>
      <c r="C31" s="2526"/>
      <c r="D31" s="2526"/>
      <c r="E31" s="2526"/>
      <c r="F31" s="2526"/>
      <c r="G31" s="2526"/>
      <c r="H31" s="866"/>
      <c r="I31" s="866"/>
      <c r="J31" s="866"/>
      <c r="K31" s="866"/>
      <c r="L31" s="866"/>
      <c r="M31" s="866"/>
      <c r="N31" s="866"/>
      <c r="O31" s="2524"/>
      <c r="P31" s="864"/>
      <c r="Q31" s="864"/>
      <c r="R31" s="864"/>
      <c r="S31" s="864"/>
    </row>
    <row r="32" spans="1:19" ht="15" customHeight="1">
      <c r="A32" s="864"/>
      <c r="B32" s="2527"/>
      <c r="C32" s="2527"/>
      <c r="D32" s="2527"/>
      <c r="E32" s="2527"/>
      <c r="F32" s="2527"/>
      <c r="G32" s="2527"/>
      <c r="H32" s="864"/>
      <c r="I32" s="2496" t="s">
        <v>154</v>
      </c>
      <c r="J32" s="2488" t="s">
        <v>1117</v>
      </c>
      <c r="K32" s="2528">
        <v>1</v>
      </c>
      <c r="L32" s="864"/>
      <c r="M32" s="867"/>
      <c r="N32" s="864"/>
      <c r="O32" s="2525"/>
      <c r="P32" s="2488" t="s">
        <v>1116</v>
      </c>
      <c r="Q32" s="864"/>
      <c r="R32" s="864"/>
      <c r="S32" s="864"/>
    </row>
    <row r="33" spans="1:19" ht="15" customHeight="1">
      <c r="A33" s="864"/>
      <c r="B33" s="2486" t="s">
        <v>1861</v>
      </c>
      <c r="C33" s="2486"/>
      <c r="D33" s="2486"/>
      <c r="E33" s="2486"/>
      <c r="F33" s="2486"/>
      <c r="G33" s="2486"/>
      <c r="H33" s="864"/>
      <c r="I33" s="2496"/>
      <c r="J33" s="2488"/>
      <c r="K33" s="2528"/>
      <c r="L33" s="864"/>
      <c r="M33" s="868"/>
      <c r="N33" s="864"/>
      <c r="O33" s="2486" t="s">
        <v>1861</v>
      </c>
      <c r="P33" s="2488"/>
      <c r="Q33" s="864"/>
      <c r="R33" s="864"/>
      <c r="S33" s="864"/>
    </row>
    <row r="34" spans="1:19" ht="15" customHeight="1">
      <c r="A34" s="864"/>
      <c r="B34" s="2487"/>
      <c r="C34" s="2487"/>
      <c r="D34" s="2487"/>
      <c r="E34" s="2487"/>
      <c r="F34" s="2487"/>
      <c r="G34" s="2487"/>
      <c r="H34" s="864"/>
      <c r="I34" s="1101"/>
      <c r="J34" s="1100"/>
      <c r="K34" s="1102"/>
      <c r="L34" s="864"/>
      <c r="M34" s="868"/>
      <c r="N34" s="864"/>
      <c r="O34" s="2487"/>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7" t="s">
        <v>1849</v>
      </c>
      <c r="C37" s="2507"/>
      <c r="D37" s="2507"/>
      <c r="E37" s="2507"/>
      <c r="F37" s="875"/>
      <c r="G37" s="875"/>
      <c r="H37" s="876"/>
      <c r="I37" s="877"/>
      <c r="J37" s="877"/>
      <c r="P37" s="864"/>
      <c r="Q37" s="878"/>
      <c r="R37" s="878"/>
      <c r="S37" s="864"/>
    </row>
    <row r="38" spans="1:19" ht="15" customHeight="1">
      <c r="A38" s="864"/>
      <c r="B38" s="2512" t="s">
        <v>1867</v>
      </c>
      <c r="C38" s="2512"/>
      <c r="D38" s="2512"/>
      <c r="E38" s="2512"/>
      <c r="F38" s="1096"/>
      <c r="G38" s="879">
        <f>D110</f>
        <v>1727528.2893388048</v>
      </c>
      <c r="H38" s="880"/>
      <c r="I38" s="881"/>
      <c r="J38" s="880"/>
      <c r="L38" s="1384"/>
      <c r="M38" s="1384"/>
      <c r="N38" s="1384"/>
      <c r="O38" s="1384"/>
      <c r="P38" s="827"/>
      <c r="Q38" s="2485"/>
      <c r="R38" s="2485"/>
      <c r="S38" s="827"/>
    </row>
    <row r="39" spans="1:19" ht="15" customHeight="1">
      <c r="A39" s="625"/>
      <c r="B39" s="2513" t="s">
        <v>1448</v>
      </c>
      <c r="C39" s="2513"/>
      <c r="D39" s="2513"/>
      <c r="E39" s="2513"/>
      <c r="F39" s="1096"/>
      <c r="G39" s="1053"/>
      <c r="H39" s="880"/>
      <c r="I39" s="881"/>
      <c r="J39" s="880"/>
      <c r="L39" s="880"/>
      <c r="M39" s="878"/>
      <c r="N39" s="878"/>
      <c r="O39" s="878"/>
      <c r="P39" s="827"/>
      <c r="Q39" s="1236"/>
      <c r="R39" s="1236"/>
      <c r="S39" s="827"/>
    </row>
    <row r="40" spans="1:19" ht="15" customHeight="1">
      <c r="A40" s="625"/>
      <c r="B40" s="2513" t="s">
        <v>1449</v>
      </c>
      <c r="C40" s="2513"/>
      <c r="D40" s="2513"/>
      <c r="E40" s="2513"/>
      <c r="F40" s="1096"/>
      <c r="G40" s="1053"/>
      <c r="H40" s="880"/>
      <c r="I40" s="881"/>
      <c r="J40" s="880"/>
      <c r="K40" s="2517"/>
      <c r="L40" s="2517"/>
      <c r="M40" s="2517"/>
      <c r="N40" s="2517"/>
      <c r="O40" s="2517"/>
      <c r="P40" s="1125"/>
      <c r="Q40" s="2485"/>
      <c r="R40" s="2485"/>
      <c r="S40" s="864"/>
    </row>
    <row r="41" spans="1:19" ht="15" customHeight="1">
      <c r="A41" s="625"/>
      <c r="B41" s="2514" t="s">
        <v>1862</v>
      </c>
      <c r="C41" s="2514"/>
      <c r="D41" s="2514"/>
      <c r="E41" s="2514"/>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17"/>
      <c r="L42" s="2517"/>
      <c r="M42" s="2517"/>
      <c r="N42" s="2517"/>
      <c r="O42" s="2517"/>
      <c r="P42" s="1125"/>
      <c r="Q42" s="2485"/>
      <c r="R42" s="2485"/>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85"/>
      <c r="R44" s="2485"/>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1" t="s">
        <v>2165</v>
      </c>
      <c r="L46" s="2491"/>
      <c r="M46" s="2491"/>
      <c r="N46" s="2491"/>
      <c r="O46" s="2491"/>
      <c r="P46" s="864"/>
      <c r="Q46" s="2489"/>
      <c r="R46" s="2489"/>
      <c r="S46" s="864"/>
    </row>
    <row r="47" spans="1:19" ht="15" customHeight="1">
      <c r="A47" s="625"/>
      <c r="B47" s="1055"/>
      <c r="C47" s="1055"/>
      <c r="D47" s="859"/>
      <c r="E47" s="1099"/>
      <c r="F47" s="1096"/>
      <c r="G47" s="880"/>
      <c r="H47" s="880"/>
      <c r="I47" s="881"/>
      <c r="J47" s="880"/>
      <c r="K47" s="2490" t="s">
        <v>2166</v>
      </c>
      <c r="L47" s="2490"/>
      <c r="M47" s="2490"/>
      <c r="N47" s="2490"/>
      <c r="O47" s="2490"/>
      <c r="P47" s="864"/>
      <c r="Q47" s="2523"/>
      <c r="R47" s="2523"/>
      <c r="S47" s="864"/>
    </row>
    <row r="48" spans="1:19" ht="15" customHeight="1">
      <c r="A48" s="625"/>
      <c r="B48" s="1055"/>
      <c r="C48" s="1055"/>
      <c r="D48" s="859"/>
      <c r="E48" s="1099"/>
      <c r="F48" s="1096"/>
      <c r="G48" s="880"/>
      <c r="H48" s="880"/>
      <c r="I48" s="881"/>
      <c r="J48" s="880"/>
      <c r="K48" s="2522" t="s">
        <v>2167</v>
      </c>
      <c r="L48" s="2522"/>
      <c r="M48" s="2522"/>
      <c r="N48" s="2522"/>
      <c r="O48" s="2522"/>
      <c r="P48" s="864"/>
      <c r="Q48" s="2491">
        <f>Q46+Q47</f>
        <v>0</v>
      </c>
      <c r="R48" s="2491"/>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2" t="s">
        <v>1858</v>
      </c>
      <c r="C52" s="2512"/>
      <c r="D52" s="2512"/>
      <c r="E52" s="2512"/>
      <c r="F52" s="1096"/>
      <c r="G52" s="879">
        <f>SUM(E42:E49)-ABS(E50)-ABS(E51)</f>
        <v>0</v>
      </c>
      <c r="H52" s="880"/>
      <c r="I52" s="881"/>
      <c r="J52" s="880"/>
    </row>
    <row r="53" spans="1:29" ht="15" customHeight="1">
      <c r="A53" s="625"/>
      <c r="B53" s="864"/>
      <c r="C53" s="885"/>
      <c r="D53" s="885" t="s">
        <v>984</v>
      </c>
      <c r="E53" s="886"/>
      <c r="F53" s="886"/>
      <c r="G53" s="887">
        <f>SUM(G38:G40)+G52</f>
        <v>1727528.2893388048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15" t="s">
        <v>1427</v>
      </c>
      <c r="C56" s="2515"/>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6" t="s">
        <v>1852</v>
      </c>
      <c r="C57" s="2516"/>
      <c r="D57" s="2516"/>
      <c r="E57" s="2516"/>
      <c r="F57" s="2516"/>
      <c r="G57" s="2516"/>
      <c r="H57" s="2516"/>
      <c r="I57" s="2516"/>
      <c r="J57" s="2516"/>
      <c r="K57" s="2516"/>
      <c r="L57" s="2516"/>
      <c r="M57" s="2516"/>
      <c r="N57" s="2516"/>
      <c r="O57" s="2516"/>
      <c r="P57" s="1096"/>
      <c r="Q57" s="864"/>
      <c r="R57" s="864"/>
      <c r="S57" s="864"/>
      <c r="U57" s="1316" t="s">
        <v>2091</v>
      </c>
      <c r="AC57" s="1371">
        <v>0.1</v>
      </c>
    </row>
    <row r="58" spans="1:29" ht="15" customHeight="1">
      <c r="A58" s="864"/>
      <c r="B58" s="2507" t="s">
        <v>1851</v>
      </c>
      <c r="C58" s="2508"/>
      <c r="D58" s="2508"/>
      <c r="E58" s="2508"/>
      <c r="F58" s="890"/>
      <c r="G58" s="890"/>
      <c r="H58" s="891"/>
      <c r="I58" s="891"/>
      <c r="J58" s="2509">
        <f>('Sources and Uses Budget'!D104+Q47)/('Sources and Uses Budget'!B104+Q48)</f>
        <v>0</v>
      </c>
      <c r="K58" s="2510"/>
      <c r="L58" s="2510"/>
      <c r="M58" s="2510"/>
      <c r="N58" s="2511"/>
      <c r="O58" s="891"/>
      <c r="P58" s="891"/>
      <c r="Q58" s="864"/>
      <c r="R58" s="864"/>
      <c r="S58" s="864"/>
      <c r="U58" s="1316" t="s">
        <v>2092</v>
      </c>
      <c r="AC58" s="1371">
        <v>0.1</v>
      </c>
    </row>
    <row r="59" spans="1:29" ht="15" customHeight="1">
      <c r="A59" s="864"/>
      <c r="B59" s="2500" t="s">
        <v>2096</v>
      </c>
      <c r="C59" s="2500"/>
      <c r="D59" s="2500"/>
      <c r="E59" s="2500"/>
      <c r="F59" s="2500"/>
      <c r="G59" s="2500"/>
      <c r="H59" s="2500"/>
      <c r="I59" s="2500"/>
      <c r="J59" s="2500"/>
      <c r="K59" s="2500"/>
      <c r="L59" s="2500"/>
      <c r="M59" s="2500"/>
      <c r="N59" s="2500"/>
      <c r="O59" s="2500"/>
      <c r="P59" s="891"/>
      <c r="Q59" s="864"/>
      <c r="R59" s="864"/>
      <c r="S59" s="864"/>
      <c r="U59" s="1316" t="s">
        <v>2093</v>
      </c>
      <c r="AC59" s="1371">
        <v>0.05</v>
      </c>
    </row>
    <row r="60" spans="1:29" ht="15" customHeight="1" thickBot="1">
      <c r="A60" s="864"/>
      <c r="B60" s="2500"/>
      <c r="C60" s="2500"/>
      <c r="D60" s="2500"/>
      <c r="E60" s="2500"/>
      <c r="F60" s="2500"/>
      <c r="G60" s="2500"/>
      <c r="H60" s="2500"/>
      <c r="I60" s="2500"/>
      <c r="J60" s="2500"/>
      <c r="K60" s="2500"/>
      <c r="L60" s="2500"/>
      <c r="M60" s="2500"/>
      <c r="N60" s="2500"/>
      <c r="O60" s="2500"/>
      <c r="P60" s="891"/>
      <c r="Q60" s="864"/>
      <c r="R60" s="864"/>
      <c r="S60" s="864"/>
      <c r="U60" s="1317"/>
      <c r="AC60" s="1318"/>
    </row>
    <row r="61" spans="1:29" ht="15" customHeight="1">
      <c r="A61" s="864"/>
      <c r="B61" s="2501" t="s">
        <v>1853</v>
      </c>
      <c r="C61" s="2501"/>
      <c r="D61" s="2501"/>
      <c r="E61" s="2501"/>
      <c r="F61" s="2501"/>
      <c r="G61" s="2501"/>
      <c r="H61" s="2501"/>
      <c r="I61" s="2501"/>
      <c r="J61" s="2501"/>
      <c r="K61" s="2501"/>
      <c r="L61" s="2501"/>
      <c r="M61" s="2501"/>
      <c r="N61" s="2501"/>
      <c r="O61" s="2501"/>
      <c r="P61" s="891"/>
      <c r="Q61" s="864"/>
      <c r="R61" s="864"/>
      <c r="S61" s="864"/>
      <c r="U61" s="252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0"/>
    </row>
    <row r="63" spans="1:29" ht="15" customHeight="1">
      <c r="A63" s="864"/>
      <c r="B63" s="878"/>
      <c r="C63" s="878"/>
      <c r="D63" s="878"/>
      <c r="E63" s="1391"/>
      <c r="F63" s="878"/>
      <c r="G63" s="878"/>
      <c r="H63" s="878"/>
      <c r="I63" s="1327"/>
      <c r="K63" s="1326"/>
      <c r="L63" s="1326"/>
      <c r="M63" s="1326"/>
      <c r="N63" s="1326"/>
      <c r="O63" s="1326"/>
      <c r="P63" s="1326"/>
      <c r="Q63" s="1326"/>
      <c r="R63" s="1326"/>
      <c r="S63" s="864"/>
      <c r="U63" s="2529">
        <f>IF(J67="Non-rural project, Census Tract is High Resource (10 percentage points)",AC57,0)</f>
        <v>0</v>
      </c>
    </row>
    <row r="64" spans="1:29" ht="15" customHeight="1" thickBot="1">
      <c r="A64" s="864"/>
      <c r="B64" s="2502" t="s">
        <v>1863</v>
      </c>
      <c r="C64" s="2502"/>
      <c r="D64" s="878"/>
      <c r="F64" s="878"/>
      <c r="G64" s="1393" t="s">
        <v>2168</v>
      </c>
      <c r="H64" s="878"/>
      <c r="I64" s="1328"/>
      <c r="J64" s="2506" t="s">
        <v>2095</v>
      </c>
      <c r="K64" s="2506"/>
      <c r="L64" s="2506"/>
      <c r="M64" s="2506"/>
      <c r="N64" s="2506"/>
      <c r="O64" s="2506"/>
      <c r="P64" s="2506"/>
      <c r="Q64" s="2506"/>
      <c r="R64" s="2506"/>
      <c r="S64" s="864"/>
      <c r="U64" s="2530"/>
    </row>
    <row r="65" spans="1:22" ht="15" customHeight="1">
      <c r="A65" s="864"/>
      <c r="B65" s="893" t="s">
        <v>1856</v>
      </c>
      <c r="C65" s="1061" t="str">
        <f>IF(Application!M354="Yes","Yes","No")</f>
        <v>No</v>
      </c>
      <c r="E65" s="1394"/>
      <c r="F65" s="1394"/>
      <c r="G65" s="1395" t="s">
        <v>2170</v>
      </c>
      <c r="H65" s="878"/>
      <c r="I65" s="1328"/>
      <c r="J65" s="2506"/>
      <c r="K65" s="2506"/>
      <c r="L65" s="2506"/>
      <c r="M65" s="2506"/>
      <c r="N65" s="2506"/>
      <c r="O65" s="2506"/>
      <c r="P65" s="2506"/>
      <c r="Q65" s="2506"/>
      <c r="R65" s="2506"/>
      <c r="S65" s="864"/>
      <c r="U65" s="2529">
        <f>IF(J67="Rural project, Census Tract is Highest Resource (10 percentage points)",AC58,0)</f>
        <v>0</v>
      </c>
    </row>
    <row r="66" spans="1:22" ht="15" customHeight="1" thickBot="1">
      <c r="A66" s="864"/>
      <c r="B66" s="894" t="s">
        <v>1949</v>
      </c>
      <c r="C66" s="1062">
        <f>Application!AG423-Application!AG424</f>
        <v>23</v>
      </c>
      <c r="D66" s="1394"/>
      <c r="E66" s="894" t="s">
        <v>2171</v>
      </c>
      <c r="F66" s="1394"/>
      <c r="G66" s="1109"/>
      <c r="H66" s="895"/>
      <c r="I66" s="1329"/>
      <c r="J66" s="2506"/>
      <c r="K66" s="2506"/>
      <c r="L66" s="2506"/>
      <c r="M66" s="2506"/>
      <c r="N66" s="2506"/>
      <c r="O66" s="2506"/>
      <c r="P66" s="2506"/>
      <c r="Q66" s="2506"/>
      <c r="R66" s="2506"/>
      <c r="S66" s="864"/>
      <c r="U66" s="2530"/>
    </row>
    <row r="67" spans="1:22" ht="15" customHeight="1">
      <c r="A67" s="864"/>
      <c r="B67" s="894" t="s">
        <v>1850</v>
      </c>
      <c r="C67" s="1063">
        <f>MIN(IF(AND(C65="Yes",G67&gt;=50),(0.75+(G67/200)),1),1.5)</f>
        <v>1</v>
      </c>
      <c r="D67" s="895"/>
      <c r="E67" s="894" t="s">
        <v>1950</v>
      </c>
      <c r="G67" s="1062">
        <f>C66+G66</f>
        <v>23</v>
      </c>
      <c r="H67" s="895"/>
      <c r="I67" s="1329"/>
      <c r="J67" s="2505" t="s">
        <v>135</v>
      </c>
      <c r="K67" s="2505"/>
      <c r="L67" s="2505"/>
      <c r="M67" s="2505"/>
      <c r="N67" s="2505"/>
      <c r="O67" s="2505"/>
      <c r="P67" s="2505"/>
      <c r="Q67" s="2505"/>
      <c r="R67" s="2505"/>
      <c r="S67" s="864"/>
      <c r="U67" s="2529">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0"/>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3">
        <f>SUM(U61:U68)</f>
        <v>0</v>
      </c>
    </row>
    <row r="70" spans="1:22" ht="15" customHeight="1" thickBot="1">
      <c r="A70" s="864"/>
      <c r="B70" s="2503" t="s">
        <v>1860</v>
      </c>
      <c r="C70" s="2503"/>
      <c r="D70" s="865"/>
      <c r="E70" s="865"/>
      <c r="F70" s="865"/>
      <c r="G70" s="865"/>
      <c r="H70" s="864"/>
      <c r="I70" s="864"/>
      <c r="J70" s="864"/>
      <c r="K70" s="864"/>
      <c r="L70" s="864"/>
      <c r="M70" s="864"/>
      <c r="N70" s="864"/>
      <c r="O70" s="864"/>
      <c r="P70" s="864"/>
      <c r="Q70" s="864"/>
      <c r="R70" s="864"/>
      <c r="S70" s="864"/>
      <c r="U70" s="2534"/>
      <c r="V70" s="666" t="s">
        <v>2094</v>
      </c>
    </row>
    <row r="71" spans="1:22" ht="15" customHeight="1">
      <c r="A71" s="864"/>
      <c r="B71" s="2504" t="s">
        <v>1864</v>
      </c>
      <c r="C71" s="2504"/>
      <c r="D71" s="2504"/>
      <c r="E71" s="865"/>
      <c r="F71" s="865"/>
      <c r="G71" s="879">
        <f>G53*(1-J58)</f>
        <v>1727528.2893388048</v>
      </c>
      <c r="H71" s="864"/>
      <c r="I71" s="864"/>
      <c r="J71" s="897"/>
      <c r="K71" s="1221" t="s">
        <v>1866</v>
      </c>
      <c r="L71" s="1221"/>
      <c r="M71" s="1221"/>
      <c r="N71" s="1221"/>
      <c r="O71" s="1221"/>
      <c r="P71" s="864"/>
      <c r="Q71" s="2491">
        <f>'Basis &amp; Credits'!T23+'Basis &amp; Credits'!Y23+'Basis &amp; Credits'!AD23+'Basis &amp; Credits'!AI23</f>
        <v>5838772</v>
      </c>
      <c r="R71" s="2491"/>
      <c r="S71" s="864"/>
    </row>
    <row r="72" spans="1:22" ht="15" customHeight="1">
      <c r="A72" s="864"/>
      <c r="B72" s="2493" t="s">
        <v>1865</v>
      </c>
      <c r="C72" s="2493"/>
      <c r="D72" s="2493"/>
      <c r="E72" s="865"/>
      <c r="F72" s="865"/>
      <c r="G72" s="879">
        <f>G71*C67</f>
        <v>1727528.2893388048</v>
      </c>
      <c r="H72" s="864"/>
      <c r="I72" s="864"/>
      <c r="J72" s="897"/>
      <c r="K72" s="1331"/>
      <c r="L72" s="1331"/>
      <c r="M72" s="1331"/>
      <c r="N72" s="1331"/>
      <c r="O72" s="1331"/>
      <c r="P72" s="864"/>
      <c r="Q72" s="2485"/>
      <c r="R72" s="2485"/>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4">
        <f>$G$72</f>
        <v>1727528.2893388048</v>
      </c>
      <c r="C75" s="2495"/>
      <c r="D75" s="2495"/>
      <c r="E75" s="2495"/>
      <c r="F75" s="2495"/>
      <c r="G75" s="2495"/>
      <c r="H75" s="898"/>
      <c r="I75" s="2496" t="s">
        <v>154</v>
      </c>
      <c r="J75" s="2488" t="s">
        <v>1117</v>
      </c>
      <c r="K75" s="2496">
        <v>1</v>
      </c>
      <c r="L75" s="864"/>
      <c r="M75" s="870"/>
      <c r="N75" s="896"/>
      <c r="O75" s="1111">
        <f>$Q$71</f>
        <v>5838772</v>
      </c>
      <c r="P75" s="2488" t="s">
        <v>1116</v>
      </c>
      <c r="Q75" s="2497" t="s">
        <v>153</v>
      </c>
      <c r="R75" s="2531">
        <f>((B75/B76)+((1-(O75/O76))/3))+U69</f>
        <v>0.30781432390474228</v>
      </c>
    </row>
    <row r="76" spans="1:22" ht="15" customHeight="1" thickBot="1">
      <c r="A76" s="864"/>
      <c r="B76" s="2498">
        <f>'Sources and Uses Budget'!$C$104+$Q$46-($E$50+$E$51)*(1-$J$58)</f>
        <v>8571220</v>
      </c>
      <c r="C76" s="2499"/>
      <c r="D76" s="2499"/>
      <c r="E76" s="2499"/>
      <c r="F76" s="2499"/>
      <c r="G76" s="2498"/>
      <c r="H76" s="864"/>
      <c r="I76" s="2496"/>
      <c r="J76" s="2488"/>
      <c r="K76" s="2496"/>
      <c r="L76" s="864"/>
      <c r="M76" s="1092"/>
      <c r="N76" s="864"/>
      <c r="O76" s="1110">
        <f>B76</f>
        <v>8571220</v>
      </c>
      <c r="P76" s="2488"/>
      <c r="Q76" s="2497"/>
      <c r="R76" s="253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89"/>
      <c r="R84" s="2489"/>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89"/>
      <c r="R89" s="2489"/>
      <c r="S89" s="864"/>
    </row>
    <row r="90" spans="1:19" ht="15" customHeight="1">
      <c r="A90" s="625"/>
      <c r="B90" s="842" t="s">
        <v>2348</v>
      </c>
      <c r="C90" s="843">
        <v>19</v>
      </c>
      <c r="D90" s="844">
        <v>694</v>
      </c>
      <c r="E90" s="845">
        <v>1449</v>
      </c>
      <c r="F90" s="909"/>
      <c r="G90" s="902">
        <f>MAX(($E90-$D90)*$C90*12,0)</f>
        <v>172140</v>
      </c>
      <c r="H90" s="864"/>
      <c r="I90" s="881"/>
      <c r="J90" s="864"/>
      <c r="K90" s="1320" t="s">
        <v>1875</v>
      </c>
      <c r="L90" s="1218"/>
      <c r="M90" s="1218"/>
      <c r="N90" s="1218"/>
      <c r="O90" s="1218"/>
      <c r="P90" s="1218"/>
      <c r="Q90" s="2492"/>
      <c r="R90" s="2492"/>
      <c r="S90" s="864"/>
    </row>
    <row r="91" spans="1:19" ht="15" customHeight="1">
      <c r="A91" s="625"/>
      <c r="B91" s="842" t="s">
        <v>2349</v>
      </c>
      <c r="C91" s="843">
        <v>3</v>
      </c>
      <c r="D91" s="844">
        <v>833</v>
      </c>
      <c r="E91" s="845">
        <v>1747</v>
      </c>
      <c r="F91" s="909"/>
      <c r="G91" s="902">
        <f t="shared" ref="G91:G97" si="0">MAX(($E91-$D91)*$C91*12,0)</f>
        <v>32904</v>
      </c>
      <c r="H91" s="864"/>
      <c r="I91" s="881"/>
      <c r="J91" s="864"/>
      <c r="K91" s="1320" t="s">
        <v>1879</v>
      </c>
      <c r="L91" s="1218"/>
      <c r="M91" s="1218"/>
      <c r="N91" s="1218"/>
      <c r="O91" s="1218"/>
      <c r="P91" s="1218"/>
      <c r="Q91" s="2490">
        <f>IFERROR(Q89/Q90,0)</f>
        <v>0</v>
      </c>
      <c r="R91" s="2490"/>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1">
        <f>MAX(Q84,Q91)</f>
        <v>0</v>
      </c>
      <c r="R93" s="2491"/>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205044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205044</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194791.8</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169384.17391304349</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1727528.2893388048</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XFD205"/>
  <sheetViews>
    <sheetView view="pageBreakPreview" topLeftCell="A39" zoomScaleNormal="100" zoomScaleSheetLayoutView="100" workbookViewId="0">
      <selection activeCell="A58" sqref="A5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141024</v>
      </c>
      <c r="F4" s="638"/>
      <c r="G4" s="638">
        <f>E4*$C$4</f>
        <v>144549.59999999998</v>
      </c>
      <c r="H4" s="638"/>
      <c r="I4" s="638">
        <f>G4*$C$4</f>
        <v>148163.33999999997</v>
      </c>
      <c r="J4" s="638"/>
      <c r="K4" s="638">
        <f>I4*$C$4</f>
        <v>151867.42349999995</v>
      </c>
      <c r="L4" s="638"/>
      <c r="M4" s="638">
        <f>K4*$C$4</f>
        <v>155664.10908749994</v>
      </c>
      <c r="N4" s="638"/>
      <c r="O4" s="638">
        <f>M4*$C$4</f>
        <v>159555.71181468741</v>
      </c>
      <c r="P4" s="638"/>
      <c r="Q4" s="638">
        <f>O4*$C$4</f>
        <v>163544.60461005458</v>
      </c>
      <c r="R4" s="638"/>
      <c r="S4" s="638">
        <f>Q4*$C$4</f>
        <v>167633.21972530594</v>
      </c>
      <c r="T4" s="638"/>
      <c r="U4" s="638">
        <f>S4*$C$4</f>
        <v>171824.05021843858</v>
      </c>
      <c r="V4" s="638"/>
      <c r="W4" s="638">
        <f>U4*$C$4</f>
        <v>176119.65147389955</v>
      </c>
      <c r="X4" s="638"/>
      <c r="Y4" s="638">
        <f>W4*$C$4</f>
        <v>180522.64276074703</v>
      </c>
      <c r="Z4" s="638"/>
      <c r="AA4" s="638">
        <f>Y4*$C$4</f>
        <v>185035.70882976567</v>
      </c>
      <c r="AB4" s="638"/>
      <c r="AC4" s="638">
        <f>AA4*$C$4</f>
        <v>189661.6015505098</v>
      </c>
      <c r="AD4" s="638"/>
      <c r="AE4" s="638">
        <f>AC4*$C$4</f>
        <v>194403.14158927253</v>
      </c>
      <c r="AF4" s="638"/>
      <c r="AG4" s="638">
        <f>AE4*$C$4</f>
        <v>199263.22012900433</v>
      </c>
      <c r="AH4" s="638"/>
    </row>
    <row r="5" spans="1:34" ht="14.25">
      <c r="A5" s="628"/>
      <c r="B5" s="628" t="s">
        <v>1112</v>
      </c>
      <c r="C5" s="663">
        <f>IF(Application!$D$221="Special Needs",0.1,0.05)</f>
        <v>0.05</v>
      </c>
      <c r="D5" s="628"/>
      <c r="E5" s="640">
        <f>-E4*$C$5</f>
        <v>-7051.2000000000007</v>
      </c>
      <c r="F5" s="640"/>
      <c r="G5" s="640">
        <f>-G4*$C$5</f>
        <v>-7227.48</v>
      </c>
      <c r="H5" s="640"/>
      <c r="I5" s="640">
        <f>-I4*$C$5</f>
        <v>-7408.1669999999986</v>
      </c>
      <c r="J5" s="640"/>
      <c r="K5" s="640">
        <f>-K4*$C$5</f>
        <v>-7593.3711749999975</v>
      </c>
      <c r="L5" s="640"/>
      <c r="M5" s="640">
        <f>-M4*$C$5</f>
        <v>-7783.2054543749973</v>
      </c>
      <c r="N5" s="640"/>
      <c r="O5" s="640">
        <f>-O4*$C$5</f>
        <v>-7977.785590734371</v>
      </c>
      <c r="P5" s="640"/>
      <c r="Q5" s="640">
        <f>-Q4*$C$5</f>
        <v>-8177.2302305027297</v>
      </c>
      <c r="R5" s="640"/>
      <c r="S5" s="640">
        <f>-S4*$C$5</f>
        <v>-8381.6609862652967</v>
      </c>
      <c r="T5" s="640"/>
      <c r="U5" s="640">
        <f>-U4*$C$5</f>
        <v>-8591.2025109219303</v>
      </c>
      <c r="V5" s="640"/>
      <c r="W5" s="640">
        <f>-W4*$C$5</f>
        <v>-8805.982573694977</v>
      </c>
      <c r="X5" s="640"/>
      <c r="Y5" s="640">
        <f>-Y4*$C$5</f>
        <v>-9026.132138037352</v>
      </c>
      <c r="Z5" s="640"/>
      <c r="AA5" s="640">
        <f>-AA4*$C$5</f>
        <v>-9251.7854414882841</v>
      </c>
      <c r="AB5" s="640"/>
      <c r="AC5" s="640">
        <f>-AC4*$C$5</f>
        <v>-9483.0800775254902</v>
      </c>
      <c r="AD5" s="640"/>
      <c r="AE5" s="640">
        <f>-AE4*$C$5</f>
        <v>-9720.1570794636264</v>
      </c>
      <c r="AF5" s="640"/>
      <c r="AG5" s="640">
        <f>-AG4*$C$5</f>
        <v>-9963.1610064502165</v>
      </c>
      <c r="AH5" s="628"/>
    </row>
    <row r="6" spans="1:34" ht="14.25">
      <c r="A6" s="628" t="s">
        <v>1216</v>
      </c>
      <c r="B6" s="628"/>
      <c r="C6" s="662">
        <v>1.0249999999999999</v>
      </c>
      <c r="D6" s="628"/>
      <c r="E6" s="641">
        <f>Application!Z772</f>
        <v>252240</v>
      </c>
      <c r="F6" s="641"/>
      <c r="G6" s="641">
        <f>E6*$C$6</f>
        <v>258545.99999999997</v>
      </c>
      <c r="H6" s="641"/>
      <c r="I6" s="641">
        <f>G6*$C$6</f>
        <v>265009.64999999997</v>
      </c>
      <c r="J6" s="641"/>
      <c r="K6" s="641">
        <f>I6*$C$6</f>
        <v>271634.89124999993</v>
      </c>
      <c r="L6" s="641"/>
      <c r="M6" s="641">
        <f>K6*$C$6</f>
        <v>278425.76353124989</v>
      </c>
      <c r="N6" s="641"/>
      <c r="O6" s="641">
        <f>M6*$C$6</f>
        <v>285386.40761953109</v>
      </c>
      <c r="P6" s="641"/>
      <c r="Q6" s="641">
        <f>O6*$C$6</f>
        <v>292521.06781001936</v>
      </c>
      <c r="R6" s="641"/>
      <c r="S6" s="641">
        <f>Q6*$C$6</f>
        <v>299834.09450526984</v>
      </c>
      <c r="T6" s="641"/>
      <c r="U6" s="641">
        <f>S6*$C$6</f>
        <v>307329.94686790154</v>
      </c>
      <c r="V6" s="641"/>
      <c r="W6" s="641">
        <f>U6*$C$6</f>
        <v>315013.19553959905</v>
      </c>
      <c r="X6" s="641"/>
      <c r="Y6" s="641">
        <f>W6*$C$6</f>
        <v>322888.52542808902</v>
      </c>
      <c r="Z6" s="641"/>
      <c r="AA6" s="641">
        <f>Y6*$C$6</f>
        <v>330960.73856379121</v>
      </c>
      <c r="AB6" s="641"/>
      <c r="AC6" s="641">
        <f>AA6*$C$6</f>
        <v>339234.75702788593</v>
      </c>
      <c r="AD6" s="641"/>
      <c r="AE6" s="641">
        <f>AC6*$C$6</f>
        <v>347715.62595358305</v>
      </c>
      <c r="AF6" s="641"/>
      <c r="AG6" s="641">
        <f>AE6*$C$6</f>
        <v>356408.51660242258</v>
      </c>
      <c r="AH6" s="628"/>
    </row>
    <row r="7" spans="1:34" ht="14.25">
      <c r="A7" s="628"/>
      <c r="B7" s="628" t="s">
        <v>1112</v>
      </c>
      <c r="C7" s="663">
        <f>IF(Application!$D$221="Special Needs",0.1,0.05)</f>
        <v>0.05</v>
      </c>
      <c r="D7" s="628"/>
      <c r="E7" s="640">
        <f>-E6*$C$7</f>
        <v>-12612</v>
      </c>
      <c r="F7" s="640"/>
      <c r="G7" s="640">
        <f>-G6*$C$7</f>
        <v>-12927.3</v>
      </c>
      <c r="H7" s="640"/>
      <c r="I7" s="640">
        <f>-I6*$C$7</f>
        <v>-13250.482499999998</v>
      </c>
      <c r="J7" s="640"/>
      <c r="K7" s="640">
        <f>-K6*$C$7</f>
        <v>-13581.744562499996</v>
      </c>
      <c r="L7" s="640"/>
      <c r="M7" s="640">
        <f>-M6*$C$7</f>
        <v>-13921.288176562495</v>
      </c>
      <c r="N7" s="640"/>
      <c r="O7" s="640">
        <f>-O6*$C$7</f>
        <v>-14269.320380976555</v>
      </c>
      <c r="P7" s="640"/>
      <c r="Q7" s="640">
        <f>-Q6*$C$7</f>
        <v>-14626.053390500969</v>
      </c>
      <c r="R7" s="640"/>
      <c r="S7" s="640">
        <f>-S6*$C$7</f>
        <v>-14991.704725263493</v>
      </c>
      <c r="T7" s="640"/>
      <c r="U7" s="640">
        <f>-U6*$C$7</f>
        <v>-15366.497343395078</v>
      </c>
      <c r="V7" s="640"/>
      <c r="W7" s="640">
        <f>-W6*$C$7</f>
        <v>-15750.659776979954</v>
      </c>
      <c r="X7" s="640"/>
      <c r="Y7" s="640">
        <f>-Y6*$C$7</f>
        <v>-16144.426271404453</v>
      </c>
      <c r="Z7" s="640"/>
      <c r="AA7" s="640">
        <f>-AA6*$C$7</f>
        <v>-16548.036928189562</v>
      </c>
      <c r="AB7" s="640"/>
      <c r="AC7" s="640">
        <f>-AC6*$C$7</f>
        <v>-16961.737851394297</v>
      </c>
      <c r="AD7" s="640"/>
      <c r="AE7" s="640">
        <f>-AE6*$C$7</f>
        <v>-17385.781297679154</v>
      </c>
      <c r="AF7" s="640"/>
      <c r="AG7" s="640">
        <f>-AG6*$C$7</f>
        <v>-17820.42583012113</v>
      </c>
      <c r="AH7" s="628"/>
    </row>
    <row r="8" spans="1:34" ht="14.25">
      <c r="A8" s="628" t="s">
        <v>289</v>
      </c>
      <c r="B8" s="628"/>
      <c r="C8" s="662">
        <v>1.0249999999999999</v>
      </c>
      <c r="D8" s="628"/>
      <c r="E8" s="641">
        <f>Application!Z780</f>
        <v>2760</v>
      </c>
      <c r="F8" s="641"/>
      <c r="G8" s="641">
        <f>E8*$C$8</f>
        <v>2828.9999999999995</v>
      </c>
      <c r="H8" s="641"/>
      <c r="I8" s="641">
        <f>G8*$C$8</f>
        <v>2899.7249999999995</v>
      </c>
      <c r="J8" s="641"/>
      <c r="K8" s="641">
        <f>I8*$C$8</f>
        <v>2972.218124999999</v>
      </c>
      <c r="L8" s="641"/>
      <c r="M8" s="641">
        <f>K8*$C$8</f>
        <v>3046.5235781249985</v>
      </c>
      <c r="N8" s="641"/>
      <c r="O8" s="641">
        <f>M8*$C$8</f>
        <v>3122.686667578123</v>
      </c>
      <c r="P8" s="641"/>
      <c r="Q8" s="641">
        <f>O8*$C$8</f>
        <v>3200.7538342675757</v>
      </c>
      <c r="R8" s="641"/>
      <c r="S8" s="641">
        <f>Q8*$C$8</f>
        <v>3280.7726801242648</v>
      </c>
      <c r="T8" s="641"/>
      <c r="U8" s="641">
        <f>S8*$C$8</f>
        <v>3362.7919971273709</v>
      </c>
      <c r="V8" s="641"/>
      <c r="W8" s="641">
        <f>U8*$C$8</f>
        <v>3446.8617970555547</v>
      </c>
      <c r="X8" s="641"/>
      <c r="Y8" s="641">
        <f>W8*$C$8</f>
        <v>3533.0333419819431</v>
      </c>
      <c r="Z8" s="641"/>
      <c r="AA8" s="641">
        <f>Y8*$C$8</f>
        <v>3621.3591755314915</v>
      </c>
      <c r="AB8" s="641"/>
      <c r="AC8" s="641">
        <f>AA8*$C$8</f>
        <v>3711.8931549197782</v>
      </c>
      <c r="AD8" s="641"/>
      <c r="AE8" s="641">
        <f>AC8*$C$8</f>
        <v>3804.6904837927723</v>
      </c>
      <c r="AF8" s="641"/>
      <c r="AG8" s="641">
        <f>AE8*$C$8</f>
        <v>3899.8077458875914</v>
      </c>
      <c r="AH8" s="628"/>
    </row>
    <row r="9" spans="1:34" ht="14.25">
      <c r="A9" s="628"/>
      <c r="B9" s="628" t="s">
        <v>1112</v>
      </c>
      <c r="C9" s="663">
        <f>IF(Application!$D$221="Special Needs",0.1,0.05)</f>
        <v>0.05</v>
      </c>
      <c r="D9" s="628"/>
      <c r="E9" s="660">
        <f>-E8*$C$9</f>
        <v>-138</v>
      </c>
      <c r="F9" s="640"/>
      <c r="G9" s="660">
        <f>-G8*$C$9</f>
        <v>-141.44999999999999</v>
      </c>
      <c r="H9" s="640"/>
      <c r="I9" s="660">
        <f>-I8*$C$9</f>
        <v>-144.98624999999998</v>
      </c>
      <c r="J9" s="640"/>
      <c r="K9" s="660">
        <f>-K8*$C$9</f>
        <v>-148.61090624999994</v>
      </c>
      <c r="L9" s="640"/>
      <c r="M9" s="660">
        <f>-M8*$C$9</f>
        <v>-152.32617890624994</v>
      </c>
      <c r="N9" s="640"/>
      <c r="O9" s="660">
        <f>-O8*$C$9</f>
        <v>-156.13433337890615</v>
      </c>
      <c r="P9" s="640"/>
      <c r="Q9" s="660">
        <f>-Q8*$C$9</f>
        <v>-160.03769171337879</v>
      </c>
      <c r="R9" s="640"/>
      <c r="S9" s="660">
        <f>-S8*$C$9</f>
        <v>-164.03863400621324</v>
      </c>
      <c r="T9" s="640"/>
      <c r="U9" s="660">
        <f>-U8*$C$9</f>
        <v>-168.13959985636856</v>
      </c>
      <c r="V9" s="640"/>
      <c r="W9" s="660">
        <f>-W8*$C$9</f>
        <v>-172.34308985277775</v>
      </c>
      <c r="X9" s="640"/>
      <c r="Y9" s="660">
        <f>-Y8*$C$9</f>
        <v>-176.65166709909715</v>
      </c>
      <c r="Z9" s="640"/>
      <c r="AA9" s="660">
        <f>-AA8*$C$9</f>
        <v>-181.06795877657459</v>
      </c>
      <c r="AB9" s="640"/>
      <c r="AC9" s="660">
        <f>-AC8*$C$9</f>
        <v>-185.59465774598891</v>
      </c>
      <c r="AD9" s="640"/>
      <c r="AE9" s="660">
        <f>-AE8*$C$9</f>
        <v>-190.23452418963862</v>
      </c>
      <c r="AF9" s="640"/>
      <c r="AG9" s="660">
        <f>-AG8*$C$9</f>
        <v>-194.99038729437959</v>
      </c>
      <c r="AH9" s="628"/>
    </row>
    <row r="10" spans="1:34" ht="15">
      <c r="A10" s="642" t="s">
        <v>1217</v>
      </c>
      <c r="B10" s="642"/>
      <c r="C10" s="633"/>
      <c r="D10" s="642"/>
      <c r="E10" s="642">
        <f>SUM(E4:E9)</f>
        <v>376222.8</v>
      </c>
      <c r="F10" s="642"/>
      <c r="G10" s="642">
        <f>SUM(G4:G9)</f>
        <v>385628.36999999994</v>
      </c>
      <c r="H10" s="642"/>
      <c r="I10" s="642">
        <f>SUM(I4:I9)</f>
        <v>395269.07924999995</v>
      </c>
      <c r="J10" s="642"/>
      <c r="K10" s="642">
        <f>SUM(K4:K9)</f>
        <v>405150.80623124988</v>
      </c>
      <c r="L10" s="642"/>
      <c r="M10" s="642">
        <f>SUM(M4:M9)</f>
        <v>415279.57638703106</v>
      </c>
      <c r="N10" s="642"/>
      <c r="O10" s="642">
        <f>SUM(O4:O9)</f>
        <v>425661.56579670683</v>
      </c>
      <c r="P10" s="642"/>
      <c r="Q10" s="642">
        <f>SUM(Q4:Q9)</f>
        <v>436303.10494162445</v>
      </c>
      <c r="R10" s="642"/>
      <c r="S10" s="642">
        <f>SUM(S4:S9)</f>
        <v>447210.6825651651</v>
      </c>
      <c r="T10" s="642"/>
      <c r="U10" s="642">
        <f>SUM(U4:U9)</f>
        <v>458390.9496292941</v>
      </c>
      <c r="V10" s="642"/>
      <c r="W10" s="642">
        <f>SUM(W4:W9)</f>
        <v>469850.72337002651</v>
      </c>
      <c r="X10" s="642"/>
      <c r="Y10" s="642">
        <f>SUM(Y4:Y9)</f>
        <v>481596.99145427713</v>
      </c>
      <c r="Z10" s="642"/>
      <c r="AA10" s="642">
        <f>SUM(AA4:AA9)</f>
        <v>493636.91624063393</v>
      </c>
      <c r="AB10" s="642"/>
      <c r="AC10" s="642">
        <f>SUM(AC4:AC9)</f>
        <v>505977.83914664976</v>
      </c>
      <c r="AD10" s="642"/>
      <c r="AE10" s="642">
        <f>SUM(AE4:AE9)</f>
        <v>518627.285125316</v>
      </c>
      <c r="AF10" s="642"/>
      <c r="AG10" s="642">
        <f>SUM(AG4:AG9)</f>
        <v>531592.96725344879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26380</v>
      </c>
      <c r="F14" s="638"/>
      <c r="G14" s="638">
        <f t="shared" ref="G14:G20" si="0">E14*$C$13</f>
        <v>27303.3</v>
      </c>
      <c r="H14" s="638"/>
      <c r="I14" s="638">
        <f t="shared" ref="I14:I20" si="1">G14*$C$13</f>
        <v>28258.915499999996</v>
      </c>
      <c r="J14" s="638"/>
      <c r="K14" s="638">
        <f t="shared" ref="K14:K20" si="2">I14*$C$13</f>
        <v>29247.977542499993</v>
      </c>
      <c r="L14" s="638"/>
      <c r="M14" s="638">
        <f t="shared" ref="M14:M20" si="3">K14*$C$13</f>
        <v>30271.656756487489</v>
      </c>
      <c r="N14" s="638"/>
      <c r="O14" s="638">
        <f t="shared" ref="O14:O20" si="4">M14*$C$13</f>
        <v>31331.164742964549</v>
      </c>
      <c r="P14" s="638"/>
      <c r="Q14" s="638">
        <f t="shared" ref="Q14:Q20" si="5">O14*$C$13</f>
        <v>32427.755508968305</v>
      </c>
      <c r="R14" s="638"/>
      <c r="S14" s="638">
        <f t="shared" ref="S14:S20" si="6">Q14*$C$13</f>
        <v>33562.726951782191</v>
      </c>
      <c r="T14" s="638"/>
      <c r="U14" s="638">
        <f t="shared" ref="U14:U20" si="7">S14*$C$13</f>
        <v>34737.422395094567</v>
      </c>
      <c r="V14" s="638"/>
      <c r="W14" s="638">
        <f t="shared" ref="W14:W20" si="8">U14*$C$13</f>
        <v>35953.232178922874</v>
      </c>
      <c r="X14" s="638"/>
      <c r="Y14" s="638">
        <f t="shared" ref="Y14:Y20" si="9">W14*$C$13</f>
        <v>37211.595305185168</v>
      </c>
      <c r="Z14" s="638"/>
      <c r="AA14" s="638">
        <f t="shared" ref="AA14:AA20" si="10">Y14*$C$13</f>
        <v>38514.001140866647</v>
      </c>
      <c r="AB14" s="638"/>
      <c r="AC14" s="638">
        <f t="shared" ref="AC14:AC20" si="11">AA14*$C$13</f>
        <v>39861.991180796977</v>
      </c>
      <c r="AD14" s="638"/>
      <c r="AE14" s="638">
        <f t="shared" ref="AE14:AE20" si="12">AC14*$C$13</f>
        <v>41257.16087212487</v>
      </c>
      <c r="AF14" s="638"/>
      <c r="AG14" s="638">
        <f t="shared" ref="AG14:AG20" si="13">AE14*$C$13</f>
        <v>42701.161502649236</v>
      </c>
      <c r="AH14" s="638"/>
    </row>
    <row r="15" spans="1:34" ht="14.25">
      <c r="A15" s="628" t="s">
        <v>522</v>
      </c>
      <c r="B15" s="628"/>
      <c r="C15" s="652"/>
      <c r="D15" s="628"/>
      <c r="E15" s="641">
        <f>Application!W812</f>
        <v>26400</v>
      </c>
      <c r="F15" s="641"/>
      <c r="G15" s="641">
        <f t="shared" si="0"/>
        <v>27323.999999999996</v>
      </c>
      <c r="H15" s="641"/>
      <c r="I15" s="641">
        <f t="shared" si="1"/>
        <v>28280.339999999993</v>
      </c>
      <c r="J15" s="641"/>
      <c r="K15" s="641">
        <f t="shared" si="2"/>
        <v>29270.15189999999</v>
      </c>
      <c r="L15" s="641"/>
      <c r="M15" s="641">
        <f t="shared" si="3"/>
        <v>30294.607216499986</v>
      </c>
      <c r="N15" s="641"/>
      <c r="O15" s="641">
        <f t="shared" si="4"/>
        <v>31354.918469077482</v>
      </c>
      <c r="P15" s="641"/>
      <c r="Q15" s="641">
        <f t="shared" si="5"/>
        <v>32452.340615495192</v>
      </c>
      <c r="R15" s="641"/>
      <c r="S15" s="641">
        <f t="shared" si="6"/>
        <v>33588.172537037521</v>
      </c>
      <c r="T15" s="641"/>
      <c r="U15" s="641">
        <f t="shared" si="7"/>
        <v>34763.758575833832</v>
      </c>
      <c r="V15" s="641"/>
      <c r="W15" s="641">
        <f t="shared" si="8"/>
        <v>35980.490125988013</v>
      </c>
      <c r="X15" s="641"/>
      <c r="Y15" s="641">
        <f t="shared" si="9"/>
        <v>37239.807280397588</v>
      </c>
      <c r="Z15" s="641"/>
      <c r="AA15" s="641">
        <f t="shared" si="10"/>
        <v>38543.200535211501</v>
      </c>
      <c r="AB15" s="641"/>
      <c r="AC15" s="641">
        <f t="shared" si="11"/>
        <v>39892.2125539439</v>
      </c>
      <c r="AD15" s="641"/>
      <c r="AE15" s="641">
        <f t="shared" si="12"/>
        <v>41288.439993331936</v>
      </c>
      <c r="AF15" s="641"/>
      <c r="AG15" s="641">
        <f t="shared" si="13"/>
        <v>42733.535393098551</v>
      </c>
      <c r="AH15" s="628"/>
    </row>
    <row r="16" spans="1:34" ht="14.25">
      <c r="A16" s="628" t="s">
        <v>809</v>
      </c>
      <c r="B16" s="628"/>
      <c r="C16" s="652"/>
      <c r="D16" s="628"/>
      <c r="E16" s="641">
        <f>Application!W818</f>
        <v>40000</v>
      </c>
      <c r="F16" s="641"/>
      <c r="G16" s="641">
        <f t="shared" si="0"/>
        <v>41400</v>
      </c>
      <c r="H16" s="641"/>
      <c r="I16" s="641">
        <f t="shared" si="1"/>
        <v>42849</v>
      </c>
      <c r="J16" s="641"/>
      <c r="K16" s="641">
        <f t="shared" si="2"/>
        <v>44348.714999999997</v>
      </c>
      <c r="L16" s="641"/>
      <c r="M16" s="641">
        <f t="shared" si="3"/>
        <v>45900.920024999992</v>
      </c>
      <c r="N16" s="641"/>
      <c r="O16" s="641">
        <f t="shared" si="4"/>
        <v>47507.452225874986</v>
      </c>
      <c r="P16" s="641"/>
      <c r="Q16" s="641">
        <f t="shared" si="5"/>
        <v>49170.213053780608</v>
      </c>
      <c r="R16" s="641"/>
      <c r="S16" s="641">
        <f t="shared" si="6"/>
        <v>50891.170510662923</v>
      </c>
      <c r="T16" s="641"/>
      <c r="U16" s="641">
        <f t="shared" si="7"/>
        <v>52672.361478536121</v>
      </c>
      <c r="V16" s="641"/>
      <c r="W16" s="641">
        <f t="shared" si="8"/>
        <v>54515.894130284883</v>
      </c>
      <c r="X16" s="641"/>
      <c r="Y16" s="641">
        <f t="shared" si="9"/>
        <v>56423.95042484485</v>
      </c>
      <c r="Z16" s="641"/>
      <c r="AA16" s="641">
        <f t="shared" si="10"/>
        <v>58398.788689714413</v>
      </c>
      <c r="AB16" s="641"/>
      <c r="AC16" s="641">
        <f t="shared" si="11"/>
        <v>60442.746293854412</v>
      </c>
      <c r="AD16" s="641"/>
      <c r="AE16" s="641">
        <f t="shared" si="12"/>
        <v>62558.242414139313</v>
      </c>
      <c r="AF16" s="641"/>
      <c r="AG16" s="641">
        <f t="shared" si="13"/>
        <v>64747.780898634184</v>
      </c>
      <c r="AH16" s="628"/>
    </row>
    <row r="17" spans="1:33" ht="14.25">
      <c r="A17" s="628" t="s">
        <v>1221</v>
      </c>
      <c r="B17" s="628"/>
      <c r="C17" s="652"/>
      <c r="D17" s="628"/>
      <c r="E17" s="641">
        <f>Application!W823</f>
        <v>47320</v>
      </c>
      <c r="F17" s="641"/>
      <c r="G17" s="641">
        <f t="shared" si="0"/>
        <v>48976.2</v>
      </c>
      <c r="H17" s="641"/>
      <c r="I17" s="641">
        <f t="shared" si="1"/>
        <v>50690.366999999991</v>
      </c>
      <c r="J17" s="641"/>
      <c r="K17" s="641">
        <f t="shared" si="2"/>
        <v>52464.52984499999</v>
      </c>
      <c r="L17" s="641"/>
      <c r="M17" s="641">
        <f t="shared" si="3"/>
        <v>54300.788389574984</v>
      </c>
      <c r="N17" s="641"/>
      <c r="O17" s="641">
        <f t="shared" si="4"/>
        <v>56201.315983210101</v>
      </c>
      <c r="P17" s="641"/>
      <c r="Q17" s="641">
        <f t="shared" si="5"/>
        <v>58168.362042622452</v>
      </c>
      <c r="R17" s="641"/>
      <c r="S17" s="641">
        <f t="shared" si="6"/>
        <v>60204.254714114235</v>
      </c>
      <c r="T17" s="641"/>
      <c r="U17" s="641">
        <f t="shared" si="7"/>
        <v>62311.40362910823</v>
      </c>
      <c r="V17" s="641"/>
      <c r="W17" s="641">
        <f t="shared" si="8"/>
        <v>64492.302756127014</v>
      </c>
      <c r="X17" s="641"/>
      <c r="Y17" s="641">
        <f t="shared" si="9"/>
        <v>66749.533352591461</v>
      </c>
      <c r="Z17" s="641"/>
      <c r="AA17" s="641">
        <f t="shared" si="10"/>
        <v>69085.767019932158</v>
      </c>
      <c r="AB17" s="641"/>
      <c r="AC17" s="641">
        <f t="shared" si="11"/>
        <v>71503.768865629783</v>
      </c>
      <c r="AD17" s="641"/>
      <c r="AE17" s="641">
        <f t="shared" si="12"/>
        <v>74006.400775926813</v>
      </c>
      <c r="AF17" s="641"/>
      <c r="AG17" s="641">
        <f t="shared" si="13"/>
        <v>76596.62480308424</v>
      </c>
    </row>
    <row r="18" spans="1:33" ht="14.25">
      <c r="A18" s="628" t="s">
        <v>1047</v>
      </c>
      <c r="B18" s="628"/>
      <c r="C18" s="652"/>
      <c r="D18" s="628"/>
      <c r="E18" s="641">
        <f>Application!W824</f>
        <v>10000</v>
      </c>
      <c r="F18" s="641"/>
      <c r="G18" s="641">
        <f t="shared" si="0"/>
        <v>10350</v>
      </c>
      <c r="H18" s="641"/>
      <c r="I18" s="641">
        <f t="shared" si="1"/>
        <v>10712.25</v>
      </c>
      <c r="J18" s="641"/>
      <c r="K18" s="641">
        <f t="shared" si="2"/>
        <v>11087.178749999999</v>
      </c>
      <c r="L18" s="641"/>
      <c r="M18" s="641">
        <f t="shared" si="3"/>
        <v>11475.230006249998</v>
      </c>
      <c r="N18" s="641"/>
      <c r="O18" s="641">
        <f t="shared" si="4"/>
        <v>11876.863056468746</v>
      </c>
      <c r="P18" s="641"/>
      <c r="Q18" s="641">
        <f t="shared" si="5"/>
        <v>12292.553263445152</v>
      </c>
      <c r="R18" s="641"/>
      <c r="S18" s="641">
        <f t="shared" si="6"/>
        <v>12722.792627665731</v>
      </c>
      <c r="T18" s="641"/>
      <c r="U18" s="641">
        <f t="shared" si="7"/>
        <v>13168.09036963403</v>
      </c>
      <c r="V18" s="641"/>
      <c r="W18" s="641">
        <f t="shared" si="8"/>
        <v>13628.973532571221</v>
      </c>
      <c r="X18" s="641"/>
      <c r="Y18" s="641">
        <f t="shared" si="9"/>
        <v>14105.987606211213</v>
      </c>
      <c r="Z18" s="641"/>
      <c r="AA18" s="641">
        <f t="shared" si="10"/>
        <v>14599.697172428603</v>
      </c>
      <c r="AB18" s="641"/>
      <c r="AC18" s="641">
        <f t="shared" si="11"/>
        <v>15110.686573463603</v>
      </c>
      <c r="AD18" s="641"/>
      <c r="AE18" s="641">
        <f t="shared" si="12"/>
        <v>15639.560603534828</v>
      </c>
      <c r="AF18" s="641"/>
      <c r="AG18" s="641">
        <f t="shared" si="13"/>
        <v>16186.945224658546</v>
      </c>
    </row>
    <row r="19" spans="1:33" ht="14.25">
      <c r="A19" s="628" t="s">
        <v>59</v>
      </c>
      <c r="B19" s="628"/>
      <c r="C19" s="652"/>
      <c r="D19" s="628"/>
      <c r="E19" s="641">
        <f>Application!W833</f>
        <v>47360</v>
      </c>
      <c r="F19" s="641"/>
      <c r="G19" s="641">
        <f t="shared" si="0"/>
        <v>49017.599999999999</v>
      </c>
      <c r="H19" s="641"/>
      <c r="I19" s="641">
        <f t="shared" si="1"/>
        <v>50733.215999999993</v>
      </c>
      <c r="J19" s="641"/>
      <c r="K19" s="641">
        <f t="shared" si="2"/>
        <v>52508.87855999999</v>
      </c>
      <c r="L19" s="641"/>
      <c r="M19" s="641">
        <f t="shared" si="3"/>
        <v>54346.689309599984</v>
      </c>
      <c r="N19" s="641"/>
      <c r="O19" s="641">
        <f t="shared" si="4"/>
        <v>56248.823435435981</v>
      </c>
      <c r="P19" s="641"/>
      <c r="Q19" s="641">
        <f t="shared" si="5"/>
        <v>58217.532255676233</v>
      </c>
      <c r="R19" s="641"/>
      <c r="S19" s="641">
        <f t="shared" si="6"/>
        <v>60255.145884624893</v>
      </c>
      <c r="T19" s="641"/>
      <c r="U19" s="641">
        <f t="shared" si="7"/>
        <v>62364.07599058676</v>
      </c>
      <c r="V19" s="641"/>
      <c r="W19" s="641">
        <f t="shared" si="8"/>
        <v>64546.818650257293</v>
      </c>
      <c r="X19" s="641"/>
      <c r="Y19" s="641">
        <f t="shared" si="9"/>
        <v>66805.957303016286</v>
      </c>
      <c r="Z19" s="641"/>
      <c r="AA19" s="641">
        <f t="shared" si="10"/>
        <v>69144.165808621852</v>
      </c>
      <c r="AB19" s="641"/>
      <c r="AC19" s="641">
        <f t="shared" si="11"/>
        <v>71564.211611923616</v>
      </c>
      <c r="AD19" s="641"/>
      <c r="AE19" s="641">
        <f t="shared" si="12"/>
        <v>74068.959018340931</v>
      </c>
      <c r="AF19" s="641"/>
      <c r="AG19" s="641">
        <f t="shared" si="13"/>
        <v>76661.372583982855</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197460</v>
      </c>
      <c r="F21" s="642"/>
      <c r="G21" s="642">
        <f>SUM(G14:G20)</f>
        <v>204371.1</v>
      </c>
      <c r="H21" s="642"/>
      <c r="I21" s="642">
        <f>SUM(I14:I20)</f>
        <v>211524.08849999995</v>
      </c>
      <c r="J21" s="642"/>
      <c r="K21" s="642">
        <f>SUM(K14:K20)</f>
        <v>218927.43159749993</v>
      </c>
      <c r="L21" s="642"/>
      <c r="M21" s="642">
        <f>SUM(M14:M20)</f>
        <v>226589.89170341243</v>
      </c>
      <c r="N21" s="642"/>
      <c r="O21" s="642">
        <f>SUM(O14:O20)</f>
        <v>234520.53791303185</v>
      </c>
      <c r="P21" s="642"/>
      <c r="Q21" s="642">
        <f>SUM(Q14:Q20)</f>
        <v>242728.75673998793</v>
      </c>
      <c r="R21" s="642"/>
      <c r="S21" s="642">
        <f>SUM(S14:S20)</f>
        <v>251224.26322588749</v>
      </c>
      <c r="T21" s="642"/>
      <c r="U21" s="642">
        <f>SUM(U14:U20)</f>
        <v>260017.11243879359</v>
      </c>
      <c r="V21" s="642"/>
      <c r="W21" s="642">
        <f>SUM(W14:W20)</f>
        <v>269117.71137415129</v>
      </c>
      <c r="X21" s="642"/>
      <c r="Y21" s="642">
        <f>SUM(Y14:Y20)</f>
        <v>278536.83127224655</v>
      </c>
      <c r="Z21" s="642"/>
      <c r="AA21" s="642">
        <f>SUM(AA14:AA20)</f>
        <v>288285.6203667752</v>
      </c>
      <c r="AB21" s="642"/>
      <c r="AC21" s="642">
        <f>SUM(AC14:AC20)</f>
        <v>298375.61707961233</v>
      </c>
      <c r="AD21" s="642"/>
      <c r="AE21" s="642">
        <f>SUM(AE14:AE20)</f>
        <v>308818.76367739873</v>
      </c>
      <c r="AF21" s="642"/>
      <c r="AG21" s="642">
        <f>SUM(AG14:AG20)</f>
        <v>319627.42040610762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10140</v>
      </c>
      <c r="F24" s="641"/>
      <c r="G24" s="641">
        <f>E24*$C$24</f>
        <v>10494.9</v>
      </c>
      <c r="H24" s="641"/>
      <c r="I24" s="641">
        <f>G24*$C$24</f>
        <v>10862.2215</v>
      </c>
      <c r="J24" s="641"/>
      <c r="K24" s="641">
        <f>I24*$C$24</f>
        <v>11242.399252499999</v>
      </c>
      <c r="L24" s="641"/>
      <c r="M24" s="641">
        <f>K24*$C$24</f>
        <v>11635.883226337499</v>
      </c>
      <c r="N24" s="641"/>
      <c r="O24" s="641">
        <f>M24*$C$24</f>
        <v>12043.13913925931</v>
      </c>
      <c r="P24" s="641"/>
      <c r="Q24" s="641">
        <f>O24*$C$24</f>
        <v>12464.649009133385</v>
      </c>
      <c r="R24" s="641"/>
      <c r="S24" s="641">
        <f>Q24*$C$24</f>
        <v>12900.911724453053</v>
      </c>
      <c r="T24" s="641"/>
      <c r="U24" s="641">
        <f>S24*$C$24</f>
        <v>13352.443634808909</v>
      </c>
      <c r="V24" s="641"/>
      <c r="W24" s="641">
        <f>U24*$C$24</f>
        <v>13819.77916202722</v>
      </c>
      <c r="X24" s="641"/>
      <c r="Y24" s="641">
        <f>W24*$C$24</f>
        <v>14303.471432698172</v>
      </c>
      <c r="Z24" s="641"/>
      <c r="AA24" s="641">
        <f>Y24*$C$24</f>
        <v>14804.092932842606</v>
      </c>
      <c r="AB24" s="641"/>
      <c r="AC24" s="641">
        <f>AA24*$C$24</f>
        <v>15322.236185492096</v>
      </c>
      <c r="AD24" s="641"/>
      <c r="AE24" s="641">
        <f>AC24*$C$24</f>
        <v>15858.514451984318</v>
      </c>
      <c r="AF24" s="641"/>
      <c r="AG24" s="641">
        <f>AE24*$C$24</f>
        <v>16413.562457803768</v>
      </c>
    </row>
    <row r="25" spans="1:33" ht="14.25">
      <c r="A25" s="628" t="s">
        <v>1224</v>
      </c>
      <c r="B25" s="628"/>
      <c r="C25" s="664"/>
      <c r="D25" s="628"/>
      <c r="E25" s="641">
        <f>Application!AC850</f>
        <v>8050</v>
      </c>
      <c r="F25" s="641"/>
      <c r="G25" s="641">
        <f>$E$25</f>
        <v>8050</v>
      </c>
      <c r="H25" s="641"/>
      <c r="I25" s="641">
        <f>$E$25</f>
        <v>8050</v>
      </c>
      <c r="J25" s="641"/>
      <c r="K25" s="641">
        <f>$E$25</f>
        <v>8050</v>
      </c>
      <c r="L25" s="641"/>
      <c r="M25" s="641">
        <f>$E$25</f>
        <v>8050</v>
      </c>
      <c r="N25" s="641"/>
      <c r="O25" s="641">
        <f>$E$25</f>
        <v>8050</v>
      </c>
      <c r="P25" s="641"/>
      <c r="Q25" s="641">
        <f>$E$25</f>
        <v>8050</v>
      </c>
      <c r="R25" s="641"/>
      <c r="S25" s="641">
        <f>$E$25</f>
        <v>8050</v>
      </c>
      <c r="T25" s="641"/>
      <c r="U25" s="641">
        <f>$E$25</f>
        <v>8050</v>
      </c>
      <c r="V25" s="641"/>
      <c r="W25" s="641">
        <f>$E$25</f>
        <v>8050</v>
      </c>
      <c r="X25" s="641"/>
      <c r="Y25" s="641">
        <f>$E$25</f>
        <v>8050</v>
      </c>
      <c r="Z25" s="641"/>
      <c r="AA25" s="641">
        <f>$E$25</f>
        <v>8050</v>
      </c>
      <c r="AB25" s="641"/>
      <c r="AC25" s="641">
        <f>$E$25</f>
        <v>8050</v>
      </c>
      <c r="AD25" s="641"/>
      <c r="AE25" s="641">
        <f>$E$25</f>
        <v>8050</v>
      </c>
      <c r="AF25" s="641"/>
      <c r="AG25" s="641">
        <f>$E$25</f>
        <v>8050</v>
      </c>
    </row>
    <row r="26" spans="1:33" ht="14.25">
      <c r="A26" s="628" t="s">
        <v>1225</v>
      </c>
      <c r="B26" s="628"/>
      <c r="C26" s="662">
        <v>1.02</v>
      </c>
      <c r="D26" s="628"/>
      <c r="E26" s="641">
        <f>Application!AC851</f>
        <v>2500</v>
      </c>
      <c r="F26" s="641"/>
      <c r="G26" s="641">
        <f>E26*$C$26</f>
        <v>2550</v>
      </c>
      <c r="H26" s="641"/>
      <c r="I26" s="641">
        <f>G26*$C$26</f>
        <v>2601</v>
      </c>
      <c r="J26" s="641"/>
      <c r="K26" s="641">
        <f>I26*$C$26</f>
        <v>2653.02</v>
      </c>
      <c r="L26" s="641"/>
      <c r="M26" s="641">
        <f>K26*$C$26</f>
        <v>2706.0803999999998</v>
      </c>
      <c r="N26" s="641"/>
      <c r="O26" s="641">
        <f>M26*$C$26</f>
        <v>2760.2020079999998</v>
      </c>
      <c r="P26" s="641"/>
      <c r="Q26" s="641">
        <f>O26*$C$26</f>
        <v>2815.40604816</v>
      </c>
      <c r="R26" s="641"/>
      <c r="S26" s="641">
        <f>Q26*$C$26</f>
        <v>2871.7141691232</v>
      </c>
      <c r="T26" s="641"/>
      <c r="U26" s="641">
        <f>S26*$C$26</f>
        <v>2929.148452505664</v>
      </c>
      <c r="V26" s="641"/>
      <c r="W26" s="641">
        <f>U26*$C$26</f>
        <v>2987.7314215557772</v>
      </c>
      <c r="X26" s="641"/>
      <c r="Y26" s="641">
        <f>W26*$C$26</f>
        <v>3047.4860499868928</v>
      </c>
      <c r="Z26" s="641"/>
      <c r="AA26" s="641">
        <f>Y26*$C$26</f>
        <v>3108.4357709866308</v>
      </c>
      <c r="AB26" s="641"/>
      <c r="AC26" s="641">
        <f>AA26*$C$26</f>
        <v>3170.6044864063633</v>
      </c>
      <c r="AD26" s="641"/>
      <c r="AE26" s="641">
        <f>AC26*$C$26</f>
        <v>3234.0165761344906</v>
      </c>
      <c r="AF26" s="641"/>
      <c r="AG26" s="641">
        <f>AE26*$C$26</f>
        <v>3298.6969076571804</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218150</v>
      </c>
      <c r="F30" s="642"/>
      <c r="G30" s="642">
        <f>SUM(G21:G28)</f>
        <v>225466</v>
      </c>
      <c r="H30" s="642"/>
      <c r="I30" s="642">
        <f>SUM(I21:I28)</f>
        <v>233037.30999999994</v>
      </c>
      <c r="J30" s="642"/>
      <c r="K30" s="642">
        <f>SUM(K21:K28)</f>
        <v>240872.85084999993</v>
      </c>
      <c r="L30" s="642"/>
      <c r="M30" s="642">
        <f>SUM(M21:M28)</f>
        <v>248981.85532974993</v>
      </c>
      <c r="N30" s="642"/>
      <c r="O30" s="642">
        <f>SUM(O21:O28)</f>
        <v>257373.87906029116</v>
      </c>
      <c r="P30" s="642"/>
      <c r="Q30" s="642">
        <f>SUM(Q21:Q28)</f>
        <v>266058.81179728132</v>
      </c>
      <c r="R30" s="642"/>
      <c r="S30" s="642">
        <f>SUM(S21:S28)</f>
        <v>275046.88911946374</v>
      </c>
      <c r="T30" s="642"/>
      <c r="U30" s="642">
        <f>SUM(U21:U28)</f>
        <v>284348.70452610817</v>
      </c>
      <c r="V30" s="642"/>
      <c r="W30" s="642">
        <f>SUM(W21:W28)</f>
        <v>293975.22195773432</v>
      </c>
      <c r="X30" s="642"/>
      <c r="Y30" s="642">
        <f>SUM(Y21:Y28)</f>
        <v>303937.78875493165</v>
      </c>
      <c r="Z30" s="642"/>
      <c r="AA30" s="642">
        <f>SUM(AA21:AA28)</f>
        <v>314248.14907060447</v>
      </c>
      <c r="AB30" s="642"/>
      <c r="AC30" s="642">
        <f>SUM(AC21:AC28)</f>
        <v>324918.45775151078</v>
      </c>
      <c r="AD30" s="642"/>
      <c r="AE30" s="642">
        <f>SUM(AE21:AE28)</f>
        <v>335961.29470551753</v>
      </c>
      <c r="AF30" s="642"/>
      <c r="AG30" s="642">
        <f>SUM(AG21:AG28)</f>
        <v>347389.67977156857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158072.79999999999</v>
      </c>
      <c r="F32" s="642"/>
      <c r="G32" s="642">
        <f>G10-G30</f>
        <v>160162.36999999994</v>
      </c>
      <c r="H32" s="642"/>
      <c r="I32" s="642">
        <f>I10-I30</f>
        <v>162231.76925000001</v>
      </c>
      <c r="J32" s="642"/>
      <c r="K32" s="642">
        <f>K10-K30</f>
        <v>164277.95538124995</v>
      </c>
      <c r="L32" s="642"/>
      <c r="M32" s="642">
        <f>M10-M30</f>
        <v>166297.72105728113</v>
      </c>
      <c r="N32" s="642"/>
      <c r="O32" s="642">
        <f>O10-O30</f>
        <v>168287.68673641566</v>
      </c>
      <c r="P32" s="642"/>
      <c r="Q32" s="642">
        <f>Q10-Q30</f>
        <v>170244.29314434313</v>
      </c>
      <c r="R32" s="642"/>
      <c r="S32" s="642">
        <f>S10-S30</f>
        <v>172163.79344570136</v>
      </c>
      <c r="T32" s="642"/>
      <c r="U32" s="642">
        <f>U10-U30</f>
        <v>174042.24510318594</v>
      </c>
      <c r="V32" s="642"/>
      <c r="W32" s="642">
        <f>W10-W30</f>
        <v>175875.50141229219</v>
      </c>
      <c r="X32" s="642"/>
      <c r="Y32" s="642">
        <f>Y10-Y30</f>
        <v>177659.20269934548</v>
      </c>
      <c r="Z32" s="642"/>
      <c r="AA32" s="642">
        <f>AA10-AA30</f>
        <v>179388.76717002946</v>
      </c>
      <c r="AB32" s="642"/>
      <c r="AC32" s="642">
        <f>AC10-AC30</f>
        <v>181059.38139513897</v>
      </c>
      <c r="AD32" s="642"/>
      <c r="AE32" s="642">
        <f>AE10-AE30</f>
        <v>182665.99041979847</v>
      </c>
      <c r="AF32" s="642"/>
      <c r="AG32" s="642">
        <f>AG10-AG30</f>
        <v>184203.28748188022</v>
      </c>
    </row>
    <row r="33" spans="1:16384"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16384"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16384" ht="14.25">
      <c r="A35" s="644" t="str">
        <f>Application!C617</f>
        <v>California Bank &amp; Trust</v>
      </c>
      <c r="B35" s="645"/>
      <c r="C35" s="639"/>
      <c r="D35" s="628"/>
      <c r="E35" s="641">
        <f>Application!AB617</f>
        <v>132832</v>
      </c>
      <c r="F35" s="641"/>
      <c r="G35" s="641">
        <f>$E$35</f>
        <v>132832</v>
      </c>
      <c r="H35" s="641"/>
      <c r="I35" s="641">
        <f>$E$35</f>
        <v>132832</v>
      </c>
      <c r="J35" s="641"/>
      <c r="K35" s="641">
        <f>$E$35</f>
        <v>132832</v>
      </c>
      <c r="L35" s="641"/>
      <c r="M35" s="641">
        <f>$E$35</f>
        <v>132832</v>
      </c>
      <c r="N35" s="641"/>
      <c r="O35" s="641">
        <f>$E$35</f>
        <v>132832</v>
      </c>
      <c r="P35" s="641"/>
      <c r="Q35" s="641">
        <f>$E$35</f>
        <v>132832</v>
      </c>
      <c r="R35" s="641"/>
      <c r="S35" s="641">
        <f>$E$35</f>
        <v>132832</v>
      </c>
      <c r="T35" s="641"/>
      <c r="U35" s="641">
        <f>$E$35</f>
        <v>132832</v>
      </c>
      <c r="V35" s="641"/>
      <c r="W35" s="641">
        <f>$E$35</f>
        <v>132832</v>
      </c>
      <c r="X35" s="641"/>
      <c r="Y35" s="641">
        <f>$E$35</f>
        <v>132832</v>
      </c>
      <c r="Z35" s="641"/>
      <c r="AA35" s="641">
        <f>$E$35</f>
        <v>132832</v>
      </c>
      <c r="AB35" s="641"/>
      <c r="AC35" s="641">
        <f>$E$35</f>
        <v>132832</v>
      </c>
      <c r="AD35" s="641"/>
      <c r="AE35" s="641">
        <f>$E$35</f>
        <v>132832</v>
      </c>
      <c r="AF35" s="641"/>
      <c r="AG35" s="641">
        <f>$E$35</f>
        <v>132832</v>
      </c>
      <c r="AH35" s="628"/>
      <c r="AI35" s="628"/>
    </row>
    <row r="36" spans="1:16384"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16384"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16384" ht="15">
      <c r="A38" s="642" t="s">
        <v>1228</v>
      </c>
      <c r="B38" s="642"/>
      <c r="C38" s="643"/>
      <c r="D38" s="642"/>
      <c r="E38" s="642">
        <f>SUM(E35:E37)</f>
        <v>132832</v>
      </c>
      <c r="F38" s="642"/>
      <c r="G38" s="642">
        <f>SUM(G35:G37)</f>
        <v>132832</v>
      </c>
      <c r="H38" s="642"/>
      <c r="I38" s="642">
        <f>SUM(I35:I37)</f>
        <v>132832</v>
      </c>
      <c r="J38" s="642"/>
      <c r="K38" s="642">
        <f>SUM(K35:K37)</f>
        <v>132832</v>
      </c>
      <c r="L38" s="642"/>
      <c r="M38" s="642">
        <f>SUM(M35:M37)</f>
        <v>132832</v>
      </c>
      <c r="N38" s="642"/>
      <c r="O38" s="642">
        <f>SUM(O35:O37)</f>
        <v>132832</v>
      </c>
      <c r="P38" s="642"/>
      <c r="Q38" s="642">
        <f>SUM(Q35:Q37)</f>
        <v>132832</v>
      </c>
      <c r="R38" s="642"/>
      <c r="S38" s="642">
        <f>SUM(S35:S37)</f>
        <v>132832</v>
      </c>
      <c r="T38" s="642"/>
      <c r="U38" s="642">
        <f>SUM(U35:U37)</f>
        <v>132832</v>
      </c>
      <c r="V38" s="642"/>
      <c r="W38" s="642">
        <f>SUM(W35:W37)</f>
        <v>132832</v>
      </c>
      <c r="X38" s="642"/>
      <c r="Y38" s="642">
        <f>SUM(Y35:Y37)</f>
        <v>132832</v>
      </c>
      <c r="Z38" s="642"/>
      <c r="AA38" s="642">
        <f>SUM(AA35:AA37)</f>
        <v>132832</v>
      </c>
      <c r="AB38" s="642"/>
      <c r="AC38" s="642">
        <f>SUM(AC35:AC37)</f>
        <v>132832</v>
      </c>
      <c r="AD38" s="642"/>
      <c r="AE38" s="642">
        <f>SUM(AE35:AE37)</f>
        <v>132832</v>
      </c>
      <c r="AF38" s="642"/>
      <c r="AG38" s="642">
        <f>SUM(AG35:AG37)</f>
        <v>132832</v>
      </c>
      <c r="AH38" s="642"/>
      <c r="AI38" s="642"/>
    </row>
    <row r="39" spans="1:16384"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16384" ht="15">
      <c r="A40" s="642" t="s">
        <v>1229</v>
      </c>
      <c r="B40" s="642"/>
      <c r="C40" s="643"/>
      <c r="D40" s="642"/>
      <c r="E40" s="642">
        <f>E32-E38</f>
        <v>25240.799999999988</v>
      </c>
      <c r="F40" s="642"/>
      <c r="G40" s="642">
        <f>G32-G38</f>
        <v>27330.369999999937</v>
      </c>
      <c r="H40" s="642"/>
      <c r="I40" s="642">
        <f>I32-I38</f>
        <v>29399.769250000012</v>
      </c>
      <c r="J40" s="642"/>
      <c r="K40" s="642">
        <f>K32-K38</f>
        <v>31445.955381249951</v>
      </c>
      <c r="L40" s="642"/>
      <c r="M40" s="642">
        <f>M32-M38</f>
        <v>33465.721057281131</v>
      </c>
      <c r="N40" s="642"/>
      <c r="O40" s="642">
        <f>O32-O38</f>
        <v>35455.686736415664</v>
      </c>
      <c r="P40" s="642"/>
      <c r="Q40" s="642">
        <f>Q32-Q38</f>
        <v>37412.29314434313</v>
      </c>
      <c r="R40" s="642"/>
      <c r="S40" s="642">
        <f>S32-S38</f>
        <v>39331.793445701362</v>
      </c>
      <c r="T40" s="642"/>
      <c r="U40" s="642">
        <f>U32-U38</f>
        <v>41210.245103185938</v>
      </c>
      <c r="V40" s="642"/>
      <c r="W40" s="642">
        <f>W32-W38</f>
        <v>43043.501412292186</v>
      </c>
      <c r="X40" s="642"/>
      <c r="Y40" s="642">
        <f>Y32-Y38</f>
        <v>44827.202699345478</v>
      </c>
      <c r="Z40" s="642"/>
      <c r="AA40" s="642">
        <f>AA32-AA38</f>
        <v>46556.76717002946</v>
      </c>
      <c r="AB40" s="642"/>
      <c r="AC40" s="642">
        <f>AC32-AC38</f>
        <v>48227.381395138975</v>
      </c>
      <c r="AD40" s="642"/>
      <c r="AE40" s="642">
        <f>AE32-AE38</f>
        <v>49833.990419798472</v>
      </c>
      <c r="AF40" s="642"/>
      <c r="AG40" s="642">
        <f>AG32-AG38</f>
        <v>51371.287481880223</v>
      </c>
      <c r="AH40" s="642"/>
      <c r="AI40" s="642"/>
    </row>
    <row r="41" spans="1:16384"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16384" ht="14.25">
      <c r="A42" s="646" t="s">
        <v>1230</v>
      </c>
      <c r="B42" s="646"/>
      <c r="C42" s="639"/>
      <c r="D42" s="646"/>
      <c r="E42" s="646">
        <f>E40/(E4+E6+E8)</f>
        <v>6.3735531179928459E-2</v>
      </c>
      <c r="F42" s="646"/>
      <c r="G42" s="646">
        <f>G40/(G4+G6+G8)</f>
        <v>6.7328686164868895E-2</v>
      </c>
      <c r="H42" s="646"/>
      <c r="I42" s="646">
        <f>I40/(I4+I6+I8)</f>
        <v>7.0660171143402228E-2</v>
      </c>
      <c r="J42" s="646"/>
      <c r="K42" s="646">
        <f>K40/(K4+K6+K8)</f>
        <v>7.373466164383323E-2</v>
      </c>
      <c r="L42" s="646"/>
      <c r="M42" s="646">
        <f>M40/(M4+M6+M8)</f>
        <v>7.6556702549675226E-2</v>
      </c>
      <c r="N42" s="646"/>
      <c r="O42" s="646">
        <f>O40/(O4+O6+O8)</f>
        <v>7.9130711123873501E-2</v>
      </c>
      <c r="P42" s="646"/>
      <c r="Q42" s="646">
        <f>Q40/(Q4+Q6+Q8)</f>
        <v>8.1460979957686308E-2</v>
      </c>
      <c r="R42" s="646"/>
      <c r="S42" s="646">
        <f>S40/(S4+S6+S8)</f>
        <v>8.3551679846045807E-2</v>
      </c>
      <c r="T42" s="646"/>
      <c r="U42" s="646">
        <f>U40/(U4+U6+U8)</f>
        <v>8.5406862591173471E-2</v>
      </c>
      <c r="V42" s="646"/>
      <c r="W42" s="646">
        <f>W40/(W4+W6+W8)</f>
        <v>8.7030463736189681E-2</v>
      </c>
      <c r="X42" s="646"/>
      <c r="Y42" s="646">
        <f>Y40/(Y4+Y6+Y8)</f>
        <v>8.8426305230399904E-2</v>
      </c>
      <c r="Z42" s="646"/>
      <c r="AA42" s="646">
        <f>AA40/(AA4+AA6+AA8)</f>
        <v>8.9598098027919057E-2</v>
      </c>
      <c r="AB42" s="646"/>
      <c r="AC42" s="646">
        <f>AC40/(AC4+AC6+AC8)</f>
        <v>9.0549444621235625E-2</v>
      </c>
      <c r="AD42" s="646"/>
      <c r="AE42" s="646">
        <f>AE40/(AE4+AE6+AE8)</f>
        <v>9.1283841511287295E-2</v>
      </c>
      <c r="AF42" s="646"/>
      <c r="AG42" s="646">
        <f>AG40/(AG4+AG6+AG8)</f>
        <v>9.1804681615583583E-2</v>
      </c>
      <c r="AH42" s="646"/>
      <c r="AI42" s="646"/>
    </row>
    <row r="43" spans="1:16384" ht="14.25">
      <c r="A43" s="646" t="s">
        <v>1231</v>
      </c>
      <c r="B43" s="646"/>
      <c r="C43" s="639"/>
      <c r="D43" s="646"/>
      <c r="E43" s="646">
        <f>E40/E38</f>
        <v>0.19002047699349545</v>
      </c>
      <c r="F43" s="646"/>
      <c r="G43" s="646">
        <f>G40/G38</f>
        <v>0.20575140026499592</v>
      </c>
      <c r="H43" s="646"/>
      <c r="I43" s="646">
        <f>I40/I38</f>
        <v>0.22133047194953032</v>
      </c>
      <c r="J43" s="646"/>
      <c r="K43" s="646">
        <f>K40/K38</f>
        <v>0.236734788162867</v>
      </c>
      <c r="L43" s="646"/>
      <c r="M43" s="646">
        <f>M40/M38</f>
        <v>0.25194020309323906</v>
      </c>
      <c r="N43" s="646"/>
      <c r="O43" s="646">
        <f>O40/O38</f>
        <v>0.26692127451529502</v>
      </c>
      <c r="P43" s="646"/>
      <c r="Q43" s="646">
        <f>Q40/Q38</f>
        <v>0.28165120712134972</v>
      </c>
      <c r="R43" s="646"/>
      <c r="S43" s="646">
        <f>S40/S38</f>
        <v>0.29610179358664601</v>
      </c>
      <c r="T43" s="646"/>
      <c r="U43" s="646">
        <f>U40/U38</f>
        <v>0.31024335328223573</v>
      </c>
      <c r="V43" s="646"/>
      <c r="W43" s="646">
        <f>W40/W38</f>
        <v>0.32404466854592406</v>
      </c>
      <c r="X43" s="646"/>
      <c r="Y43" s="646">
        <f>Y40/Y38</f>
        <v>0.33747291841834404</v>
      </c>
      <c r="Z43" s="646"/>
      <c r="AA43" s="646">
        <f>AA40/AA38</f>
        <v>0.35049360974787297</v>
      </c>
      <c r="AB43" s="646"/>
      <c r="AC43" s="646">
        <f>AC40/AC38</f>
        <v>0.36307050556446469</v>
      </c>
      <c r="AD43" s="646"/>
      <c r="AE43" s="646">
        <f>AE40/AE38</f>
        <v>0.37516555061881529</v>
      </c>
      <c r="AF43" s="646"/>
      <c r="AG43" s="646">
        <f>AG40/AG38</f>
        <v>0.38673879397946448</v>
      </c>
      <c r="AH43" s="646"/>
      <c r="AI43" s="646"/>
    </row>
    <row r="44" spans="1:16384" ht="14.25">
      <c r="A44" s="647" t="s">
        <v>1232</v>
      </c>
      <c r="B44" s="647"/>
      <c r="C44" s="648"/>
      <c r="D44" s="647"/>
      <c r="E44" s="647">
        <f>E32/E38</f>
        <v>1.1900204769934954</v>
      </c>
      <c r="F44" s="647"/>
      <c r="G44" s="647">
        <f>G32/G38</f>
        <v>1.2057514002649958</v>
      </c>
      <c r="H44" s="647"/>
      <c r="I44" s="647">
        <f>I32/I38</f>
        <v>1.2213304719495304</v>
      </c>
      <c r="J44" s="647"/>
      <c r="K44" s="647">
        <f>K32/K38</f>
        <v>1.236734788162867</v>
      </c>
      <c r="L44" s="647"/>
      <c r="M44" s="647">
        <f>M32/M38</f>
        <v>1.2519402030932392</v>
      </c>
      <c r="N44" s="647"/>
      <c r="O44" s="647">
        <f>O32/O38</f>
        <v>1.2669212745152949</v>
      </c>
      <c r="P44" s="647"/>
      <c r="Q44" s="647">
        <f>Q32/Q38</f>
        <v>1.2816512071213497</v>
      </c>
      <c r="R44" s="647"/>
      <c r="S44" s="647">
        <f>S32/S38</f>
        <v>1.2961017935866459</v>
      </c>
      <c r="T44" s="647"/>
      <c r="U44" s="647">
        <f>U32/U38</f>
        <v>1.3102433532822357</v>
      </c>
      <c r="V44" s="647"/>
      <c r="W44" s="647">
        <f>W32/W38</f>
        <v>1.3240446685459242</v>
      </c>
      <c r="X44" s="647"/>
      <c r="Y44" s="647">
        <f>Y32/Y38</f>
        <v>1.337472918418344</v>
      </c>
      <c r="Z44" s="647"/>
      <c r="AA44" s="647">
        <f>AA32/AA38</f>
        <v>1.350493609747873</v>
      </c>
      <c r="AB44" s="647"/>
      <c r="AC44" s="647">
        <f>AC32/AC38</f>
        <v>1.3630705055644647</v>
      </c>
      <c r="AD44" s="647"/>
      <c r="AE44" s="647">
        <f>AE32/AE38</f>
        <v>1.3751655506188152</v>
      </c>
      <c r="AF44" s="647"/>
      <c r="AG44" s="647">
        <f>AG32/AG38</f>
        <v>1.3867387939794644</v>
      </c>
      <c r="AH44" s="647"/>
      <c r="AI44" s="647"/>
    </row>
    <row r="45" spans="1:16384"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16384">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16384">
      <c r="A47" s="626" t="s">
        <v>1234</v>
      </c>
      <c r="B47" s="626"/>
      <c r="C47" s="665"/>
      <c r="D47" s="626"/>
      <c r="E47" s="655">
        <v>5000</v>
      </c>
      <c r="F47" s="626"/>
      <c r="G47" s="655">
        <v>5000</v>
      </c>
      <c r="H47" s="626"/>
      <c r="I47" s="655">
        <v>5000</v>
      </c>
      <c r="J47" s="626"/>
      <c r="K47" s="655">
        <v>5000</v>
      </c>
      <c r="L47" s="626"/>
      <c r="M47" s="655">
        <v>5000</v>
      </c>
      <c r="N47" s="626"/>
      <c r="O47" s="655">
        <v>5000</v>
      </c>
      <c r="P47" s="626"/>
      <c r="Q47" s="655">
        <v>5000</v>
      </c>
      <c r="R47" s="626"/>
      <c r="S47" s="655">
        <v>5000</v>
      </c>
      <c r="T47" s="626"/>
      <c r="U47" s="655">
        <v>5000</v>
      </c>
      <c r="V47" s="626"/>
      <c r="W47" s="655">
        <v>5000</v>
      </c>
      <c r="X47" s="626"/>
      <c r="Y47" s="655">
        <v>5000</v>
      </c>
      <c r="Z47" s="626"/>
      <c r="AA47" s="655">
        <v>5000</v>
      </c>
      <c r="AB47" s="626"/>
      <c r="AC47" s="655">
        <v>5000</v>
      </c>
      <c r="AD47" s="626"/>
      <c r="AE47" s="655">
        <v>5000</v>
      </c>
      <c r="AF47" s="626"/>
      <c r="AG47" s="655">
        <v>5000</v>
      </c>
      <c r="AH47" s="626"/>
      <c r="AI47" s="655">
        <v>5000</v>
      </c>
      <c r="AJ47" s="626"/>
      <c r="AK47" s="655">
        <v>5000</v>
      </c>
      <c r="AL47" s="626"/>
      <c r="AM47" s="655">
        <v>5000</v>
      </c>
      <c r="AN47" s="626"/>
      <c r="AO47" s="655">
        <v>5000</v>
      </c>
      <c r="AP47" s="626"/>
      <c r="AQ47" s="655">
        <v>5000</v>
      </c>
      <c r="AR47" s="626"/>
      <c r="AS47" s="655">
        <v>5000</v>
      </c>
      <c r="AT47" s="626"/>
      <c r="AU47" s="655">
        <v>5000</v>
      </c>
      <c r="AV47" s="626"/>
      <c r="AW47" s="655">
        <v>5000</v>
      </c>
      <c r="AX47" s="626"/>
      <c r="AY47" s="655">
        <v>5000</v>
      </c>
      <c r="AZ47" s="626"/>
      <c r="BA47" s="655">
        <v>5000</v>
      </c>
      <c r="BB47" s="626"/>
      <c r="BC47" s="655">
        <v>5000</v>
      </c>
      <c r="BD47" s="626"/>
      <c r="BE47" s="655">
        <v>5000</v>
      </c>
      <c r="BF47" s="626"/>
      <c r="BG47" s="655">
        <v>5000</v>
      </c>
      <c r="BH47" s="626"/>
      <c r="BI47" s="655">
        <v>5000</v>
      </c>
      <c r="BJ47" s="626"/>
      <c r="BK47" s="655">
        <v>5000</v>
      </c>
      <c r="BL47" s="626"/>
      <c r="BM47" s="655">
        <v>5000</v>
      </c>
      <c r="BN47" s="626"/>
      <c r="BO47" s="655">
        <v>5000</v>
      </c>
      <c r="BP47" s="626"/>
      <c r="BQ47" s="655">
        <v>5000</v>
      </c>
      <c r="BR47" s="626"/>
      <c r="BS47" s="655">
        <v>5000</v>
      </c>
      <c r="BT47" s="626"/>
      <c r="BU47" s="655">
        <v>5000</v>
      </c>
      <c r="BV47" s="626"/>
      <c r="BW47" s="655">
        <v>5000</v>
      </c>
      <c r="BX47" s="626"/>
      <c r="BY47" s="655">
        <v>5000</v>
      </c>
      <c r="BZ47" s="626"/>
      <c r="CA47" s="655">
        <v>5000</v>
      </c>
      <c r="CB47" s="626"/>
      <c r="CC47" s="655">
        <v>5000</v>
      </c>
      <c r="CD47" s="626"/>
      <c r="CE47" s="655">
        <v>5000</v>
      </c>
      <c r="CF47" s="626"/>
      <c r="CG47" s="655">
        <v>5000</v>
      </c>
      <c r="CH47" s="626"/>
      <c r="CI47" s="655">
        <v>5000</v>
      </c>
      <c r="CJ47" s="626"/>
      <c r="CK47" s="655">
        <v>5000</v>
      </c>
      <c r="CL47" s="626"/>
      <c r="CM47" s="655">
        <v>5000</v>
      </c>
      <c r="CN47" s="626"/>
      <c r="CO47" s="655">
        <v>5000</v>
      </c>
      <c r="CP47" s="626"/>
      <c r="CQ47" s="655">
        <v>5000</v>
      </c>
      <c r="CR47" s="626"/>
      <c r="CS47" s="655">
        <v>5000</v>
      </c>
      <c r="CT47" s="626"/>
      <c r="CU47" s="655">
        <v>5000</v>
      </c>
      <c r="CV47" s="626"/>
      <c r="CW47" s="655">
        <v>5000</v>
      </c>
      <c r="CX47" s="626"/>
      <c r="CY47" s="655">
        <v>5000</v>
      </c>
      <c r="CZ47" s="626"/>
      <c r="DA47" s="655">
        <v>5000</v>
      </c>
      <c r="DB47" s="626"/>
      <c r="DC47" s="655">
        <v>5000</v>
      </c>
      <c r="DD47" s="626"/>
      <c r="DE47" s="655">
        <v>5000</v>
      </c>
      <c r="DF47" s="626"/>
      <c r="DG47" s="655">
        <v>5000</v>
      </c>
      <c r="DH47" s="626"/>
      <c r="DI47" s="655">
        <v>5000</v>
      </c>
      <c r="DJ47" s="626"/>
      <c r="DK47" s="655">
        <v>5000</v>
      </c>
      <c r="DL47" s="626"/>
      <c r="DM47" s="655">
        <v>5000</v>
      </c>
      <c r="DN47" s="626"/>
      <c r="DO47" s="655">
        <v>5000</v>
      </c>
      <c r="DP47" s="626"/>
      <c r="DQ47" s="655">
        <v>5000</v>
      </c>
      <c r="DR47" s="626"/>
      <c r="DS47" s="655">
        <v>5000</v>
      </c>
      <c r="DT47" s="626"/>
      <c r="DU47" s="655">
        <v>5000</v>
      </c>
      <c r="DV47" s="626"/>
      <c r="DW47" s="655">
        <v>5000</v>
      </c>
      <c r="DX47" s="626"/>
      <c r="DY47" s="655">
        <v>5000</v>
      </c>
      <c r="DZ47" s="626"/>
      <c r="EA47" s="655">
        <v>5000</v>
      </c>
      <c r="EB47" s="626"/>
      <c r="EC47" s="655">
        <v>5000</v>
      </c>
      <c r="ED47" s="626"/>
      <c r="EE47" s="655">
        <v>5000</v>
      </c>
      <c r="EF47" s="626"/>
      <c r="EG47" s="655">
        <v>5000</v>
      </c>
      <c r="EH47" s="626"/>
      <c r="EI47" s="655">
        <v>5000</v>
      </c>
      <c r="EJ47" s="626"/>
      <c r="EK47" s="655">
        <v>5000</v>
      </c>
      <c r="EL47" s="626"/>
      <c r="EM47" s="655">
        <v>5000</v>
      </c>
      <c r="EN47" s="626"/>
      <c r="EO47" s="655">
        <v>5000</v>
      </c>
      <c r="EP47" s="626"/>
      <c r="EQ47" s="655">
        <v>5000</v>
      </c>
      <c r="ER47" s="626"/>
      <c r="ES47" s="655">
        <v>5000</v>
      </c>
      <c r="ET47" s="626"/>
      <c r="EU47" s="655">
        <v>5000</v>
      </c>
      <c r="EV47" s="626"/>
      <c r="EW47" s="655">
        <v>5000</v>
      </c>
      <c r="EX47" s="626"/>
      <c r="EY47" s="655">
        <v>5000</v>
      </c>
      <c r="EZ47" s="626"/>
      <c r="FA47" s="655">
        <v>5000</v>
      </c>
      <c r="FB47" s="626"/>
      <c r="FC47" s="655">
        <v>5000</v>
      </c>
      <c r="FD47" s="626"/>
      <c r="FE47" s="655">
        <v>5000</v>
      </c>
      <c r="FF47" s="626"/>
      <c r="FG47" s="655">
        <v>5000</v>
      </c>
      <c r="FH47" s="626"/>
      <c r="FI47" s="655">
        <v>5000</v>
      </c>
      <c r="FJ47" s="626"/>
      <c r="FK47" s="655">
        <v>5000</v>
      </c>
      <c r="FL47" s="626"/>
      <c r="FM47" s="655">
        <v>5000</v>
      </c>
      <c r="FN47" s="626"/>
      <c r="FO47" s="655">
        <v>5000</v>
      </c>
      <c r="FP47" s="626"/>
      <c r="FQ47" s="655">
        <v>5000</v>
      </c>
      <c r="FR47" s="626"/>
      <c r="FS47" s="655">
        <v>5000</v>
      </c>
      <c r="FT47" s="626"/>
      <c r="FU47" s="655">
        <v>5000</v>
      </c>
      <c r="FV47" s="626"/>
      <c r="FW47" s="655">
        <v>5000</v>
      </c>
      <c r="FX47" s="626"/>
      <c r="FY47" s="655">
        <v>5000</v>
      </c>
      <c r="FZ47" s="626"/>
      <c r="GA47" s="655">
        <v>5000</v>
      </c>
      <c r="GB47" s="626"/>
      <c r="GC47" s="655">
        <v>5000</v>
      </c>
      <c r="GD47" s="626"/>
      <c r="GE47" s="655">
        <v>5000</v>
      </c>
      <c r="GF47" s="626"/>
      <c r="GG47" s="655">
        <v>5000</v>
      </c>
      <c r="GH47" s="626"/>
      <c r="GI47" s="655">
        <v>5000</v>
      </c>
      <c r="GJ47" s="626"/>
      <c r="GK47" s="655">
        <v>5000</v>
      </c>
      <c r="GL47" s="626"/>
      <c r="GM47" s="655">
        <v>5000</v>
      </c>
      <c r="GN47" s="626"/>
      <c r="GO47" s="655">
        <v>5000</v>
      </c>
      <c r="GP47" s="626"/>
      <c r="GQ47" s="655">
        <v>5000</v>
      </c>
      <c r="GR47" s="626"/>
      <c r="GS47" s="655">
        <v>5000</v>
      </c>
      <c r="GT47" s="626"/>
      <c r="GU47" s="655">
        <v>5000</v>
      </c>
      <c r="GV47" s="626"/>
      <c r="GW47" s="655">
        <v>5000</v>
      </c>
      <c r="GX47" s="626"/>
      <c r="GY47" s="655">
        <v>5000</v>
      </c>
      <c r="GZ47" s="626"/>
      <c r="HA47" s="655">
        <v>5000</v>
      </c>
      <c r="HB47" s="626"/>
      <c r="HC47" s="655">
        <v>5000</v>
      </c>
      <c r="HD47" s="626"/>
      <c r="HE47" s="655">
        <v>5000</v>
      </c>
      <c r="HF47" s="626"/>
      <c r="HG47" s="655">
        <v>5000</v>
      </c>
      <c r="HH47" s="626"/>
      <c r="HI47" s="655">
        <v>5000</v>
      </c>
      <c r="HJ47" s="626"/>
      <c r="HK47" s="655">
        <v>5000</v>
      </c>
      <c r="HL47" s="626"/>
      <c r="HM47" s="655">
        <v>5000</v>
      </c>
      <c r="HN47" s="626"/>
      <c r="HO47" s="655">
        <v>5000</v>
      </c>
      <c r="HP47" s="626"/>
      <c r="HQ47" s="655">
        <v>5000</v>
      </c>
      <c r="HR47" s="626"/>
      <c r="HS47" s="655">
        <v>5000</v>
      </c>
      <c r="HT47" s="626"/>
      <c r="HU47" s="655">
        <v>5000</v>
      </c>
      <c r="HV47" s="626"/>
      <c r="HW47" s="655">
        <v>5000</v>
      </c>
      <c r="HX47" s="626"/>
      <c r="HY47" s="655">
        <v>5000</v>
      </c>
      <c r="HZ47" s="626"/>
      <c r="IA47" s="655">
        <v>5000</v>
      </c>
      <c r="IB47" s="626"/>
      <c r="IC47" s="655">
        <v>5000</v>
      </c>
      <c r="ID47" s="626"/>
      <c r="IE47" s="655">
        <v>5000</v>
      </c>
      <c r="IF47" s="626"/>
      <c r="IG47" s="655">
        <v>5000</v>
      </c>
      <c r="IH47" s="626"/>
      <c r="II47" s="655">
        <v>5000</v>
      </c>
      <c r="IJ47" s="626"/>
      <c r="IK47" s="655">
        <v>5000</v>
      </c>
      <c r="IL47" s="626"/>
      <c r="IM47" s="655">
        <v>5000</v>
      </c>
      <c r="IN47" s="626"/>
      <c r="IO47" s="655">
        <v>5000</v>
      </c>
      <c r="IP47" s="626"/>
      <c r="IQ47" s="655">
        <v>5000</v>
      </c>
      <c r="IR47" s="626"/>
      <c r="IS47" s="655">
        <v>5000</v>
      </c>
      <c r="IT47" s="626"/>
      <c r="IU47" s="655">
        <v>5000</v>
      </c>
      <c r="IV47" s="626"/>
      <c r="IW47" s="655">
        <v>5000</v>
      </c>
      <c r="IX47" s="626"/>
      <c r="IY47" s="655">
        <v>5000</v>
      </c>
      <c r="IZ47" s="626"/>
      <c r="JA47" s="655">
        <v>5000</v>
      </c>
      <c r="JB47" s="626"/>
      <c r="JC47" s="655">
        <v>5000</v>
      </c>
      <c r="JD47" s="626"/>
      <c r="JE47" s="655">
        <v>5000</v>
      </c>
      <c r="JF47" s="626"/>
      <c r="JG47" s="655">
        <v>5000</v>
      </c>
      <c r="JH47" s="626"/>
      <c r="JI47" s="655">
        <v>5000</v>
      </c>
      <c r="JJ47" s="626"/>
      <c r="JK47" s="655">
        <v>5000</v>
      </c>
      <c r="JL47" s="626"/>
      <c r="JM47" s="655">
        <v>5000</v>
      </c>
      <c r="JN47" s="626"/>
      <c r="JO47" s="655">
        <v>5000</v>
      </c>
      <c r="JP47" s="626"/>
      <c r="JQ47" s="655">
        <v>5000</v>
      </c>
      <c r="JR47" s="626"/>
      <c r="JS47" s="655">
        <v>5000</v>
      </c>
      <c r="JT47" s="626"/>
      <c r="JU47" s="655">
        <v>5000</v>
      </c>
      <c r="JV47" s="626"/>
      <c r="JW47" s="655">
        <v>5000</v>
      </c>
      <c r="JX47" s="626"/>
      <c r="JY47" s="655">
        <v>5000</v>
      </c>
      <c r="JZ47" s="626"/>
      <c r="KA47" s="655">
        <v>5000</v>
      </c>
      <c r="KB47" s="626"/>
      <c r="KC47" s="655">
        <v>5000</v>
      </c>
      <c r="KD47" s="626"/>
      <c r="KE47" s="655">
        <v>5000</v>
      </c>
      <c r="KF47" s="626"/>
      <c r="KG47" s="655">
        <v>5000</v>
      </c>
      <c r="KH47" s="626"/>
      <c r="KI47" s="655">
        <v>5000</v>
      </c>
      <c r="KJ47" s="626"/>
      <c r="KK47" s="655">
        <v>5000</v>
      </c>
      <c r="KL47" s="626"/>
      <c r="KM47" s="655">
        <v>5000</v>
      </c>
      <c r="KN47" s="626"/>
      <c r="KO47" s="655">
        <v>5000</v>
      </c>
      <c r="KP47" s="626"/>
      <c r="KQ47" s="655">
        <v>5000</v>
      </c>
      <c r="KR47" s="626"/>
      <c r="KS47" s="655">
        <v>5000</v>
      </c>
      <c r="KT47" s="626"/>
      <c r="KU47" s="655">
        <v>5000</v>
      </c>
      <c r="KV47" s="626"/>
      <c r="KW47" s="655">
        <v>5000</v>
      </c>
      <c r="KX47" s="626"/>
      <c r="KY47" s="655">
        <v>5000</v>
      </c>
      <c r="KZ47" s="626"/>
      <c r="LA47" s="655">
        <v>5000</v>
      </c>
      <c r="LB47" s="626"/>
      <c r="LC47" s="655">
        <v>5000</v>
      </c>
      <c r="LD47" s="626"/>
      <c r="LE47" s="655">
        <v>5000</v>
      </c>
      <c r="LF47" s="626"/>
      <c r="LG47" s="655">
        <v>5000</v>
      </c>
      <c r="LH47" s="626"/>
      <c r="LI47" s="655">
        <v>5000</v>
      </c>
      <c r="LJ47" s="626"/>
      <c r="LK47" s="655">
        <v>5000</v>
      </c>
      <c r="LL47" s="626"/>
      <c r="LM47" s="655">
        <v>5000</v>
      </c>
      <c r="LN47" s="626"/>
      <c r="LO47" s="655">
        <v>5000</v>
      </c>
      <c r="LP47" s="626"/>
      <c r="LQ47" s="655">
        <v>5000</v>
      </c>
      <c r="LR47" s="626"/>
      <c r="LS47" s="655">
        <v>5000</v>
      </c>
      <c r="LT47" s="626"/>
      <c r="LU47" s="655">
        <v>5000</v>
      </c>
      <c r="LV47" s="626"/>
      <c r="LW47" s="655">
        <v>5000</v>
      </c>
      <c r="LX47" s="626"/>
      <c r="LY47" s="655">
        <v>5000</v>
      </c>
      <c r="LZ47" s="626"/>
      <c r="MA47" s="655">
        <v>5000</v>
      </c>
      <c r="MB47" s="626"/>
      <c r="MC47" s="655">
        <v>5000</v>
      </c>
      <c r="MD47" s="626"/>
      <c r="ME47" s="655">
        <v>5000</v>
      </c>
      <c r="MF47" s="626"/>
      <c r="MG47" s="655">
        <v>5000</v>
      </c>
      <c r="MH47" s="626"/>
      <c r="MI47" s="655">
        <v>5000</v>
      </c>
      <c r="MJ47" s="626"/>
      <c r="MK47" s="655">
        <v>5000</v>
      </c>
      <c r="ML47" s="626"/>
      <c r="MM47" s="655">
        <v>5000</v>
      </c>
      <c r="MN47" s="626"/>
      <c r="MO47" s="655">
        <v>5000</v>
      </c>
      <c r="MP47" s="626"/>
      <c r="MQ47" s="655">
        <v>5000</v>
      </c>
      <c r="MR47" s="626"/>
      <c r="MS47" s="655">
        <v>5000</v>
      </c>
      <c r="MT47" s="626"/>
      <c r="MU47" s="655">
        <v>5000</v>
      </c>
      <c r="MV47" s="626"/>
      <c r="MW47" s="655">
        <v>5000</v>
      </c>
      <c r="MX47" s="626"/>
      <c r="MY47" s="655">
        <v>5000</v>
      </c>
      <c r="MZ47" s="626"/>
      <c r="NA47" s="655">
        <v>5000</v>
      </c>
      <c r="NB47" s="626"/>
      <c r="NC47" s="655">
        <v>5000</v>
      </c>
      <c r="ND47" s="626"/>
      <c r="NE47" s="655">
        <v>5000</v>
      </c>
      <c r="NF47" s="626"/>
      <c r="NG47" s="655">
        <v>5000</v>
      </c>
      <c r="NH47" s="626"/>
      <c r="NI47" s="655">
        <v>5000</v>
      </c>
      <c r="NJ47" s="626"/>
      <c r="NK47" s="655">
        <v>5000</v>
      </c>
      <c r="NL47" s="626"/>
      <c r="NM47" s="655">
        <v>5000</v>
      </c>
      <c r="NN47" s="626"/>
      <c r="NO47" s="655">
        <v>5000</v>
      </c>
      <c r="NP47" s="626"/>
      <c r="NQ47" s="655">
        <v>5000</v>
      </c>
      <c r="NR47" s="626"/>
      <c r="NS47" s="655">
        <v>5000</v>
      </c>
      <c r="NT47" s="626"/>
      <c r="NU47" s="655">
        <v>5000</v>
      </c>
      <c r="NV47" s="626"/>
      <c r="NW47" s="655">
        <v>5000</v>
      </c>
      <c r="NX47" s="626"/>
      <c r="NY47" s="655">
        <v>5000</v>
      </c>
      <c r="NZ47" s="626"/>
      <c r="OA47" s="655">
        <v>5000</v>
      </c>
      <c r="OB47" s="626"/>
      <c r="OC47" s="655">
        <v>5000</v>
      </c>
      <c r="OD47" s="626"/>
      <c r="OE47" s="655">
        <v>5000</v>
      </c>
      <c r="OF47" s="626"/>
      <c r="OG47" s="655">
        <v>5000</v>
      </c>
      <c r="OH47" s="626"/>
      <c r="OI47" s="655">
        <v>5000</v>
      </c>
      <c r="OJ47" s="626"/>
      <c r="OK47" s="655">
        <v>5000</v>
      </c>
      <c r="OL47" s="626"/>
      <c r="OM47" s="655">
        <v>5000</v>
      </c>
      <c r="ON47" s="626"/>
      <c r="OO47" s="655">
        <v>5000</v>
      </c>
      <c r="OP47" s="626"/>
      <c r="OQ47" s="655">
        <v>5000</v>
      </c>
      <c r="OR47" s="626"/>
      <c r="OS47" s="655">
        <v>5000</v>
      </c>
      <c r="OT47" s="626"/>
      <c r="OU47" s="655">
        <v>5000</v>
      </c>
      <c r="OV47" s="626"/>
      <c r="OW47" s="655">
        <v>5000</v>
      </c>
      <c r="OX47" s="626"/>
      <c r="OY47" s="655">
        <v>5000</v>
      </c>
      <c r="OZ47" s="626"/>
      <c r="PA47" s="655">
        <v>5000</v>
      </c>
      <c r="PB47" s="626"/>
      <c r="PC47" s="655">
        <v>5000</v>
      </c>
      <c r="PD47" s="626"/>
      <c r="PE47" s="655">
        <v>5000</v>
      </c>
      <c r="PF47" s="626"/>
      <c r="PG47" s="655">
        <v>5000</v>
      </c>
      <c r="PH47" s="626"/>
      <c r="PI47" s="655">
        <v>5000</v>
      </c>
      <c r="PJ47" s="626"/>
      <c r="PK47" s="655">
        <v>5000</v>
      </c>
      <c r="PL47" s="626"/>
      <c r="PM47" s="655">
        <v>5000</v>
      </c>
      <c r="PN47" s="626"/>
      <c r="PO47" s="655">
        <v>5000</v>
      </c>
      <c r="PP47" s="626"/>
      <c r="PQ47" s="655">
        <v>5000</v>
      </c>
      <c r="PR47" s="626"/>
      <c r="PS47" s="655">
        <v>5000</v>
      </c>
      <c r="PT47" s="626"/>
      <c r="PU47" s="655">
        <v>5000</v>
      </c>
      <c r="PV47" s="626"/>
      <c r="PW47" s="655">
        <v>5000</v>
      </c>
      <c r="PX47" s="626"/>
      <c r="PY47" s="655">
        <v>5000</v>
      </c>
      <c r="PZ47" s="626"/>
      <c r="QA47" s="655">
        <v>5000</v>
      </c>
      <c r="QB47" s="626"/>
      <c r="QC47" s="655">
        <v>5000</v>
      </c>
      <c r="QD47" s="626"/>
      <c r="QE47" s="655">
        <v>5000</v>
      </c>
      <c r="QF47" s="626"/>
      <c r="QG47" s="655">
        <v>5000</v>
      </c>
      <c r="QH47" s="626"/>
      <c r="QI47" s="655">
        <v>5000</v>
      </c>
      <c r="QJ47" s="626"/>
      <c r="QK47" s="655">
        <v>5000</v>
      </c>
      <c r="QL47" s="626"/>
      <c r="QM47" s="655">
        <v>5000</v>
      </c>
      <c r="QN47" s="626"/>
      <c r="QO47" s="655">
        <v>5000</v>
      </c>
      <c r="QP47" s="626"/>
      <c r="QQ47" s="655">
        <v>5000</v>
      </c>
      <c r="QR47" s="626"/>
      <c r="QS47" s="655">
        <v>5000</v>
      </c>
      <c r="QT47" s="626"/>
      <c r="QU47" s="655">
        <v>5000</v>
      </c>
      <c r="QV47" s="626"/>
      <c r="QW47" s="655">
        <v>5000</v>
      </c>
      <c r="QX47" s="626"/>
      <c r="QY47" s="655">
        <v>5000</v>
      </c>
      <c r="QZ47" s="626"/>
      <c r="RA47" s="655">
        <v>5000</v>
      </c>
      <c r="RB47" s="626"/>
      <c r="RC47" s="655">
        <v>5000</v>
      </c>
      <c r="RD47" s="626"/>
      <c r="RE47" s="655">
        <v>5000</v>
      </c>
      <c r="RF47" s="626"/>
      <c r="RG47" s="655">
        <v>5000</v>
      </c>
      <c r="RH47" s="626"/>
      <c r="RI47" s="655">
        <v>5000</v>
      </c>
      <c r="RJ47" s="626"/>
      <c r="RK47" s="655">
        <v>5000</v>
      </c>
      <c r="RL47" s="626"/>
      <c r="RM47" s="655">
        <v>5000</v>
      </c>
      <c r="RN47" s="626"/>
      <c r="RO47" s="655">
        <v>5000</v>
      </c>
      <c r="RP47" s="626"/>
      <c r="RQ47" s="655">
        <v>5000</v>
      </c>
      <c r="RR47" s="626"/>
      <c r="RS47" s="655">
        <v>5000</v>
      </c>
      <c r="RT47" s="626"/>
      <c r="RU47" s="655">
        <v>5000</v>
      </c>
      <c r="RV47" s="626"/>
      <c r="RW47" s="655">
        <v>5000</v>
      </c>
      <c r="RX47" s="626"/>
      <c r="RY47" s="655">
        <v>5000</v>
      </c>
      <c r="RZ47" s="626"/>
      <c r="SA47" s="655">
        <v>5000</v>
      </c>
      <c r="SB47" s="626"/>
      <c r="SC47" s="655">
        <v>5000</v>
      </c>
      <c r="SD47" s="626"/>
      <c r="SE47" s="655">
        <v>5000</v>
      </c>
      <c r="SF47" s="626"/>
      <c r="SG47" s="655">
        <v>5000</v>
      </c>
      <c r="SH47" s="626"/>
      <c r="SI47" s="655">
        <v>5000</v>
      </c>
      <c r="SJ47" s="626"/>
      <c r="SK47" s="655">
        <v>5000</v>
      </c>
      <c r="SL47" s="626"/>
      <c r="SM47" s="655">
        <v>5000</v>
      </c>
      <c r="SN47" s="626"/>
      <c r="SO47" s="655">
        <v>5000</v>
      </c>
      <c r="SP47" s="626"/>
      <c r="SQ47" s="655">
        <v>5000</v>
      </c>
      <c r="SR47" s="626"/>
      <c r="SS47" s="655">
        <v>5000</v>
      </c>
      <c r="ST47" s="626"/>
      <c r="SU47" s="655">
        <v>5000</v>
      </c>
      <c r="SV47" s="626"/>
      <c r="SW47" s="655">
        <v>5000</v>
      </c>
      <c r="SX47" s="626"/>
      <c r="SY47" s="655">
        <v>5000</v>
      </c>
      <c r="SZ47" s="626"/>
      <c r="TA47" s="655">
        <v>5000</v>
      </c>
      <c r="TB47" s="626"/>
      <c r="TC47" s="655">
        <v>5000</v>
      </c>
      <c r="TD47" s="626"/>
      <c r="TE47" s="655">
        <v>5000</v>
      </c>
      <c r="TF47" s="626"/>
      <c r="TG47" s="655">
        <v>5000</v>
      </c>
      <c r="TH47" s="626"/>
      <c r="TI47" s="655">
        <v>5000</v>
      </c>
      <c r="TJ47" s="626"/>
      <c r="TK47" s="655">
        <v>5000</v>
      </c>
      <c r="TL47" s="626"/>
      <c r="TM47" s="655">
        <v>5000</v>
      </c>
      <c r="TN47" s="626"/>
      <c r="TO47" s="655">
        <v>5000</v>
      </c>
      <c r="TP47" s="626"/>
      <c r="TQ47" s="655">
        <v>5000</v>
      </c>
      <c r="TR47" s="626"/>
      <c r="TS47" s="655">
        <v>5000</v>
      </c>
      <c r="TT47" s="626"/>
      <c r="TU47" s="655">
        <v>5000</v>
      </c>
      <c r="TV47" s="626"/>
      <c r="TW47" s="655">
        <v>5000</v>
      </c>
      <c r="TX47" s="626"/>
      <c r="TY47" s="655">
        <v>5000</v>
      </c>
      <c r="TZ47" s="626"/>
      <c r="UA47" s="655">
        <v>5000</v>
      </c>
      <c r="UB47" s="626"/>
      <c r="UC47" s="655">
        <v>5000</v>
      </c>
      <c r="UD47" s="626"/>
      <c r="UE47" s="655">
        <v>5000</v>
      </c>
      <c r="UF47" s="626"/>
      <c r="UG47" s="655">
        <v>5000</v>
      </c>
      <c r="UH47" s="626"/>
      <c r="UI47" s="655">
        <v>5000</v>
      </c>
      <c r="UJ47" s="626"/>
      <c r="UK47" s="655">
        <v>5000</v>
      </c>
      <c r="UL47" s="626"/>
      <c r="UM47" s="655">
        <v>5000</v>
      </c>
      <c r="UN47" s="626"/>
      <c r="UO47" s="655">
        <v>5000</v>
      </c>
      <c r="UP47" s="626"/>
      <c r="UQ47" s="655">
        <v>5000</v>
      </c>
      <c r="UR47" s="626"/>
      <c r="US47" s="655">
        <v>5000</v>
      </c>
      <c r="UT47" s="626"/>
      <c r="UU47" s="655">
        <v>5000</v>
      </c>
      <c r="UV47" s="626"/>
      <c r="UW47" s="655">
        <v>5000</v>
      </c>
      <c r="UX47" s="626"/>
      <c r="UY47" s="655">
        <v>5000</v>
      </c>
      <c r="UZ47" s="626"/>
      <c r="VA47" s="655">
        <v>5000</v>
      </c>
      <c r="VB47" s="626"/>
      <c r="VC47" s="655">
        <v>5000</v>
      </c>
      <c r="VD47" s="626"/>
      <c r="VE47" s="655">
        <v>5000</v>
      </c>
      <c r="VF47" s="626"/>
      <c r="VG47" s="655">
        <v>5000</v>
      </c>
      <c r="VH47" s="626"/>
      <c r="VI47" s="655">
        <v>5000</v>
      </c>
      <c r="VJ47" s="626"/>
      <c r="VK47" s="655">
        <v>5000</v>
      </c>
      <c r="VL47" s="626"/>
      <c r="VM47" s="655">
        <v>5000</v>
      </c>
      <c r="VN47" s="626"/>
      <c r="VO47" s="655">
        <v>5000</v>
      </c>
      <c r="VP47" s="626"/>
      <c r="VQ47" s="655">
        <v>5000</v>
      </c>
      <c r="VR47" s="626"/>
      <c r="VS47" s="655">
        <v>5000</v>
      </c>
      <c r="VT47" s="626"/>
      <c r="VU47" s="655">
        <v>5000</v>
      </c>
      <c r="VV47" s="626"/>
      <c r="VW47" s="655">
        <v>5000</v>
      </c>
      <c r="VX47" s="626"/>
      <c r="VY47" s="655">
        <v>5000</v>
      </c>
      <c r="VZ47" s="626"/>
      <c r="WA47" s="655">
        <v>5000</v>
      </c>
      <c r="WB47" s="626"/>
      <c r="WC47" s="655">
        <v>5000</v>
      </c>
      <c r="WD47" s="626"/>
      <c r="WE47" s="655">
        <v>5000</v>
      </c>
      <c r="WF47" s="626"/>
      <c r="WG47" s="655">
        <v>5000</v>
      </c>
      <c r="WH47" s="626"/>
      <c r="WI47" s="655">
        <v>5000</v>
      </c>
      <c r="WJ47" s="626"/>
      <c r="WK47" s="655">
        <v>5000</v>
      </c>
      <c r="WL47" s="626"/>
      <c r="WM47" s="655">
        <v>5000</v>
      </c>
      <c r="WN47" s="626"/>
      <c r="WO47" s="655">
        <v>5000</v>
      </c>
      <c r="WP47" s="626"/>
      <c r="WQ47" s="655">
        <v>5000</v>
      </c>
      <c r="WR47" s="626"/>
      <c r="WS47" s="655">
        <v>5000</v>
      </c>
      <c r="WT47" s="626"/>
      <c r="WU47" s="655">
        <v>5000</v>
      </c>
      <c r="WV47" s="626"/>
      <c r="WW47" s="655">
        <v>5000</v>
      </c>
      <c r="WX47" s="626"/>
      <c r="WY47" s="655">
        <v>5000</v>
      </c>
      <c r="WZ47" s="626"/>
      <c r="XA47" s="655">
        <v>5000</v>
      </c>
      <c r="XB47" s="626"/>
      <c r="XC47" s="655">
        <v>5000</v>
      </c>
      <c r="XD47" s="626"/>
      <c r="XE47" s="655">
        <v>5000</v>
      </c>
      <c r="XF47" s="626"/>
      <c r="XG47" s="655">
        <v>5000</v>
      </c>
      <c r="XH47" s="626"/>
      <c r="XI47" s="655">
        <v>5000</v>
      </c>
      <c r="XJ47" s="626"/>
      <c r="XK47" s="655">
        <v>5000</v>
      </c>
      <c r="XL47" s="626"/>
      <c r="XM47" s="655">
        <v>5000</v>
      </c>
      <c r="XN47" s="626"/>
      <c r="XO47" s="655">
        <v>5000</v>
      </c>
      <c r="XP47" s="626"/>
      <c r="XQ47" s="655">
        <v>5000</v>
      </c>
      <c r="XR47" s="626"/>
      <c r="XS47" s="655">
        <v>5000</v>
      </c>
      <c r="XT47" s="626"/>
      <c r="XU47" s="655">
        <v>5000</v>
      </c>
      <c r="XV47" s="626"/>
      <c r="XW47" s="655">
        <v>5000</v>
      </c>
      <c r="XX47" s="626"/>
      <c r="XY47" s="655">
        <v>5000</v>
      </c>
      <c r="XZ47" s="626"/>
      <c r="YA47" s="655">
        <v>5000</v>
      </c>
      <c r="YB47" s="626"/>
      <c r="YC47" s="655">
        <v>5000</v>
      </c>
      <c r="YD47" s="626"/>
      <c r="YE47" s="655">
        <v>5000</v>
      </c>
      <c r="YF47" s="626"/>
      <c r="YG47" s="655">
        <v>5000</v>
      </c>
      <c r="YH47" s="626"/>
      <c r="YI47" s="655">
        <v>5000</v>
      </c>
      <c r="YJ47" s="626"/>
      <c r="YK47" s="655">
        <v>5000</v>
      </c>
      <c r="YL47" s="626"/>
      <c r="YM47" s="655">
        <v>5000</v>
      </c>
      <c r="YN47" s="626"/>
      <c r="YO47" s="655">
        <v>5000</v>
      </c>
      <c r="YP47" s="626"/>
      <c r="YQ47" s="655">
        <v>5000</v>
      </c>
      <c r="YR47" s="626"/>
      <c r="YS47" s="655">
        <v>5000</v>
      </c>
      <c r="YT47" s="626"/>
      <c r="YU47" s="655">
        <v>5000</v>
      </c>
      <c r="YV47" s="626"/>
      <c r="YW47" s="655">
        <v>5000</v>
      </c>
      <c r="YX47" s="626"/>
      <c r="YY47" s="655">
        <v>5000</v>
      </c>
      <c r="YZ47" s="626"/>
      <c r="ZA47" s="655">
        <v>5000</v>
      </c>
      <c r="ZB47" s="626"/>
      <c r="ZC47" s="655">
        <v>5000</v>
      </c>
      <c r="ZD47" s="626"/>
      <c r="ZE47" s="655">
        <v>5000</v>
      </c>
      <c r="ZF47" s="626"/>
      <c r="ZG47" s="655">
        <v>5000</v>
      </c>
      <c r="ZH47" s="626"/>
      <c r="ZI47" s="655">
        <v>5000</v>
      </c>
      <c r="ZJ47" s="626"/>
      <c r="ZK47" s="655">
        <v>5000</v>
      </c>
      <c r="ZL47" s="626"/>
      <c r="ZM47" s="655">
        <v>5000</v>
      </c>
      <c r="ZN47" s="626"/>
      <c r="ZO47" s="655">
        <v>5000</v>
      </c>
      <c r="ZP47" s="626"/>
      <c r="ZQ47" s="655">
        <v>5000</v>
      </c>
      <c r="ZR47" s="626"/>
      <c r="ZS47" s="655">
        <v>5000</v>
      </c>
      <c r="ZT47" s="626"/>
      <c r="ZU47" s="655">
        <v>5000</v>
      </c>
      <c r="ZV47" s="626"/>
      <c r="ZW47" s="655">
        <v>5000</v>
      </c>
      <c r="ZX47" s="626"/>
      <c r="ZY47" s="655">
        <v>5000</v>
      </c>
      <c r="ZZ47" s="626"/>
      <c r="AAA47" s="655">
        <v>5000</v>
      </c>
      <c r="AAB47" s="626"/>
      <c r="AAC47" s="655">
        <v>5000</v>
      </c>
      <c r="AAD47" s="626"/>
      <c r="AAE47" s="655">
        <v>5000</v>
      </c>
      <c r="AAF47" s="626"/>
      <c r="AAG47" s="655">
        <v>5000</v>
      </c>
      <c r="AAH47" s="626"/>
      <c r="AAI47" s="655">
        <v>5000</v>
      </c>
      <c r="AAJ47" s="626"/>
      <c r="AAK47" s="655">
        <v>5000</v>
      </c>
      <c r="AAL47" s="626"/>
      <c r="AAM47" s="655">
        <v>5000</v>
      </c>
      <c r="AAN47" s="626"/>
      <c r="AAO47" s="655">
        <v>5000</v>
      </c>
      <c r="AAP47" s="626"/>
      <c r="AAQ47" s="655">
        <v>5000</v>
      </c>
      <c r="AAR47" s="626"/>
      <c r="AAS47" s="655">
        <v>5000</v>
      </c>
      <c r="AAT47" s="626"/>
      <c r="AAU47" s="655">
        <v>5000</v>
      </c>
      <c r="AAV47" s="626"/>
      <c r="AAW47" s="655">
        <v>5000</v>
      </c>
      <c r="AAX47" s="626"/>
      <c r="AAY47" s="655">
        <v>5000</v>
      </c>
      <c r="AAZ47" s="626"/>
      <c r="ABA47" s="655">
        <v>5000</v>
      </c>
      <c r="ABB47" s="626"/>
      <c r="ABC47" s="655">
        <v>5000</v>
      </c>
      <c r="ABD47" s="626"/>
      <c r="ABE47" s="655">
        <v>5000</v>
      </c>
      <c r="ABF47" s="626"/>
      <c r="ABG47" s="655">
        <v>5000</v>
      </c>
      <c r="ABH47" s="626"/>
      <c r="ABI47" s="655">
        <v>5000</v>
      </c>
      <c r="ABJ47" s="626"/>
      <c r="ABK47" s="655">
        <v>5000</v>
      </c>
      <c r="ABL47" s="626"/>
      <c r="ABM47" s="655">
        <v>5000</v>
      </c>
      <c r="ABN47" s="626"/>
      <c r="ABO47" s="655">
        <v>5000</v>
      </c>
      <c r="ABP47" s="626"/>
      <c r="ABQ47" s="655">
        <v>5000</v>
      </c>
      <c r="ABR47" s="626"/>
      <c r="ABS47" s="655">
        <v>5000</v>
      </c>
      <c r="ABT47" s="626"/>
      <c r="ABU47" s="655">
        <v>5000</v>
      </c>
      <c r="ABV47" s="626"/>
      <c r="ABW47" s="655">
        <v>5000</v>
      </c>
      <c r="ABX47" s="626"/>
      <c r="ABY47" s="655">
        <v>5000</v>
      </c>
      <c r="ABZ47" s="626"/>
      <c r="ACA47" s="655">
        <v>5000</v>
      </c>
      <c r="ACB47" s="626"/>
      <c r="ACC47" s="655">
        <v>5000</v>
      </c>
      <c r="ACD47" s="626"/>
      <c r="ACE47" s="655">
        <v>5000</v>
      </c>
      <c r="ACF47" s="626"/>
      <c r="ACG47" s="655">
        <v>5000</v>
      </c>
      <c r="ACH47" s="626"/>
      <c r="ACI47" s="655">
        <v>5000</v>
      </c>
      <c r="ACJ47" s="626"/>
      <c r="ACK47" s="655">
        <v>5000</v>
      </c>
      <c r="ACL47" s="626"/>
      <c r="ACM47" s="655">
        <v>5000</v>
      </c>
      <c r="ACN47" s="626"/>
      <c r="ACO47" s="655">
        <v>5000</v>
      </c>
      <c r="ACP47" s="626"/>
      <c r="ACQ47" s="655">
        <v>5000</v>
      </c>
      <c r="ACR47" s="626"/>
      <c r="ACS47" s="655">
        <v>5000</v>
      </c>
      <c r="ACT47" s="626"/>
      <c r="ACU47" s="655">
        <v>5000</v>
      </c>
      <c r="ACV47" s="626"/>
      <c r="ACW47" s="655">
        <v>5000</v>
      </c>
      <c r="ACX47" s="626"/>
      <c r="ACY47" s="655">
        <v>5000</v>
      </c>
      <c r="ACZ47" s="626"/>
      <c r="ADA47" s="655">
        <v>5000</v>
      </c>
      <c r="ADB47" s="626"/>
      <c r="ADC47" s="655">
        <v>5000</v>
      </c>
      <c r="ADD47" s="626"/>
      <c r="ADE47" s="655">
        <v>5000</v>
      </c>
      <c r="ADF47" s="626"/>
      <c r="ADG47" s="655">
        <v>5000</v>
      </c>
      <c r="ADH47" s="626"/>
      <c r="ADI47" s="655">
        <v>5000</v>
      </c>
      <c r="ADJ47" s="626"/>
      <c r="ADK47" s="655">
        <v>5000</v>
      </c>
      <c r="ADL47" s="626"/>
      <c r="ADM47" s="655">
        <v>5000</v>
      </c>
      <c r="ADN47" s="626"/>
      <c r="ADO47" s="655">
        <v>5000</v>
      </c>
      <c r="ADP47" s="626"/>
      <c r="ADQ47" s="655">
        <v>5000</v>
      </c>
      <c r="ADR47" s="626"/>
      <c r="ADS47" s="655">
        <v>5000</v>
      </c>
      <c r="ADT47" s="626"/>
      <c r="ADU47" s="655">
        <v>5000</v>
      </c>
      <c r="ADV47" s="626"/>
      <c r="ADW47" s="655">
        <v>5000</v>
      </c>
      <c r="ADX47" s="626"/>
      <c r="ADY47" s="655">
        <v>5000</v>
      </c>
      <c r="ADZ47" s="626"/>
      <c r="AEA47" s="655">
        <v>5000</v>
      </c>
      <c r="AEB47" s="626"/>
      <c r="AEC47" s="655">
        <v>5000</v>
      </c>
      <c r="AED47" s="626"/>
      <c r="AEE47" s="655">
        <v>5000</v>
      </c>
      <c r="AEF47" s="626"/>
      <c r="AEG47" s="655">
        <v>5000</v>
      </c>
      <c r="AEH47" s="626"/>
      <c r="AEI47" s="655">
        <v>5000</v>
      </c>
      <c r="AEJ47" s="626"/>
      <c r="AEK47" s="655">
        <v>5000</v>
      </c>
      <c r="AEL47" s="626"/>
      <c r="AEM47" s="655">
        <v>5000</v>
      </c>
      <c r="AEN47" s="626"/>
      <c r="AEO47" s="655">
        <v>5000</v>
      </c>
      <c r="AEP47" s="626"/>
      <c r="AEQ47" s="655">
        <v>5000</v>
      </c>
      <c r="AER47" s="626"/>
      <c r="AES47" s="655">
        <v>5000</v>
      </c>
      <c r="AET47" s="626"/>
      <c r="AEU47" s="655">
        <v>5000</v>
      </c>
      <c r="AEV47" s="626"/>
      <c r="AEW47" s="655">
        <v>5000</v>
      </c>
      <c r="AEX47" s="626"/>
      <c r="AEY47" s="655">
        <v>5000</v>
      </c>
      <c r="AEZ47" s="626"/>
      <c r="AFA47" s="655">
        <v>5000</v>
      </c>
      <c r="AFB47" s="626"/>
      <c r="AFC47" s="655">
        <v>5000</v>
      </c>
      <c r="AFD47" s="626"/>
      <c r="AFE47" s="655">
        <v>5000</v>
      </c>
      <c r="AFF47" s="626"/>
      <c r="AFG47" s="655">
        <v>5000</v>
      </c>
      <c r="AFH47" s="626"/>
      <c r="AFI47" s="655">
        <v>5000</v>
      </c>
      <c r="AFJ47" s="626"/>
      <c r="AFK47" s="655">
        <v>5000</v>
      </c>
      <c r="AFL47" s="626"/>
      <c r="AFM47" s="655">
        <v>5000</v>
      </c>
      <c r="AFN47" s="626"/>
      <c r="AFO47" s="655">
        <v>5000</v>
      </c>
      <c r="AFP47" s="626"/>
      <c r="AFQ47" s="655">
        <v>5000</v>
      </c>
      <c r="AFR47" s="626"/>
      <c r="AFS47" s="655">
        <v>5000</v>
      </c>
      <c r="AFT47" s="626"/>
      <c r="AFU47" s="655">
        <v>5000</v>
      </c>
      <c r="AFV47" s="626"/>
      <c r="AFW47" s="655">
        <v>5000</v>
      </c>
      <c r="AFX47" s="626"/>
      <c r="AFY47" s="655">
        <v>5000</v>
      </c>
      <c r="AFZ47" s="626"/>
      <c r="AGA47" s="655">
        <v>5000</v>
      </c>
      <c r="AGB47" s="626"/>
      <c r="AGC47" s="655">
        <v>5000</v>
      </c>
      <c r="AGD47" s="626"/>
      <c r="AGE47" s="655">
        <v>5000</v>
      </c>
      <c r="AGF47" s="626"/>
      <c r="AGG47" s="655">
        <v>5000</v>
      </c>
      <c r="AGH47" s="626"/>
      <c r="AGI47" s="655">
        <v>5000</v>
      </c>
      <c r="AGJ47" s="626"/>
      <c r="AGK47" s="655">
        <v>5000</v>
      </c>
      <c r="AGL47" s="626"/>
      <c r="AGM47" s="655">
        <v>5000</v>
      </c>
      <c r="AGN47" s="626"/>
      <c r="AGO47" s="655">
        <v>5000</v>
      </c>
      <c r="AGP47" s="626"/>
      <c r="AGQ47" s="655">
        <v>5000</v>
      </c>
      <c r="AGR47" s="626"/>
      <c r="AGS47" s="655">
        <v>5000</v>
      </c>
      <c r="AGT47" s="626"/>
      <c r="AGU47" s="655">
        <v>5000</v>
      </c>
      <c r="AGV47" s="626"/>
      <c r="AGW47" s="655">
        <v>5000</v>
      </c>
      <c r="AGX47" s="626"/>
      <c r="AGY47" s="655">
        <v>5000</v>
      </c>
      <c r="AGZ47" s="626"/>
      <c r="AHA47" s="655">
        <v>5000</v>
      </c>
      <c r="AHB47" s="626"/>
      <c r="AHC47" s="655">
        <v>5000</v>
      </c>
      <c r="AHD47" s="626"/>
      <c r="AHE47" s="655">
        <v>5000</v>
      </c>
      <c r="AHF47" s="626"/>
      <c r="AHG47" s="655">
        <v>5000</v>
      </c>
      <c r="AHH47" s="626"/>
      <c r="AHI47" s="655">
        <v>5000</v>
      </c>
      <c r="AHJ47" s="626"/>
      <c r="AHK47" s="655">
        <v>5000</v>
      </c>
      <c r="AHL47" s="626"/>
      <c r="AHM47" s="655">
        <v>5000</v>
      </c>
      <c r="AHN47" s="626"/>
      <c r="AHO47" s="655">
        <v>5000</v>
      </c>
      <c r="AHP47" s="626"/>
      <c r="AHQ47" s="655">
        <v>5000</v>
      </c>
      <c r="AHR47" s="626"/>
      <c r="AHS47" s="655">
        <v>5000</v>
      </c>
      <c r="AHT47" s="626"/>
      <c r="AHU47" s="655">
        <v>5000</v>
      </c>
      <c r="AHV47" s="626"/>
      <c r="AHW47" s="655">
        <v>5000</v>
      </c>
      <c r="AHX47" s="626"/>
      <c r="AHY47" s="655">
        <v>5000</v>
      </c>
      <c r="AHZ47" s="626"/>
      <c r="AIA47" s="655">
        <v>5000</v>
      </c>
      <c r="AIB47" s="626"/>
      <c r="AIC47" s="655">
        <v>5000</v>
      </c>
      <c r="AID47" s="626"/>
      <c r="AIE47" s="655">
        <v>5000</v>
      </c>
      <c r="AIF47" s="626"/>
      <c r="AIG47" s="655">
        <v>5000</v>
      </c>
      <c r="AIH47" s="626"/>
      <c r="AII47" s="655">
        <v>5000</v>
      </c>
      <c r="AIJ47" s="626"/>
      <c r="AIK47" s="655">
        <v>5000</v>
      </c>
      <c r="AIL47" s="626"/>
      <c r="AIM47" s="655">
        <v>5000</v>
      </c>
      <c r="AIN47" s="626"/>
      <c r="AIO47" s="655">
        <v>5000</v>
      </c>
      <c r="AIP47" s="626"/>
      <c r="AIQ47" s="655">
        <v>5000</v>
      </c>
      <c r="AIR47" s="626"/>
      <c r="AIS47" s="655">
        <v>5000</v>
      </c>
      <c r="AIT47" s="626"/>
      <c r="AIU47" s="655">
        <v>5000</v>
      </c>
      <c r="AIV47" s="626"/>
      <c r="AIW47" s="655">
        <v>5000</v>
      </c>
      <c r="AIX47" s="626"/>
      <c r="AIY47" s="655">
        <v>5000</v>
      </c>
      <c r="AIZ47" s="626"/>
      <c r="AJA47" s="655">
        <v>5000</v>
      </c>
      <c r="AJB47" s="626"/>
      <c r="AJC47" s="655">
        <v>5000</v>
      </c>
      <c r="AJD47" s="626"/>
      <c r="AJE47" s="655">
        <v>5000</v>
      </c>
      <c r="AJF47" s="626"/>
      <c r="AJG47" s="655">
        <v>5000</v>
      </c>
      <c r="AJH47" s="626"/>
      <c r="AJI47" s="655">
        <v>5000</v>
      </c>
      <c r="AJJ47" s="626"/>
      <c r="AJK47" s="655">
        <v>5000</v>
      </c>
      <c r="AJL47" s="626"/>
      <c r="AJM47" s="655">
        <v>5000</v>
      </c>
      <c r="AJN47" s="626"/>
      <c r="AJO47" s="655">
        <v>5000</v>
      </c>
      <c r="AJP47" s="626"/>
      <c r="AJQ47" s="655">
        <v>5000</v>
      </c>
      <c r="AJR47" s="626"/>
      <c r="AJS47" s="655">
        <v>5000</v>
      </c>
      <c r="AJT47" s="626"/>
      <c r="AJU47" s="655">
        <v>5000</v>
      </c>
      <c r="AJV47" s="626"/>
      <c r="AJW47" s="655">
        <v>5000</v>
      </c>
      <c r="AJX47" s="626"/>
      <c r="AJY47" s="655">
        <v>5000</v>
      </c>
      <c r="AJZ47" s="626"/>
      <c r="AKA47" s="655">
        <v>5000</v>
      </c>
      <c r="AKB47" s="626"/>
      <c r="AKC47" s="655">
        <v>5000</v>
      </c>
      <c r="AKD47" s="626"/>
      <c r="AKE47" s="655">
        <v>5000</v>
      </c>
      <c r="AKF47" s="626"/>
      <c r="AKG47" s="655">
        <v>5000</v>
      </c>
      <c r="AKH47" s="626"/>
      <c r="AKI47" s="655">
        <v>5000</v>
      </c>
      <c r="AKJ47" s="626"/>
      <c r="AKK47" s="655">
        <v>5000</v>
      </c>
      <c r="AKL47" s="626"/>
      <c r="AKM47" s="655">
        <v>5000</v>
      </c>
      <c r="AKN47" s="626"/>
      <c r="AKO47" s="655">
        <v>5000</v>
      </c>
      <c r="AKP47" s="626"/>
      <c r="AKQ47" s="655">
        <v>5000</v>
      </c>
      <c r="AKR47" s="626"/>
      <c r="AKS47" s="655">
        <v>5000</v>
      </c>
      <c r="AKT47" s="626"/>
      <c r="AKU47" s="655">
        <v>5000</v>
      </c>
      <c r="AKV47" s="626"/>
      <c r="AKW47" s="655">
        <v>5000</v>
      </c>
      <c r="AKX47" s="626"/>
      <c r="AKY47" s="655">
        <v>5000</v>
      </c>
      <c r="AKZ47" s="626"/>
      <c r="ALA47" s="655">
        <v>5000</v>
      </c>
      <c r="ALB47" s="626"/>
      <c r="ALC47" s="655">
        <v>5000</v>
      </c>
      <c r="ALD47" s="626"/>
      <c r="ALE47" s="655">
        <v>5000</v>
      </c>
      <c r="ALF47" s="626"/>
      <c r="ALG47" s="655">
        <v>5000</v>
      </c>
      <c r="ALH47" s="626"/>
      <c r="ALI47" s="655">
        <v>5000</v>
      </c>
      <c r="ALJ47" s="626"/>
      <c r="ALK47" s="655">
        <v>5000</v>
      </c>
      <c r="ALL47" s="626"/>
      <c r="ALM47" s="655">
        <v>5000</v>
      </c>
      <c r="ALN47" s="626"/>
      <c r="ALO47" s="655">
        <v>5000</v>
      </c>
      <c r="ALP47" s="626"/>
      <c r="ALQ47" s="655">
        <v>5000</v>
      </c>
      <c r="ALR47" s="626"/>
      <c r="ALS47" s="655">
        <v>5000</v>
      </c>
      <c r="ALT47" s="626"/>
      <c r="ALU47" s="655">
        <v>5000</v>
      </c>
      <c r="ALV47" s="626"/>
      <c r="ALW47" s="655">
        <v>5000</v>
      </c>
      <c r="ALX47" s="626"/>
      <c r="ALY47" s="655">
        <v>5000</v>
      </c>
      <c r="ALZ47" s="626"/>
      <c r="AMA47" s="655">
        <v>5000</v>
      </c>
      <c r="AMB47" s="626"/>
      <c r="AMC47" s="655">
        <v>5000</v>
      </c>
      <c r="AMD47" s="626"/>
      <c r="AME47" s="655">
        <v>5000</v>
      </c>
      <c r="AMF47" s="626"/>
      <c r="AMG47" s="655">
        <v>5000</v>
      </c>
      <c r="AMH47" s="626"/>
      <c r="AMI47" s="655">
        <v>5000</v>
      </c>
      <c r="AMJ47" s="626"/>
      <c r="AMK47" s="655">
        <v>5000</v>
      </c>
      <c r="AML47" s="626"/>
      <c r="AMM47" s="655">
        <v>5000</v>
      </c>
      <c r="AMN47" s="626"/>
      <c r="AMO47" s="655">
        <v>5000</v>
      </c>
      <c r="AMP47" s="626"/>
      <c r="AMQ47" s="655">
        <v>5000</v>
      </c>
      <c r="AMR47" s="626"/>
      <c r="AMS47" s="655">
        <v>5000</v>
      </c>
      <c r="AMT47" s="626"/>
      <c r="AMU47" s="655">
        <v>5000</v>
      </c>
      <c r="AMV47" s="626"/>
      <c r="AMW47" s="655">
        <v>5000</v>
      </c>
      <c r="AMX47" s="626"/>
      <c r="AMY47" s="655">
        <v>5000</v>
      </c>
      <c r="AMZ47" s="626"/>
      <c r="ANA47" s="655">
        <v>5000</v>
      </c>
      <c r="ANB47" s="626"/>
      <c r="ANC47" s="655">
        <v>5000</v>
      </c>
      <c r="AND47" s="626"/>
      <c r="ANE47" s="655">
        <v>5000</v>
      </c>
      <c r="ANF47" s="626"/>
      <c r="ANG47" s="655">
        <v>5000</v>
      </c>
      <c r="ANH47" s="626"/>
      <c r="ANI47" s="655">
        <v>5000</v>
      </c>
      <c r="ANJ47" s="626"/>
      <c r="ANK47" s="655">
        <v>5000</v>
      </c>
      <c r="ANL47" s="626"/>
      <c r="ANM47" s="655">
        <v>5000</v>
      </c>
      <c r="ANN47" s="626"/>
      <c r="ANO47" s="655">
        <v>5000</v>
      </c>
      <c r="ANP47" s="626"/>
      <c r="ANQ47" s="655">
        <v>5000</v>
      </c>
      <c r="ANR47" s="626"/>
      <c r="ANS47" s="655">
        <v>5000</v>
      </c>
      <c r="ANT47" s="626"/>
      <c r="ANU47" s="655">
        <v>5000</v>
      </c>
      <c r="ANV47" s="626"/>
      <c r="ANW47" s="655">
        <v>5000</v>
      </c>
      <c r="ANX47" s="626"/>
      <c r="ANY47" s="655">
        <v>5000</v>
      </c>
      <c r="ANZ47" s="626"/>
      <c r="AOA47" s="655">
        <v>5000</v>
      </c>
      <c r="AOB47" s="626"/>
      <c r="AOC47" s="655">
        <v>5000</v>
      </c>
      <c r="AOD47" s="626"/>
      <c r="AOE47" s="655">
        <v>5000</v>
      </c>
      <c r="AOF47" s="626"/>
      <c r="AOG47" s="655">
        <v>5000</v>
      </c>
      <c r="AOH47" s="626"/>
      <c r="AOI47" s="655">
        <v>5000</v>
      </c>
      <c r="AOJ47" s="626"/>
      <c r="AOK47" s="655">
        <v>5000</v>
      </c>
      <c r="AOL47" s="626"/>
      <c r="AOM47" s="655">
        <v>5000</v>
      </c>
      <c r="AON47" s="626"/>
      <c r="AOO47" s="655">
        <v>5000</v>
      </c>
      <c r="AOP47" s="626"/>
      <c r="AOQ47" s="655">
        <v>5000</v>
      </c>
      <c r="AOR47" s="626"/>
      <c r="AOS47" s="655">
        <v>5000</v>
      </c>
      <c r="AOT47" s="626"/>
      <c r="AOU47" s="655">
        <v>5000</v>
      </c>
      <c r="AOV47" s="626"/>
      <c r="AOW47" s="655">
        <v>5000</v>
      </c>
      <c r="AOX47" s="626"/>
      <c r="AOY47" s="655">
        <v>5000</v>
      </c>
      <c r="AOZ47" s="626"/>
      <c r="APA47" s="655">
        <v>5000</v>
      </c>
      <c r="APB47" s="626"/>
      <c r="APC47" s="655">
        <v>5000</v>
      </c>
      <c r="APD47" s="626"/>
      <c r="APE47" s="655">
        <v>5000</v>
      </c>
      <c r="APF47" s="626"/>
      <c r="APG47" s="655">
        <v>5000</v>
      </c>
      <c r="APH47" s="626"/>
      <c r="API47" s="655">
        <v>5000</v>
      </c>
      <c r="APJ47" s="626"/>
      <c r="APK47" s="655">
        <v>5000</v>
      </c>
      <c r="APL47" s="626"/>
      <c r="APM47" s="655">
        <v>5000</v>
      </c>
      <c r="APN47" s="626"/>
      <c r="APO47" s="655">
        <v>5000</v>
      </c>
      <c r="APP47" s="626"/>
      <c r="APQ47" s="655">
        <v>5000</v>
      </c>
      <c r="APR47" s="626"/>
      <c r="APS47" s="655">
        <v>5000</v>
      </c>
      <c r="APT47" s="626"/>
      <c r="APU47" s="655">
        <v>5000</v>
      </c>
      <c r="APV47" s="626"/>
      <c r="APW47" s="655">
        <v>5000</v>
      </c>
      <c r="APX47" s="626"/>
      <c r="APY47" s="655">
        <v>5000</v>
      </c>
      <c r="APZ47" s="626"/>
      <c r="AQA47" s="655">
        <v>5000</v>
      </c>
      <c r="AQB47" s="626"/>
      <c r="AQC47" s="655">
        <v>5000</v>
      </c>
      <c r="AQD47" s="626"/>
      <c r="AQE47" s="655">
        <v>5000</v>
      </c>
      <c r="AQF47" s="626"/>
      <c r="AQG47" s="655">
        <v>5000</v>
      </c>
      <c r="AQH47" s="626"/>
      <c r="AQI47" s="655">
        <v>5000</v>
      </c>
      <c r="AQJ47" s="626"/>
      <c r="AQK47" s="655">
        <v>5000</v>
      </c>
      <c r="AQL47" s="626"/>
      <c r="AQM47" s="655">
        <v>5000</v>
      </c>
      <c r="AQN47" s="626"/>
      <c r="AQO47" s="655">
        <v>5000</v>
      </c>
      <c r="AQP47" s="626"/>
      <c r="AQQ47" s="655">
        <v>5000</v>
      </c>
      <c r="AQR47" s="626"/>
      <c r="AQS47" s="655">
        <v>5000</v>
      </c>
      <c r="AQT47" s="626"/>
      <c r="AQU47" s="655">
        <v>5000</v>
      </c>
      <c r="AQV47" s="626"/>
      <c r="AQW47" s="655">
        <v>5000</v>
      </c>
      <c r="AQX47" s="626"/>
      <c r="AQY47" s="655">
        <v>5000</v>
      </c>
      <c r="AQZ47" s="626"/>
      <c r="ARA47" s="655">
        <v>5000</v>
      </c>
      <c r="ARB47" s="626"/>
      <c r="ARC47" s="655">
        <v>5000</v>
      </c>
      <c r="ARD47" s="626"/>
      <c r="ARE47" s="655">
        <v>5000</v>
      </c>
      <c r="ARF47" s="626"/>
      <c r="ARG47" s="655">
        <v>5000</v>
      </c>
      <c r="ARH47" s="626"/>
      <c r="ARI47" s="655">
        <v>5000</v>
      </c>
      <c r="ARJ47" s="626"/>
      <c r="ARK47" s="655">
        <v>5000</v>
      </c>
      <c r="ARL47" s="626"/>
      <c r="ARM47" s="655">
        <v>5000</v>
      </c>
      <c r="ARN47" s="626"/>
      <c r="ARO47" s="655">
        <v>5000</v>
      </c>
      <c r="ARP47" s="626"/>
      <c r="ARQ47" s="655">
        <v>5000</v>
      </c>
      <c r="ARR47" s="626"/>
      <c r="ARS47" s="655">
        <v>5000</v>
      </c>
      <c r="ART47" s="626"/>
      <c r="ARU47" s="655">
        <v>5000</v>
      </c>
      <c r="ARV47" s="626"/>
      <c r="ARW47" s="655">
        <v>5000</v>
      </c>
      <c r="ARX47" s="626"/>
      <c r="ARY47" s="655">
        <v>5000</v>
      </c>
      <c r="ARZ47" s="626"/>
      <c r="ASA47" s="655">
        <v>5000</v>
      </c>
      <c r="ASB47" s="626"/>
      <c r="ASC47" s="655">
        <v>5000</v>
      </c>
      <c r="ASD47" s="626"/>
      <c r="ASE47" s="655">
        <v>5000</v>
      </c>
      <c r="ASF47" s="626"/>
      <c r="ASG47" s="655">
        <v>5000</v>
      </c>
      <c r="ASH47" s="626"/>
      <c r="ASI47" s="655">
        <v>5000</v>
      </c>
      <c r="ASJ47" s="626"/>
      <c r="ASK47" s="655">
        <v>5000</v>
      </c>
      <c r="ASL47" s="626"/>
      <c r="ASM47" s="655">
        <v>5000</v>
      </c>
      <c r="ASN47" s="626"/>
      <c r="ASO47" s="655">
        <v>5000</v>
      </c>
      <c r="ASP47" s="626"/>
      <c r="ASQ47" s="655">
        <v>5000</v>
      </c>
      <c r="ASR47" s="626"/>
      <c r="ASS47" s="655">
        <v>5000</v>
      </c>
      <c r="AST47" s="626"/>
      <c r="ASU47" s="655">
        <v>5000</v>
      </c>
      <c r="ASV47" s="626"/>
      <c r="ASW47" s="655">
        <v>5000</v>
      </c>
      <c r="ASX47" s="626"/>
      <c r="ASY47" s="655">
        <v>5000</v>
      </c>
      <c r="ASZ47" s="626"/>
      <c r="ATA47" s="655">
        <v>5000</v>
      </c>
      <c r="ATB47" s="626"/>
      <c r="ATC47" s="655">
        <v>5000</v>
      </c>
      <c r="ATD47" s="626"/>
      <c r="ATE47" s="655">
        <v>5000</v>
      </c>
      <c r="ATF47" s="626"/>
      <c r="ATG47" s="655">
        <v>5000</v>
      </c>
      <c r="ATH47" s="626"/>
      <c r="ATI47" s="655">
        <v>5000</v>
      </c>
      <c r="ATJ47" s="626"/>
      <c r="ATK47" s="655">
        <v>5000</v>
      </c>
      <c r="ATL47" s="626"/>
      <c r="ATM47" s="655">
        <v>5000</v>
      </c>
      <c r="ATN47" s="626"/>
      <c r="ATO47" s="655">
        <v>5000</v>
      </c>
      <c r="ATP47" s="626"/>
      <c r="ATQ47" s="655">
        <v>5000</v>
      </c>
      <c r="ATR47" s="626"/>
      <c r="ATS47" s="655">
        <v>5000</v>
      </c>
      <c r="ATT47" s="626"/>
      <c r="ATU47" s="655">
        <v>5000</v>
      </c>
      <c r="ATV47" s="626"/>
      <c r="ATW47" s="655">
        <v>5000</v>
      </c>
      <c r="ATX47" s="626"/>
      <c r="ATY47" s="655">
        <v>5000</v>
      </c>
      <c r="ATZ47" s="626"/>
      <c r="AUA47" s="655">
        <v>5000</v>
      </c>
      <c r="AUB47" s="626"/>
      <c r="AUC47" s="655">
        <v>5000</v>
      </c>
      <c r="AUD47" s="626"/>
      <c r="AUE47" s="655">
        <v>5000</v>
      </c>
      <c r="AUF47" s="626"/>
      <c r="AUG47" s="655">
        <v>5000</v>
      </c>
      <c r="AUH47" s="626"/>
      <c r="AUI47" s="655">
        <v>5000</v>
      </c>
      <c r="AUJ47" s="626"/>
      <c r="AUK47" s="655">
        <v>5000</v>
      </c>
      <c r="AUL47" s="626"/>
      <c r="AUM47" s="655">
        <v>5000</v>
      </c>
      <c r="AUN47" s="626"/>
      <c r="AUO47" s="655">
        <v>5000</v>
      </c>
      <c r="AUP47" s="626"/>
      <c r="AUQ47" s="655">
        <v>5000</v>
      </c>
      <c r="AUR47" s="626"/>
      <c r="AUS47" s="655">
        <v>5000</v>
      </c>
      <c r="AUT47" s="626"/>
      <c r="AUU47" s="655">
        <v>5000</v>
      </c>
      <c r="AUV47" s="626"/>
      <c r="AUW47" s="655">
        <v>5000</v>
      </c>
      <c r="AUX47" s="626"/>
      <c r="AUY47" s="655">
        <v>5000</v>
      </c>
      <c r="AUZ47" s="626"/>
      <c r="AVA47" s="655">
        <v>5000</v>
      </c>
      <c r="AVB47" s="626"/>
      <c r="AVC47" s="655">
        <v>5000</v>
      </c>
      <c r="AVD47" s="626"/>
      <c r="AVE47" s="655">
        <v>5000</v>
      </c>
      <c r="AVF47" s="626"/>
      <c r="AVG47" s="655">
        <v>5000</v>
      </c>
      <c r="AVH47" s="626"/>
      <c r="AVI47" s="655">
        <v>5000</v>
      </c>
      <c r="AVJ47" s="626"/>
      <c r="AVK47" s="655">
        <v>5000</v>
      </c>
      <c r="AVL47" s="626"/>
      <c r="AVM47" s="655">
        <v>5000</v>
      </c>
      <c r="AVN47" s="626"/>
      <c r="AVO47" s="655">
        <v>5000</v>
      </c>
      <c r="AVP47" s="626"/>
      <c r="AVQ47" s="655">
        <v>5000</v>
      </c>
      <c r="AVR47" s="626"/>
      <c r="AVS47" s="655">
        <v>5000</v>
      </c>
      <c r="AVT47" s="626"/>
      <c r="AVU47" s="655">
        <v>5000</v>
      </c>
      <c r="AVV47" s="626"/>
      <c r="AVW47" s="655">
        <v>5000</v>
      </c>
      <c r="AVX47" s="626"/>
      <c r="AVY47" s="655">
        <v>5000</v>
      </c>
      <c r="AVZ47" s="626"/>
      <c r="AWA47" s="655">
        <v>5000</v>
      </c>
      <c r="AWB47" s="626"/>
      <c r="AWC47" s="655">
        <v>5000</v>
      </c>
      <c r="AWD47" s="626"/>
      <c r="AWE47" s="655">
        <v>5000</v>
      </c>
      <c r="AWF47" s="626"/>
      <c r="AWG47" s="655">
        <v>5000</v>
      </c>
      <c r="AWH47" s="626"/>
      <c r="AWI47" s="655">
        <v>5000</v>
      </c>
      <c r="AWJ47" s="626"/>
      <c r="AWK47" s="655">
        <v>5000</v>
      </c>
      <c r="AWL47" s="626"/>
      <c r="AWM47" s="655">
        <v>5000</v>
      </c>
      <c r="AWN47" s="626"/>
      <c r="AWO47" s="655">
        <v>5000</v>
      </c>
      <c r="AWP47" s="626"/>
      <c r="AWQ47" s="655">
        <v>5000</v>
      </c>
      <c r="AWR47" s="626"/>
      <c r="AWS47" s="655">
        <v>5000</v>
      </c>
      <c r="AWT47" s="626"/>
      <c r="AWU47" s="655">
        <v>5000</v>
      </c>
      <c r="AWV47" s="626"/>
      <c r="AWW47" s="655">
        <v>5000</v>
      </c>
      <c r="AWX47" s="626"/>
      <c r="AWY47" s="655">
        <v>5000</v>
      </c>
      <c r="AWZ47" s="626"/>
      <c r="AXA47" s="655">
        <v>5000</v>
      </c>
      <c r="AXB47" s="626"/>
      <c r="AXC47" s="655">
        <v>5000</v>
      </c>
      <c r="AXD47" s="626"/>
      <c r="AXE47" s="655">
        <v>5000</v>
      </c>
      <c r="AXF47" s="626"/>
      <c r="AXG47" s="655">
        <v>5000</v>
      </c>
      <c r="AXH47" s="626"/>
      <c r="AXI47" s="655">
        <v>5000</v>
      </c>
      <c r="AXJ47" s="626"/>
      <c r="AXK47" s="655">
        <v>5000</v>
      </c>
      <c r="AXL47" s="626"/>
      <c r="AXM47" s="655">
        <v>5000</v>
      </c>
      <c r="AXN47" s="626"/>
      <c r="AXO47" s="655">
        <v>5000</v>
      </c>
      <c r="AXP47" s="626"/>
      <c r="AXQ47" s="655">
        <v>5000</v>
      </c>
      <c r="AXR47" s="626"/>
      <c r="AXS47" s="655">
        <v>5000</v>
      </c>
      <c r="AXT47" s="626"/>
      <c r="AXU47" s="655">
        <v>5000</v>
      </c>
      <c r="AXV47" s="626"/>
      <c r="AXW47" s="655">
        <v>5000</v>
      </c>
      <c r="AXX47" s="626"/>
      <c r="AXY47" s="655">
        <v>5000</v>
      </c>
      <c r="AXZ47" s="626"/>
      <c r="AYA47" s="655">
        <v>5000</v>
      </c>
      <c r="AYB47" s="626"/>
      <c r="AYC47" s="655">
        <v>5000</v>
      </c>
      <c r="AYD47" s="626"/>
      <c r="AYE47" s="655">
        <v>5000</v>
      </c>
      <c r="AYF47" s="626"/>
      <c r="AYG47" s="655">
        <v>5000</v>
      </c>
      <c r="AYH47" s="626"/>
      <c r="AYI47" s="655">
        <v>5000</v>
      </c>
      <c r="AYJ47" s="626"/>
      <c r="AYK47" s="655">
        <v>5000</v>
      </c>
      <c r="AYL47" s="626"/>
      <c r="AYM47" s="655">
        <v>5000</v>
      </c>
      <c r="AYN47" s="626"/>
      <c r="AYO47" s="655">
        <v>5000</v>
      </c>
      <c r="AYP47" s="626"/>
      <c r="AYQ47" s="655">
        <v>5000</v>
      </c>
      <c r="AYR47" s="626"/>
      <c r="AYS47" s="655">
        <v>5000</v>
      </c>
      <c r="AYT47" s="626"/>
      <c r="AYU47" s="655">
        <v>5000</v>
      </c>
      <c r="AYV47" s="626"/>
      <c r="AYW47" s="655">
        <v>5000</v>
      </c>
      <c r="AYX47" s="626"/>
      <c r="AYY47" s="655">
        <v>5000</v>
      </c>
      <c r="AYZ47" s="626"/>
      <c r="AZA47" s="655">
        <v>5000</v>
      </c>
      <c r="AZB47" s="626"/>
      <c r="AZC47" s="655">
        <v>5000</v>
      </c>
      <c r="AZD47" s="626"/>
      <c r="AZE47" s="655">
        <v>5000</v>
      </c>
      <c r="AZF47" s="626"/>
      <c r="AZG47" s="655">
        <v>5000</v>
      </c>
      <c r="AZH47" s="626"/>
      <c r="AZI47" s="655">
        <v>5000</v>
      </c>
      <c r="AZJ47" s="626"/>
      <c r="AZK47" s="655">
        <v>5000</v>
      </c>
      <c r="AZL47" s="626"/>
      <c r="AZM47" s="655">
        <v>5000</v>
      </c>
      <c r="AZN47" s="626"/>
      <c r="AZO47" s="655">
        <v>5000</v>
      </c>
      <c r="AZP47" s="626"/>
      <c r="AZQ47" s="655">
        <v>5000</v>
      </c>
      <c r="AZR47" s="626"/>
      <c r="AZS47" s="655">
        <v>5000</v>
      </c>
      <c r="AZT47" s="626"/>
      <c r="AZU47" s="655">
        <v>5000</v>
      </c>
      <c r="AZV47" s="626"/>
      <c r="AZW47" s="655">
        <v>5000</v>
      </c>
      <c r="AZX47" s="626"/>
      <c r="AZY47" s="655">
        <v>5000</v>
      </c>
      <c r="AZZ47" s="626"/>
      <c r="BAA47" s="655">
        <v>5000</v>
      </c>
      <c r="BAB47" s="626"/>
      <c r="BAC47" s="655">
        <v>5000</v>
      </c>
      <c r="BAD47" s="626"/>
      <c r="BAE47" s="655">
        <v>5000</v>
      </c>
      <c r="BAF47" s="626"/>
      <c r="BAG47" s="655">
        <v>5000</v>
      </c>
      <c r="BAH47" s="626"/>
      <c r="BAI47" s="655">
        <v>5000</v>
      </c>
      <c r="BAJ47" s="626"/>
      <c r="BAK47" s="655">
        <v>5000</v>
      </c>
      <c r="BAL47" s="626"/>
      <c r="BAM47" s="655">
        <v>5000</v>
      </c>
      <c r="BAN47" s="626"/>
      <c r="BAO47" s="655">
        <v>5000</v>
      </c>
      <c r="BAP47" s="626"/>
      <c r="BAQ47" s="655">
        <v>5000</v>
      </c>
      <c r="BAR47" s="626"/>
      <c r="BAS47" s="655">
        <v>5000</v>
      </c>
      <c r="BAT47" s="626"/>
      <c r="BAU47" s="655">
        <v>5000</v>
      </c>
      <c r="BAV47" s="626"/>
      <c r="BAW47" s="655">
        <v>5000</v>
      </c>
      <c r="BAX47" s="626"/>
      <c r="BAY47" s="655">
        <v>5000</v>
      </c>
      <c r="BAZ47" s="626"/>
      <c r="BBA47" s="655">
        <v>5000</v>
      </c>
      <c r="BBB47" s="626"/>
      <c r="BBC47" s="655">
        <v>5000</v>
      </c>
      <c r="BBD47" s="626"/>
      <c r="BBE47" s="655">
        <v>5000</v>
      </c>
      <c r="BBF47" s="626"/>
      <c r="BBG47" s="655">
        <v>5000</v>
      </c>
      <c r="BBH47" s="626"/>
      <c r="BBI47" s="655">
        <v>5000</v>
      </c>
      <c r="BBJ47" s="626"/>
      <c r="BBK47" s="655">
        <v>5000</v>
      </c>
      <c r="BBL47" s="626"/>
      <c r="BBM47" s="655">
        <v>5000</v>
      </c>
      <c r="BBN47" s="626"/>
      <c r="BBO47" s="655">
        <v>5000</v>
      </c>
      <c r="BBP47" s="626"/>
      <c r="BBQ47" s="655">
        <v>5000</v>
      </c>
      <c r="BBR47" s="626"/>
      <c r="BBS47" s="655">
        <v>5000</v>
      </c>
      <c r="BBT47" s="626"/>
      <c r="BBU47" s="655">
        <v>5000</v>
      </c>
      <c r="BBV47" s="626"/>
      <c r="BBW47" s="655">
        <v>5000</v>
      </c>
      <c r="BBX47" s="626"/>
      <c r="BBY47" s="655">
        <v>5000</v>
      </c>
      <c r="BBZ47" s="626"/>
      <c r="BCA47" s="655">
        <v>5000</v>
      </c>
      <c r="BCB47" s="626"/>
      <c r="BCC47" s="655">
        <v>5000</v>
      </c>
      <c r="BCD47" s="626"/>
      <c r="BCE47" s="655">
        <v>5000</v>
      </c>
      <c r="BCF47" s="626"/>
      <c r="BCG47" s="655">
        <v>5000</v>
      </c>
      <c r="BCH47" s="626"/>
      <c r="BCI47" s="655">
        <v>5000</v>
      </c>
      <c r="BCJ47" s="626"/>
      <c r="BCK47" s="655">
        <v>5000</v>
      </c>
      <c r="BCL47" s="626"/>
      <c r="BCM47" s="655">
        <v>5000</v>
      </c>
      <c r="BCN47" s="626"/>
      <c r="BCO47" s="655">
        <v>5000</v>
      </c>
      <c r="BCP47" s="626"/>
      <c r="BCQ47" s="655">
        <v>5000</v>
      </c>
      <c r="BCR47" s="626"/>
      <c r="BCS47" s="655">
        <v>5000</v>
      </c>
      <c r="BCT47" s="626"/>
      <c r="BCU47" s="655">
        <v>5000</v>
      </c>
      <c r="BCV47" s="626"/>
      <c r="BCW47" s="655">
        <v>5000</v>
      </c>
      <c r="BCX47" s="626"/>
      <c r="BCY47" s="655">
        <v>5000</v>
      </c>
      <c r="BCZ47" s="626"/>
      <c r="BDA47" s="655">
        <v>5000</v>
      </c>
      <c r="BDB47" s="626"/>
      <c r="BDC47" s="655">
        <v>5000</v>
      </c>
      <c r="BDD47" s="626"/>
      <c r="BDE47" s="655">
        <v>5000</v>
      </c>
      <c r="BDF47" s="626"/>
      <c r="BDG47" s="655">
        <v>5000</v>
      </c>
      <c r="BDH47" s="626"/>
      <c r="BDI47" s="655">
        <v>5000</v>
      </c>
      <c r="BDJ47" s="626"/>
      <c r="BDK47" s="655">
        <v>5000</v>
      </c>
      <c r="BDL47" s="626"/>
      <c r="BDM47" s="655">
        <v>5000</v>
      </c>
      <c r="BDN47" s="626"/>
      <c r="BDO47" s="655">
        <v>5000</v>
      </c>
      <c r="BDP47" s="626"/>
      <c r="BDQ47" s="655">
        <v>5000</v>
      </c>
      <c r="BDR47" s="626"/>
      <c r="BDS47" s="655">
        <v>5000</v>
      </c>
      <c r="BDT47" s="626"/>
      <c r="BDU47" s="655">
        <v>5000</v>
      </c>
      <c r="BDV47" s="626"/>
      <c r="BDW47" s="655">
        <v>5000</v>
      </c>
      <c r="BDX47" s="626"/>
      <c r="BDY47" s="655">
        <v>5000</v>
      </c>
      <c r="BDZ47" s="626"/>
      <c r="BEA47" s="655">
        <v>5000</v>
      </c>
      <c r="BEB47" s="626"/>
      <c r="BEC47" s="655">
        <v>5000</v>
      </c>
      <c r="BED47" s="626"/>
      <c r="BEE47" s="655">
        <v>5000</v>
      </c>
      <c r="BEF47" s="626"/>
      <c r="BEG47" s="655">
        <v>5000</v>
      </c>
      <c r="BEH47" s="626"/>
      <c r="BEI47" s="655">
        <v>5000</v>
      </c>
      <c r="BEJ47" s="626"/>
      <c r="BEK47" s="655">
        <v>5000</v>
      </c>
      <c r="BEL47" s="626"/>
      <c r="BEM47" s="655">
        <v>5000</v>
      </c>
      <c r="BEN47" s="626"/>
      <c r="BEO47" s="655">
        <v>5000</v>
      </c>
      <c r="BEP47" s="626"/>
      <c r="BEQ47" s="655">
        <v>5000</v>
      </c>
      <c r="BER47" s="626"/>
      <c r="BES47" s="655">
        <v>5000</v>
      </c>
      <c r="BET47" s="626"/>
      <c r="BEU47" s="655">
        <v>5000</v>
      </c>
      <c r="BEV47" s="626"/>
      <c r="BEW47" s="655">
        <v>5000</v>
      </c>
      <c r="BEX47" s="626"/>
      <c r="BEY47" s="655">
        <v>5000</v>
      </c>
      <c r="BEZ47" s="626"/>
      <c r="BFA47" s="655">
        <v>5000</v>
      </c>
      <c r="BFB47" s="626"/>
      <c r="BFC47" s="655">
        <v>5000</v>
      </c>
      <c r="BFD47" s="626"/>
      <c r="BFE47" s="655">
        <v>5000</v>
      </c>
      <c r="BFF47" s="626"/>
      <c r="BFG47" s="655">
        <v>5000</v>
      </c>
      <c r="BFH47" s="626"/>
      <c r="BFI47" s="655">
        <v>5000</v>
      </c>
      <c r="BFJ47" s="626"/>
      <c r="BFK47" s="655">
        <v>5000</v>
      </c>
      <c r="BFL47" s="626"/>
      <c r="BFM47" s="655">
        <v>5000</v>
      </c>
      <c r="BFN47" s="626"/>
      <c r="BFO47" s="655">
        <v>5000</v>
      </c>
      <c r="BFP47" s="626"/>
      <c r="BFQ47" s="655">
        <v>5000</v>
      </c>
      <c r="BFR47" s="626"/>
      <c r="BFS47" s="655">
        <v>5000</v>
      </c>
      <c r="BFT47" s="626"/>
      <c r="BFU47" s="655">
        <v>5000</v>
      </c>
      <c r="BFV47" s="626"/>
      <c r="BFW47" s="655">
        <v>5000</v>
      </c>
      <c r="BFX47" s="626"/>
      <c r="BFY47" s="655">
        <v>5000</v>
      </c>
      <c r="BFZ47" s="626"/>
      <c r="BGA47" s="655">
        <v>5000</v>
      </c>
      <c r="BGB47" s="626"/>
      <c r="BGC47" s="655">
        <v>5000</v>
      </c>
      <c r="BGD47" s="626"/>
      <c r="BGE47" s="655">
        <v>5000</v>
      </c>
      <c r="BGF47" s="626"/>
      <c r="BGG47" s="655">
        <v>5000</v>
      </c>
      <c r="BGH47" s="626"/>
      <c r="BGI47" s="655">
        <v>5000</v>
      </c>
      <c r="BGJ47" s="626"/>
      <c r="BGK47" s="655">
        <v>5000</v>
      </c>
      <c r="BGL47" s="626"/>
      <c r="BGM47" s="655">
        <v>5000</v>
      </c>
      <c r="BGN47" s="626"/>
      <c r="BGO47" s="655">
        <v>5000</v>
      </c>
      <c r="BGP47" s="626"/>
      <c r="BGQ47" s="655">
        <v>5000</v>
      </c>
      <c r="BGR47" s="626"/>
      <c r="BGS47" s="655">
        <v>5000</v>
      </c>
      <c r="BGT47" s="626"/>
      <c r="BGU47" s="655">
        <v>5000</v>
      </c>
      <c r="BGV47" s="626"/>
      <c r="BGW47" s="655">
        <v>5000</v>
      </c>
      <c r="BGX47" s="626"/>
      <c r="BGY47" s="655">
        <v>5000</v>
      </c>
      <c r="BGZ47" s="626"/>
      <c r="BHA47" s="655">
        <v>5000</v>
      </c>
      <c r="BHB47" s="626"/>
      <c r="BHC47" s="655">
        <v>5000</v>
      </c>
      <c r="BHD47" s="626"/>
      <c r="BHE47" s="655">
        <v>5000</v>
      </c>
      <c r="BHF47" s="626"/>
      <c r="BHG47" s="655">
        <v>5000</v>
      </c>
      <c r="BHH47" s="626"/>
      <c r="BHI47" s="655">
        <v>5000</v>
      </c>
      <c r="BHJ47" s="626"/>
      <c r="BHK47" s="655">
        <v>5000</v>
      </c>
      <c r="BHL47" s="626"/>
      <c r="BHM47" s="655">
        <v>5000</v>
      </c>
      <c r="BHN47" s="626"/>
      <c r="BHO47" s="655">
        <v>5000</v>
      </c>
      <c r="BHP47" s="626"/>
      <c r="BHQ47" s="655">
        <v>5000</v>
      </c>
      <c r="BHR47" s="626"/>
      <c r="BHS47" s="655">
        <v>5000</v>
      </c>
      <c r="BHT47" s="626"/>
      <c r="BHU47" s="655">
        <v>5000</v>
      </c>
      <c r="BHV47" s="626"/>
      <c r="BHW47" s="655">
        <v>5000</v>
      </c>
      <c r="BHX47" s="626"/>
      <c r="BHY47" s="655">
        <v>5000</v>
      </c>
      <c r="BHZ47" s="626"/>
      <c r="BIA47" s="655">
        <v>5000</v>
      </c>
      <c r="BIB47" s="626"/>
      <c r="BIC47" s="655">
        <v>5000</v>
      </c>
      <c r="BID47" s="626"/>
      <c r="BIE47" s="655">
        <v>5000</v>
      </c>
      <c r="BIF47" s="626"/>
      <c r="BIG47" s="655">
        <v>5000</v>
      </c>
      <c r="BIH47" s="626"/>
      <c r="BII47" s="655">
        <v>5000</v>
      </c>
      <c r="BIJ47" s="626"/>
      <c r="BIK47" s="655">
        <v>5000</v>
      </c>
      <c r="BIL47" s="626"/>
      <c r="BIM47" s="655">
        <v>5000</v>
      </c>
      <c r="BIN47" s="626"/>
      <c r="BIO47" s="655">
        <v>5000</v>
      </c>
      <c r="BIP47" s="626"/>
      <c r="BIQ47" s="655">
        <v>5000</v>
      </c>
      <c r="BIR47" s="626"/>
      <c r="BIS47" s="655">
        <v>5000</v>
      </c>
      <c r="BIT47" s="626"/>
      <c r="BIU47" s="655">
        <v>5000</v>
      </c>
      <c r="BIV47" s="626"/>
      <c r="BIW47" s="655">
        <v>5000</v>
      </c>
      <c r="BIX47" s="626"/>
      <c r="BIY47" s="655">
        <v>5000</v>
      </c>
      <c r="BIZ47" s="626"/>
      <c r="BJA47" s="655">
        <v>5000</v>
      </c>
      <c r="BJB47" s="626"/>
      <c r="BJC47" s="655">
        <v>5000</v>
      </c>
      <c r="BJD47" s="626"/>
      <c r="BJE47" s="655">
        <v>5000</v>
      </c>
      <c r="BJF47" s="626"/>
      <c r="BJG47" s="655">
        <v>5000</v>
      </c>
      <c r="BJH47" s="626"/>
      <c r="BJI47" s="655">
        <v>5000</v>
      </c>
      <c r="BJJ47" s="626"/>
      <c r="BJK47" s="655">
        <v>5000</v>
      </c>
      <c r="BJL47" s="626"/>
      <c r="BJM47" s="655">
        <v>5000</v>
      </c>
      <c r="BJN47" s="626"/>
      <c r="BJO47" s="655">
        <v>5000</v>
      </c>
      <c r="BJP47" s="626"/>
      <c r="BJQ47" s="655">
        <v>5000</v>
      </c>
      <c r="BJR47" s="626"/>
      <c r="BJS47" s="655">
        <v>5000</v>
      </c>
      <c r="BJT47" s="626"/>
      <c r="BJU47" s="655">
        <v>5000</v>
      </c>
      <c r="BJV47" s="626"/>
      <c r="BJW47" s="655">
        <v>5000</v>
      </c>
      <c r="BJX47" s="626"/>
      <c r="BJY47" s="655">
        <v>5000</v>
      </c>
      <c r="BJZ47" s="626"/>
      <c r="BKA47" s="655">
        <v>5000</v>
      </c>
      <c r="BKB47" s="626"/>
      <c r="BKC47" s="655">
        <v>5000</v>
      </c>
      <c r="BKD47" s="626"/>
      <c r="BKE47" s="655">
        <v>5000</v>
      </c>
      <c r="BKF47" s="626"/>
      <c r="BKG47" s="655">
        <v>5000</v>
      </c>
      <c r="BKH47" s="626"/>
      <c r="BKI47" s="655">
        <v>5000</v>
      </c>
      <c r="BKJ47" s="626"/>
      <c r="BKK47" s="655">
        <v>5000</v>
      </c>
      <c r="BKL47" s="626"/>
      <c r="BKM47" s="655">
        <v>5000</v>
      </c>
      <c r="BKN47" s="626"/>
      <c r="BKO47" s="655">
        <v>5000</v>
      </c>
      <c r="BKP47" s="626"/>
      <c r="BKQ47" s="655">
        <v>5000</v>
      </c>
      <c r="BKR47" s="626"/>
      <c r="BKS47" s="655">
        <v>5000</v>
      </c>
      <c r="BKT47" s="626"/>
      <c r="BKU47" s="655">
        <v>5000</v>
      </c>
      <c r="BKV47" s="626"/>
      <c r="BKW47" s="655">
        <v>5000</v>
      </c>
      <c r="BKX47" s="626"/>
      <c r="BKY47" s="655">
        <v>5000</v>
      </c>
      <c r="BKZ47" s="626"/>
      <c r="BLA47" s="655">
        <v>5000</v>
      </c>
      <c r="BLB47" s="626"/>
      <c r="BLC47" s="655">
        <v>5000</v>
      </c>
      <c r="BLD47" s="626"/>
      <c r="BLE47" s="655">
        <v>5000</v>
      </c>
      <c r="BLF47" s="626"/>
      <c r="BLG47" s="655">
        <v>5000</v>
      </c>
      <c r="BLH47" s="626"/>
      <c r="BLI47" s="655">
        <v>5000</v>
      </c>
      <c r="BLJ47" s="626"/>
      <c r="BLK47" s="655">
        <v>5000</v>
      </c>
      <c r="BLL47" s="626"/>
      <c r="BLM47" s="655">
        <v>5000</v>
      </c>
      <c r="BLN47" s="626"/>
      <c r="BLO47" s="655">
        <v>5000</v>
      </c>
      <c r="BLP47" s="626"/>
      <c r="BLQ47" s="655">
        <v>5000</v>
      </c>
      <c r="BLR47" s="626"/>
      <c r="BLS47" s="655">
        <v>5000</v>
      </c>
      <c r="BLT47" s="626"/>
      <c r="BLU47" s="655">
        <v>5000</v>
      </c>
      <c r="BLV47" s="626"/>
      <c r="BLW47" s="655">
        <v>5000</v>
      </c>
      <c r="BLX47" s="626"/>
      <c r="BLY47" s="655">
        <v>5000</v>
      </c>
      <c r="BLZ47" s="626"/>
      <c r="BMA47" s="655">
        <v>5000</v>
      </c>
      <c r="BMB47" s="626"/>
      <c r="BMC47" s="655">
        <v>5000</v>
      </c>
      <c r="BMD47" s="626"/>
      <c r="BME47" s="655">
        <v>5000</v>
      </c>
      <c r="BMF47" s="626"/>
      <c r="BMG47" s="655">
        <v>5000</v>
      </c>
      <c r="BMH47" s="626"/>
      <c r="BMI47" s="655">
        <v>5000</v>
      </c>
      <c r="BMJ47" s="626"/>
      <c r="BMK47" s="655">
        <v>5000</v>
      </c>
      <c r="BML47" s="626"/>
      <c r="BMM47" s="655">
        <v>5000</v>
      </c>
      <c r="BMN47" s="626"/>
      <c r="BMO47" s="655">
        <v>5000</v>
      </c>
      <c r="BMP47" s="626"/>
      <c r="BMQ47" s="655">
        <v>5000</v>
      </c>
      <c r="BMR47" s="626"/>
      <c r="BMS47" s="655">
        <v>5000</v>
      </c>
      <c r="BMT47" s="626"/>
      <c r="BMU47" s="655">
        <v>5000</v>
      </c>
      <c r="BMV47" s="626"/>
      <c r="BMW47" s="655">
        <v>5000</v>
      </c>
      <c r="BMX47" s="626"/>
      <c r="BMY47" s="655">
        <v>5000</v>
      </c>
      <c r="BMZ47" s="626"/>
      <c r="BNA47" s="655">
        <v>5000</v>
      </c>
      <c r="BNB47" s="626"/>
      <c r="BNC47" s="655">
        <v>5000</v>
      </c>
      <c r="BND47" s="626"/>
      <c r="BNE47" s="655">
        <v>5000</v>
      </c>
      <c r="BNF47" s="626"/>
      <c r="BNG47" s="655">
        <v>5000</v>
      </c>
      <c r="BNH47" s="626"/>
      <c r="BNI47" s="655">
        <v>5000</v>
      </c>
      <c r="BNJ47" s="626"/>
      <c r="BNK47" s="655">
        <v>5000</v>
      </c>
      <c r="BNL47" s="626"/>
      <c r="BNM47" s="655">
        <v>5000</v>
      </c>
      <c r="BNN47" s="626"/>
      <c r="BNO47" s="655">
        <v>5000</v>
      </c>
      <c r="BNP47" s="626"/>
      <c r="BNQ47" s="655">
        <v>5000</v>
      </c>
      <c r="BNR47" s="626"/>
      <c r="BNS47" s="655">
        <v>5000</v>
      </c>
      <c r="BNT47" s="626"/>
      <c r="BNU47" s="655">
        <v>5000</v>
      </c>
      <c r="BNV47" s="626"/>
      <c r="BNW47" s="655">
        <v>5000</v>
      </c>
      <c r="BNX47" s="626"/>
      <c r="BNY47" s="655">
        <v>5000</v>
      </c>
      <c r="BNZ47" s="626"/>
      <c r="BOA47" s="655">
        <v>5000</v>
      </c>
      <c r="BOB47" s="626"/>
      <c r="BOC47" s="655">
        <v>5000</v>
      </c>
      <c r="BOD47" s="626"/>
      <c r="BOE47" s="655">
        <v>5000</v>
      </c>
      <c r="BOF47" s="626"/>
      <c r="BOG47" s="655">
        <v>5000</v>
      </c>
      <c r="BOH47" s="626"/>
      <c r="BOI47" s="655">
        <v>5000</v>
      </c>
      <c r="BOJ47" s="626"/>
      <c r="BOK47" s="655">
        <v>5000</v>
      </c>
      <c r="BOL47" s="626"/>
      <c r="BOM47" s="655">
        <v>5000</v>
      </c>
      <c r="BON47" s="626"/>
      <c r="BOO47" s="655">
        <v>5000</v>
      </c>
      <c r="BOP47" s="626"/>
      <c r="BOQ47" s="655">
        <v>5000</v>
      </c>
      <c r="BOR47" s="626"/>
      <c r="BOS47" s="655">
        <v>5000</v>
      </c>
      <c r="BOT47" s="626"/>
      <c r="BOU47" s="655">
        <v>5000</v>
      </c>
      <c r="BOV47" s="626"/>
      <c r="BOW47" s="655">
        <v>5000</v>
      </c>
      <c r="BOX47" s="626"/>
      <c r="BOY47" s="655">
        <v>5000</v>
      </c>
      <c r="BOZ47" s="626"/>
      <c r="BPA47" s="655">
        <v>5000</v>
      </c>
      <c r="BPB47" s="626"/>
      <c r="BPC47" s="655">
        <v>5000</v>
      </c>
      <c r="BPD47" s="626"/>
      <c r="BPE47" s="655">
        <v>5000</v>
      </c>
      <c r="BPF47" s="626"/>
      <c r="BPG47" s="655">
        <v>5000</v>
      </c>
      <c r="BPH47" s="626"/>
      <c r="BPI47" s="655">
        <v>5000</v>
      </c>
      <c r="BPJ47" s="626"/>
      <c r="BPK47" s="655">
        <v>5000</v>
      </c>
      <c r="BPL47" s="626"/>
      <c r="BPM47" s="655">
        <v>5000</v>
      </c>
      <c r="BPN47" s="626"/>
      <c r="BPO47" s="655">
        <v>5000</v>
      </c>
      <c r="BPP47" s="626"/>
      <c r="BPQ47" s="655">
        <v>5000</v>
      </c>
      <c r="BPR47" s="626"/>
      <c r="BPS47" s="655">
        <v>5000</v>
      </c>
      <c r="BPT47" s="626"/>
      <c r="BPU47" s="655">
        <v>5000</v>
      </c>
      <c r="BPV47" s="626"/>
      <c r="BPW47" s="655">
        <v>5000</v>
      </c>
      <c r="BPX47" s="626"/>
      <c r="BPY47" s="655">
        <v>5000</v>
      </c>
      <c r="BPZ47" s="626"/>
      <c r="BQA47" s="655">
        <v>5000</v>
      </c>
      <c r="BQB47" s="626"/>
      <c r="BQC47" s="655">
        <v>5000</v>
      </c>
      <c r="BQD47" s="626"/>
      <c r="BQE47" s="655">
        <v>5000</v>
      </c>
      <c r="BQF47" s="626"/>
      <c r="BQG47" s="655">
        <v>5000</v>
      </c>
      <c r="BQH47" s="626"/>
      <c r="BQI47" s="655">
        <v>5000</v>
      </c>
      <c r="BQJ47" s="626"/>
      <c r="BQK47" s="655">
        <v>5000</v>
      </c>
      <c r="BQL47" s="626"/>
      <c r="BQM47" s="655">
        <v>5000</v>
      </c>
      <c r="BQN47" s="626"/>
      <c r="BQO47" s="655">
        <v>5000</v>
      </c>
      <c r="BQP47" s="626"/>
      <c r="BQQ47" s="655">
        <v>5000</v>
      </c>
      <c r="BQR47" s="626"/>
      <c r="BQS47" s="655">
        <v>5000</v>
      </c>
      <c r="BQT47" s="626"/>
      <c r="BQU47" s="655">
        <v>5000</v>
      </c>
      <c r="BQV47" s="626"/>
      <c r="BQW47" s="655">
        <v>5000</v>
      </c>
      <c r="BQX47" s="626"/>
      <c r="BQY47" s="655">
        <v>5000</v>
      </c>
      <c r="BQZ47" s="626"/>
      <c r="BRA47" s="655">
        <v>5000</v>
      </c>
      <c r="BRB47" s="626"/>
      <c r="BRC47" s="655">
        <v>5000</v>
      </c>
      <c r="BRD47" s="626"/>
      <c r="BRE47" s="655">
        <v>5000</v>
      </c>
      <c r="BRF47" s="626"/>
      <c r="BRG47" s="655">
        <v>5000</v>
      </c>
      <c r="BRH47" s="626"/>
      <c r="BRI47" s="655">
        <v>5000</v>
      </c>
      <c r="BRJ47" s="626"/>
      <c r="BRK47" s="655">
        <v>5000</v>
      </c>
      <c r="BRL47" s="626"/>
      <c r="BRM47" s="655">
        <v>5000</v>
      </c>
      <c r="BRN47" s="626"/>
      <c r="BRO47" s="655">
        <v>5000</v>
      </c>
      <c r="BRP47" s="626"/>
      <c r="BRQ47" s="655">
        <v>5000</v>
      </c>
      <c r="BRR47" s="626"/>
      <c r="BRS47" s="655">
        <v>5000</v>
      </c>
      <c r="BRT47" s="626"/>
      <c r="BRU47" s="655">
        <v>5000</v>
      </c>
      <c r="BRV47" s="626"/>
      <c r="BRW47" s="655">
        <v>5000</v>
      </c>
      <c r="BRX47" s="626"/>
      <c r="BRY47" s="655">
        <v>5000</v>
      </c>
      <c r="BRZ47" s="626"/>
      <c r="BSA47" s="655">
        <v>5000</v>
      </c>
      <c r="BSB47" s="626"/>
      <c r="BSC47" s="655">
        <v>5000</v>
      </c>
      <c r="BSD47" s="626"/>
      <c r="BSE47" s="655">
        <v>5000</v>
      </c>
      <c r="BSF47" s="626"/>
      <c r="BSG47" s="655">
        <v>5000</v>
      </c>
      <c r="BSH47" s="626"/>
      <c r="BSI47" s="655">
        <v>5000</v>
      </c>
      <c r="BSJ47" s="626"/>
      <c r="BSK47" s="655">
        <v>5000</v>
      </c>
      <c r="BSL47" s="626"/>
      <c r="BSM47" s="655">
        <v>5000</v>
      </c>
      <c r="BSN47" s="626"/>
      <c r="BSO47" s="655">
        <v>5000</v>
      </c>
      <c r="BSP47" s="626"/>
      <c r="BSQ47" s="655">
        <v>5000</v>
      </c>
      <c r="BSR47" s="626"/>
      <c r="BSS47" s="655">
        <v>5000</v>
      </c>
      <c r="BST47" s="626"/>
      <c r="BSU47" s="655">
        <v>5000</v>
      </c>
      <c r="BSV47" s="626"/>
      <c r="BSW47" s="655">
        <v>5000</v>
      </c>
      <c r="BSX47" s="626"/>
      <c r="BSY47" s="655">
        <v>5000</v>
      </c>
      <c r="BSZ47" s="626"/>
      <c r="BTA47" s="655">
        <v>5000</v>
      </c>
      <c r="BTB47" s="626"/>
      <c r="BTC47" s="655">
        <v>5000</v>
      </c>
      <c r="BTD47" s="626"/>
      <c r="BTE47" s="655">
        <v>5000</v>
      </c>
      <c r="BTF47" s="626"/>
      <c r="BTG47" s="655">
        <v>5000</v>
      </c>
      <c r="BTH47" s="626"/>
      <c r="BTI47" s="655">
        <v>5000</v>
      </c>
      <c r="BTJ47" s="626"/>
      <c r="BTK47" s="655">
        <v>5000</v>
      </c>
      <c r="BTL47" s="626"/>
      <c r="BTM47" s="655">
        <v>5000</v>
      </c>
      <c r="BTN47" s="626"/>
      <c r="BTO47" s="655">
        <v>5000</v>
      </c>
      <c r="BTP47" s="626"/>
      <c r="BTQ47" s="655">
        <v>5000</v>
      </c>
      <c r="BTR47" s="626"/>
      <c r="BTS47" s="655">
        <v>5000</v>
      </c>
      <c r="BTT47" s="626"/>
      <c r="BTU47" s="655">
        <v>5000</v>
      </c>
      <c r="BTV47" s="626"/>
      <c r="BTW47" s="655">
        <v>5000</v>
      </c>
      <c r="BTX47" s="626"/>
      <c r="BTY47" s="655">
        <v>5000</v>
      </c>
      <c r="BTZ47" s="626"/>
      <c r="BUA47" s="655">
        <v>5000</v>
      </c>
      <c r="BUB47" s="626"/>
      <c r="BUC47" s="655">
        <v>5000</v>
      </c>
      <c r="BUD47" s="626"/>
      <c r="BUE47" s="655">
        <v>5000</v>
      </c>
      <c r="BUF47" s="626"/>
      <c r="BUG47" s="655">
        <v>5000</v>
      </c>
      <c r="BUH47" s="626"/>
      <c r="BUI47" s="655">
        <v>5000</v>
      </c>
      <c r="BUJ47" s="626"/>
      <c r="BUK47" s="655">
        <v>5000</v>
      </c>
      <c r="BUL47" s="626"/>
      <c r="BUM47" s="655">
        <v>5000</v>
      </c>
      <c r="BUN47" s="626"/>
      <c r="BUO47" s="655">
        <v>5000</v>
      </c>
      <c r="BUP47" s="626"/>
      <c r="BUQ47" s="655">
        <v>5000</v>
      </c>
      <c r="BUR47" s="626"/>
      <c r="BUS47" s="655">
        <v>5000</v>
      </c>
      <c r="BUT47" s="626"/>
      <c r="BUU47" s="655">
        <v>5000</v>
      </c>
      <c r="BUV47" s="626"/>
      <c r="BUW47" s="655">
        <v>5000</v>
      </c>
      <c r="BUX47" s="626"/>
      <c r="BUY47" s="655">
        <v>5000</v>
      </c>
      <c r="BUZ47" s="626"/>
      <c r="BVA47" s="655">
        <v>5000</v>
      </c>
      <c r="BVB47" s="626"/>
      <c r="BVC47" s="655">
        <v>5000</v>
      </c>
      <c r="BVD47" s="626"/>
      <c r="BVE47" s="655">
        <v>5000</v>
      </c>
      <c r="BVF47" s="626"/>
      <c r="BVG47" s="655">
        <v>5000</v>
      </c>
      <c r="BVH47" s="626"/>
      <c r="BVI47" s="655">
        <v>5000</v>
      </c>
      <c r="BVJ47" s="626"/>
      <c r="BVK47" s="655">
        <v>5000</v>
      </c>
      <c r="BVL47" s="626"/>
      <c r="BVM47" s="655">
        <v>5000</v>
      </c>
      <c r="BVN47" s="626"/>
      <c r="BVO47" s="655">
        <v>5000</v>
      </c>
      <c r="BVP47" s="626"/>
      <c r="BVQ47" s="655">
        <v>5000</v>
      </c>
      <c r="BVR47" s="626"/>
      <c r="BVS47" s="655">
        <v>5000</v>
      </c>
      <c r="BVT47" s="626"/>
      <c r="BVU47" s="655">
        <v>5000</v>
      </c>
      <c r="BVV47" s="626"/>
      <c r="BVW47" s="655">
        <v>5000</v>
      </c>
      <c r="BVX47" s="626"/>
      <c r="BVY47" s="655">
        <v>5000</v>
      </c>
      <c r="BVZ47" s="626"/>
      <c r="BWA47" s="655">
        <v>5000</v>
      </c>
      <c r="BWB47" s="626"/>
      <c r="BWC47" s="655">
        <v>5000</v>
      </c>
      <c r="BWD47" s="626"/>
      <c r="BWE47" s="655">
        <v>5000</v>
      </c>
      <c r="BWF47" s="626"/>
      <c r="BWG47" s="655">
        <v>5000</v>
      </c>
      <c r="BWH47" s="626"/>
      <c r="BWI47" s="655">
        <v>5000</v>
      </c>
      <c r="BWJ47" s="626"/>
      <c r="BWK47" s="655">
        <v>5000</v>
      </c>
      <c r="BWL47" s="626"/>
      <c r="BWM47" s="655">
        <v>5000</v>
      </c>
      <c r="BWN47" s="626"/>
      <c r="BWO47" s="655">
        <v>5000</v>
      </c>
      <c r="BWP47" s="626"/>
      <c r="BWQ47" s="655">
        <v>5000</v>
      </c>
      <c r="BWR47" s="626"/>
      <c r="BWS47" s="655">
        <v>5000</v>
      </c>
      <c r="BWT47" s="626"/>
      <c r="BWU47" s="655">
        <v>5000</v>
      </c>
      <c r="BWV47" s="626"/>
      <c r="BWW47" s="655">
        <v>5000</v>
      </c>
      <c r="BWX47" s="626"/>
      <c r="BWY47" s="655">
        <v>5000</v>
      </c>
      <c r="BWZ47" s="626"/>
      <c r="BXA47" s="655">
        <v>5000</v>
      </c>
      <c r="BXB47" s="626"/>
      <c r="BXC47" s="655">
        <v>5000</v>
      </c>
      <c r="BXD47" s="626"/>
      <c r="BXE47" s="655">
        <v>5000</v>
      </c>
      <c r="BXF47" s="626"/>
      <c r="BXG47" s="655">
        <v>5000</v>
      </c>
      <c r="BXH47" s="626"/>
      <c r="BXI47" s="655">
        <v>5000</v>
      </c>
      <c r="BXJ47" s="626"/>
      <c r="BXK47" s="655">
        <v>5000</v>
      </c>
      <c r="BXL47" s="626"/>
      <c r="BXM47" s="655">
        <v>5000</v>
      </c>
      <c r="BXN47" s="626"/>
      <c r="BXO47" s="655">
        <v>5000</v>
      </c>
      <c r="BXP47" s="626"/>
      <c r="BXQ47" s="655">
        <v>5000</v>
      </c>
      <c r="BXR47" s="626"/>
      <c r="BXS47" s="655">
        <v>5000</v>
      </c>
      <c r="BXT47" s="626"/>
      <c r="BXU47" s="655">
        <v>5000</v>
      </c>
      <c r="BXV47" s="626"/>
      <c r="BXW47" s="655">
        <v>5000</v>
      </c>
      <c r="BXX47" s="626"/>
      <c r="BXY47" s="655">
        <v>5000</v>
      </c>
      <c r="BXZ47" s="626"/>
      <c r="BYA47" s="655">
        <v>5000</v>
      </c>
      <c r="BYB47" s="626"/>
      <c r="BYC47" s="655">
        <v>5000</v>
      </c>
      <c r="BYD47" s="626"/>
      <c r="BYE47" s="655">
        <v>5000</v>
      </c>
      <c r="BYF47" s="626"/>
      <c r="BYG47" s="655">
        <v>5000</v>
      </c>
      <c r="BYH47" s="626"/>
      <c r="BYI47" s="655">
        <v>5000</v>
      </c>
      <c r="BYJ47" s="626"/>
      <c r="BYK47" s="655">
        <v>5000</v>
      </c>
      <c r="BYL47" s="626"/>
      <c r="BYM47" s="655">
        <v>5000</v>
      </c>
      <c r="BYN47" s="626"/>
      <c r="BYO47" s="655">
        <v>5000</v>
      </c>
      <c r="BYP47" s="626"/>
      <c r="BYQ47" s="655">
        <v>5000</v>
      </c>
      <c r="BYR47" s="626"/>
      <c r="BYS47" s="655">
        <v>5000</v>
      </c>
      <c r="BYT47" s="626"/>
      <c r="BYU47" s="655">
        <v>5000</v>
      </c>
      <c r="BYV47" s="626"/>
      <c r="BYW47" s="655">
        <v>5000</v>
      </c>
      <c r="BYX47" s="626"/>
      <c r="BYY47" s="655">
        <v>5000</v>
      </c>
      <c r="BYZ47" s="626"/>
      <c r="BZA47" s="655">
        <v>5000</v>
      </c>
      <c r="BZB47" s="626"/>
      <c r="BZC47" s="655">
        <v>5000</v>
      </c>
      <c r="BZD47" s="626"/>
      <c r="BZE47" s="655">
        <v>5000</v>
      </c>
      <c r="BZF47" s="626"/>
      <c r="BZG47" s="655">
        <v>5000</v>
      </c>
      <c r="BZH47" s="626"/>
      <c r="BZI47" s="655">
        <v>5000</v>
      </c>
      <c r="BZJ47" s="626"/>
      <c r="BZK47" s="655">
        <v>5000</v>
      </c>
      <c r="BZL47" s="626"/>
      <c r="BZM47" s="655">
        <v>5000</v>
      </c>
      <c r="BZN47" s="626"/>
      <c r="BZO47" s="655">
        <v>5000</v>
      </c>
      <c r="BZP47" s="626"/>
      <c r="BZQ47" s="655">
        <v>5000</v>
      </c>
      <c r="BZR47" s="626"/>
      <c r="BZS47" s="655">
        <v>5000</v>
      </c>
      <c r="BZT47" s="626"/>
      <c r="BZU47" s="655">
        <v>5000</v>
      </c>
      <c r="BZV47" s="626"/>
      <c r="BZW47" s="655">
        <v>5000</v>
      </c>
      <c r="BZX47" s="626"/>
      <c r="BZY47" s="655">
        <v>5000</v>
      </c>
      <c r="BZZ47" s="626"/>
      <c r="CAA47" s="655">
        <v>5000</v>
      </c>
      <c r="CAB47" s="626"/>
      <c r="CAC47" s="655">
        <v>5000</v>
      </c>
      <c r="CAD47" s="626"/>
      <c r="CAE47" s="655">
        <v>5000</v>
      </c>
      <c r="CAF47" s="626"/>
      <c r="CAG47" s="655">
        <v>5000</v>
      </c>
      <c r="CAH47" s="626"/>
      <c r="CAI47" s="655">
        <v>5000</v>
      </c>
      <c r="CAJ47" s="626"/>
      <c r="CAK47" s="655">
        <v>5000</v>
      </c>
      <c r="CAL47" s="626"/>
      <c r="CAM47" s="655">
        <v>5000</v>
      </c>
      <c r="CAN47" s="626"/>
      <c r="CAO47" s="655">
        <v>5000</v>
      </c>
      <c r="CAP47" s="626"/>
      <c r="CAQ47" s="655">
        <v>5000</v>
      </c>
      <c r="CAR47" s="626"/>
      <c r="CAS47" s="655">
        <v>5000</v>
      </c>
      <c r="CAT47" s="626"/>
      <c r="CAU47" s="655">
        <v>5000</v>
      </c>
      <c r="CAV47" s="626"/>
      <c r="CAW47" s="655">
        <v>5000</v>
      </c>
      <c r="CAX47" s="626"/>
      <c r="CAY47" s="655">
        <v>5000</v>
      </c>
      <c r="CAZ47" s="626"/>
      <c r="CBA47" s="655">
        <v>5000</v>
      </c>
      <c r="CBB47" s="626"/>
      <c r="CBC47" s="655">
        <v>5000</v>
      </c>
      <c r="CBD47" s="626"/>
      <c r="CBE47" s="655">
        <v>5000</v>
      </c>
      <c r="CBF47" s="626"/>
      <c r="CBG47" s="655">
        <v>5000</v>
      </c>
      <c r="CBH47" s="626"/>
      <c r="CBI47" s="655">
        <v>5000</v>
      </c>
      <c r="CBJ47" s="626"/>
      <c r="CBK47" s="655">
        <v>5000</v>
      </c>
      <c r="CBL47" s="626"/>
      <c r="CBM47" s="655">
        <v>5000</v>
      </c>
      <c r="CBN47" s="626"/>
      <c r="CBO47" s="655">
        <v>5000</v>
      </c>
      <c r="CBP47" s="626"/>
      <c r="CBQ47" s="655">
        <v>5000</v>
      </c>
      <c r="CBR47" s="626"/>
      <c r="CBS47" s="655">
        <v>5000</v>
      </c>
      <c r="CBT47" s="626"/>
      <c r="CBU47" s="655">
        <v>5000</v>
      </c>
      <c r="CBV47" s="626"/>
      <c r="CBW47" s="655">
        <v>5000</v>
      </c>
      <c r="CBX47" s="626"/>
      <c r="CBY47" s="655">
        <v>5000</v>
      </c>
      <c r="CBZ47" s="626"/>
      <c r="CCA47" s="655">
        <v>5000</v>
      </c>
      <c r="CCB47" s="626"/>
      <c r="CCC47" s="655">
        <v>5000</v>
      </c>
      <c r="CCD47" s="626"/>
      <c r="CCE47" s="655">
        <v>5000</v>
      </c>
      <c r="CCF47" s="626"/>
      <c r="CCG47" s="655">
        <v>5000</v>
      </c>
      <c r="CCH47" s="626"/>
      <c r="CCI47" s="655">
        <v>5000</v>
      </c>
      <c r="CCJ47" s="626"/>
      <c r="CCK47" s="655">
        <v>5000</v>
      </c>
      <c r="CCL47" s="626"/>
      <c r="CCM47" s="655">
        <v>5000</v>
      </c>
      <c r="CCN47" s="626"/>
      <c r="CCO47" s="655">
        <v>5000</v>
      </c>
      <c r="CCP47" s="626"/>
      <c r="CCQ47" s="655">
        <v>5000</v>
      </c>
      <c r="CCR47" s="626"/>
      <c r="CCS47" s="655">
        <v>5000</v>
      </c>
      <c r="CCT47" s="626"/>
      <c r="CCU47" s="655">
        <v>5000</v>
      </c>
      <c r="CCV47" s="626"/>
      <c r="CCW47" s="655">
        <v>5000</v>
      </c>
      <c r="CCX47" s="626"/>
      <c r="CCY47" s="655">
        <v>5000</v>
      </c>
      <c r="CCZ47" s="626"/>
      <c r="CDA47" s="655">
        <v>5000</v>
      </c>
      <c r="CDB47" s="626"/>
      <c r="CDC47" s="655">
        <v>5000</v>
      </c>
      <c r="CDD47" s="626"/>
      <c r="CDE47" s="655">
        <v>5000</v>
      </c>
      <c r="CDF47" s="626"/>
      <c r="CDG47" s="655">
        <v>5000</v>
      </c>
      <c r="CDH47" s="626"/>
      <c r="CDI47" s="655">
        <v>5000</v>
      </c>
      <c r="CDJ47" s="626"/>
      <c r="CDK47" s="655">
        <v>5000</v>
      </c>
      <c r="CDL47" s="626"/>
      <c r="CDM47" s="655">
        <v>5000</v>
      </c>
      <c r="CDN47" s="626"/>
      <c r="CDO47" s="655">
        <v>5000</v>
      </c>
      <c r="CDP47" s="626"/>
      <c r="CDQ47" s="655">
        <v>5000</v>
      </c>
      <c r="CDR47" s="626"/>
      <c r="CDS47" s="655">
        <v>5000</v>
      </c>
      <c r="CDT47" s="626"/>
      <c r="CDU47" s="655">
        <v>5000</v>
      </c>
      <c r="CDV47" s="626"/>
      <c r="CDW47" s="655">
        <v>5000</v>
      </c>
      <c r="CDX47" s="626"/>
      <c r="CDY47" s="655">
        <v>5000</v>
      </c>
      <c r="CDZ47" s="626"/>
      <c r="CEA47" s="655">
        <v>5000</v>
      </c>
      <c r="CEB47" s="626"/>
      <c r="CEC47" s="655">
        <v>5000</v>
      </c>
      <c r="CED47" s="626"/>
      <c r="CEE47" s="655">
        <v>5000</v>
      </c>
      <c r="CEF47" s="626"/>
      <c r="CEG47" s="655">
        <v>5000</v>
      </c>
      <c r="CEH47" s="626"/>
      <c r="CEI47" s="655">
        <v>5000</v>
      </c>
      <c r="CEJ47" s="626"/>
      <c r="CEK47" s="655">
        <v>5000</v>
      </c>
      <c r="CEL47" s="626"/>
      <c r="CEM47" s="655">
        <v>5000</v>
      </c>
      <c r="CEN47" s="626"/>
      <c r="CEO47" s="655">
        <v>5000</v>
      </c>
      <c r="CEP47" s="626"/>
      <c r="CEQ47" s="655">
        <v>5000</v>
      </c>
      <c r="CER47" s="626"/>
      <c r="CES47" s="655">
        <v>5000</v>
      </c>
      <c r="CET47" s="626"/>
      <c r="CEU47" s="655">
        <v>5000</v>
      </c>
      <c r="CEV47" s="626"/>
      <c r="CEW47" s="655">
        <v>5000</v>
      </c>
      <c r="CEX47" s="626"/>
      <c r="CEY47" s="655">
        <v>5000</v>
      </c>
      <c r="CEZ47" s="626"/>
      <c r="CFA47" s="655">
        <v>5000</v>
      </c>
      <c r="CFB47" s="626"/>
      <c r="CFC47" s="655">
        <v>5000</v>
      </c>
      <c r="CFD47" s="626"/>
      <c r="CFE47" s="655">
        <v>5000</v>
      </c>
      <c r="CFF47" s="626"/>
      <c r="CFG47" s="655">
        <v>5000</v>
      </c>
      <c r="CFH47" s="626"/>
      <c r="CFI47" s="655">
        <v>5000</v>
      </c>
      <c r="CFJ47" s="626"/>
      <c r="CFK47" s="655">
        <v>5000</v>
      </c>
      <c r="CFL47" s="626"/>
      <c r="CFM47" s="655">
        <v>5000</v>
      </c>
      <c r="CFN47" s="626"/>
      <c r="CFO47" s="655">
        <v>5000</v>
      </c>
      <c r="CFP47" s="626"/>
      <c r="CFQ47" s="655">
        <v>5000</v>
      </c>
      <c r="CFR47" s="626"/>
      <c r="CFS47" s="655">
        <v>5000</v>
      </c>
      <c r="CFT47" s="626"/>
      <c r="CFU47" s="655">
        <v>5000</v>
      </c>
      <c r="CFV47" s="626"/>
      <c r="CFW47" s="655">
        <v>5000</v>
      </c>
      <c r="CFX47" s="626"/>
      <c r="CFY47" s="655">
        <v>5000</v>
      </c>
      <c r="CFZ47" s="626"/>
      <c r="CGA47" s="655">
        <v>5000</v>
      </c>
      <c r="CGB47" s="626"/>
      <c r="CGC47" s="655">
        <v>5000</v>
      </c>
      <c r="CGD47" s="626"/>
      <c r="CGE47" s="655">
        <v>5000</v>
      </c>
      <c r="CGF47" s="626"/>
      <c r="CGG47" s="655">
        <v>5000</v>
      </c>
      <c r="CGH47" s="626"/>
      <c r="CGI47" s="655">
        <v>5000</v>
      </c>
      <c r="CGJ47" s="626"/>
      <c r="CGK47" s="655">
        <v>5000</v>
      </c>
      <c r="CGL47" s="626"/>
      <c r="CGM47" s="655">
        <v>5000</v>
      </c>
      <c r="CGN47" s="626"/>
      <c r="CGO47" s="655">
        <v>5000</v>
      </c>
      <c r="CGP47" s="626"/>
      <c r="CGQ47" s="655">
        <v>5000</v>
      </c>
      <c r="CGR47" s="626"/>
      <c r="CGS47" s="655">
        <v>5000</v>
      </c>
      <c r="CGT47" s="626"/>
      <c r="CGU47" s="655">
        <v>5000</v>
      </c>
      <c r="CGV47" s="626"/>
      <c r="CGW47" s="655">
        <v>5000</v>
      </c>
      <c r="CGX47" s="626"/>
      <c r="CGY47" s="655">
        <v>5000</v>
      </c>
      <c r="CGZ47" s="626"/>
      <c r="CHA47" s="655">
        <v>5000</v>
      </c>
      <c r="CHB47" s="626"/>
      <c r="CHC47" s="655">
        <v>5000</v>
      </c>
      <c r="CHD47" s="626"/>
      <c r="CHE47" s="655">
        <v>5000</v>
      </c>
      <c r="CHF47" s="626"/>
      <c r="CHG47" s="655">
        <v>5000</v>
      </c>
      <c r="CHH47" s="626"/>
      <c r="CHI47" s="655">
        <v>5000</v>
      </c>
      <c r="CHJ47" s="626"/>
      <c r="CHK47" s="655">
        <v>5000</v>
      </c>
      <c r="CHL47" s="626"/>
      <c r="CHM47" s="655">
        <v>5000</v>
      </c>
      <c r="CHN47" s="626"/>
      <c r="CHO47" s="655">
        <v>5000</v>
      </c>
      <c r="CHP47" s="626"/>
      <c r="CHQ47" s="655">
        <v>5000</v>
      </c>
      <c r="CHR47" s="626"/>
      <c r="CHS47" s="655">
        <v>5000</v>
      </c>
      <c r="CHT47" s="626"/>
      <c r="CHU47" s="655">
        <v>5000</v>
      </c>
      <c r="CHV47" s="626"/>
      <c r="CHW47" s="655">
        <v>5000</v>
      </c>
      <c r="CHX47" s="626"/>
      <c r="CHY47" s="655">
        <v>5000</v>
      </c>
      <c r="CHZ47" s="626"/>
      <c r="CIA47" s="655">
        <v>5000</v>
      </c>
      <c r="CIB47" s="626"/>
      <c r="CIC47" s="655">
        <v>5000</v>
      </c>
      <c r="CID47" s="626"/>
      <c r="CIE47" s="655">
        <v>5000</v>
      </c>
      <c r="CIF47" s="626"/>
      <c r="CIG47" s="655">
        <v>5000</v>
      </c>
      <c r="CIH47" s="626"/>
      <c r="CII47" s="655">
        <v>5000</v>
      </c>
      <c r="CIJ47" s="626"/>
      <c r="CIK47" s="655">
        <v>5000</v>
      </c>
      <c r="CIL47" s="626"/>
      <c r="CIM47" s="655">
        <v>5000</v>
      </c>
      <c r="CIN47" s="626"/>
      <c r="CIO47" s="655">
        <v>5000</v>
      </c>
      <c r="CIP47" s="626"/>
      <c r="CIQ47" s="655">
        <v>5000</v>
      </c>
      <c r="CIR47" s="626"/>
      <c r="CIS47" s="655">
        <v>5000</v>
      </c>
      <c r="CIT47" s="626"/>
      <c r="CIU47" s="655">
        <v>5000</v>
      </c>
      <c r="CIV47" s="626"/>
      <c r="CIW47" s="655">
        <v>5000</v>
      </c>
      <c r="CIX47" s="626"/>
      <c r="CIY47" s="655">
        <v>5000</v>
      </c>
      <c r="CIZ47" s="626"/>
      <c r="CJA47" s="655">
        <v>5000</v>
      </c>
      <c r="CJB47" s="626"/>
      <c r="CJC47" s="655">
        <v>5000</v>
      </c>
      <c r="CJD47" s="626"/>
      <c r="CJE47" s="655">
        <v>5000</v>
      </c>
      <c r="CJF47" s="626"/>
      <c r="CJG47" s="655">
        <v>5000</v>
      </c>
      <c r="CJH47" s="626"/>
      <c r="CJI47" s="655">
        <v>5000</v>
      </c>
      <c r="CJJ47" s="626"/>
      <c r="CJK47" s="655">
        <v>5000</v>
      </c>
      <c r="CJL47" s="626"/>
      <c r="CJM47" s="655">
        <v>5000</v>
      </c>
      <c r="CJN47" s="626"/>
      <c r="CJO47" s="655">
        <v>5000</v>
      </c>
      <c r="CJP47" s="626"/>
      <c r="CJQ47" s="655">
        <v>5000</v>
      </c>
      <c r="CJR47" s="626"/>
      <c r="CJS47" s="655">
        <v>5000</v>
      </c>
      <c r="CJT47" s="626"/>
      <c r="CJU47" s="655">
        <v>5000</v>
      </c>
      <c r="CJV47" s="626"/>
      <c r="CJW47" s="655">
        <v>5000</v>
      </c>
      <c r="CJX47" s="626"/>
      <c r="CJY47" s="655">
        <v>5000</v>
      </c>
      <c r="CJZ47" s="626"/>
      <c r="CKA47" s="655">
        <v>5000</v>
      </c>
      <c r="CKB47" s="626"/>
      <c r="CKC47" s="655">
        <v>5000</v>
      </c>
      <c r="CKD47" s="626"/>
      <c r="CKE47" s="655">
        <v>5000</v>
      </c>
      <c r="CKF47" s="626"/>
      <c r="CKG47" s="655">
        <v>5000</v>
      </c>
      <c r="CKH47" s="626"/>
      <c r="CKI47" s="655">
        <v>5000</v>
      </c>
      <c r="CKJ47" s="626"/>
      <c r="CKK47" s="655">
        <v>5000</v>
      </c>
      <c r="CKL47" s="626"/>
      <c r="CKM47" s="655">
        <v>5000</v>
      </c>
      <c r="CKN47" s="626"/>
      <c r="CKO47" s="655">
        <v>5000</v>
      </c>
      <c r="CKP47" s="626"/>
      <c r="CKQ47" s="655">
        <v>5000</v>
      </c>
      <c r="CKR47" s="626"/>
      <c r="CKS47" s="655">
        <v>5000</v>
      </c>
      <c r="CKT47" s="626"/>
      <c r="CKU47" s="655">
        <v>5000</v>
      </c>
      <c r="CKV47" s="626"/>
      <c r="CKW47" s="655">
        <v>5000</v>
      </c>
      <c r="CKX47" s="626"/>
      <c r="CKY47" s="655">
        <v>5000</v>
      </c>
      <c r="CKZ47" s="626"/>
      <c r="CLA47" s="655">
        <v>5000</v>
      </c>
      <c r="CLB47" s="626"/>
      <c r="CLC47" s="655">
        <v>5000</v>
      </c>
      <c r="CLD47" s="626"/>
      <c r="CLE47" s="655">
        <v>5000</v>
      </c>
      <c r="CLF47" s="626"/>
      <c r="CLG47" s="655">
        <v>5000</v>
      </c>
      <c r="CLH47" s="626"/>
      <c r="CLI47" s="655">
        <v>5000</v>
      </c>
      <c r="CLJ47" s="626"/>
      <c r="CLK47" s="655">
        <v>5000</v>
      </c>
      <c r="CLL47" s="626"/>
      <c r="CLM47" s="655">
        <v>5000</v>
      </c>
      <c r="CLN47" s="626"/>
      <c r="CLO47" s="655">
        <v>5000</v>
      </c>
      <c r="CLP47" s="626"/>
      <c r="CLQ47" s="655">
        <v>5000</v>
      </c>
      <c r="CLR47" s="626"/>
      <c r="CLS47" s="655">
        <v>5000</v>
      </c>
      <c r="CLT47" s="626"/>
      <c r="CLU47" s="655">
        <v>5000</v>
      </c>
      <c r="CLV47" s="626"/>
      <c r="CLW47" s="655">
        <v>5000</v>
      </c>
      <c r="CLX47" s="626"/>
      <c r="CLY47" s="655">
        <v>5000</v>
      </c>
      <c r="CLZ47" s="626"/>
      <c r="CMA47" s="655">
        <v>5000</v>
      </c>
      <c r="CMB47" s="626"/>
      <c r="CMC47" s="655">
        <v>5000</v>
      </c>
      <c r="CMD47" s="626"/>
      <c r="CME47" s="655">
        <v>5000</v>
      </c>
      <c r="CMF47" s="626"/>
      <c r="CMG47" s="655">
        <v>5000</v>
      </c>
      <c r="CMH47" s="626"/>
      <c r="CMI47" s="655">
        <v>5000</v>
      </c>
      <c r="CMJ47" s="626"/>
      <c r="CMK47" s="655">
        <v>5000</v>
      </c>
      <c r="CML47" s="626"/>
      <c r="CMM47" s="655">
        <v>5000</v>
      </c>
      <c r="CMN47" s="626"/>
      <c r="CMO47" s="655">
        <v>5000</v>
      </c>
      <c r="CMP47" s="626"/>
      <c r="CMQ47" s="655">
        <v>5000</v>
      </c>
      <c r="CMR47" s="626"/>
      <c r="CMS47" s="655">
        <v>5000</v>
      </c>
      <c r="CMT47" s="626"/>
      <c r="CMU47" s="655">
        <v>5000</v>
      </c>
      <c r="CMV47" s="626"/>
      <c r="CMW47" s="655">
        <v>5000</v>
      </c>
      <c r="CMX47" s="626"/>
      <c r="CMY47" s="655">
        <v>5000</v>
      </c>
      <c r="CMZ47" s="626"/>
      <c r="CNA47" s="655">
        <v>5000</v>
      </c>
      <c r="CNB47" s="626"/>
      <c r="CNC47" s="655">
        <v>5000</v>
      </c>
      <c r="CND47" s="626"/>
      <c r="CNE47" s="655">
        <v>5000</v>
      </c>
      <c r="CNF47" s="626"/>
      <c r="CNG47" s="655">
        <v>5000</v>
      </c>
      <c r="CNH47" s="626"/>
      <c r="CNI47" s="655">
        <v>5000</v>
      </c>
      <c r="CNJ47" s="626"/>
      <c r="CNK47" s="655">
        <v>5000</v>
      </c>
      <c r="CNL47" s="626"/>
      <c r="CNM47" s="655">
        <v>5000</v>
      </c>
      <c r="CNN47" s="626"/>
      <c r="CNO47" s="655">
        <v>5000</v>
      </c>
      <c r="CNP47" s="626"/>
      <c r="CNQ47" s="655">
        <v>5000</v>
      </c>
      <c r="CNR47" s="626"/>
      <c r="CNS47" s="655">
        <v>5000</v>
      </c>
      <c r="CNT47" s="626"/>
      <c r="CNU47" s="655">
        <v>5000</v>
      </c>
      <c r="CNV47" s="626"/>
      <c r="CNW47" s="655">
        <v>5000</v>
      </c>
      <c r="CNX47" s="626"/>
      <c r="CNY47" s="655">
        <v>5000</v>
      </c>
      <c r="CNZ47" s="626"/>
      <c r="COA47" s="655">
        <v>5000</v>
      </c>
      <c r="COB47" s="626"/>
      <c r="COC47" s="655">
        <v>5000</v>
      </c>
      <c r="COD47" s="626"/>
      <c r="COE47" s="655">
        <v>5000</v>
      </c>
      <c r="COF47" s="626"/>
      <c r="COG47" s="655">
        <v>5000</v>
      </c>
      <c r="COH47" s="626"/>
      <c r="COI47" s="655">
        <v>5000</v>
      </c>
      <c r="COJ47" s="626"/>
      <c r="COK47" s="655">
        <v>5000</v>
      </c>
      <c r="COL47" s="626"/>
      <c r="COM47" s="655">
        <v>5000</v>
      </c>
      <c r="CON47" s="626"/>
      <c r="COO47" s="655">
        <v>5000</v>
      </c>
      <c r="COP47" s="626"/>
      <c r="COQ47" s="655">
        <v>5000</v>
      </c>
      <c r="COR47" s="626"/>
      <c r="COS47" s="655">
        <v>5000</v>
      </c>
      <c r="COT47" s="626"/>
      <c r="COU47" s="655">
        <v>5000</v>
      </c>
      <c r="COV47" s="626"/>
      <c r="COW47" s="655">
        <v>5000</v>
      </c>
      <c r="COX47" s="626"/>
      <c r="COY47" s="655">
        <v>5000</v>
      </c>
      <c r="COZ47" s="626"/>
      <c r="CPA47" s="655">
        <v>5000</v>
      </c>
      <c r="CPB47" s="626"/>
      <c r="CPC47" s="655">
        <v>5000</v>
      </c>
      <c r="CPD47" s="626"/>
      <c r="CPE47" s="655">
        <v>5000</v>
      </c>
      <c r="CPF47" s="626"/>
      <c r="CPG47" s="655">
        <v>5000</v>
      </c>
      <c r="CPH47" s="626"/>
      <c r="CPI47" s="655">
        <v>5000</v>
      </c>
      <c r="CPJ47" s="626"/>
      <c r="CPK47" s="655">
        <v>5000</v>
      </c>
      <c r="CPL47" s="626"/>
      <c r="CPM47" s="655">
        <v>5000</v>
      </c>
      <c r="CPN47" s="626"/>
      <c r="CPO47" s="655">
        <v>5000</v>
      </c>
      <c r="CPP47" s="626"/>
      <c r="CPQ47" s="655">
        <v>5000</v>
      </c>
      <c r="CPR47" s="626"/>
      <c r="CPS47" s="655">
        <v>5000</v>
      </c>
      <c r="CPT47" s="626"/>
      <c r="CPU47" s="655">
        <v>5000</v>
      </c>
      <c r="CPV47" s="626"/>
      <c r="CPW47" s="655">
        <v>5000</v>
      </c>
      <c r="CPX47" s="626"/>
      <c r="CPY47" s="655">
        <v>5000</v>
      </c>
      <c r="CPZ47" s="626"/>
      <c r="CQA47" s="655">
        <v>5000</v>
      </c>
      <c r="CQB47" s="626"/>
      <c r="CQC47" s="655">
        <v>5000</v>
      </c>
      <c r="CQD47" s="626"/>
      <c r="CQE47" s="655">
        <v>5000</v>
      </c>
      <c r="CQF47" s="626"/>
      <c r="CQG47" s="655">
        <v>5000</v>
      </c>
      <c r="CQH47" s="626"/>
      <c r="CQI47" s="655">
        <v>5000</v>
      </c>
      <c r="CQJ47" s="626"/>
      <c r="CQK47" s="655">
        <v>5000</v>
      </c>
      <c r="CQL47" s="626"/>
      <c r="CQM47" s="655">
        <v>5000</v>
      </c>
      <c r="CQN47" s="626"/>
      <c r="CQO47" s="655">
        <v>5000</v>
      </c>
      <c r="CQP47" s="626"/>
      <c r="CQQ47" s="655">
        <v>5000</v>
      </c>
      <c r="CQR47" s="626"/>
      <c r="CQS47" s="655">
        <v>5000</v>
      </c>
      <c r="CQT47" s="626"/>
      <c r="CQU47" s="655">
        <v>5000</v>
      </c>
      <c r="CQV47" s="626"/>
      <c r="CQW47" s="655">
        <v>5000</v>
      </c>
      <c r="CQX47" s="626"/>
      <c r="CQY47" s="655">
        <v>5000</v>
      </c>
      <c r="CQZ47" s="626"/>
      <c r="CRA47" s="655">
        <v>5000</v>
      </c>
      <c r="CRB47" s="626"/>
      <c r="CRC47" s="655">
        <v>5000</v>
      </c>
      <c r="CRD47" s="626"/>
      <c r="CRE47" s="655">
        <v>5000</v>
      </c>
      <c r="CRF47" s="626"/>
      <c r="CRG47" s="655">
        <v>5000</v>
      </c>
      <c r="CRH47" s="626"/>
      <c r="CRI47" s="655">
        <v>5000</v>
      </c>
      <c r="CRJ47" s="626"/>
      <c r="CRK47" s="655">
        <v>5000</v>
      </c>
      <c r="CRL47" s="626"/>
      <c r="CRM47" s="655">
        <v>5000</v>
      </c>
      <c r="CRN47" s="626"/>
      <c r="CRO47" s="655">
        <v>5000</v>
      </c>
      <c r="CRP47" s="626"/>
      <c r="CRQ47" s="655">
        <v>5000</v>
      </c>
      <c r="CRR47" s="626"/>
      <c r="CRS47" s="655">
        <v>5000</v>
      </c>
      <c r="CRT47" s="626"/>
      <c r="CRU47" s="655">
        <v>5000</v>
      </c>
      <c r="CRV47" s="626"/>
      <c r="CRW47" s="655">
        <v>5000</v>
      </c>
      <c r="CRX47" s="626"/>
      <c r="CRY47" s="655">
        <v>5000</v>
      </c>
      <c r="CRZ47" s="626"/>
      <c r="CSA47" s="655">
        <v>5000</v>
      </c>
      <c r="CSB47" s="626"/>
      <c r="CSC47" s="655">
        <v>5000</v>
      </c>
      <c r="CSD47" s="626"/>
      <c r="CSE47" s="655">
        <v>5000</v>
      </c>
      <c r="CSF47" s="626"/>
      <c r="CSG47" s="655">
        <v>5000</v>
      </c>
      <c r="CSH47" s="626"/>
      <c r="CSI47" s="655">
        <v>5000</v>
      </c>
      <c r="CSJ47" s="626"/>
      <c r="CSK47" s="655">
        <v>5000</v>
      </c>
      <c r="CSL47" s="626"/>
      <c r="CSM47" s="655">
        <v>5000</v>
      </c>
      <c r="CSN47" s="626"/>
      <c r="CSO47" s="655">
        <v>5000</v>
      </c>
      <c r="CSP47" s="626"/>
      <c r="CSQ47" s="655">
        <v>5000</v>
      </c>
      <c r="CSR47" s="626"/>
      <c r="CSS47" s="655">
        <v>5000</v>
      </c>
      <c r="CST47" s="626"/>
      <c r="CSU47" s="655">
        <v>5000</v>
      </c>
      <c r="CSV47" s="626"/>
      <c r="CSW47" s="655">
        <v>5000</v>
      </c>
      <c r="CSX47" s="626"/>
      <c r="CSY47" s="655">
        <v>5000</v>
      </c>
      <c r="CSZ47" s="626"/>
      <c r="CTA47" s="655">
        <v>5000</v>
      </c>
      <c r="CTB47" s="626"/>
      <c r="CTC47" s="655">
        <v>5000</v>
      </c>
      <c r="CTD47" s="626"/>
      <c r="CTE47" s="655">
        <v>5000</v>
      </c>
      <c r="CTF47" s="626"/>
      <c r="CTG47" s="655">
        <v>5000</v>
      </c>
      <c r="CTH47" s="626"/>
      <c r="CTI47" s="655">
        <v>5000</v>
      </c>
      <c r="CTJ47" s="626"/>
      <c r="CTK47" s="655">
        <v>5000</v>
      </c>
      <c r="CTL47" s="626"/>
      <c r="CTM47" s="655">
        <v>5000</v>
      </c>
      <c r="CTN47" s="626"/>
      <c r="CTO47" s="655">
        <v>5000</v>
      </c>
      <c r="CTP47" s="626"/>
      <c r="CTQ47" s="655">
        <v>5000</v>
      </c>
      <c r="CTR47" s="626"/>
      <c r="CTS47" s="655">
        <v>5000</v>
      </c>
      <c r="CTT47" s="626"/>
      <c r="CTU47" s="655">
        <v>5000</v>
      </c>
      <c r="CTV47" s="626"/>
      <c r="CTW47" s="655">
        <v>5000</v>
      </c>
      <c r="CTX47" s="626"/>
      <c r="CTY47" s="655">
        <v>5000</v>
      </c>
      <c r="CTZ47" s="626"/>
      <c r="CUA47" s="655">
        <v>5000</v>
      </c>
      <c r="CUB47" s="626"/>
      <c r="CUC47" s="655">
        <v>5000</v>
      </c>
      <c r="CUD47" s="626"/>
      <c r="CUE47" s="655">
        <v>5000</v>
      </c>
      <c r="CUF47" s="626"/>
      <c r="CUG47" s="655">
        <v>5000</v>
      </c>
      <c r="CUH47" s="626"/>
      <c r="CUI47" s="655">
        <v>5000</v>
      </c>
      <c r="CUJ47" s="626"/>
      <c r="CUK47" s="655">
        <v>5000</v>
      </c>
      <c r="CUL47" s="626"/>
      <c r="CUM47" s="655">
        <v>5000</v>
      </c>
      <c r="CUN47" s="626"/>
      <c r="CUO47" s="655">
        <v>5000</v>
      </c>
      <c r="CUP47" s="626"/>
      <c r="CUQ47" s="655">
        <v>5000</v>
      </c>
      <c r="CUR47" s="626"/>
      <c r="CUS47" s="655">
        <v>5000</v>
      </c>
      <c r="CUT47" s="626"/>
      <c r="CUU47" s="655">
        <v>5000</v>
      </c>
      <c r="CUV47" s="626"/>
      <c r="CUW47" s="655">
        <v>5000</v>
      </c>
      <c r="CUX47" s="626"/>
      <c r="CUY47" s="655">
        <v>5000</v>
      </c>
      <c r="CUZ47" s="626"/>
      <c r="CVA47" s="655">
        <v>5000</v>
      </c>
      <c r="CVB47" s="626"/>
      <c r="CVC47" s="655">
        <v>5000</v>
      </c>
      <c r="CVD47" s="626"/>
      <c r="CVE47" s="655">
        <v>5000</v>
      </c>
      <c r="CVF47" s="626"/>
      <c r="CVG47" s="655">
        <v>5000</v>
      </c>
      <c r="CVH47" s="626"/>
      <c r="CVI47" s="655">
        <v>5000</v>
      </c>
      <c r="CVJ47" s="626"/>
      <c r="CVK47" s="655">
        <v>5000</v>
      </c>
      <c r="CVL47" s="626"/>
      <c r="CVM47" s="655">
        <v>5000</v>
      </c>
      <c r="CVN47" s="626"/>
      <c r="CVO47" s="655">
        <v>5000</v>
      </c>
      <c r="CVP47" s="626"/>
      <c r="CVQ47" s="655">
        <v>5000</v>
      </c>
      <c r="CVR47" s="626"/>
      <c r="CVS47" s="655">
        <v>5000</v>
      </c>
      <c r="CVT47" s="626"/>
      <c r="CVU47" s="655">
        <v>5000</v>
      </c>
      <c r="CVV47" s="626"/>
      <c r="CVW47" s="655">
        <v>5000</v>
      </c>
      <c r="CVX47" s="626"/>
      <c r="CVY47" s="655">
        <v>5000</v>
      </c>
      <c r="CVZ47" s="626"/>
      <c r="CWA47" s="655">
        <v>5000</v>
      </c>
      <c r="CWB47" s="626"/>
      <c r="CWC47" s="655">
        <v>5000</v>
      </c>
      <c r="CWD47" s="626"/>
      <c r="CWE47" s="655">
        <v>5000</v>
      </c>
      <c r="CWF47" s="626"/>
      <c r="CWG47" s="655">
        <v>5000</v>
      </c>
      <c r="CWH47" s="626"/>
      <c r="CWI47" s="655">
        <v>5000</v>
      </c>
      <c r="CWJ47" s="626"/>
      <c r="CWK47" s="655">
        <v>5000</v>
      </c>
      <c r="CWL47" s="626"/>
      <c r="CWM47" s="655">
        <v>5000</v>
      </c>
      <c r="CWN47" s="626"/>
      <c r="CWO47" s="655">
        <v>5000</v>
      </c>
      <c r="CWP47" s="626"/>
      <c r="CWQ47" s="655">
        <v>5000</v>
      </c>
      <c r="CWR47" s="626"/>
      <c r="CWS47" s="655">
        <v>5000</v>
      </c>
      <c r="CWT47" s="626"/>
      <c r="CWU47" s="655">
        <v>5000</v>
      </c>
      <c r="CWV47" s="626"/>
      <c r="CWW47" s="655">
        <v>5000</v>
      </c>
      <c r="CWX47" s="626"/>
      <c r="CWY47" s="655">
        <v>5000</v>
      </c>
      <c r="CWZ47" s="626"/>
      <c r="CXA47" s="655">
        <v>5000</v>
      </c>
      <c r="CXB47" s="626"/>
      <c r="CXC47" s="655">
        <v>5000</v>
      </c>
      <c r="CXD47" s="626"/>
      <c r="CXE47" s="655">
        <v>5000</v>
      </c>
      <c r="CXF47" s="626"/>
      <c r="CXG47" s="655">
        <v>5000</v>
      </c>
      <c r="CXH47" s="626"/>
      <c r="CXI47" s="655">
        <v>5000</v>
      </c>
      <c r="CXJ47" s="626"/>
      <c r="CXK47" s="655">
        <v>5000</v>
      </c>
      <c r="CXL47" s="626"/>
      <c r="CXM47" s="655">
        <v>5000</v>
      </c>
      <c r="CXN47" s="626"/>
      <c r="CXO47" s="655">
        <v>5000</v>
      </c>
      <c r="CXP47" s="626"/>
      <c r="CXQ47" s="655">
        <v>5000</v>
      </c>
      <c r="CXR47" s="626"/>
      <c r="CXS47" s="655">
        <v>5000</v>
      </c>
      <c r="CXT47" s="626"/>
      <c r="CXU47" s="655">
        <v>5000</v>
      </c>
      <c r="CXV47" s="626"/>
      <c r="CXW47" s="655">
        <v>5000</v>
      </c>
      <c r="CXX47" s="626"/>
      <c r="CXY47" s="655">
        <v>5000</v>
      </c>
      <c r="CXZ47" s="626"/>
      <c r="CYA47" s="655">
        <v>5000</v>
      </c>
      <c r="CYB47" s="626"/>
      <c r="CYC47" s="655">
        <v>5000</v>
      </c>
      <c r="CYD47" s="626"/>
      <c r="CYE47" s="655">
        <v>5000</v>
      </c>
      <c r="CYF47" s="626"/>
      <c r="CYG47" s="655">
        <v>5000</v>
      </c>
      <c r="CYH47" s="626"/>
      <c r="CYI47" s="655">
        <v>5000</v>
      </c>
      <c r="CYJ47" s="626"/>
      <c r="CYK47" s="655">
        <v>5000</v>
      </c>
      <c r="CYL47" s="626"/>
      <c r="CYM47" s="655">
        <v>5000</v>
      </c>
      <c r="CYN47" s="626"/>
      <c r="CYO47" s="655">
        <v>5000</v>
      </c>
      <c r="CYP47" s="626"/>
      <c r="CYQ47" s="655">
        <v>5000</v>
      </c>
      <c r="CYR47" s="626"/>
      <c r="CYS47" s="655">
        <v>5000</v>
      </c>
      <c r="CYT47" s="626"/>
      <c r="CYU47" s="655">
        <v>5000</v>
      </c>
      <c r="CYV47" s="626"/>
      <c r="CYW47" s="655">
        <v>5000</v>
      </c>
      <c r="CYX47" s="626"/>
      <c r="CYY47" s="655">
        <v>5000</v>
      </c>
      <c r="CYZ47" s="626"/>
      <c r="CZA47" s="655">
        <v>5000</v>
      </c>
      <c r="CZB47" s="626"/>
      <c r="CZC47" s="655">
        <v>5000</v>
      </c>
      <c r="CZD47" s="626"/>
      <c r="CZE47" s="655">
        <v>5000</v>
      </c>
      <c r="CZF47" s="626"/>
      <c r="CZG47" s="655">
        <v>5000</v>
      </c>
      <c r="CZH47" s="626"/>
      <c r="CZI47" s="655">
        <v>5000</v>
      </c>
      <c r="CZJ47" s="626"/>
      <c r="CZK47" s="655">
        <v>5000</v>
      </c>
      <c r="CZL47" s="626"/>
      <c r="CZM47" s="655">
        <v>5000</v>
      </c>
      <c r="CZN47" s="626"/>
      <c r="CZO47" s="655">
        <v>5000</v>
      </c>
      <c r="CZP47" s="626"/>
      <c r="CZQ47" s="655">
        <v>5000</v>
      </c>
      <c r="CZR47" s="626"/>
      <c r="CZS47" s="655">
        <v>5000</v>
      </c>
      <c r="CZT47" s="626"/>
      <c r="CZU47" s="655">
        <v>5000</v>
      </c>
      <c r="CZV47" s="626"/>
      <c r="CZW47" s="655">
        <v>5000</v>
      </c>
      <c r="CZX47" s="626"/>
      <c r="CZY47" s="655">
        <v>5000</v>
      </c>
      <c r="CZZ47" s="626"/>
      <c r="DAA47" s="655">
        <v>5000</v>
      </c>
      <c r="DAB47" s="626"/>
      <c r="DAC47" s="655">
        <v>5000</v>
      </c>
      <c r="DAD47" s="626"/>
      <c r="DAE47" s="655">
        <v>5000</v>
      </c>
      <c r="DAF47" s="626"/>
      <c r="DAG47" s="655">
        <v>5000</v>
      </c>
      <c r="DAH47" s="626"/>
      <c r="DAI47" s="655">
        <v>5000</v>
      </c>
      <c r="DAJ47" s="626"/>
      <c r="DAK47" s="655">
        <v>5000</v>
      </c>
      <c r="DAL47" s="626"/>
      <c r="DAM47" s="655">
        <v>5000</v>
      </c>
      <c r="DAN47" s="626"/>
      <c r="DAO47" s="655">
        <v>5000</v>
      </c>
      <c r="DAP47" s="626"/>
      <c r="DAQ47" s="655">
        <v>5000</v>
      </c>
      <c r="DAR47" s="626"/>
      <c r="DAS47" s="655">
        <v>5000</v>
      </c>
      <c r="DAT47" s="626"/>
      <c r="DAU47" s="655">
        <v>5000</v>
      </c>
      <c r="DAV47" s="626"/>
      <c r="DAW47" s="655">
        <v>5000</v>
      </c>
      <c r="DAX47" s="626"/>
      <c r="DAY47" s="655">
        <v>5000</v>
      </c>
      <c r="DAZ47" s="626"/>
      <c r="DBA47" s="655">
        <v>5000</v>
      </c>
      <c r="DBB47" s="626"/>
      <c r="DBC47" s="655">
        <v>5000</v>
      </c>
      <c r="DBD47" s="626"/>
      <c r="DBE47" s="655">
        <v>5000</v>
      </c>
      <c r="DBF47" s="626"/>
      <c r="DBG47" s="655">
        <v>5000</v>
      </c>
      <c r="DBH47" s="626"/>
      <c r="DBI47" s="655">
        <v>5000</v>
      </c>
      <c r="DBJ47" s="626"/>
      <c r="DBK47" s="655">
        <v>5000</v>
      </c>
      <c r="DBL47" s="626"/>
      <c r="DBM47" s="655">
        <v>5000</v>
      </c>
      <c r="DBN47" s="626"/>
      <c r="DBO47" s="655">
        <v>5000</v>
      </c>
      <c r="DBP47" s="626"/>
      <c r="DBQ47" s="655">
        <v>5000</v>
      </c>
      <c r="DBR47" s="626"/>
      <c r="DBS47" s="655">
        <v>5000</v>
      </c>
      <c r="DBT47" s="626"/>
      <c r="DBU47" s="655">
        <v>5000</v>
      </c>
      <c r="DBV47" s="626"/>
      <c r="DBW47" s="655">
        <v>5000</v>
      </c>
      <c r="DBX47" s="626"/>
      <c r="DBY47" s="655">
        <v>5000</v>
      </c>
      <c r="DBZ47" s="626"/>
      <c r="DCA47" s="655">
        <v>5000</v>
      </c>
      <c r="DCB47" s="626"/>
      <c r="DCC47" s="655">
        <v>5000</v>
      </c>
      <c r="DCD47" s="626"/>
      <c r="DCE47" s="655">
        <v>5000</v>
      </c>
      <c r="DCF47" s="626"/>
      <c r="DCG47" s="655">
        <v>5000</v>
      </c>
      <c r="DCH47" s="626"/>
      <c r="DCI47" s="655">
        <v>5000</v>
      </c>
      <c r="DCJ47" s="626"/>
      <c r="DCK47" s="655">
        <v>5000</v>
      </c>
      <c r="DCL47" s="626"/>
      <c r="DCM47" s="655">
        <v>5000</v>
      </c>
      <c r="DCN47" s="626"/>
      <c r="DCO47" s="655">
        <v>5000</v>
      </c>
      <c r="DCP47" s="626"/>
      <c r="DCQ47" s="655">
        <v>5000</v>
      </c>
      <c r="DCR47" s="626"/>
      <c r="DCS47" s="655">
        <v>5000</v>
      </c>
      <c r="DCT47" s="626"/>
      <c r="DCU47" s="655">
        <v>5000</v>
      </c>
      <c r="DCV47" s="626"/>
      <c r="DCW47" s="655">
        <v>5000</v>
      </c>
      <c r="DCX47" s="626"/>
      <c r="DCY47" s="655">
        <v>5000</v>
      </c>
      <c r="DCZ47" s="626"/>
      <c r="DDA47" s="655">
        <v>5000</v>
      </c>
      <c r="DDB47" s="626"/>
      <c r="DDC47" s="655">
        <v>5000</v>
      </c>
      <c r="DDD47" s="626"/>
      <c r="DDE47" s="655">
        <v>5000</v>
      </c>
      <c r="DDF47" s="626"/>
      <c r="DDG47" s="655">
        <v>5000</v>
      </c>
      <c r="DDH47" s="626"/>
      <c r="DDI47" s="655">
        <v>5000</v>
      </c>
      <c r="DDJ47" s="626"/>
      <c r="DDK47" s="655">
        <v>5000</v>
      </c>
      <c r="DDL47" s="626"/>
      <c r="DDM47" s="655">
        <v>5000</v>
      </c>
      <c r="DDN47" s="626"/>
      <c r="DDO47" s="655">
        <v>5000</v>
      </c>
      <c r="DDP47" s="626"/>
      <c r="DDQ47" s="655">
        <v>5000</v>
      </c>
      <c r="DDR47" s="626"/>
      <c r="DDS47" s="655">
        <v>5000</v>
      </c>
      <c r="DDT47" s="626"/>
      <c r="DDU47" s="655">
        <v>5000</v>
      </c>
      <c r="DDV47" s="626"/>
      <c r="DDW47" s="655">
        <v>5000</v>
      </c>
      <c r="DDX47" s="626"/>
      <c r="DDY47" s="655">
        <v>5000</v>
      </c>
      <c r="DDZ47" s="626"/>
      <c r="DEA47" s="655">
        <v>5000</v>
      </c>
      <c r="DEB47" s="626"/>
      <c r="DEC47" s="655">
        <v>5000</v>
      </c>
      <c r="DED47" s="626"/>
      <c r="DEE47" s="655">
        <v>5000</v>
      </c>
      <c r="DEF47" s="626"/>
      <c r="DEG47" s="655">
        <v>5000</v>
      </c>
      <c r="DEH47" s="626"/>
      <c r="DEI47" s="655">
        <v>5000</v>
      </c>
      <c r="DEJ47" s="626"/>
      <c r="DEK47" s="655">
        <v>5000</v>
      </c>
      <c r="DEL47" s="626"/>
      <c r="DEM47" s="655">
        <v>5000</v>
      </c>
      <c r="DEN47" s="626"/>
      <c r="DEO47" s="655">
        <v>5000</v>
      </c>
      <c r="DEP47" s="626"/>
      <c r="DEQ47" s="655">
        <v>5000</v>
      </c>
      <c r="DER47" s="626"/>
      <c r="DES47" s="655">
        <v>5000</v>
      </c>
      <c r="DET47" s="626"/>
      <c r="DEU47" s="655">
        <v>5000</v>
      </c>
      <c r="DEV47" s="626"/>
      <c r="DEW47" s="655">
        <v>5000</v>
      </c>
      <c r="DEX47" s="626"/>
      <c r="DEY47" s="655">
        <v>5000</v>
      </c>
      <c r="DEZ47" s="626"/>
      <c r="DFA47" s="655">
        <v>5000</v>
      </c>
      <c r="DFB47" s="626"/>
      <c r="DFC47" s="655">
        <v>5000</v>
      </c>
      <c r="DFD47" s="626"/>
      <c r="DFE47" s="655">
        <v>5000</v>
      </c>
      <c r="DFF47" s="626"/>
      <c r="DFG47" s="655">
        <v>5000</v>
      </c>
      <c r="DFH47" s="626"/>
      <c r="DFI47" s="655">
        <v>5000</v>
      </c>
      <c r="DFJ47" s="626"/>
      <c r="DFK47" s="655">
        <v>5000</v>
      </c>
      <c r="DFL47" s="626"/>
      <c r="DFM47" s="655">
        <v>5000</v>
      </c>
      <c r="DFN47" s="626"/>
      <c r="DFO47" s="655">
        <v>5000</v>
      </c>
      <c r="DFP47" s="626"/>
      <c r="DFQ47" s="655">
        <v>5000</v>
      </c>
      <c r="DFR47" s="626"/>
      <c r="DFS47" s="655">
        <v>5000</v>
      </c>
      <c r="DFT47" s="626"/>
      <c r="DFU47" s="655">
        <v>5000</v>
      </c>
      <c r="DFV47" s="626"/>
      <c r="DFW47" s="655">
        <v>5000</v>
      </c>
      <c r="DFX47" s="626"/>
      <c r="DFY47" s="655">
        <v>5000</v>
      </c>
      <c r="DFZ47" s="626"/>
      <c r="DGA47" s="655">
        <v>5000</v>
      </c>
      <c r="DGB47" s="626"/>
      <c r="DGC47" s="655">
        <v>5000</v>
      </c>
      <c r="DGD47" s="626"/>
      <c r="DGE47" s="655">
        <v>5000</v>
      </c>
      <c r="DGF47" s="626"/>
      <c r="DGG47" s="655">
        <v>5000</v>
      </c>
      <c r="DGH47" s="626"/>
      <c r="DGI47" s="655">
        <v>5000</v>
      </c>
      <c r="DGJ47" s="626"/>
      <c r="DGK47" s="655">
        <v>5000</v>
      </c>
      <c r="DGL47" s="626"/>
      <c r="DGM47" s="655">
        <v>5000</v>
      </c>
      <c r="DGN47" s="626"/>
      <c r="DGO47" s="655">
        <v>5000</v>
      </c>
      <c r="DGP47" s="626"/>
      <c r="DGQ47" s="655">
        <v>5000</v>
      </c>
      <c r="DGR47" s="626"/>
      <c r="DGS47" s="655">
        <v>5000</v>
      </c>
      <c r="DGT47" s="626"/>
      <c r="DGU47" s="655">
        <v>5000</v>
      </c>
      <c r="DGV47" s="626"/>
      <c r="DGW47" s="655">
        <v>5000</v>
      </c>
      <c r="DGX47" s="626"/>
      <c r="DGY47" s="655">
        <v>5000</v>
      </c>
      <c r="DGZ47" s="626"/>
      <c r="DHA47" s="655">
        <v>5000</v>
      </c>
      <c r="DHB47" s="626"/>
      <c r="DHC47" s="655">
        <v>5000</v>
      </c>
      <c r="DHD47" s="626"/>
      <c r="DHE47" s="655">
        <v>5000</v>
      </c>
      <c r="DHF47" s="626"/>
      <c r="DHG47" s="655">
        <v>5000</v>
      </c>
      <c r="DHH47" s="626"/>
      <c r="DHI47" s="655">
        <v>5000</v>
      </c>
      <c r="DHJ47" s="626"/>
      <c r="DHK47" s="655">
        <v>5000</v>
      </c>
      <c r="DHL47" s="626"/>
      <c r="DHM47" s="655">
        <v>5000</v>
      </c>
      <c r="DHN47" s="626"/>
      <c r="DHO47" s="655">
        <v>5000</v>
      </c>
      <c r="DHP47" s="626"/>
      <c r="DHQ47" s="655">
        <v>5000</v>
      </c>
      <c r="DHR47" s="626"/>
      <c r="DHS47" s="655">
        <v>5000</v>
      </c>
      <c r="DHT47" s="626"/>
      <c r="DHU47" s="655">
        <v>5000</v>
      </c>
      <c r="DHV47" s="626"/>
      <c r="DHW47" s="655">
        <v>5000</v>
      </c>
      <c r="DHX47" s="626"/>
      <c r="DHY47" s="655">
        <v>5000</v>
      </c>
      <c r="DHZ47" s="626"/>
      <c r="DIA47" s="655">
        <v>5000</v>
      </c>
      <c r="DIB47" s="626"/>
      <c r="DIC47" s="655">
        <v>5000</v>
      </c>
      <c r="DID47" s="626"/>
      <c r="DIE47" s="655">
        <v>5000</v>
      </c>
      <c r="DIF47" s="626"/>
      <c r="DIG47" s="655">
        <v>5000</v>
      </c>
      <c r="DIH47" s="626"/>
      <c r="DII47" s="655">
        <v>5000</v>
      </c>
      <c r="DIJ47" s="626"/>
      <c r="DIK47" s="655">
        <v>5000</v>
      </c>
      <c r="DIL47" s="626"/>
      <c r="DIM47" s="655">
        <v>5000</v>
      </c>
      <c r="DIN47" s="626"/>
      <c r="DIO47" s="655">
        <v>5000</v>
      </c>
      <c r="DIP47" s="626"/>
      <c r="DIQ47" s="655">
        <v>5000</v>
      </c>
      <c r="DIR47" s="626"/>
      <c r="DIS47" s="655">
        <v>5000</v>
      </c>
      <c r="DIT47" s="626"/>
      <c r="DIU47" s="655">
        <v>5000</v>
      </c>
      <c r="DIV47" s="626"/>
      <c r="DIW47" s="655">
        <v>5000</v>
      </c>
      <c r="DIX47" s="626"/>
      <c r="DIY47" s="655">
        <v>5000</v>
      </c>
      <c r="DIZ47" s="626"/>
      <c r="DJA47" s="655">
        <v>5000</v>
      </c>
      <c r="DJB47" s="626"/>
      <c r="DJC47" s="655">
        <v>5000</v>
      </c>
      <c r="DJD47" s="626"/>
      <c r="DJE47" s="655">
        <v>5000</v>
      </c>
      <c r="DJF47" s="626"/>
      <c r="DJG47" s="655">
        <v>5000</v>
      </c>
      <c r="DJH47" s="626"/>
      <c r="DJI47" s="655">
        <v>5000</v>
      </c>
      <c r="DJJ47" s="626"/>
      <c r="DJK47" s="655">
        <v>5000</v>
      </c>
      <c r="DJL47" s="626"/>
      <c r="DJM47" s="655">
        <v>5000</v>
      </c>
      <c r="DJN47" s="626"/>
      <c r="DJO47" s="655">
        <v>5000</v>
      </c>
      <c r="DJP47" s="626"/>
      <c r="DJQ47" s="655">
        <v>5000</v>
      </c>
      <c r="DJR47" s="626"/>
      <c r="DJS47" s="655">
        <v>5000</v>
      </c>
      <c r="DJT47" s="626"/>
      <c r="DJU47" s="655">
        <v>5000</v>
      </c>
      <c r="DJV47" s="626"/>
      <c r="DJW47" s="655">
        <v>5000</v>
      </c>
      <c r="DJX47" s="626"/>
      <c r="DJY47" s="655">
        <v>5000</v>
      </c>
      <c r="DJZ47" s="626"/>
      <c r="DKA47" s="655">
        <v>5000</v>
      </c>
      <c r="DKB47" s="626"/>
      <c r="DKC47" s="655">
        <v>5000</v>
      </c>
      <c r="DKD47" s="626"/>
      <c r="DKE47" s="655">
        <v>5000</v>
      </c>
      <c r="DKF47" s="626"/>
      <c r="DKG47" s="655">
        <v>5000</v>
      </c>
      <c r="DKH47" s="626"/>
      <c r="DKI47" s="655">
        <v>5000</v>
      </c>
      <c r="DKJ47" s="626"/>
      <c r="DKK47" s="655">
        <v>5000</v>
      </c>
      <c r="DKL47" s="626"/>
      <c r="DKM47" s="655">
        <v>5000</v>
      </c>
      <c r="DKN47" s="626"/>
      <c r="DKO47" s="655">
        <v>5000</v>
      </c>
      <c r="DKP47" s="626"/>
      <c r="DKQ47" s="655">
        <v>5000</v>
      </c>
      <c r="DKR47" s="626"/>
      <c r="DKS47" s="655">
        <v>5000</v>
      </c>
      <c r="DKT47" s="626"/>
      <c r="DKU47" s="655">
        <v>5000</v>
      </c>
      <c r="DKV47" s="626"/>
      <c r="DKW47" s="655">
        <v>5000</v>
      </c>
      <c r="DKX47" s="626"/>
      <c r="DKY47" s="655">
        <v>5000</v>
      </c>
      <c r="DKZ47" s="626"/>
      <c r="DLA47" s="655">
        <v>5000</v>
      </c>
      <c r="DLB47" s="626"/>
      <c r="DLC47" s="655">
        <v>5000</v>
      </c>
      <c r="DLD47" s="626"/>
      <c r="DLE47" s="655">
        <v>5000</v>
      </c>
      <c r="DLF47" s="626"/>
      <c r="DLG47" s="655">
        <v>5000</v>
      </c>
      <c r="DLH47" s="626"/>
      <c r="DLI47" s="655">
        <v>5000</v>
      </c>
      <c r="DLJ47" s="626"/>
      <c r="DLK47" s="655">
        <v>5000</v>
      </c>
      <c r="DLL47" s="626"/>
      <c r="DLM47" s="655">
        <v>5000</v>
      </c>
      <c r="DLN47" s="626"/>
      <c r="DLO47" s="655">
        <v>5000</v>
      </c>
      <c r="DLP47" s="626"/>
      <c r="DLQ47" s="655">
        <v>5000</v>
      </c>
      <c r="DLR47" s="626"/>
      <c r="DLS47" s="655">
        <v>5000</v>
      </c>
      <c r="DLT47" s="626"/>
      <c r="DLU47" s="655">
        <v>5000</v>
      </c>
      <c r="DLV47" s="626"/>
      <c r="DLW47" s="655">
        <v>5000</v>
      </c>
      <c r="DLX47" s="626"/>
      <c r="DLY47" s="655">
        <v>5000</v>
      </c>
      <c r="DLZ47" s="626"/>
      <c r="DMA47" s="655">
        <v>5000</v>
      </c>
      <c r="DMB47" s="626"/>
      <c r="DMC47" s="655">
        <v>5000</v>
      </c>
      <c r="DMD47" s="626"/>
      <c r="DME47" s="655">
        <v>5000</v>
      </c>
      <c r="DMF47" s="626"/>
      <c r="DMG47" s="655">
        <v>5000</v>
      </c>
      <c r="DMH47" s="626"/>
      <c r="DMI47" s="655">
        <v>5000</v>
      </c>
      <c r="DMJ47" s="626"/>
      <c r="DMK47" s="655">
        <v>5000</v>
      </c>
      <c r="DML47" s="626"/>
      <c r="DMM47" s="655">
        <v>5000</v>
      </c>
      <c r="DMN47" s="626"/>
      <c r="DMO47" s="655">
        <v>5000</v>
      </c>
      <c r="DMP47" s="626"/>
      <c r="DMQ47" s="655">
        <v>5000</v>
      </c>
      <c r="DMR47" s="626"/>
      <c r="DMS47" s="655">
        <v>5000</v>
      </c>
      <c r="DMT47" s="626"/>
      <c r="DMU47" s="655">
        <v>5000</v>
      </c>
      <c r="DMV47" s="626"/>
      <c r="DMW47" s="655">
        <v>5000</v>
      </c>
      <c r="DMX47" s="626"/>
      <c r="DMY47" s="655">
        <v>5000</v>
      </c>
      <c r="DMZ47" s="626"/>
      <c r="DNA47" s="655">
        <v>5000</v>
      </c>
      <c r="DNB47" s="626"/>
      <c r="DNC47" s="655">
        <v>5000</v>
      </c>
      <c r="DND47" s="626"/>
      <c r="DNE47" s="655">
        <v>5000</v>
      </c>
      <c r="DNF47" s="626"/>
      <c r="DNG47" s="655">
        <v>5000</v>
      </c>
      <c r="DNH47" s="626"/>
      <c r="DNI47" s="655">
        <v>5000</v>
      </c>
      <c r="DNJ47" s="626"/>
      <c r="DNK47" s="655">
        <v>5000</v>
      </c>
      <c r="DNL47" s="626"/>
      <c r="DNM47" s="655">
        <v>5000</v>
      </c>
      <c r="DNN47" s="626"/>
      <c r="DNO47" s="655">
        <v>5000</v>
      </c>
      <c r="DNP47" s="626"/>
      <c r="DNQ47" s="655">
        <v>5000</v>
      </c>
      <c r="DNR47" s="626"/>
      <c r="DNS47" s="655">
        <v>5000</v>
      </c>
      <c r="DNT47" s="626"/>
      <c r="DNU47" s="655">
        <v>5000</v>
      </c>
      <c r="DNV47" s="626"/>
      <c r="DNW47" s="655">
        <v>5000</v>
      </c>
      <c r="DNX47" s="626"/>
      <c r="DNY47" s="655">
        <v>5000</v>
      </c>
      <c r="DNZ47" s="626"/>
      <c r="DOA47" s="655">
        <v>5000</v>
      </c>
      <c r="DOB47" s="626"/>
      <c r="DOC47" s="655">
        <v>5000</v>
      </c>
      <c r="DOD47" s="626"/>
      <c r="DOE47" s="655">
        <v>5000</v>
      </c>
      <c r="DOF47" s="626"/>
      <c r="DOG47" s="655">
        <v>5000</v>
      </c>
      <c r="DOH47" s="626"/>
      <c r="DOI47" s="655">
        <v>5000</v>
      </c>
      <c r="DOJ47" s="626"/>
      <c r="DOK47" s="655">
        <v>5000</v>
      </c>
      <c r="DOL47" s="626"/>
      <c r="DOM47" s="655">
        <v>5000</v>
      </c>
      <c r="DON47" s="626"/>
      <c r="DOO47" s="655">
        <v>5000</v>
      </c>
      <c r="DOP47" s="626"/>
      <c r="DOQ47" s="655">
        <v>5000</v>
      </c>
      <c r="DOR47" s="626"/>
      <c r="DOS47" s="655">
        <v>5000</v>
      </c>
      <c r="DOT47" s="626"/>
      <c r="DOU47" s="655">
        <v>5000</v>
      </c>
      <c r="DOV47" s="626"/>
      <c r="DOW47" s="655">
        <v>5000</v>
      </c>
      <c r="DOX47" s="626"/>
      <c r="DOY47" s="655">
        <v>5000</v>
      </c>
      <c r="DOZ47" s="626"/>
      <c r="DPA47" s="655">
        <v>5000</v>
      </c>
      <c r="DPB47" s="626"/>
      <c r="DPC47" s="655">
        <v>5000</v>
      </c>
      <c r="DPD47" s="626"/>
      <c r="DPE47" s="655">
        <v>5000</v>
      </c>
      <c r="DPF47" s="626"/>
      <c r="DPG47" s="655">
        <v>5000</v>
      </c>
      <c r="DPH47" s="626"/>
      <c r="DPI47" s="655">
        <v>5000</v>
      </c>
      <c r="DPJ47" s="626"/>
      <c r="DPK47" s="655">
        <v>5000</v>
      </c>
      <c r="DPL47" s="626"/>
      <c r="DPM47" s="655">
        <v>5000</v>
      </c>
      <c r="DPN47" s="626"/>
      <c r="DPO47" s="655">
        <v>5000</v>
      </c>
      <c r="DPP47" s="626"/>
      <c r="DPQ47" s="655">
        <v>5000</v>
      </c>
      <c r="DPR47" s="626"/>
      <c r="DPS47" s="655">
        <v>5000</v>
      </c>
      <c r="DPT47" s="626"/>
      <c r="DPU47" s="655">
        <v>5000</v>
      </c>
      <c r="DPV47" s="626"/>
      <c r="DPW47" s="655">
        <v>5000</v>
      </c>
      <c r="DPX47" s="626"/>
      <c r="DPY47" s="655">
        <v>5000</v>
      </c>
      <c r="DPZ47" s="626"/>
      <c r="DQA47" s="655">
        <v>5000</v>
      </c>
      <c r="DQB47" s="626"/>
      <c r="DQC47" s="655">
        <v>5000</v>
      </c>
      <c r="DQD47" s="626"/>
      <c r="DQE47" s="655">
        <v>5000</v>
      </c>
      <c r="DQF47" s="626"/>
      <c r="DQG47" s="655">
        <v>5000</v>
      </c>
      <c r="DQH47" s="626"/>
      <c r="DQI47" s="655">
        <v>5000</v>
      </c>
      <c r="DQJ47" s="626"/>
      <c r="DQK47" s="655">
        <v>5000</v>
      </c>
      <c r="DQL47" s="626"/>
      <c r="DQM47" s="655">
        <v>5000</v>
      </c>
      <c r="DQN47" s="626"/>
      <c r="DQO47" s="655">
        <v>5000</v>
      </c>
      <c r="DQP47" s="626"/>
      <c r="DQQ47" s="655">
        <v>5000</v>
      </c>
      <c r="DQR47" s="626"/>
      <c r="DQS47" s="655">
        <v>5000</v>
      </c>
      <c r="DQT47" s="626"/>
      <c r="DQU47" s="655">
        <v>5000</v>
      </c>
      <c r="DQV47" s="626"/>
      <c r="DQW47" s="655">
        <v>5000</v>
      </c>
      <c r="DQX47" s="626"/>
      <c r="DQY47" s="655">
        <v>5000</v>
      </c>
      <c r="DQZ47" s="626"/>
      <c r="DRA47" s="655">
        <v>5000</v>
      </c>
      <c r="DRB47" s="626"/>
      <c r="DRC47" s="655">
        <v>5000</v>
      </c>
      <c r="DRD47" s="626"/>
      <c r="DRE47" s="655">
        <v>5000</v>
      </c>
      <c r="DRF47" s="626"/>
      <c r="DRG47" s="655">
        <v>5000</v>
      </c>
      <c r="DRH47" s="626"/>
      <c r="DRI47" s="655">
        <v>5000</v>
      </c>
      <c r="DRJ47" s="626"/>
      <c r="DRK47" s="655">
        <v>5000</v>
      </c>
      <c r="DRL47" s="626"/>
      <c r="DRM47" s="655">
        <v>5000</v>
      </c>
      <c r="DRN47" s="626"/>
      <c r="DRO47" s="655">
        <v>5000</v>
      </c>
      <c r="DRP47" s="626"/>
      <c r="DRQ47" s="655">
        <v>5000</v>
      </c>
      <c r="DRR47" s="626"/>
      <c r="DRS47" s="655">
        <v>5000</v>
      </c>
      <c r="DRT47" s="626"/>
      <c r="DRU47" s="655">
        <v>5000</v>
      </c>
      <c r="DRV47" s="626"/>
      <c r="DRW47" s="655">
        <v>5000</v>
      </c>
      <c r="DRX47" s="626"/>
      <c r="DRY47" s="655">
        <v>5000</v>
      </c>
      <c r="DRZ47" s="626"/>
      <c r="DSA47" s="655">
        <v>5000</v>
      </c>
      <c r="DSB47" s="626"/>
      <c r="DSC47" s="655">
        <v>5000</v>
      </c>
      <c r="DSD47" s="626"/>
      <c r="DSE47" s="655">
        <v>5000</v>
      </c>
      <c r="DSF47" s="626"/>
      <c r="DSG47" s="655">
        <v>5000</v>
      </c>
      <c r="DSH47" s="626"/>
      <c r="DSI47" s="655">
        <v>5000</v>
      </c>
      <c r="DSJ47" s="626"/>
      <c r="DSK47" s="655">
        <v>5000</v>
      </c>
      <c r="DSL47" s="626"/>
      <c r="DSM47" s="655">
        <v>5000</v>
      </c>
      <c r="DSN47" s="626"/>
      <c r="DSO47" s="655">
        <v>5000</v>
      </c>
      <c r="DSP47" s="626"/>
      <c r="DSQ47" s="655">
        <v>5000</v>
      </c>
      <c r="DSR47" s="626"/>
      <c r="DSS47" s="655">
        <v>5000</v>
      </c>
      <c r="DST47" s="626"/>
      <c r="DSU47" s="655">
        <v>5000</v>
      </c>
      <c r="DSV47" s="626"/>
      <c r="DSW47" s="655">
        <v>5000</v>
      </c>
      <c r="DSX47" s="626"/>
      <c r="DSY47" s="655">
        <v>5000</v>
      </c>
      <c r="DSZ47" s="626"/>
      <c r="DTA47" s="655">
        <v>5000</v>
      </c>
      <c r="DTB47" s="626"/>
      <c r="DTC47" s="655">
        <v>5000</v>
      </c>
      <c r="DTD47" s="626"/>
      <c r="DTE47" s="655">
        <v>5000</v>
      </c>
      <c r="DTF47" s="626"/>
      <c r="DTG47" s="655">
        <v>5000</v>
      </c>
      <c r="DTH47" s="626"/>
      <c r="DTI47" s="655">
        <v>5000</v>
      </c>
      <c r="DTJ47" s="626"/>
      <c r="DTK47" s="655">
        <v>5000</v>
      </c>
      <c r="DTL47" s="626"/>
      <c r="DTM47" s="655">
        <v>5000</v>
      </c>
      <c r="DTN47" s="626"/>
      <c r="DTO47" s="655">
        <v>5000</v>
      </c>
      <c r="DTP47" s="626"/>
      <c r="DTQ47" s="655">
        <v>5000</v>
      </c>
      <c r="DTR47" s="626"/>
      <c r="DTS47" s="655">
        <v>5000</v>
      </c>
      <c r="DTT47" s="626"/>
      <c r="DTU47" s="655">
        <v>5000</v>
      </c>
      <c r="DTV47" s="626"/>
      <c r="DTW47" s="655">
        <v>5000</v>
      </c>
      <c r="DTX47" s="626"/>
      <c r="DTY47" s="655">
        <v>5000</v>
      </c>
      <c r="DTZ47" s="626"/>
      <c r="DUA47" s="655">
        <v>5000</v>
      </c>
      <c r="DUB47" s="626"/>
      <c r="DUC47" s="655">
        <v>5000</v>
      </c>
      <c r="DUD47" s="626"/>
      <c r="DUE47" s="655">
        <v>5000</v>
      </c>
      <c r="DUF47" s="626"/>
      <c r="DUG47" s="655">
        <v>5000</v>
      </c>
      <c r="DUH47" s="626"/>
      <c r="DUI47" s="655">
        <v>5000</v>
      </c>
      <c r="DUJ47" s="626"/>
      <c r="DUK47" s="655">
        <v>5000</v>
      </c>
      <c r="DUL47" s="626"/>
      <c r="DUM47" s="655">
        <v>5000</v>
      </c>
      <c r="DUN47" s="626"/>
      <c r="DUO47" s="655">
        <v>5000</v>
      </c>
      <c r="DUP47" s="626"/>
      <c r="DUQ47" s="655">
        <v>5000</v>
      </c>
      <c r="DUR47" s="626"/>
      <c r="DUS47" s="655">
        <v>5000</v>
      </c>
      <c r="DUT47" s="626"/>
      <c r="DUU47" s="655">
        <v>5000</v>
      </c>
      <c r="DUV47" s="626"/>
      <c r="DUW47" s="655">
        <v>5000</v>
      </c>
      <c r="DUX47" s="626"/>
      <c r="DUY47" s="655">
        <v>5000</v>
      </c>
      <c r="DUZ47" s="626"/>
      <c r="DVA47" s="655">
        <v>5000</v>
      </c>
      <c r="DVB47" s="626"/>
      <c r="DVC47" s="655">
        <v>5000</v>
      </c>
      <c r="DVD47" s="626"/>
      <c r="DVE47" s="655">
        <v>5000</v>
      </c>
      <c r="DVF47" s="626"/>
      <c r="DVG47" s="655">
        <v>5000</v>
      </c>
      <c r="DVH47" s="626"/>
      <c r="DVI47" s="655">
        <v>5000</v>
      </c>
      <c r="DVJ47" s="626"/>
      <c r="DVK47" s="655">
        <v>5000</v>
      </c>
      <c r="DVL47" s="626"/>
      <c r="DVM47" s="655">
        <v>5000</v>
      </c>
      <c r="DVN47" s="626"/>
      <c r="DVO47" s="655">
        <v>5000</v>
      </c>
      <c r="DVP47" s="626"/>
      <c r="DVQ47" s="655">
        <v>5000</v>
      </c>
      <c r="DVR47" s="626"/>
      <c r="DVS47" s="655">
        <v>5000</v>
      </c>
      <c r="DVT47" s="626"/>
      <c r="DVU47" s="655">
        <v>5000</v>
      </c>
      <c r="DVV47" s="626"/>
      <c r="DVW47" s="655">
        <v>5000</v>
      </c>
      <c r="DVX47" s="626"/>
      <c r="DVY47" s="655">
        <v>5000</v>
      </c>
      <c r="DVZ47" s="626"/>
      <c r="DWA47" s="655">
        <v>5000</v>
      </c>
      <c r="DWB47" s="626"/>
      <c r="DWC47" s="655">
        <v>5000</v>
      </c>
      <c r="DWD47" s="626"/>
      <c r="DWE47" s="655">
        <v>5000</v>
      </c>
      <c r="DWF47" s="626"/>
      <c r="DWG47" s="655">
        <v>5000</v>
      </c>
      <c r="DWH47" s="626"/>
      <c r="DWI47" s="655">
        <v>5000</v>
      </c>
      <c r="DWJ47" s="626"/>
      <c r="DWK47" s="655">
        <v>5000</v>
      </c>
      <c r="DWL47" s="626"/>
      <c r="DWM47" s="655">
        <v>5000</v>
      </c>
      <c r="DWN47" s="626"/>
      <c r="DWO47" s="655">
        <v>5000</v>
      </c>
      <c r="DWP47" s="626"/>
      <c r="DWQ47" s="655">
        <v>5000</v>
      </c>
      <c r="DWR47" s="626"/>
      <c r="DWS47" s="655">
        <v>5000</v>
      </c>
      <c r="DWT47" s="626"/>
      <c r="DWU47" s="655">
        <v>5000</v>
      </c>
      <c r="DWV47" s="626"/>
      <c r="DWW47" s="655">
        <v>5000</v>
      </c>
      <c r="DWX47" s="626"/>
      <c r="DWY47" s="655">
        <v>5000</v>
      </c>
      <c r="DWZ47" s="626"/>
      <c r="DXA47" s="655">
        <v>5000</v>
      </c>
      <c r="DXB47" s="626"/>
      <c r="DXC47" s="655">
        <v>5000</v>
      </c>
      <c r="DXD47" s="626"/>
      <c r="DXE47" s="655">
        <v>5000</v>
      </c>
      <c r="DXF47" s="626"/>
      <c r="DXG47" s="655">
        <v>5000</v>
      </c>
      <c r="DXH47" s="626"/>
      <c r="DXI47" s="655">
        <v>5000</v>
      </c>
      <c r="DXJ47" s="626"/>
      <c r="DXK47" s="655">
        <v>5000</v>
      </c>
      <c r="DXL47" s="626"/>
      <c r="DXM47" s="655">
        <v>5000</v>
      </c>
      <c r="DXN47" s="626"/>
      <c r="DXO47" s="655">
        <v>5000</v>
      </c>
      <c r="DXP47" s="626"/>
      <c r="DXQ47" s="655">
        <v>5000</v>
      </c>
      <c r="DXR47" s="626"/>
      <c r="DXS47" s="655">
        <v>5000</v>
      </c>
      <c r="DXT47" s="626"/>
      <c r="DXU47" s="655">
        <v>5000</v>
      </c>
      <c r="DXV47" s="626"/>
      <c r="DXW47" s="655">
        <v>5000</v>
      </c>
      <c r="DXX47" s="626"/>
      <c r="DXY47" s="655">
        <v>5000</v>
      </c>
      <c r="DXZ47" s="626"/>
      <c r="DYA47" s="655">
        <v>5000</v>
      </c>
      <c r="DYB47" s="626"/>
      <c r="DYC47" s="655">
        <v>5000</v>
      </c>
      <c r="DYD47" s="626"/>
      <c r="DYE47" s="655">
        <v>5000</v>
      </c>
      <c r="DYF47" s="626"/>
      <c r="DYG47" s="655">
        <v>5000</v>
      </c>
      <c r="DYH47" s="626"/>
      <c r="DYI47" s="655">
        <v>5000</v>
      </c>
      <c r="DYJ47" s="626"/>
      <c r="DYK47" s="655">
        <v>5000</v>
      </c>
      <c r="DYL47" s="626"/>
      <c r="DYM47" s="655">
        <v>5000</v>
      </c>
      <c r="DYN47" s="626"/>
      <c r="DYO47" s="655">
        <v>5000</v>
      </c>
      <c r="DYP47" s="626"/>
      <c r="DYQ47" s="655">
        <v>5000</v>
      </c>
      <c r="DYR47" s="626"/>
      <c r="DYS47" s="655">
        <v>5000</v>
      </c>
      <c r="DYT47" s="626"/>
      <c r="DYU47" s="655">
        <v>5000</v>
      </c>
      <c r="DYV47" s="626"/>
      <c r="DYW47" s="655">
        <v>5000</v>
      </c>
      <c r="DYX47" s="626"/>
      <c r="DYY47" s="655">
        <v>5000</v>
      </c>
      <c r="DYZ47" s="626"/>
      <c r="DZA47" s="655">
        <v>5000</v>
      </c>
      <c r="DZB47" s="626"/>
      <c r="DZC47" s="655">
        <v>5000</v>
      </c>
      <c r="DZD47" s="626"/>
      <c r="DZE47" s="655">
        <v>5000</v>
      </c>
      <c r="DZF47" s="626"/>
      <c r="DZG47" s="655">
        <v>5000</v>
      </c>
      <c r="DZH47" s="626"/>
      <c r="DZI47" s="655">
        <v>5000</v>
      </c>
      <c r="DZJ47" s="626"/>
      <c r="DZK47" s="655">
        <v>5000</v>
      </c>
      <c r="DZL47" s="626"/>
      <c r="DZM47" s="655">
        <v>5000</v>
      </c>
      <c r="DZN47" s="626"/>
      <c r="DZO47" s="655">
        <v>5000</v>
      </c>
      <c r="DZP47" s="626"/>
      <c r="DZQ47" s="655">
        <v>5000</v>
      </c>
      <c r="DZR47" s="626"/>
      <c r="DZS47" s="655">
        <v>5000</v>
      </c>
      <c r="DZT47" s="626"/>
      <c r="DZU47" s="655">
        <v>5000</v>
      </c>
      <c r="DZV47" s="626"/>
      <c r="DZW47" s="655">
        <v>5000</v>
      </c>
      <c r="DZX47" s="626"/>
      <c r="DZY47" s="655">
        <v>5000</v>
      </c>
      <c r="DZZ47" s="626"/>
      <c r="EAA47" s="655">
        <v>5000</v>
      </c>
      <c r="EAB47" s="626"/>
      <c r="EAC47" s="655">
        <v>5000</v>
      </c>
      <c r="EAD47" s="626"/>
      <c r="EAE47" s="655">
        <v>5000</v>
      </c>
      <c r="EAF47" s="626"/>
      <c r="EAG47" s="655">
        <v>5000</v>
      </c>
      <c r="EAH47" s="626"/>
      <c r="EAI47" s="655">
        <v>5000</v>
      </c>
      <c r="EAJ47" s="626"/>
      <c r="EAK47" s="655">
        <v>5000</v>
      </c>
      <c r="EAL47" s="626"/>
      <c r="EAM47" s="655">
        <v>5000</v>
      </c>
      <c r="EAN47" s="626"/>
      <c r="EAO47" s="655">
        <v>5000</v>
      </c>
      <c r="EAP47" s="626"/>
      <c r="EAQ47" s="655">
        <v>5000</v>
      </c>
      <c r="EAR47" s="626"/>
      <c r="EAS47" s="655">
        <v>5000</v>
      </c>
      <c r="EAT47" s="626"/>
      <c r="EAU47" s="655">
        <v>5000</v>
      </c>
      <c r="EAV47" s="626"/>
      <c r="EAW47" s="655">
        <v>5000</v>
      </c>
      <c r="EAX47" s="626"/>
      <c r="EAY47" s="655">
        <v>5000</v>
      </c>
      <c r="EAZ47" s="626"/>
      <c r="EBA47" s="655">
        <v>5000</v>
      </c>
      <c r="EBB47" s="626"/>
      <c r="EBC47" s="655">
        <v>5000</v>
      </c>
      <c r="EBD47" s="626"/>
      <c r="EBE47" s="655">
        <v>5000</v>
      </c>
      <c r="EBF47" s="626"/>
      <c r="EBG47" s="655">
        <v>5000</v>
      </c>
      <c r="EBH47" s="626"/>
      <c r="EBI47" s="655">
        <v>5000</v>
      </c>
      <c r="EBJ47" s="626"/>
      <c r="EBK47" s="655">
        <v>5000</v>
      </c>
      <c r="EBL47" s="626"/>
      <c r="EBM47" s="655">
        <v>5000</v>
      </c>
      <c r="EBN47" s="626"/>
      <c r="EBO47" s="655">
        <v>5000</v>
      </c>
      <c r="EBP47" s="626"/>
      <c r="EBQ47" s="655">
        <v>5000</v>
      </c>
      <c r="EBR47" s="626"/>
      <c r="EBS47" s="655">
        <v>5000</v>
      </c>
      <c r="EBT47" s="626"/>
      <c r="EBU47" s="655">
        <v>5000</v>
      </c>
      <c r="EBV47" s="626"/>
      <c r="EBW47" s="655">
        <v>5000</v>
      </c>
      <c r="EBX47" s="626"/>
      <c r="EBY47" s="655">
        <v>5000</v>
      </c>
      <c r="EBZ47" s="626"/>
      <c r="ECA47" s="655">
        <v>5000</v>
      </c>
      <c r="ECB47" s="626"/>
      <c r="ECC47" s="655">
        <v>5000</v>
      </c>
      <c r="ECD47" s="626"/>
      <c r="ECE47" s="655">
        <v>5000</v>
      </c>
      <c r="ECF47" s="626"/>
      <c r="ECG47" s="655">
        <v>5000</v>
      </c>
      <c r="ECH47" s="626"/>
      <c r="ECI47" s="655">
        <v>5000</v>
      </c>
      <c r="ECJ47" s="626"/>
      <c r="ECK47" s="655">
        <v>5000</v>
      </c>
      <c r="ECL47" s="626"/>
      <c r="ECM47" s="655">
        <v>5000</v>
      </c>
      <c r="ECN47" s="626"/>
      <c r="ECO47" s="655">
        <v>5000</v>
      </c>
      <c r="ECP47" s="626"/>
      <c r="ECQ47" s="655">
        <v>5000</v>
      </c>
      <c r="ECR47" s="626"/>
      <c r="ECS47" s="655">
        <v>5000</v>
      </c>
      <c r="ECT47" s="626"/>
      <c r="ECU47" s="655">
        <v>5000</v>
      </c>
      <c r="ECV47" s="626"/>
      <c r="ECW47" s="655">
        <v>5000</v>
      </c>
      <c r="ECX47" s="626"/>
      <c r="ECY47" s="655">
        <v>5000</v>
      </c>
      <c r="ECZ47" s="626"/>
      <c r="EDA47" s="655">
        <v>5000</v>
      </c>
      <c r="EDB47" s="626"/>
      <c r="EDC47" s="655">
        <v>5000</v>
      </c>
      <c r="EDD47" s="626"/>
      <c r="EDE47" s="655">
        <v>5000</v>
      </c>
      <c r="EDF47" s="626"/>
      <c r="EDG47" s="655">
        <v>5000</v>
      </c>
      <c r="EDH47" s="626"/>
      <c r="EDI47" s="655">
        <v>5000</v>
      </c>
      <c r="EDJ47" s="626"/>
      <c r="EDK47" s="655">
        <v>5000</v>
      </c>
      <c r="EDL47" s="626"/>
      <c r="EDM47" s="655">
        <v>5000</v>
      </c>
      <c r="EDN47" s="626"/>
      <c r="EDO47" s="655">
        <v>5000</v>
      </c>
      <c r="EDP47" s="626"/>
      <c r="EDQ47" s="655">
        <v>5000</v>
      </c>
      <c r="EDR47" s="626"/>
      <c r="EDS47" s="655">
        <v>5000</v>
      </c>
      <c r="EDT47" s="626"/>
      <c r="EDU47" s="655">
        <v>5000</v>
      </c>
      <c r="EDV47" s="626"/>
      <c r="EDW47" s="655">
        <v>5000</v>
      </c>
      <c r="EDX47" s="626"/>
      <c r="EDY47" s="655">
        <v>5000</v>
      </c>
      <c r="EDZ47" s="626"/>
      <c r="EEA47" s="655">
        <v>5000</v>
      </c>
      <c r="EEB47" s="626"/>
      <c r="EEC47" s="655">
        <v>5000</v>
      </c>
      <c r="EED47" s="626"/>
      <c r="EEE47" s="655">
        <v>5000</v>
      </c>
      <c r="EEF47" s="626"/>
      <c r="EEG47" s="655">
        <v>5000</v>
      </c>
      <c r="EEH47" s="626"/>
      <c r="EEI47" s="655">
        <v>5000</v>
      </c>
      <c r="EEJ47" s="626"/>
      <c r="EEK47" s="655">
        <v>5000</v>
      </c>
      <c r="EEL47" s="626"/>
      <c r="EEM47" s="655">
        <v>5000</v>
      </c>
      <c r="EEN47" s="626"/>
      <c r="EEO47" s="655">
        <v>5000</v>
      </c>
      <c r="EEP47" s="626"/>
      <c r="EEQ47" s="655">
        <v>5000</v>
      </c>
      <c r="EER47" s="626"/>
      <c r="EES47" s="655">
        <v>5000</v>
      </c>
      <c r="EET47" s="626"/>
      <c r="EEU47" s="655">
        <v>5000</v>
      </c>
      <c r="EEV47" s="626"/>
      <c r="EEW47" s="655">
        <v>5000</v>
      </c>
      <c r="EEX47" s="626"/>
      <c r="EEY47" s="655">
        <v>5000</v>
      </c>
      <c r="EEZ47" s="626"/>
      <c r="EFA47" s="655">
        <v>5000</v>
      </c>
      <c r="EFB47" s="626"/>
      <c r="EFC47" s="655">
        <v>5000</v>
      </c>
      <c r="EFD47" s="626"/>
      <c r="EFE47" s="655">
        <v>5000</v>
      </c>
      <c r="EFF47" s="626"/>
      <c r="EFG47" s="655">
        <v>5000</v>
      </c>
      <c r="EFH47" s="626"/>
      <c r="EFI47" s="655">
        <v>5000</v>
      </c>
      <c r="EFJ47" s="626"/>
      <c r="EFK47" s="655">
        <v>5000</v>
      </c>
      <c r="EFL47" s="626"/>
      <c r="EFM47" s="655">
        <v>5000</v>
      </c>
      <c r="EFN47" s="626"/>
      <c r="EFO47" s="655">
        <v>5000</v>
      </c>
      <c r="EFP47" s="626"/>
      <c r="EFQ47" s="655">
        <v>5000</v>
      </c>
      <c r="EFR47" s="626"/>
      <c r="EFS47" s="655">
        <v>5000</v>
      </c>
      <c r="EFT47" s="626"/>
      <c r="EFU47" s="655">
        <v>5000</v>
      </c>
      <c r="EFV47" s="626"/>
      <c r="EFW47" s="655">
        <v>5000</v>
      </c>
      <c r="EFX47" s="626"/>
      <c r="EFY47" s="655">
        <v>5000</v>
      </c>
      <c r="EFZ47" s="626"/>
      <c r="EGA47" s="655">
        <v>5000</v>
      </c>
      <c r="EGB47" s="626"/>
      <c r="EGC47" s="655">
        <v>5000</v>
      </c>
      <c r="EGD47" s="626"/>
      <c r="EGE47" s="655">
        <v>5000</v>
      </c>
      <c r="EGF47" s="626"/>
      <c r="EGG47" s="655">
        <v>5000</v>
      </c>
      <c r="EGH47" s="626"/>
      <c r="EGI47" s="655">
        <v>5000</v>
      </c>
      <c r="EGJ47" s="626"/>
      <c r="EGK47" s="655">
        <v>5000</v>
      </c>
      <c r="EGL47" s="626"/>
      <c r="EGM47" s="655">
        <v>5000</v>
      </c>
      <c r="EGN47" s="626"/>
      <c r="EGO47" s="655">
        <v>5000</v>
      </c>
      <c r="EGP47" s="626"/>
      <c r="EGQ47" s="655">
        <v>5000</v>
      </c>
      <c r="EGR47" s="626"/>
      <c r="EGS47" s="655">
        <v>5000</v>
      </c>
      <c r="EGT47" s="626"/>
      <c r="EGU47" s="655">
        <v>5000</v>
      </c>
      <c r="EGV47" s="626"/>
      <c r="EGW47" s="655">
        <v>5000</v>
      </c>
      <c r="EGX47" s="626"/>
      <c r="EGY47" s="655">
        <v>5000</v>
      </c>
      <c r="EGZ47" s="626"/>
      <c r="EHA47" s="655">
        <v>5000</v>
      </c>
      <c r="EHB47" s="626"/>
      <c r="EHC47" s="655">
        <v>5000</v>
      </c>
      <c r="EHD47" s="626"/>
      <c r="EHE47" s="655">
        <v>5000</v>
      </c>
      <c r="EHF47" s="626"/>
      <c r="EHG47" s="655">
        <v>5000</v>
      </c>
      <c r="EHH47" s="626"/>
      <c r="EHI47" s="655">
        <v>5000</v>
      </c>
      <c r="EHJ47" s="626"/>
      <c r="EHK47" s="655">
        <v>5000</v>
      </c>
      <c r="EHL47" s="626"/>
      <c r="EHM47" s="655">
        <v>5000</v>
      </c>
      <c r="EHN47" s="626"/>
      <c r="EHO47" s="655">
        <v>5000</v>
      </c>
      <c r="EHP47" s="626"/>
      <c r="EHQ47" s="655">
        <v>5000</v>
      </c>
      <c r="EHR47" s="626"/>
      <c r="EHS47" s="655">
        <v>5000</v>
      </c>
      <c r="EHT47" s="626"/>
      <c r="EHU47" s="655">
        <v>5000</v>
      </c>
      <c r="EHV47" s="626"/>
      <c r="EHW47" s="655">
        <v>5000</v>
      </c>
      <c r="EHX47" s="626"/>
      <c r="EHY47" s="655">
        <v>5000</v>
      </c>
      <c r="EHZ47" s="626"/>
      <c r="EIA47" s="655">
        <v>5000</v>
      </c>
      <c r="EIB47" s="626"/>
      <c r="EIC47" s="655">
        <v>5000</v>
      </c>
      <c r="EID47" s="626"/>
      <c r="EIE47" s="655">
        <v>5000</v>
      </c>
      <c r="EIF47" s="626"/>
      <c r="EIG47" s="655">
        <v>5000</v>
      </c>
      <c r="EIH47" s="626"/>
      <c r="EII47" s="655">
        <v>5000</v>
      </c>
      <c r="EIJ47" s="626"/>
      <c r="EIK47" s="655">
        <v>5000</v>
      </c>
      <c r="EIL47" s="626"/>
      <c r="EIM47" s="655">
        <v>5000</v>
      </c>
      <c r="EIN47" s="626"/>
      <c r="EIO47" s="655">
        <v>5000</v>
      </c>
      <c r="EIP47" s="626"/>
      <c r="EIQ47" s="655">
        <v>5000</v>
      </c>
      <c r="EIR47" s="626"/>
      <c r="EIS47" s="655">
        <v>5000</v>
      </c>
      <c r="EIT47" s="626"/>
      <c r="EIU47" s="655">
        <v>5000</v>
      </c>
      <c r="EIV47" s="626"/>
      <c r="EIW47" s="655">
        <v>5000</v>
      </c>
      <c r="EIX47" s="626"/>
      <c r="EIY47" s="655">
        <v>5000</v>
      </c>
      <c r="EIZ47" s="626"/>
      <c r="EJA47" s="655">
        <v>5000</v>
      </c>
      <c r="EJB47" s="626"/>
      <c r="EJC47" s="655">
        <v>5000</v>
      </c>
      <c r="EJD47" s="626"/>
      <c r="EJE47" s="655">
        <v>5000</v>
      </c>
      <c r="EJF47" s="626"/>
      <c r="EJG47" s="655">
        <v>5000</v>
      </c>
      <c r="EJH47" s="626"/>
      <c r="EJI47" s="655">
        <v>5000</v>
      </c>
      <c r="EJJ47" s="626"/>
      <c r="EJK47" s="655">
        <v>5000</v>
      </c>
      <c r="EJL47" s="626"/>
      <c r="EJM47" s="655">
        <v>5000</v>
      </c>
      <c r="EJN47" s="626"/>
      <c r="EJO47" s="655">
        <v>5000</v>
      </c>
      <c r="EJP47" s="626"/>
      <c r="EJQ47" s="655">
        <v>5000</v>
      </c>
      <c r="EJR47" s="626"/>
      <c r="EJS47" s="655">
        <v>5000</v>
      </c>
      <c r="EJT47" s="626"/>
      <c r="EJU47" s="655">
        <v>5000</v>
      </c>
      <c r="EJV47" s="626"/>
      <c r="EJW47" s="655">
        <v>5000</v>
      </c>
      <c r="EJX47" s="626"/>
      <c r="EJY47" s="655">
        <v>5000</v>
      </c>
      <c r="EJZ47" s="626"/>
      <c r="EKA47" s="655">
        <v>5000</v>
      </c>
      <c r="EKB47" s="626"/>
      <c r="EKC47" s="655">
        <v>5000</v>
      </c>
      <c r="EKD47" s="626"/>
      <c r="EKE47" s="655">
        <v>5000</v>
      </c>
      <c r="EKF47" s="626"/>
      <c r="EKG47" s="655">
        <v>5000</v>
      </c>
      <c r="EKH47" s="626"/>
      <c r="EKI47" s="655">
        <v>5000</v>
      </c>
      <c r="EKJ47" s="626"/>
      <c r="EKK47" s="655">
        <v>5000</v>
      </c>
      <c r="EKL47" s="626"/>
      <c r="EKM47" s="655">
        <v>5000</v>
      </c>
      <c r="EKN47" s="626"/>
      <c r="EKO47" s="655">
        <v>5000</v>
      </c>
      <c r="EKP47" s="626"/>
      <c r="EKQ47" s="655">
        <v>5000</v>
      </c>
      <c r="EKR47" s="626"/>
      <c r="EKS47" s="655">
        <v>5000</v>
      </c>
      <c r="EKT47" s="626"/>
      <c r="EKU47" s="655">
        <v>5000</v>
      </c>
      <c r="EKV47" s="626"/>
      <c r="EKW47" s="655">
        <v>5000</v>
      </c>
      <c r="EKX47" s="626"/>
      <c r="EKY47" s="655">
        <v>5000</v>
      </c>
      <c r="EKZ47" s="626"/>
      <c r="ELA47" s="655">
        <v>5000</v>
      </c>
      <c r="ELB47" s="626"/>
      <c r="ELC47" s="655">
        <v>5000</v>
      </c>
      <c r="ELD47" s="626"/>
      <c r="ELE47" s="655">
        <v>5000</v>
      </c>
      <c r="ELF47" s="626"/>
      <c r="ELG47" s="655">
        <v>5000</v>
      </c>
      <c r="ELH47" s="626"/>
      <c r="ELI47" s="655">
        <v>5000</v>
      </c>
      <c r="ELJ47" s="626"/>
      <c r="ELK47" s="655">
        <v>5000</v>
      </c>
      <c r="ELL47" s="626"/>
      <c r="ELM47" s="655">
        <v>5000</v>
      </c>
      <c r="ELN47" s="626"/>
      <c r="ELO47" s="655">
        <v>5000</v>
      </c>
      <c r="ELP47" s="626"/>
      <c r="ELQ47" s="655">
        <v>5000</v>
      </c>
      <c r="ELR47" s="626"/>
      <c r="ELS47" s="655">
        <v>5000</v>
      </c>
      <c r="ELT47" s="626"/>
      <c r="ELU47" s="655">
        <v>5000</v>
      </c>
      <c r="ELV47" s="626"/>
      <c r="ELW47" s="655">
        <v>5000</v>
      </c>
      <c r="ELX47" s="626"/>
      <c r="ELY47" s="655">
        <v>5000</v>
      </c>
      <c r="ELZ47" s="626"/>
      <c r="EMA47" s="655">
        <v>5000</v>
      </c>
      <c r="EMB47" s="626"/>
      <c r="EMC47" s="655">
        <v>5000</v>
      </c>
      <c r="EMD47" s="626"/>
      <c r="EME47" s="655">
        <v>5000</v>
      </c>
      <c r="EMF47" s="626"/>
      <c r="EMG47" s="655">
        <v>5000</v>
      </c>
      <c r="EMH47" s="626"/>
      <c r="EMI47" s="655">
        <v>5000</v>
      </c>
      <c r="EMJ47" s="626"/>
      <c r="EMK47" s="655">
        <v>5000</v>
      </c>
      <c r="EML47" s="626"/>
      <c r="EMM47" s="655">
        <v>5000</v>
      </c>
      <c r="EMN47" s="626"/>
      <c r="EMO47" s="655">
        <v>5000</v>
      </c>
      <c r="EMP47" s="626"/>
      <c r="EMQ47" s="655">
        <v>5000</v>
      </c>
      <c r="EMR47" s="626"/>
      <c r="EMS47" s="655">
        <v>5000</v>
      </c>
      <c r="EMT47" s="626"/>
      <c r="EMU47" s="655">
        <v>5000</v>
      </c>
      <c r="EMV47" s="626"/>
      <c r="EMW47" s="655">
        <v>5000</v>
      </c>
      <c r="EMX47" s="626"/>
      <c r="EMY47" s="655">
        <v>5000</v>
      </c>
      <c r="EMZ47" s="626"/>
      <c r="ENA47" s="655">
        <v>5000</v>
      </c>
      <c r="ENB47" s="626"/>
      <c r="ENC47" s="655">
        <v>5000</v>
      </c>
      <c r="END47" s="626"/>
      <c r="ENE47" s="655">
        <v>5000</v>
      </c>
      <c r="ENF47" s="626"/>
      <c r="ENG47" s="655">
        <v>5000</v>
      </c>
      <c r="ENH47" s="626"/>
      <c r="ENI47" s="655">
        <v>5000</v>
      </c>
      <c r="ENJ47" s="626"/>
      <c r="ENK47" s="655">
        <v>5000</v>
      </c>
      <c r="ENL47" s="626"/>
      <c r="ENM47" s="655">
        <v>5000</v>
      </c>
      <c r="ENN47" s="626"/>
      <c r="ENO47" s="655">
        <v>5000</v>
      </c>
      <c r="ENP47" s="626"/>
      <c r="ENQ47" s="655">
        <v>5000</v>
      </c>
      <c r="ENR47" s="626"/>
      <c r="ENS47" s="655">
        <v>5000</v>
      </c>
      <c r="ENT47" s="626"/>
      <c r="ENU47" s="655">
        <v>5000</v>
      </c>
      <c r="ENV47" s="626"/>
      <c r="ENW47" s="655">
        <v>5000</v>
      </c>
      <c r="ENX47" s="626"/>
      <c r="ENY47" s="655">
        <v>5000</v>
      </c>
      <c r="ENZ47" s="626"/>
      <c r="EOA47" s="655">
        <v>5000</v>
      </c>
      <c r="EOB47" s="626"/>
      <c r="EOC47" s="655">
        <v>5000</v>
      </c>
      <c r="EOD47" s="626"/>
      <c r="EOE47" s="655">
        <v>5000</v>
      </c>
      <c r="EOF47" s="626"/>
      <c r="EOG47" s="655">
        <v>5000</v>
      </c>
      <c r="EOH47" s="626"/>
      <c r="EOI47" s="655">
        <v>5000</v>
      </c>
      <c r="EOJ47" s="626"/>
      <c r="EOK47" s="655">
        <v>5000</v>
      </c>
      <c r="EOL47" s="626"/>
      <c r="EOM47" s="655">
        <v>5000</v>
      </c>
      <c r="EON47" s="626"/>
      <c r="EOO47" s="655">
        <v>5000</v>
      </c>
      <c r="EOP47" s="626"/>
      <c r="EOQ47" s="655">
        <v>5000</v>
      </c>
      <c r="EOR47" s="626"/>
      <c r="EOS47" s="655">
        <v>5000</v>
      </c>
      <c r="EOT47" s="626"/>
      <c r="EOU47" s="655">
        <v>5000</v>
      </c>
      <c r="EOV47" s="626"/>
      <c r="EOW47" s="655">
        <v>5000</v>
      </c>
      <c r="EOX47" s="626"/>
      <c r="EOY47" s="655">
        <v>5000</v>
      </c>
      <c r="EOZ47" s="626"/>
      <c r="EPA47" s="655">
        <v>5000</v>
      </c>
      <c r="EPB47" s="626"/>
      <c r="EPC47" s="655">
        <v>5000</v>
      </c>
      <c r="EPD47" s="626"/>
      <c r="EPE47" s="655">
        <v>5000</v>
      </c>
      <c r="EPF47" s="626"/>
      <c r="EPG47" s="655">
        <v>5000</v>
      </c>
      <c r="EPH47" s="626"/>
      <c r="EPI47" s="655">
        <v>5000</v>
      </c>
      <c r="EPJ47" s="626"/>
      <c r="EPK47" s="655">
        <v>5000</v>
      </c>
      <c r="EPL47" s="626"/>
      <c r="EPM47" s="655">
        <v>5000</v>
      </c>
      <c r="EPN47" s="626"/>
      <c r="EPO47" s="655">
        <v>5000</v>
      </c>
      <c r="EPP47" s="626"/>
      <c r="EPQ47" s="655">
        <v>5000</v>
      </c>
      <c r="EPR47" s="626"/>
      <c r="EPS47" s="655">
        <v>5000</v>
      </c>
      <c r="EPT47" s="626"/>
      <c r="EPU47" s="655">
        <v>5000</v>
      </c>
      <c r="EPV47" s="626"/>
      <c r="EPW47" s="655">
        <v>5000</v>
      </c>
      <c r="EPX47" s="626"/>
      <c r="EPY47" s="655">
        <v>5000</v>
      </c>
      <c r="EPZ47" s="626"/>
      <c r="EQA47" s="655">
        <v>5000</v>
      </c>
      <c r="EQB47" s="626"/>
      <c r="EQC47" s="655">
        <v>5000</v>
      </c>
      <c r="EQD47" s="626"/>
      <c r="EQE47" s="655">
        <v>5000</v>
      </c>
      <c r="EQF47" s="626"/>
      <c r="EQG47" s="655">
        <v>5000</v>
      </c>
      <c r="EQH47" s="626"/>
      <c r="EQI47" s="655">
        <v>5000</v>
      </c>
      <c r="EQJ47" s="626"/>
      <c r="EQK47" s="655">
        <v>5000</v>
      </c>
      <c r="EQL47" s="626"/>
      <c r="EQM47" s="655">
        <v>5000</v>
      </c>
      <c r="EQN47" s="626"/>
      <c r="EQO47" s="655">
        <v>5000</v>
      </c>
      <c r="EQP47" s="626"/>
      <c r="EQQ47" s="655">
        <v>5000</v>
      </c>
      <c r="EQR47" s="626"/>
      <c r="EQS47" s="655">
        <v>5000</v>
      </c>
      <c r="EQT47" s="626"/>
      <c r="EQU47" s="655">
        <v>5000</v>
      </c>
      <c r="EQV47" s="626"/>
      <c r="EQW47" s="655">
        <v>5000</v>
      </c>
      <c r="EQX47" s="626"/>
      <c r="EQY47" s="655">
        <v>5000</v>
      </c>
      <c r="EQZ47" s="626"/>
      <c r="ERA47" s="655">
        <v>5000</v>
      </c>
      <c r="ERB47" s="626"/>
      <c r="ERC47" s="655">
        <v>5000</v>
      </c>
      <c r="ERD47" s="626"/>
      <c r="ERE47" s="655">
        <v>5000</v>
      </c>
      <c r="ERF47" s="626"/>
      <c r="ERG47" s="655">
        <v>5000</v>
      </c>
      <c r="ERH47" s="626"/>
      <c r="ERI47" s="655">
        <v>5000</v>
      </c>
      <c r="ERJ47" s="626"/>
      <c r="ERK47" s="655">
        <v>5000</v>
      </c>
      <c r="ERL47" s="626"/>
      <c r="ERM47" s="655">
        <v>5000</v>
      </c>
      <c r="ERN47" s="626"/>
      <c r="ERO47" s="655">
        <v>5000</v>
      </c>
      <c r="ERP47" s="626"/>
      <c r="ERQ47" s="655">
        <v>5000</v>
      </c>
      <c r="ERR47" s="626"/>
      <c r="ERS47" s="655">
        <v>5000</v>
      </c>
      <c r="ERT47" s="626"/>
      <c r="ERU47" s="655">
        <v>5000</v>
      </c>
      <c r="ERV47" s="626"/>
      <c r="ERW47" s="655">
        <v>5000</v>
      </c>
      <c r="ERX47" s="626"/>
      <c r="ERY47" s="655">
        <v>5000</v>
      </c>
      <c r="ERZ47" s="626"/>
      <c r="ESA47" s="655">
        <v>5000</v>
      </c>
      <c r="ESB47" s="626"/>
      <c r="ESC47" s="655">
        <v>5000</v>
      </c>
      <c r="ESD47" s="626"/>
      <c r="ESE47" s="655">
        <v>5000</v>
      </c>
      <c r="ESF47" s="626"/>
      <c r="ESG47" s="655">
        <v>5000</v>
      </c>
      <c r="ESH47" s="626"/>
      <c r="ESI47" s="655">
        <v>5000</v>
      </c>
      <c r="ESJ47" s="626"/>
      <c r="ESK47" s="655">
        <v>5000</v>
      </c>
      <c r="ESL47" s="626"/>
      <c r="ESM47" s="655">
        <v>5000</v>
      </c>
      <c r="ESN47" s="626"/>
      <c r="ESO47" s="655">
        <v>5000</v>
      </c>
      <c r="ESP47" s="626"/>
      <c r="ESQ47" s="655">
        <v>5000</v>
      </c>
      <c r="ESR47" s="626"/>
      <c r="ESS47" s="655">
        <v>5000</v>
      </c>
      <c r="EST47" s="626"/>
      <c r="ESU47" s="655">
        <v>5000</v>
      </c>
      <c r="ESV47" s="626"/>
      <c r="ESW47" s="655">
        <v>5000</v>
      </c>
      <c r="ESX47" s="626"/>
      <c r="ESY47" s="655">
        <v>5000</v>
      </c>
      <c r="ESZ47" s="626"/>
      <c r="ETA47" s="655">
        <v>5000</v>
      </c>
      <c r="ETB47" s="626"/>
      <c r="ETC47" s="655">
        <v>5000</v>
      </c>
      <c r="ETD47" s="626"/>
      <c r="ETE47" s="655">
        <v>5000</v>
      </c>
      <c r="ETF47" s="626"/>
      <c r="ETG47" s="655">
        <v>5000</v>
      </c>
      <c r="ETH47" s="626"/>
      <c r="ETI47" s="655">
        <v>5000</v>
      </c>
      <c r="ETJ47" s="626"/>
      <c r="ETK47" s="655">
        <v>5000</v>
      </c>
      <c r="ETL47" s="626"/>
      <c r="ETM47" s="655">
        <v>5000</v>
      </c>
      <c r="ETN47" s="626"/>
      <c r="ETO47" s="655">
        <v>5000</v>
      </c>
      <c r="ETP47" s="626"/>
      <c r="ETQ47" s="655">
        <v>5000</v>
      </c>
      <c r="ETR47" s="626"/>
      <c r="ETS47" s="655">
        <v>5000</v>
      </c>
      <c r="ETT47" s="626"/>
      <c r="ETU47" s="655">
        <v>5000</v>
      </c>
      <c r="ETV47" s="626"/>
      <c r="ETW47" s="655">
        <v>5000</v>
      </c>
      <c r="ETX47" s="626"/>
      <c r="ETY47" s="655">
        <v>5000</v>
      </c>
      <c r="ETZ47" s="626"/>
      <c r="EUA47" s="655">
        <v>5000</v>
      </c>
      <c r="EUB47" s="626"/>
      <c r="EUC47" s="655">
        <v>5000</v>
      </c>
      <c r="EUD47" s="626"/>
      <c r="EUE47" s="655">
        <v>5000</v>
      </c>
      <c r="EUF47" s="626"/>
      <c r="EUG47" s="655">
        <v>5000</v>
      </c>
      <c r="EUH47" s="626"/>
      <c r="EUI47" s="655">
        <v>5000</v>
      </c>
      <c r="EUJ47" s="626"/>
      <c r="EUK47" s="655">
        <v>5000</v>
      </c>
      <c r="EUL47" s="626"/>
      <c r="EUM47" s="655">
        <v>5000</v>
      </c>
      <c r="EUN47" s="626"/>
      <c r="EUO47" s="655">
        <v>5000</v>
      </c>
      <c r="EUP47" s="626"/>
      <c r="EUQ47" s="655">
        <v>5000</v>
      </c>
      <c r="EUR47" s="626"/>
      <c r="EUS47" s="655">
        <v>5000</v>
      </c>
      <c r="EUT47" s="626"/>
      <c r="EUU47" s="655">
        <v>5000</v>
      </c>
      <c r="EUV47" s="626"/>
      <c r="EUW47" s="655">
        <v>5000</v>
      </c>
      <c r="EUX47" s="626"/>
      <c r="EUY47" s="655">
        <v>5000</v>
      </c>
      <c r="EUZ47" s="626"/>
      <c r="EVA47" s="655">
        <v>5000</v>
      </c>
      <c r="EVB47" s="626"/>
      <c r="EVC47" s="655">
        <v>5000</v>
      </c>
      <c r="EVD47" s="626"/>
      <c r="EVE47" s="655">
        <v>5000</v>
      </c>
      <c r="EVF47" s="626"/>
      <c r="EVG47" s="655">
        <v>5000</v>
      </c>
      <c r="EVH47" s="626"/>
      <c r="EVI47" s="655">
        <v>5000</v>
      </c>
      <c r="EVJ47" s="626"/>
      <c r="EVK47" s="655">
        <v>5000</v>
      </c>
      <c r="EVL47" s="626"/>
      <c r="EVM47" s="655">
        <v>5000</v>
      </c>
      <c r="EVN47" s="626"/>
      <c r="EVO47" s="655">
        <v>5000</v>
      </c>
      <c r="EVP47" s="626"/>
      <c r="EVQ47" s="655">
        <v>5000</v>
      </c>
      <c r="EVR47" s="626"/>
      <c r="EVS47" s="655">
        <v>5000</v>
      </c>
      <c r="EVT47" s="626"/>
      <c r="EVU47" s="655">
        <v>5000</v>
      </c>
      <c r="EVV47" s="626"/>
      <c r="EVW47" s="655">
        <v>5000</v>
      </c>
      <c r="EVX47" s="626"/>
      <c r="EVY47" s="655">
        <v>5000</v>
      </c>
      <c r="EVZ47" s="626"/>
      <c r="EWA47" s="655">
        <v>5000</v>
      </c>
      <c r="EWB47" s="626"/>
      <c r="EWC47" s="655">
        <v>5000</v>
      </c>
      <c r="EWD47" s="626"/>
      <c r="EWE47" s="655">
        <v>5000</v>
      </c>
      <c r="EWF47" s="626"/>
      <c r="EWG47" s="655">
        <v>5000</v>
      </c>
      <c r="EWH47" s="626"/>
      <c r="EWI47" s="655">
        <v>5000</v>
      </c>
      <c r="EWJ47" s="626"/>
      <c r="EWK47" s="655">
        <v>5000</v>
      </c>
      <c r="EWL47" s="626"/>
      <c r="EWM47" s="655">
        <v>5000</v>
      </c>
      <c r="EWN47" s="626"/>
      <c r="EWO47" s="655">
        <v>5000</v>
      </c>
      <c r="EWP47" s="626"/>
      <c r="EWQ47" s="655">
        <v>5000</v>
      </c>
      <c r="EWR47" s="626"/>
      <c r="EWS47" s="655">
        <v>5000</v>
      </c>
      <c r="EWT47" s="626"/>
      <c r="EWU47" s="655">
        <v>5000</v>
      </c>
      <c r="EWV47" s="626"/>
      <c r="EWW47" s="655">
        <v>5000</v>
      </c>
      <c r="EWX47" s="626"/>
      <c r="EWY47" s="655">
        <v>5000</v>
      </c>
      <c r="EWZ47" s="626"/>
      <c r="EXA47" s="655">
        <v>5000</v>
      </c>
      <c r="EXB47" s="626"/>
      <c r="EXC47" s="655">
        <v>5000</v>
      </c>
      <c r="EXD47" s="626"/>
      <c r="EXE47" s="655">
        <v>5000</v>
      </c>
      <c r="EXF47" s="626"/>
      <c r="EXG47" s="655">
        <v>5000</v>
      </c>
      <c r="EXH47" s="626"/>
      <c r="EXI47" s="655">
        <v>5000</v>
      </c>
      <c r="EXJ47" s="626"/>
      <c r="EXK47" s="655">
        <v>5000</v>
      </c>
      <c r="EXL47" s="626"/>
      <c r="EXM47" s="655">
        <v>5000</v>
      </c>
      <c r="EXN47" s="626"/>
      <c r="EXO47" s="655">
        <v>5000</v>
      </c>
      <c r="EXP47" s="626"/>
      <c r="EXQ47" s="655">
        <v>5000</v>
      </c>
      <c r="EXR47" s="626"/>
      <c r="EXS47" s="655">
        <v>5000</v>
      </c>
      <c r="EXT47" s="626"/>
      <c r="EXU47" s="655">
        <v>5000</v>
      </c>
      <c r="EXV47" s="626"/>
      <c r="EXW47" s="655">
        <v>5000</v>
      </c>
      <c r="EXX47" s="626"/>
      <c r="EXY47" s="655">
        <v>5000</v>
      </c>
      <c r="EXZ47" s="626"/>
      <c r="EYA47" s="655">
        <v>5000</v>
      </c>
      <c r="EYB47" s="626"/>
      <c r="EYC47" s="655">
        <v>5000</v>
      </c>
      <c r="EYD47" s="626"/>
      <c r="EYE47" s="655">
        <v>5000</v>
      </c>
      <c r="EYF47" s="626"/>
      <c r="EYG47" s="655">
        <v>5000</v>
      </c>
      <c r="EYH47" s="626"/>
      <c r="EYI47" s="655">
        <v>5000</v>
      </c>
      <c r="EYJ47" s="626"/>
      <c r="EYK47" s="655">
        <v>5000</v>
      </c>
      <c r="EYL47" s="626"/>
      <c r="EYM47" s="655">
        <v>5000</v>
      </c>
      <c r="EYN47" s="626"/>
      <c r="EYO47" s="655">
        <v>5000</v>
      </c>
      <c r="EYP47" s="626"/>
      <c r="EYQ47" s="655">
        <v>5000</v>
      </c>
      <c r="EYR47" s="626"/>
      <c r="EYS47" s="655">
        <v>5000</v>
      </c>
      <c r="EYT47" s="626"/>
      <c r="EYU47" s="655">
        <v>5000</v>
      </c>
      <c r="EYV47" s="626"/>
      <c r="EYW47" s="655">
        <v>5000</v>
      </c>
      <c r="EYX47" s="626"/>
      <c r="EYY47" s="655">
        <v>5000</v>
      </c>
      <c r="EYZ47" s="626"/>
      <c r="EZA47" s="655">
        <v>5000</v>
      </c>
      <c r="EZB47" s="626"/>
      <c r="EZC47" s="655">
        <v>5000</v>
      </c>
      <c r="EZD47" s="626"/>
      <c r="EZE47" s="655">
        <v>5000</v>
      </c>
      <c r="EZF47" s="626"/>
      <c r="EZG47" s="655">
        <v>5000</v>
      </c>
      <c r="EZH47" s="626"/>
      <c r="EZI47" s="655">
        <v>5000</v>
      </c>
      <c r="EZJ47" s="626"/>
      <c r="EZK47" s="655">
        <v>5000</v>
      </c>
      <c r="EZL47" s="626"/>
      <c r="EZM47" s="655">
        <v>5000</v>
      </c>
      <c r="EZN47" s="626"/>
      <c r="EZO47" s="655">
        <v>5000</v>
      </c>
      <c r="EZP47" s="626"/>
      <c r="EZQ47" s="655">
        <v>5000</v>
      </c>
      <c r="EZR47" s="626"/>
      <c r="EZS47" s="655">
        <v>5000</v>
      </c>
      <c r="EZT47" s="626"/>
      <c r="EZU47" s="655">
        <v>5000</v>
      </c>
      <c r="EZV47" s="626"/>
      <c r="EZW47" s="655">
        <v>5000</v>
      </c>
      <c r="EZX47" s="626"/>
      <c r="EZY47" s="655">
        <v>5000</v>
      </c>
      <c r="EZZ47" s="626"/>
      <c r="FAA47" s="655">
        <v>5000</v>
      </c>
      <c r="FAB47" s="626"/>
      <c r="FAC47" s="655">
        <v>5000</v>
      </c>
      <c r="FAD47" s="626"/>
      <c r="FAE47" s="655">
        <v>5000</v>
      </c>
      <c r="FAF47" s="626"/>
      <c r="FAG47" s="655">
        <v>5000</v>
      </c>
      <c r="FAH47" s="626"/>
      <c r="FAI47" s="655">
        <v>5000</v>
      </c>
      <c r="FAJ47" s="626"/>
      <c r="FAK47" s="655">
        <v>5000</v>
      </c>
      <c r="FAL47" s="626"/>
      <c r="FAM47" s="655">
        <v>5000</v>
      </c>
      <c r="FAN47" s="626"/>
      <c r="FAO47" s="655">
        <v>5000</v>
      </c>
      <c r="FAP47" s="626"/>
      <c r="FAQ47" s="655">
        <v>5000</v>
      </c>
      <c r="FAR47" s="626"/>
      <c r="FAS47" s="655">
        <v>5000</v>
      </c>
      <c r="FAT47" s="626"/>
      <c r="FAU47" s="655">
        <v>5000</v>
      </c>
      <c r="FAV47" s="626"/>
      <c r="FAW47" s="655">
        <v>5000</v>
      </c>
      <c r="FAX47" s="626"/>
      <c r="FAY47" s="655">
        <v>5000</v>
      </c>
      <c r="FAZ47" s="626"/>
      <c r="FBA47" s="655">
        <v>5000</v>
      </c>
      <c r="FBB47" s="626"/>
      <c r="FBC47" s="655">
        <v>5000</v>
      </c>
      <c r="FBD47" s="626"/>
      <c r="FBE47" s="655">
        <v>5000</v>
      </c>
      <c r="FBF47" s="626"/>
      <c r="FBG47" s="655">
        <v>5000</v>
      </c>
      <c r="FBH47" s="626"/>
      <c r="FBI47" s="655">
        <v>5000</v>
      </c>
      <c r="FBJ47" s="626"/>
      <c r="FBK47" s="655">
        <v>5000</v>
      </c>
      <c r="FBL47" s="626"/>
      <c r="FBM47" s="655">
        <v>5000</v>
      </c>
      <c r="FBN47" s="626"/>
      <c r="FBO47" s="655">
        <v>5000</v>
      </c>
      <c r="FBP47" s="626"/>
      <c r="FBQ47" s="655">
        <v>5000</v>
      </c>
      <c r="FBR47" s="626"/>
      <c r="FBS47" s="655">
        <v>5000</v>
      </c>
      <c r="FBT47" s="626"/>
      <c r="FBU47" s="655">
        <v>5000</v>
      </c>
      <c r="FBV47" s="626"/>
      <c r="FBW47" s="655">
        <v>5000</v>
      </c>
      <c r="FBX47" s="626"/>
      <c r="FBY47" s="655">
        <v>5000</v>
      </c>
      <c r="FBZ47" s="626"/>
      <c r="FCA47" s="655">
        <v>5000</v>
      </c>
      <c r="FCB47" s="626"/>
      <c r="FCC47" s="655">
        <v>5000</v>
      </c>
      <c r="FCD47" s="626"/>
      <c r="FCE47" s="655">
        <v>5000</v>
      </c>
      <c r="FCF47" s="626"/>
      <c r="FCG47" s="655">
        <v>5000</v>
      </c>
      <c r="FCH47" s="626"/>
      <c r="FCI47" s="655">
        <v>5000</v>
      </c>
      <c r="FCJ47" s="626"/>
      <c r="FCK47" s="655">
        <v>5000</v>
      </c>
      <c r="FCL47" s="626"/>
      <c r="FCM47" s="655">
        <v>5000</v>
      </c>
      <c r="FCN47" s="626"/>
      <c r="FCO47" s="655">
        <v>5000</v>
      </c>
      <c r="FCP47" s="626"/>
      <c r="FCQ47" s="655">
        <v>5000</v>
      </c>
      <c r="FCR47" s="626"/>
      <c r="FCS47" s="655">
        <v>5000</v>
      </c>
      <c r="FCT47" s="626"/>
      <c r="FCU47" s="655">
        <v>5000</v>
      </c>
      <c r="FCV47" s="626"/>
      <c r="FCW47" s="655">
        <v>5000</v>
      </c>
      <c r="FCX47" s="626"/>
      <c r="FCY47" s="655">
        <v>5000</v>
      </c>
      <c r="FCZ47" s="626"/>
      <c r="FDA47" s="655">
        <v>5000</v>
      </c>
      <c r="FDB47" s="626"/>
      <c r="FDC47" s="655">
        <v>5000</v>
      </c>
      <c r="FDD47" s="626"/>
      <c r="FDE47" s="655">
        <v>5000</v>
      </c>
      <c r="FDF47" s="626"/>
      <c r="FDG47" s="655">
        <v>5000</v>
      </c>
      <c r="FDH47" s="626"/>
      <c r="FDI47" s="655">
        <v>5000</v>
      </c>
      <c r="FDJ47" s="626"/>
      <c r="FDK47" s="655">
        <v>5000</v>
      </c>
      <c r="FDL47" s="626"/>
      <c r="FDM47" s="655">
        <v>5000</v>
      </c>
      <c r="FDN47" s="626"/>
      <c r="FDO47" s="655">
        <v>5000</v>
      </c>
      <c r="FDP47" s="626"/>
      <c r="FDQ47" s="655">
        <v>5000</v>
      </c>
      <c r="FDR47" s="626"/>
      <c r="FDS47" s="655">
        <v>5000</v>
      </c>
      <c r="FDT47" s="626"/>
      <c r="FDU47" s="655">
        <v>5000</v>
      </c>
      <c r="FDV47" s="626"/>
      <c r="FDW47" s="655">
        <v>5000</v>
      </c>
      <c r="FDX47" s="626"/>
      <c r="FDY47" s="655">
        <v>5000</v>
      </c>
      <c r="FDZ47" s="626"/>
      <c r="FEA47" s="655">
        <v>5000</v>
      </c>
      <c r="FEB47" s="626"/>
      <c r="FEC47" s="655">
        <v>5000</v>
      </c>
      <c r="FED47" s="626"/>
      <c r="FEE47" s="655">
        <v>5000</v>
      </c>
      <c r="FEF47" s="626"/>
      <c r="FEG47" s="655">
        <v>5000</v>
      </c>
      <c r="FEH47" s="626"/>
      <c r="FEI47" s="655">
        <v>5000</v>
      </c>
      <c r="FEJ47" s="626"/>
      <c r="FEK47" s="655">
        <v>5000</v>
      </c>
      <c r="FEL47" s="626"/>
      <c r="FEM47" s="655">
        <v>5000</v>
      </c>
      <c r="FEN47" s="626"/>
      <c r="FEO47" s="655">
        <v>5000</v>
      </c>
      <c r="FEP47" s="626"/>
      <c r="FEQ47" s="655">
        <v>5000</v>
      </c>
      <c r="FER47" s="626"/>
      <c r="FES47" s="655">
        <v>5000</v>
      </c>
      <c r="FET47" s="626"/>
      <c r="FEU47" s="655">
        <v>5000</v>
      </c>
      <c r="FEV47" s="626"/>
      <c r="FEW47" s="655">
        <v>5000</v>
      </c>
      <c r="FEX47" s="626"/>
      <c r="FEY47" s="655">
        <v>5000</v>
      </c>
      <c r="FEZ47" s="626"/>
      <c r="FFA47" s="655">
        <v>5000</v>
      </c>
      <c r="FFB47" s="626"/>
      <c r="FFC47" s="655">
        <v>5000</v>
      </c>
      <c r="FFD47" s="626"/>
      <c r="FFE47" s="655">
        <v>5000</v>
      </c>
      <c r="FFF47" s="626"/>
      <c r="FFG47" s="655">
        <v>5000</v>
      </c>
      <c r="FFH47" s="626"/>
      <c r="FFI47" s="655">
        <v>5000</v>
      </c>
      <c r="FFJ47" s="626"/>
      <c r="FFK47" s="655">
        <v>5000</v>
      </c>
      <c r="FFL47" s="626"/>
      <c r="FFM47" s="655">
        <v>5000</v>
      </c>
      <c r="FFN47" s="626"/>
      <c r="FFO47" s="655">
        <v>5000</v>
      </c>
      <c r="FFP47" s="626"/>
      <c r="FFQ47" s="655">
        <v>5000</v>
      </c>
      <c r="FFR47" s="626"/>
      <c r="FFS47" s="655">
        <v>5000</v>
      </c>
      <c r="FFT47" s="626"/>
      <c r="FFU47" s="655">
        <v>5000</v>
      </c>
      <c r="FFV47" s="626"/>
      <c r="FFW47" s="655">
        <v>5000</v>
      </c>
      <c r="FFX47" s="626"/>
      <c r="FFY47" s="655">
        <v>5000</v>
      </c>
      <c r="FFZ47" s="626"/>
      <c r="FGA47" s="655">
        <v>5000</v>
      </c>
      <c r="FGB47" s="626"/>
      <c r="FGC47" s="655">
        <v>5000</v>
      </c>
      <c r="FGD47" s="626"/>
      <c r="FGE47" s="655">
        <v>5000</v>
      </c>
      <c r="FGF47" s="626"/>
      <c r="FGG47" s="655">
        <v>5000</v>
      </c>
      <c r="FGH47" s="626"/>
      <c r="FGI47" s="655">
        <v>5000</v>
      </c>
      <c r="FGJ47" s="626"/>
      <c r="FGK47" s="655">
        <v>5000</v>
      </c>
      <c r="FGL47" s="626"/>
      <c r="FGM47" s="655">
        <v>5000</v>
      </c>
      <c r="FGN47" s="626"/>
      <c r="FGO47" s="655">
        <v>5000</v>
      </c>
      <c r="FGP47" s="626"/>
      <c r="FGQ47" s="655">
        <v>5000</v>
      </c>
      <c r="FGR47" s="626"/>
      <c r="FGS47" s="655">
        <v>5000</v>
      </c>
      <c r="FGT47" s="626"/>
      <c r="FGU47" s="655">
        <v>5000</v>
      </c>
      <c r="FGV47" s="626"/>
      <c r="FGW47" s="655">
        <v>5000</v>
      </c>
      <c r="FGX47" s="626"/>
      <c r="FGY47" s="655">
        <v>5000</v>
      </c>
      <c r="FGZ47" s="626"/>
      <c r="FHA47" s="655">
        <v>5000</v>
      </c>
      <c r="FHB47" s="626"/>
      <c r="FHC47" s="655">
        <v>5000</v>
      </c>
      <c r="FHD47" s="626"/>
      <c r="FHE47" s="655">
        <v>5000</v>
      </c>
      <c r="FHF47" s="626"/>
      <c r="FHG47" s="655">
        <v>5000</v>
      </c>
      <c r="FHH47" s="626"/>
      <c r="FHI47" s="655">
        <v>5000</v>
      </c>
      <c r="FHJ47" s="626"/>
      <c r="FHK47" s="655">
        <v>5000</v>
      </c>
      <c r="FHL47" s="626"/>
      <c r="FHM47" s="655">
        <v>5000</v>
      </c>
      <c r="FHN47" s="626"/>
      <c r="FHO47" s="655">
        <v>5000</v>
      </c>
      <c r="FHP47" s="626"/>
      <c r="FHQ47" s="655">
        <v>5000</v>
      </c>
      <c r="FHR47" s="626"/>
      <c r="FHS47" s="655">
        <v>5000</v>
      </c>
      <c r="FHT47" s="626"/>
      <c r="FHU47" s="655">
        <v>5000</v>
      </c>
      <c r="FHV47" s="626"/>
      <c r="FHW47" s="655">
        <v>5000</v>
      </c>
      <c r="FHX47" s="626"/>
      <c r="FHY47" s="655">
        <v>5000</v>
      </c>
      <c r="FHZ47" s="626"/>
      <c r="FIA47" s="655">
        <v>5000</v>
      </c>
      <c r="FIB47" s="626"/>
      <c r="FIC47" s="655">
        <v>5000</v>
      </c>
      <c r="FID47" s="626"/>
      <c r="FIE47" s="655">
        <v>5000</v>
      </c>
      <c r="FIF47" s="626"/>
      <c r="FIG47" s="655">
        <v>5000</v>
      </c>
      <c r="FIH47" s="626"/>
      <c r="FII47" s="655">
        <v>5000</v>
      </c>
      <c r="FIJ47" s="626"/>
      <c r="FIK47" s="655">
        <v>5000</v>
      </c>
      <c r="FIL47" s="626"/>
      <c r="FIM47" s="655">
        <v>5000</v>
      </c>
      <c r="FIN47" s="626"/>
      <c r="FIO47" s="655">
        <v>5000</v>
      </c>
      <c r="FIP47" s="626"/>
      <c r="FIQ47" s="655">
        <v>5000</v>
      </c>
      <c r="FIR47" s="626"/>
      <c r="FIS47" s="655">
        <v>5000</v>
      </c>
      <c r="FIT47" s="626"/>
      <c r="FIU47" s="655">
        <v>5000</v>
      </c>
      <c r="FIV47" s="626"/>
      <c r="FIW47" s="655">
        <v>5000</v>
      </c>
      <c r="FIX47" s="626"/>
      <c r="FIY47" s="655">
        <v>5000</v>
      </c>
      <c r="FIZ47" s="626"/>
      <c r="FJA47" s="655">
        <v>5000</v>
      </c>
      <c r="FJB47" s="626"/>
      <c r="FJC47" s="655">
        <v>5000</v>
      </c>
      <c r="FJD47" s="626"/>
      <c r="FJE47" s="655">
        <v>5000</v>
      </c>
      <c r="FJF47" s="626"/>
      <c r="FJG47" s="655">
        <v>5000</v>
      </c>
      <c r="FJH47" s="626"/>
      <c r="FJI47" s="655">
        <v>5000</v>
      </c>
      <c r="FJJ47" s="626"/>
      <c r="FJK47" s="655">
        <v>5000</v>
      </c>
      <c r="FJL47" s="626"/>
      <c r="FJM47" s="655">
        <v>5000</v>
      </c>
      <c r="FJN47" s="626"/>
      <c r="FJO47" s="655">
        <v>5000</v>
      </c>
      <c r="FJP47" s="626"/>
      <c r="FJQ47" s="655">
        <v>5000</v>
      </c>
      <c r="FJR47" s="626"/>
      <c r="FJS47" s="655">
        <v>5000</v>
      </c>
      <c r="FJT47" s="626"/>
      <c r="FJU47" s="655">
        <v>5000</v>
      </c>
      <c r="FJV47" s="626"/>
      <c r="FJW47" s="655">
        <v>5000</v>
      </c>
      <c r="FJX47" s="626"/>
      <c r="FJY47" s="655">
        <v>5000</v>
      </c>
      <c r="FJZ47" s="626"/>
      <c r="FKA47" s="655">
        <v>5000</v>
      </c>
      <c r="FKB47" s="626"/>
      <c r="FKC47" s="655">
        <v>5000</v>
      </c>
      <c r="FKD47" s="626"/>
      <c r="FKE47" s="655">
        <v>5000</v>
      </c>
      <c r="FKF47" s="626"/>
      <c r="FKG47" s="655">
        <v>5000</v>
      </c>
      <c r="FKH47" s="626"/>
      <c r="FKI47" s="655">
        <v>5000</v>
      </c>
      <c r="FKJ47" s="626"/>
      <c r="FKK47" s="655">
        <v>5000</v>
      </c>
      <c r="FKL47" s="626"/>
      <c r="FKM47" s="655">
        <v>5000</v>
      </c>
      <c r="FKN47" s="626"/>
      <c r="FKO47" s="655">
        <v>5000</v>
      </c>
      <c r="FKP47" s="626"/>
      <c r="FKQ47" s="655">
        <v>5000</v>
      </c>
      <c r="FKR47" s="626"/>
      <c r="FKS47" s="655">
        <v>5000</v>
      </c>
      <c r="FKT47" s="626"/>
      <c r="FKU47" s="655">
        <v>5000</v>
      </c>
      <c r="FKV47" s="626"/>
      <c r="FKW47" s="655">
        <v>5000</v>
      </c>
      <c r="FKX47" s="626"/>
      <c r="FKY47" s="655">
        <v>5000</v>
      </c>
      <c r="FKZ47" s="626"/>
      <c r="FLA47" s="655">
        <v>5000</v>
      </c>
      <c r="FLB47" s="626"/>
      <c r="FLC47" s="655">
        <v>5000</v>
      </c>
      <c r="FLD47" s="626"/>
      <c r="FLE47" s="655">
        <v>5000</v>
      </c>
      <c r="FLF47" s="626"/>
      <c r="FLG47" s="655">
        <v>5000</v>
      </c>
      <c r="FLH47" s="626"/>
      <c r="FLI47" s="655">
        <v>5000</v>
      </c>
      <c r="FLJ47" s="626"/>
      <c r="FLK47" s="655">
        <v>5000</v>
      </c>
      <c r="FLL47" s="626"/>
      <c r="FLM47" s="655">
        <v>5000</v>
      </c>
      <c r="FLN47" s="626"/>
      <c r="FLO47" s="655">
        <v>5000</v>
      </c>
      <c r="FLP47" s="626"/>
      <c r="FLQ47" s="655">
        <v>5000</v>
      </c>
      <c r="FLR47" s="626"/>
      <c r="FLS47" s="655">
        <v>5000</v>
      </c>
      <c r="FLT47" s="626"/>
      <c r="FLU47" s="655">
        <v>5000</v>
      </c>
      <c r="FLV47" s="626"/>
      <c r="FLW47" s="655">
        <v>5000</v>
      </c>
      <c r="FLX47" s="626"/>
      <c r="FLY47" s="655">
        <v>5000</v>
      </c>
      <c r="FLZ47" s="626"/>
      <c r="FMA47" s="655">
        <v>5000</v>
      </c>
      <c r="FMB47" s="626"/>
      <c r="FMC47" s="655">
        <v>5000</v>
      </c>
      <c r="FMD47" s="626"/>
      <c r="FME47" s="655">
        <v>5000</v>
      </c>
      <c r="FMF47" s="626"/>
      <c r="FMG47" s="655">
        <v>5000</v>
      </c>
      <c r="FMH47" s="626"/>
      <c r="FMI47" s="655">
        <v>5000</v>
      </c>
      <c r="FMJ47" s="626"/>
      <c r="FMK47" s="655">
        <v>5000</v>
      </c>
      <c r="FML47" s="626"/>
      <c r="FMM47" s="655">
        <v>5000</v>
      </c>
      <c r="FMN47" s="626"/>
      <c r="FMO47" s="655">
        <v>5000</v>
      </c>
      <c r="FMP47" s="626"/>
      <c r="FMQ47" s="655">
        <v>5000</v>
      </c>
      <c r="FMR47" s="626"/>
      <c r="FMS47" s="655">
        <v>5000</v>
      </c>
      <c r="FMT47" s="626"/>
      <c r="FMU47" s="655">
        <v>5000</v>
      </c>
      <c r="FMV47" s="626"/>
      <c r="FMW47" s="655">
        <v>5000</v>
      </c>
      <c r="FMX47" s="626"/>
      <c r="FMY47" s="655">
        <v>5000</v>
      </c>
      <c r="FMZ47" s="626"/>
      <c r="FNA47" s="655">
        <v>5000</v>
      </c>
      <c r="FNB47" s="626"/>
      <c r="FNC47" s="655">
        <v>5000</v>
      </c>
      <c r="FND47" s="626"/>
      <c r="FNE47" s="655">
        <v>5000</v>
      </c>
      <c r="FNF47" s="626"/>
      <c r="FNG47" s="655">
        <v>5000</v>
      </c>
      <c r="FNH47" s="626"/>
      <c r="FNI47" s="655">
        <v>5000</v>
      </c>
      <c r="FNJ47" s="626"/>
      <c r="FNK47" s="655">
        <v>5000</v>
      </c>
      <c r="FNL47" s="626"/>
      <c r="FNM47" s="655">
        <v>5000</v>
      </c>
      <c r="FNN47" s="626"/>
      <c r="FNO47" s="655">
        <v>5000</v>
      </c>
      <c r="FNP47" s="626"/>
      <c r="FNQ47" s="655">
        <v>5000</v>
      </c>
      <c r="FNR47" s="626"/>
      <c r="FNS47" s="655">
        <v>5000</v>
      </c>
      <c r="FNT47" s="626"/>
      <c r="FNU47" s="655">
        <v>5000</v>
      </c>
      <c r="FNV47" s="626"/>
      <c r="FNW47" s="655">
        <v>5000</v>
      </c>
      <c r="FNX47" s="626"/>
      <c r="FNY47" s="655">
        <v>5000</v>
      </c>
      <c r="FNZ47" s="626"/>
      <c r="FOA47" s="655">
        <v>5000</v>
      </c>
      <c r="FOB47" s="626"/>
      <c r="FOC47" s="655">
        <v>5000</v>
      </c>
      <c r="FOD47" s="626"/>
      <c r="FOE47" s="655">
        <v>5000</v>
      </c>
      <c r="FOF47" s="626"/>
      <c r="FOG47" s="655">
        <v>5000</v>
      </c>
      <c r="FOH47" s="626"/>
      <c r="FOI47" s="655">
        <v>5000</v>
      </c>
      <c r="FOJ47" s="626"/>
      <c r="FOK47" s="655">
        <v>5000</v>
      </c>
      <c r="FOL47" s="626"/>
      <c r="FOM47" s="655">
        <v>5000</v>
      </c>
      <c r="FON47" s="626"/>
      <c r="FOO47" s="655">
        <v>5000</v>
      </c>
      <c r="FOP47" s="626"/>
      <c r="FOQ47" s="655">
        <v>5000</v>
      </c>
      <c r="FOR47" s="626"/>
      <c r="FOS47" s="655">
        <v>5000</v>
      </c>
      <c r="FOT47" s="626"/>
      <c r="FOU47" s="655">
        <v>5000</v>
      </c>
      <c r="FOV47" s="626"/>
      <c r="FOW47" s="655">
        <v>5000</v>
      </c>
      <c r="FOX47" s="626"/>
      <c r="FOY47" s="655">
        <v>5000</v>
      </c>
      <c r="FOZ47" s="626"/>
      <c r="FPA47" s="655">
        <v>5000</v>
      </c>
      <c r="FPB47" s="626"/>
      <c r="FPC47" s="655">
        <v>5000</v>
      </c>
      <c r="FPD47" s="626"/>
      <c r="FPE47" s="655">
        <v>5000</v>
      </c>
      <c r="FPF47" s="626"/>
      <c r="FPG47" s="655">
        <v>5000</v>
      </c>
      <c r="FPH47" s="626"/>
      <c r="FPI47" s="655">
        <v>5000</v>
      </c>
      <c r="FPJ47" s="626"/>
      <c r="FPK47" s="655">
        <v>5000</v>
      </c>
      <c r="FPL47" s="626"/>
      <c r="FPM47" s="655">
        <v>5000</v>
      </c>
      <c r="FPN47" s="626"/>
      <c r="FPO47" s="655">
        <v>5000</v>
      </c>
      <c r="FPP47" s="626"/>
      <c r="FPQ47" s="655">
        <v>5000</v>
      </c>
      <c r="FPR47" s="626"/>
      <c r="FPS47" s="655">
        <v>5000</v>
      </c>
      <c r="FPT47" s="626"/>
      <c r="FPU47" s="655">
        <v>5000</v>
      </c>
      <c r="FPV47" s="626"/>
      <c r="FPW47" s="655">
        <v>5000</v>
      </c>
      <c r="FPX47" s="626"/>
      <c r="FPY47" s="655">
        <v>5000</v>
      </c>
      <c r="FPZ47" s="626"/>
      <c r="FQA47" s="655">
        <v>5000</v>
      </c>
      <c r="FQB47" s="626"/>
      <c r="FQC47" s="655">
        <v>5000</v>
      </c>
      <c r="FQD47" s="626"/>
      <c r="FQE47" s="655">
        <v>5000</v>
      </c>
      <c r="FQF47" s="626"/>
      <c r="FQG47" s="655">
        <v>5000</v>
      </c>
      <c r="FQH47" s="626"/>
      <c r="FQI47" s="655">
        <v>5000</v>
      </c>
      <c r="FQJ47" s="626"/>
      <c r="FQK47" s="655">
        <v>5000</v>
      </c>
      <c r="FQL47" s="626"/>
      <c r="FQM47" s="655">
        <v>5000</v>
      </c>
      <c r="FQN47" s="626"/>
      <c r="FQO47" s="655">
        <v>5000</v>
      </c>
      <c r="FQP47" s="626"/>
      <c r="FQQ47" s="655">
        <v>5000</v>
      </c>
      <c r="FQR47" s="626"/>
      <c r="FQS47" s="655">
        <v>5000</v>
      </c>
      <c r="FQT47" s="626"/>
      <c r="FQU47" s="655">
        <v>5000</v>
      </c>
      <c r="FQV47" s="626"/>
      <c r="FQW47" s="655">
        <v>5000</v>
      </c>
      <c r="FQX47" s="626"/>
      <c r="FQY47" s="655">
        <v>5000</v>
      </c>
      <c r="FQZ47" s="626"/>
      <c r="FRA47" s="655">
        <v>5000</v>
      </c>
      <c r="FRB47" s="626"/>
      <c r="FRC47" s="655">
        <v>5000</v>
      </c>
      <c r="FRD47" s="626"/>
      <c r="FRE47" s="655">
        <v>5000</v>
      </c>
      <c r="FRF47" s="626"/>
      <c r="FRG47" s="655">
        <v>5000</v>
      </c>
      <c r="FRH47" s="626"/>
      <c r="FRI47" s="655">
        <v>5000</v>
      </c>
      <c r="FRJ47" s="626"/>
      <c r="FRK47" s="655">
        <v>5000</v>
      </c>
      <c r="FRL47" s="626"/>
      <c r="FRM47" s="655">
        <v>5000</v>
      </c>
      <c r="FRN47" s="626"/>
      <c r="FRO47" s="655">
        <v>5000</v>
      </c>
      <c r="FRP47" s="626"/>
      <c r="FRQ47" s="655">
        <v>5000</v>
      </c>
      <c r="FRR47" s="626"/>
      <c r="FRS47" s="655">
        <v>5000</v>
      </c>
      <c r="FRT47" s="626"/>
      <c r="FRU47" s="655">
        <v>5000</v>
      </c>
      <c r="FRV47" s="626"/>
      <c r="FRW47" s="655">
        <v>5000</v>
      </c>
      <c r="FRX47" s="626"/>
      <c r="FRY47" s="655">
        <v>5000</v>
      </c>
      <c r="FRZ47" s="626"/>
      <c r="FSA47" s="655">
        <v>5000</v>
      </c>
      <c r="FSB47" s="626"/>
      <c r="FSC47" s="655">
        <v>5000</v>
      </c>
      <c r="FSD47" s="626"/>
      <c r="FSE47" s="655">
        <v>5000</v>
      </c>
      <c r="FSF47" s="626"/>
      <c r="FSG47" s="655">
        <v>5000</v>
      </c>
      <c r="FSH47" s="626"/>
      <c r="FSI47" s="655">
        <v>5000</v>
      </c>
      <c r="FSJ47" s="626"/>
      <c r="FSK47" s="655">
        <v>5000</v>
      </c>
      <c r="FSL47" s="626"/>
      <c r="FSM47" s="655">
        <v>5000</v>
      </c>
      <c r="FSN47" s="626"/>
      <c r="FSO47" s="655">
        <v>5000</v>
      </c>
      <c r="FSP47" s="626"/>
      <c r="FSQ47" s="655">
        <v>5000</v>
      </c>
      <c r="FSR47" s="626"/>
      <c r="FSS47" s="655">
        <v>5000</v>
      </c>
      <c r="FST47" s="626"/>
      <c r="FSU47" s="655">
        <v>5000</v>
      </c>
      <c r="FSV47" s="626"/>
      <c r="FSW47" s="655">
        <v>5000</v>
      </c>
      <c r="FSX47" s="626"/>
      <c r="FSY47" s="655">
        <v>5000</v>
      </c>
      <c r="FSZ47" s="626"/>
      <c r="FTA47" s="655">
        <v>5000</v>
      </c>
      <c r="FTB47" s="626"/>
      <c r="FTC47" s="655">
        <v>5000</v>
      </c>
      <c r="FTD47" s="626"/>
      <c r="FTE47" s="655">
        <v>5000</v>
      </c>
      <c r="FTF47" s="626"/>
      <c r="FTG47" s="655">
        <v>5000</v>
      </c>
      <c r="FTH47" s="626"/>
      <c r="FTI47" s="655">
        <v>5000</v>
      </c>
      <c r="FTJ47" s="626"/>
      <c r="FTK47" s="655">
        <v>5000</v>
      </c>
      <c r="FTL47" s="626"/>
      <c r="FTM47" s="655">
        <v>5000</v>
      </c>
      <c r="FTN47" s="626"/>
      <c r="FTO47" s="655">
        <v>5000</v>
      </c>
      <c r="FTP47" s="626"/>
      <c r="FTQ47" s="655">
        <v>5000</v>
      </c>
      <c r="FTR47" s="626"/>
      <c r="FTS47" s="655">
        <v>5000</v>
      </c>
      <c r="FTT47" s="626"/>
      <c r="FTU47" s="655">
        <v>5000</v>
      </c>
      <c r="FTV47" s="626"/>
      <c r="FTW47" s="655">
        <v>5000</v>
      </c>
      <c r="FTX47" s="626"/>
      <c r="FTY47" s="655">
        <v>5000</v>
      </c>
      <c r="FTZ47" s="626"/>
      <c r="FUA47" s="655">
        <v>5000</v>
      </c>
      <c r="FUB47" s="626"/>
      <c r="FUC47" s="655">
        <v>5000</v>
      </c>
      <c r="FUD47" s="626"/>
      <c r="FUE47" s="655">
        <v>5000</v>
      </c>
      <c r="FUF47" s="626"/>
      <c r="FUG47" s="655">
        <v>5000</v>
      </c>
      <c r="FUH47" s="626"/>
      <c r="FUI47" s="655">
        <v>5000</v>
      </c>
      <c r="FUJ47" s="626"/>
      <c r="FUK47" s="655">
        <v>5000</v>
      </c>
      <c r="FUL47" s="626"/>
      <c r="FUM47" s="655">
        <v>5000</v>
      </c>
      <c r="FUN47" s="626"/>
      <c r="FUO47" s="655">
        <v>5000</v>
      </c>
      <c r="FUP47" s="626"/>
      <c r="FUQ47" s="655">
        <v>5000</v>
      </c>
      <c r="FUR47" s="626"/>
      <c r="FUS47" s="655">
        <v>5000</v>
      </c>
      <c r="FUT47" s="626"/>
      <c r="FUU47" s="655">
        <v>5000</v>
      </c>
      <c r="FUV47" s="626"/>
      <c r="FUW47" s="655">
        <v>5000</v>
      </c>
      <c r="FUX47" s="626"/>
      <c r="FUY47" s="655">
        <v>5000</v>
      </c>
      <c r="FUZ47" s="626"/>
      <c r="FVA47" s="655">
        <v>5000</v>
      </c>
      <c r="FVB47" s="626"/>
      <c r="FVC47" s="655">
        <v>5000</v>
      </c>
      <c r="FVD47" s="626"/>
      <c r="FVE47" s="655">
        <v>5000</v>
      </c>
      <c r="FVF47" s="626"/>
      <c r="FVG47" s="655">
        <v>5000</v>
      </c>
      <c r="FVH47" s="626"/>
      <c r="FVI47" s="655">
        <v>5000</v>
      </c>
      <c r="FVJ47" s="626"/>
      <c r="FVK47" s="655">
        <v>5000</v>
      </c>
      <c r="FVL47" s="626"/>
      <c r="FVM47" s="655">
        <v>5000</v>
      </c>
      <c r="FVN47" s="626"/>
      <c r="FVO47" s="655">
        <v>5000</v>
      </c>
      <c r="FVP47" s="626"/>
      <c r="FVQ47" s="655">
        <v>5000</v>
      </c>
      <c r="FVR47" s="626"/>
      <c r="FVS47" s="655">
        <v>5000</v>
      </c>
      <c r="FVT47" s="626"/>
      <c r="FVU47" s="655">
        <v>5000</v>
      </c>
      <c r="FVV47" s="626"/>
      <c r="FVW47" s="655">
        <v>5000</v>
      </c>
      <c r="FVX47" s="626"/>
      <c r="FVY47" s="655">
        <v>5000</v>
      </c>
      <c r="FVZ47" s="626"/>
      <c r="FWA47" s="655">
        <v>5000</v>
      </c>
      <c r="FWB47" s="626"/>
      <c r="FWC47" s="655">
        <v>5000</v>
      </c>
      <c r="FWD47" s="626"/>
      <c r="FWE47" s="655">
        <v>5000</v>
      </c>
      <c r="FWF47" s="626"/>
      <c r="FWG47" s="655">
        <v>5000</v>
      </c>
      <c r="FWH47" s="626"/>
      <c r="FWI47" s="655">
        <v>5000</v>
      </c>
      <c r="FWJ47" s="626"/>
      <c r="FWK47" s="655">
        <v>5000</v>
      </c>
      <c r="FWL47" s="626"/>
      <c r="FWM47" s="655">
        <v>5000</v>
      </c>
      <c r="FWN47" s="626"/>
      <c r="FWO47" s="655">
        <v>5000</v>
      </c>
      <c r="FWP47" s="626"/>
      <c r="FWQ47" s="655">
        <v>5000</v>
      </c>
      <c r="FWR47" s="626"/>
      <c r="FWS47" s="655">
        <v>5000</v>
      </c>
      <c r="FWT47" s="626"/>
      <c r="FWU47" s="655">
        <v>5000</v>
      </c>
      <c r="FWV47" s="626"/>
      <c r="FWW47" s="655">
        <v>5000</v>
      </c>
      <c r="FWX47" s="626"/>
      <c r="FWY47" s="655">
        <v>5000</v>
      </c>
      <c r="FWZ47" s="626"/>
      <c r="FXA47" s="655">
        <v>5000</v>
      </c>
      <c r="FXB47" s="626"/>
      <c r="FXC47" s="655">
        <v>5000</v>
      </c>
      <c r="FXD47" s="626"/>
      <c r="FXE47" s="655">
        <v>5000</v>
      </c>
      <c r="FXF47" s="626"/>
      <c r="FXG47" s="655">
        <v>5000</v>
      </c>
      <c r="FXH47" s="626"/>
      <c r="FXI47" s="655">
        <v>5000</v>
      </c>
      <c r="FXJ47" s="626"/>
      <c r="FXK47" s="655">
        <v>5000</v>
      </c>
      <c r="FXL47" s="626"/>
      <c r="FXM47" s="655">
        <v>5000</v>
      </c>
      <c r="FXN47" s="626"/>
      <c r="FXO47" s="655">
        <v>5000</v>
      </c>
      <c r="FXP47" s="626"/>
      <c r="FXQ47" s="655">
        <v>5000</v>
      </c>
      <c r="FXR47" s="626"/>
      <c r="FXS47" s="655">
        <v>5000</v>
      </c>
      <c r="FXT47" s="626"/>
      <c r="FXU47" s="655">
        <v>5000</v>
      </c>
      <c r="FXV47" s="626"/>
      <c r="FXW47" s="655">
        <v>5000</v>
      </c>
      <c r="FXX47" s="626"/>
      <c r="FXY47" s="655">
        <v>5000</v>
      </c>
      <c r="FXZ47" s="626"/>
      <c r="FYA47" s="655">
        <v>5000</v>
      </c>
      <c r="FYB47" s="626"/>
      <c r="FYC47" s="655">
        <v>5000</v>
      </c>
      <c r="FYD47" s="626"/>
      <c r="FYE47" s="655">
        <v>5000</v>
      </c>
      <c r="FYF47" s="626"/>
      <c r="FYG47" s="655">
        <v>5000</v>
      </c>
      <c r="FYH47" s="626"/>
      <c r="FYI47" s="655">
        <v>5000</v>
      </c>
      <c r="FYJ47" s="626"/>
      <c r="FYK47" s="655">
        <v>5000</v>
      </c>
      <c r="FYL47" s="626"/>
      <c r="FYM47" s="655">
        <v>5000</v>
      </c>
      <c r="FYN47" s="626"/>
      <c r="FYO47" s="655">
        <v>5000</v>
      </c>
      <c r="FYP47" s="626"/>
      <c r="FYQ47" s="655">
        <v>5000</v>
      </c>
      <c r="FYR47" s="626"/>
      <c r="FYS47" s="655">
        <v>5000</v>
      </c>
      <c r="FYT47" s="626"/>
      <c r="FYU47" s="655">
        <v>5000</v>
      </c>
      <c r="FYV47" s="626"/>
      <c r="FYW47" s="655">
        <v>5000</v>
      </c>
      <c r="FYX47" s="626"/>
      <c r="FYY47" s="655">
        <v>5000</v>
      </c>
      <c r="FYZ47" s="626"/>
      <c r="FZA47" s="655">
        <v>5000</v>
      </c>
      <c r="FZB47" s="626"/>
      <c r="FZC47" s="655">
        <v>5000</v>
      </c>
      <c r="FZD47" s="626"/>
      <c r="FZE47" s="655">
        <v>5000</v>
      </c>
      <c r="FZF47" s="626"/>
      <c r="FZG47" s="655">
        <v>5000</v>
      </c>
      <c r="FZH47" s="626"/>
      <c r="FZI47" s="655">
        <v>5000</v>
      </c>
      <c r="FZJ47" s="626"/>
      <c r="FZK47" s="655">
        <v>5000</v>
      </c>
      <c r="FZL47" s="626"/>
      <c r="FZM47" s="655">
        <v>5000</v>
      </c>
      <c r="FZN47" s="626"/>
      <c r="FZO47" s="655">
        <v>5000</v>
      </c>
      <c r="FZP47" s="626"/>
      <c r="FZQ47" s="655">
        <v>5000</v>
      </c>
      <c r="FZR47" s="626"/>
      <c r="FZS47" s="655">
        <v>5000</v>
      </c>
      <c r="FZT47" s="626"/>
      <c r="FZU47" s="655">
        <v>5000</v>
      </c>
      <c r="FZV47" s="626"/>
      <c r="FZW47" s="655">
        <v>5000</v>
      </c>
      <c r="FZX47" s="626"/>
      <c r="FZY47" s="655">
        <v>5000</v>
      </c>
      <c r="FZZ47" s="626"/>
      <c r="GAA47" s="655">
        <v>5000</v>
      </c>
      <c r="GAB47" s="626"/>
      <c r="GAC47" s="655">
        <v>5000</v>
      </c>
      <c r="GAD47" s="626"/>
      <c r="GAE47" s="655">
        <v>5000</v>
      </c>
      <c r="GAF47" s="626"/>
      <c r="GAG47" s="655">
        <v>5000</v>
      </c>
      <c r="GAH47" s="626"/>
      <c r="GAI47" s="655">
        <v>5000</v>
      </c>
      <c r="GAJ47" s="626"/>
      <c r="GAK47" s="655">
        <v>5000</v>
      </c>
      <c r="GAL47" s="626"/>
      <c r="GAM47" s="655">
        <v>5000</v>
      </c>
      <c r="GAN47" s="626"/>
      <c r="GAO47" s="655">
        <v>5000</v>
      </c>
      <c r="GAP47" s="626"/>
      <c r="GAQ47" s="655">
        <v>5000</v>
      </c>
      <c r="GAR47" s="626"/>
      <c r="GAS47" s="655">
        <v>5000</v>
      </c>
      <c r="GAT47" s="626"/>
      <c r="GAU47" s="655">
        <v>5000</v>
      </c>
      <c r="GAV47" s="626"/>
      <c r="GAW47" s="655">
        <v>5000</v>
      </c>
      <c r="GAX47" s="626"/>
      <c r="GAY47" s="655">
        <v>5000</v>
      </c>
      <c r="GAZ47" s="626"/>
      <c r="GBA47" s="655">
        <v>5000</v>
      </c>
      <c r="GBB47" s="626"/>
      <c r="GBC47" s="655">
        <v>5000</v>
      </c>
      <c r="GBD47" s="626"/>
      <c r="GBE47" s="655">
        <v>5000</v>
      </c>
      <c r="GBF47" s="626"/>
      <c r="GBG47" s="655">
        <v>5000</v>
      </c>
      <c r="GBH47" s="626"/>
      <c r="GBI47" s="655">
        <v>5000</v>
      </c>
      <c r="GBJ47" s="626"/>
      <c r="GBK47" s="655">
        <v>5000</v>
      </c>
      <c r="GBL47" s="626"/>
      <c r="GBM47" s="655">
        <v>5000</v>
      </c>
      <c r="GBN47" s="626"/>
      <c r="GBO47" s="655">
        <v>5000</v>
      </c>
      <c r="GBP47" s="626"/>
      <c r="GBQ47" s="655">
        <v>5000</v>
      </c>
      <c r="GBR47" s="626"/>
      <c r="GBS47" s="655">
        <v>5000</v>
      </c>
      <c r="GBT47" s="626"/>
      <c r="GBU47" s="655">
        <v>5000</v>
      </c>
      <c r="GBV47" s="626"/>
      <c r="GBW47" s="655">
        <v>5000</v>
      </c>
      <c r="GBX47" s="626"/>
      <c r="GBY47" s="655">
        <v>5000</v>
      </c>
      <c r="GBZ47" s="626"/>
      <c r="GCA47" s="655">
        <v>5000</v>
      </c>
      <c r="GCB47" s="626"/>
      <c r="GCC47" s="655">
        <v>5000</v>
      </c>
      <c r="GCD47" s="626"/>
      <c r="GCE47" s="655">
        <v>5000</v>
      </c>
      <c r="GCF47" s="626"/>
      <c r="GCG47" s="655">
        <v>5000</v>
      </c>
      <c r="GCH47" s="626"/>
      <c r="GCI47" s="655">
        <v>5000</v>
      </c>
      <c r="GCJ47" s="626"/>
      <c r="GCK47" s="655">
        <v>5000</v>
      </c>
      <c r="GCL47" s="626"/>
      <c r="GCM47" s="655">
        <v>5000</v>
      </c>
      <c r="GCN47" s="626"/>
      <c r="GCO47" s="655">
        <v>5000</v>
      </c>
      <c r="GCP47" s="626"/>
      <c r="GCQ47" s="655">
        <v>5000</v>
      </c>
      <c r="GCR47" s="626"/>
      <c r="GCS47" s="655">
        <v>5000</v>
      </c>
      <c r="GCT47" s="626"/>
      <c r="GCU47" s="655">
        <v>5000</v>
      </c>
      <c r="GCV47" s="626"/>
      <c r="GCW47" s="655">
        <v>5000</v>
      </c>
      <c r="GCX47" s="626"/>
      <c r="GCY47" s="655">
        <v>5000</v>
      </c>
      <c r="GCZ47" s="626"/>
      <c r="GDA47" s="655">
        <v>5000</v>
      </c>
      <c r="GDB47" s="626"/>
      <c r="GDC47" s="655">
        <v>5000</v>
      </c>
      <c r="GDD47" s="626"/>
      <c r="GDE47" s="655">
        <v>5000</v>
      </c>
      <c r="GDF47" s="626"/>
      <c r="GDG47" s="655">
        <v>5000</v>
      </c>
      <c r="GDH47" s="626"/>
      <c r="GDI47" s="655">
        <v>5000</v>
      </c>
      <c r="GDJ47" s="626"/>
      <c r="GDK47" s="655">
        <v>5000</v>
      </c>
      <c r="GDL47" s="626"/>
      <c r="GDM47" s="655">
        <v>5000</v>
      </c>
      <c r="GDN47" s="626"/>
      <c r="GDO47" s="655">
        <v>5000</v>
      </c>
      <c r="GDP47" s="626"/>
      <c r="GDQ47" s="655">
        <v>5000</v>
      </c>
      <c r="GDR47" s="626"/>
      <c r="GDS47" s="655">
        <v>5000</v>
      </c>
      <c r="GDT47" s="626"/>
      <c r="GDU47" s="655">
        <v>5000</v>
      </c>
      <c r="GDV47" s="626"/>
      <c r="GDW47" s="655">
        <v>5000</v>
      </c>
      <c r="GDX47" s="626"/>
      <c r="GDY47" s="655">
        <v>5000</v>
      </c>
      <c r="GDZ47" s="626"/>
      <c r="GEA47" s="655">
        <v>5000</v>
      </c>
      <c r="GEB47" s="626"/>
      <c r="GEC47" s="655">
        <v>5000</v>
      </c>
      <c r="GED47" s="626"/>
      <c r="GEE47" s="655">
        <v>5000</v>
      </c>
      <c r="GEF47" s="626"/>
      <c r="GEG47" s="655">
        <v>5000</v>
      </c>
      <c r="GEH47" s="626"/>
      <c r="GEI47" s="655">
        <v>5000</v>
      </c>
      <c r="GEJ47" s="626"/>
      <c r="GEK47" s="655">
        <v>5000</v>
      </c>
      <c r="GEL47" s="626"/>
      <c r="GEM47" s="655">
        <v>5000</v>
      </c>
      <c r="GEN47" s="626"/>
      <c r="GEO47" s="655">
        <v>5000</v>
      </c>
      <c r="GEP47" s="626"/>
      <c r="GEQ47" s="655">
        <v>5000</v>
      </c>
      <c r="GER47" s="626"/>
      <c r="GES47" s="655">
        <v>5000</v>
      </c>
      <c r="GET47" s="626"/>
      <c r="GEU47" s="655">
        <v>5000</v>
      </c>
      <c r="GEV47" s="626"/>
      <c r="GEW47" s="655">
        <v>5000</v>
      </c>
      <c r="GEX47" s="626"/>
      <c r="GEY47" s="655">
        <v>5000</v>
      </c>
      <c r="GEZ47" s="626"/>
      <c r="GFA47" s="655">
        <v>5000</v>
      </c>
      <c r="GFB47" s="626"/>
      <c r="GFC47" s="655">
        <v>5000</v>
      </c>
      <c r="GFD47" s="626"/>
      <c r="GFE47" s="655">
        <v>5000</v>
      </c>
      <c r="GFF47" s="626"/>
      <c r="GFG47" s="655">
        <v>5000</v>
      </c>
      <c r="GFH47" s="626"/>
      <c r="GFI47" s="655">
        <v>5000</v>
      </c>
      <c r="GFJ47" s="626"/>
      <c r="GFK47" s="655">
        <v>5000</v>
      </c>
      <c r="GFL47" s="626"/>
      <c r="GFM47" s="655">
        <v>5000</v>
      </c>
      <c r="GFN47" s="626"/>
      <c r="GFO47" s="655">
        <v>5000</v>
      </c>
      <c r="GFP47" s="626"/>
      <c r="GFQ47" s="655">
        <v>5000</v>
      </c>
      <c r="GFR47" s="626"/>
      <c r="GFS47" s="655">
        <v>5000</v>
      </c>
      <c r="GFT47" s="626"/>
      <c r="GFU47" s="655">
        <v>5000</v>
      </c>
      <c r="GFV47" s="626"/>
      <c r="GFW47" s="655">
        <v>5000</v>
      </c>
      <c r="GFX47" s="626"/>
      <c r="GFY47" s="655">
        <v>5000</v>
      </c>
      <c r="GFZ47" s="626"/>
      <c r="GGA47" s="655">
        <v>5000</v>
      </c>
      <c r="GGB47" s="626"/>
      <c r="GGC47" s="655">
        <v>5000</v>
      </c>
      <c r="GGD47" s="626"/>
      <c r="GGE47" s="655">
        <v>5000</v>
      </c>
      <c r="GGF47" s="626"/>
      <c r="GGG47" s="655">
        <v>5000</v>
      </c>
      <c r="GGH47" s="626"/>
      <c r="GGI47" s="655">
        <v>5000</v>
      </c>
      <c r="GGJ47" s="626"/>
      <c r="GGK47" s="655">
        <v>5000</v>
      </c>
      <c r="GGL47" s="626"/>
      <c r="GGM47" s="655">
        <v>5000</v>
      </c>
      <c r="GGN47" s="626"/>
      <c r="GGO47" s="655">
        <v>5000</v>
      </c>
      <c r="GGP47" s="626"/>
      <c r="GGQ47" s="655">
        <v>5000</v>
      </c>
      <c r="GGR47" s="626"/>
      <c r="GGS47" s="655">
        <v>5000</v>
      </c>
      <c r="GGT47" s="626"/>
      <c r="GGU47" s="655">
        <v>5000</v>
      </c>
      <c r="GGV47" s="626"/>
      <c r="GGW47" s="655">
        <v>5000</v>
      </c>
      <c r="GGX47" s="626"/>
      <c r="GGY47" s="655">
        <v>5000</v>
      </c>
      <c r="GGZ47" s="626"/>
      <c r="GHA47" s="655">
        <v>5000</v>
      </c>
      <c r="GHB47" s="626"/>
      <c r="GHC47" s="655">
        <v>5000</v>
      </c>
      <c r="GHD47" s="626"/>
      <c r="GHE47" s="655">
        <v>5000</v>
      </c>
      <c r="GHF47" s="626"/>
      <c r="GHG47" s="655">
        <v>5000</v>
      </c>
      <c r="GHH47" s="626"/>
      <c r="GHI47" s="655">
        <v>5000</v>
      </c>
      <c r="GHJ47" s="626"/>
      <c r="GHK47" s="655">
        <v>5000</v>
      </c>
      <c r="GHL47" s="626"/>
      <c r="GHM47" s="655">
        <v>5000</v>
      </c>
      <c r="GHN47" s="626"/>
      <c r="GHO47" s="655">
        <v>5000</v>
      </c>
      <c r="GHP47" s="626"/>
      <c r="GHQ47" s="655">
        <v>5000</v>
      </c>
      <c r="GHR47" s="626"/>
      <c r="GHS47" s="655">
        <v>5000</v>
      </c>
      <c r="GHT47" s="626"/>
      <c r="GHU47" s="655">
        <v>5000</v>
      </c>
      <c r="GHV47" s="626"/>
      <c r="GHW47" s="655">
        <v>5000</v>
      </c>
      <c r="GHX47" s="626"/>
      <c r="GHY47" s="655">
        <v>5000</v>
      </c>
      <c r="GHZ47" s="626"/>
      <c r="GIA47" s="655">
        <v>5000</v>
      </c>
      <c r="GIB47" s="626"/>
      <c r="GIC47" s="655">
        <v>5000</v>
      </c>
      <c r="GID47" s="626"/>
      <c r="GIE47" s="655">
        <v>5000</v>
      </c>
      <c r="GIF47" s="626"/>
      <c r="GIG47" s="655">
        <v>5000</v>
      </c>
      <c r="GIH47" s="626"/>
      <c r="GII47" s="655">
        <v>5000</v>
      </c>
      <c r="GIJ47" s="626"/>
      <c r="GIK47" s="655">
        <v>5000</v>
      </c>
      <c r="GIL47" s="626"/>
      <c r="GIM47" s="655">
        <v>5000</v>
      </c>
      <c r="GIN47" s="626"/>
      <c r="GIO47" s="655">
        <v>5000</v>
      </c>
      <c r="GIP47" s="626"/>
      <c r="GIQ47" s="655">
        <v>5000</v>
      </c>
      <c r="GIR47" s="626"/>
      <c r="GIS47" s="655">
        <v>5000</v>
      </c>
      <c r="GIT47" s="626"/>
      <c r="GIU47" s="655">
        <v>5000</v>
      </c>
      <c r="GIV47" s="626"/>
      <c r="GIW47" s="655">
        <v>5000</v>
      </c>
      <c r="GIX47" s="626"/>
      <c r="GIY47" s="655">
        <v>5000</v>
      </c>
      <c r="GIZ47" s="626"/>
      <c r="GJA47" s="655">
        <v>5000</v>
      </c>
      <c r="GJB47" s="626"/>
      <c r="GJC47" s="655">
        <v>5000</v>
      </c>
      <c r="GJD47" s="626"/>
      <c r="GJE47" s="655">
        <v>5000</v>
      </c>
      <c r="GJF47" s="626"/>
      <c r="GJG47" s="655">
        <v>5000</v>
      </c>
      <c r="GJH47" s="626"/>
      <c r="GJI47" s="655">
        <v>5000</v>
      </c>
      <c r="GJJ47" s="626"/>
      <c r="GJK47" s="655">
        <v>5000</v>
      </c>
      <c r="GJL47" s="626"/>
      <c r="GJM47" s="655">
        <v>5000</v>
      </c>
      <c r="GJN47" s="626"/>
      <c r="GJO47" s="655">
        <v>5000</v>
      </c>
      <c r="GJP47" s="626"/>
      <c r="GJQ47" s="655">
        <v>5000</v>
      </c>
      <c r="GJR47" s="626"/>
      <c r="GJS47" s="655">
        <v>5000</v>
      </c>
      <c r="GJT47" s="626"/>
      <c r="GJU47" s="655">
        <v>5000</v>
      </c>
      <c r="GJV47" s="626"/>
      <c r="GJW47" s="655">
        <v>5000</v>
      </c>
      <c r="GJX47" s="626"/>
      <c r="GJY47" s="655">
        <v>5000</v>
      </c>
      <c r="GJZ47" s="626"/>
      <c r="GKA47" s="655">
        <v>5000</v>
      </c>
      <c r="GKB47" s="626"/>
      <c r="GKC47" s="655">
        <v>5000</v>
      </c>
      <c r="GKD47" s="626"/>
      <c r="GKE47" s="655">
        <v>5000</v>
      </c>
      <c r="GKF47" s="626"/>
      <c r="GKG47" s="655">
        <v>5000</v>
      </c>
      <c r="GKH47" s="626"/>
      <c r="GKI47" s="655">
        <v>5000</v>
      </c>
      <c r="GKJ47" s="626"/>
      <c r="GKK47" s="655">
        <v>5000</v>
      </c>
      <c r="GKL47" s="626"/>
      <c r="GKM47" s="655">
        <v>5000</v>
      </c>
      <c r="GKN47" s="626"/>
      <c r="GKO47" s="655">
        <v>5000</v>
      </c>
      <c r="GKP47" s="626"/>
      <c r="GKQ47" s="655">
        <v>5000</v>
      </c>
      <c r="GKR47" s="626"/>
      <c r="GKS47" s="655">
        <v>5000</v>
      </c>
      <c r="GKT47" s="626"/>
      <c r="GKU47" s="655">
        <v>5000</v>
      </c>
      <c r="GKV47" s="626"/>
      <c r="GKW47" s="655">
        <v>5000</v>
      </c>
      <c r="GKX47" s="626"/>
      <c r="GKY47" s="655">
        <v>5000</v>
      </c>
      <c r="GKZ47" s="626"/>
      <c r="GLA47" s="655">
        <v>5000</v>
      </c>
      <c r="GLB47" s="626"/>
      <c r="GLC47" s="655">
        <v>5000</v>
      </c>
      <c r="GLD47" s="626"/>
      <c r="GLE47" s="655">
        <v>5000</v>
      </c>
      <c r="GLF47" s="626"/>
      <c r="GLG47" s="655">
        <v>5000</v>
      </c>
      <c r="GLH47" s="626"/>
      <c r="GLI47" s="655">
        <v>5000</v>
      </c>
      <c r="GLJ47" s="626"/>
      <c r="GLK47" s="655">
        <v>5000</v>
      </c>
      <c r="GLL47" s="626"/>
      <c r="GLM47" s="655">
        <v>5000</v>
      </c>
      <c r="GLN47" s="626"/>
      <c r="GLO47" s="655">
        <v>5000</v>
      </c>
      <c r="GLP47" s="626"/>
      <c r="GLQ47" s="655">
        <v>5000</v>
      </c>
      <c r="GLR47" s="626"/>
      <c r="GLS47" s="655">
        <v>5000</v>
      </c>
      <c r="GLT47" s="626"/>
      <c r="GLU47" s="655">
        <v>5000</v>
      </c>
      <c r="GLV47" s="626"/>
      <c r="GLW47" s="655">
        <v>5000</v>
      </c>
      <c r="GLX47" s="626"/>
      <c r="GLY47" s="655">
        <v>5000</v>
      </c>
      <c r="GLZ47" s="626"/>
      <c r="GMA47" s="655">
        <v>5000</v>
      </c>
      <c r="GMB47" s="626"/>
      <c r="GMC47" s="655">
        <v>5000</v>
      </c>
      <c r="GMD47" s="626"/>
      <c r="GME47" s="655">
        <v>5000</v>
      </c>
      <c r="GMF47" s="626"/>
      <c r="GMG47" s="655">
        <v>5000</v>
      </c>
      <c r="GMH47" s="626"/>
      <c r="GMI47" s="655">
        <v>5000</v>
      </c>
      <c r="GMJ47" s="626"/>
      <c r="GMK47" s="655">
        <v>5000</v>
      </c>
      <c r="GML47" s="626"/>
      <c r="GMM47" s="655">
        <v>5000</v>
      </c>
      <c r="GMN47" s="626"/>
      <c r="GMO47" s="655">
        <v>5000</v>
      </c>
      <c r="GMP47" s="626"/>
      <c r="GMQ47" s="655">
        <v>5000</v>
      </c>
      <c r="GMR47" s="626"/>
      <c r="GMS47" s="655">
        <v>5000</v>
      </c>
      <c r="GMT47" s="626"/>
      <c r="GMU47" s="655">
        <v>5000</v>
      </c>
      <c r="GMV47" s="626"/>
      <c r="GMW47" s="655">
        <v>5000</v>
      </c>
      <c r="GMX47" s="626"/>
      <c r="GMY47" s="655">
        <v>5000</v>
      </c>
      <c r="GMZ47" s="626"/>
      <c r="GNA47" s="655">
        <v>5000</v>
      </c>
      <c r="GNB47" s="626"/>
      <c r="GNC47" s="655">
        <v>5000</v>
      </c>
      <c r="GND47" s="626"/>
      <c r="GNE47" s="655">
        <v>5000</v>
      </c>
      <c r="GNF47" s="626"/>
      <c r="GNG47" s="655">
        <v>5000</v>
      </c>
      <c r="GNH47" s="626"/>
      <c r="GNI47" s="655">
        <v>5000</v>
      </c>
      <c r="GNJ47" s="626"/>
      <c r="GNK47" s="655">
        <v>5000</v>
      </c>
      <c r="GNL47" s="626"/>
      <c r="GNM47" s="655">
        <v>5000</v>
      </c>
      <c r="GNN47" s="626"/>
      <c r="GNO47" s="655">
        <v>5000</v>
      </c>
      <c r="GNP47" s="626"/>
      <c r="GNQ47" s="655">
        <v>5000</v>
      </c>
      <c r="GNR47" s="626"/>
      <c r="GNS47" s="655">
        <v>5000</v>
      </c>
      <c r="GNT47" s="626"/>
      <c r="GNU47" s="655">
        <v>5000</v>
      </c>
      <c r="GNV47" s="626"/>
      <c r="GNW47" s="655">
        <v>5000</v>
      </c>
      <c r="GNX47" s="626"/>
      <c r="GNY47" s="655">
        <v>5000</v>
      </c>
      <c r="GNZ47" s="626"/>
      <c r="GOA47" s="655">
        <v>5000</v>
      </c>
      <c r="GOB47" s="626"/>
      <c r="GOC47" s="655">
        <v>5000</v>
      </c>
      <c r="GOD47" s="626"/>
      <c r="GOE47" s="655">
        <v>5000</v>
      </c>
      <c r="GOF47" s="626"/>
      <c r="GOG47" s="655">
        <v>5000</v>
      </c>
      <c r="GOH47" s="626"/>
      <c r="GOI47" s="655">
        <v>5000</v>
      </c>
      <c r="GOJ47" s="626"/>
      <c r="GOK47" s="655">
        <v>5000</v>
      </c>
      <c r="GOL47" s="626"/>
      <c r="GOM47" s="655">
        <v>5000</v>
      </c>
      <c r="GON47" s="626"/>
      <c r="GOO47" s="655">
        <v>5000</v>
      </c>
      <c r="GOP47" s="626"/>
      <c r="GOQ47" s="655">
        <v>5000</v>
      </c>
      <c r="GOR47" s="626"/>
      <c r="GOS47" s="655">
        <v>5000</v>
      </c>
      <c r="GOT47" s="626"/>
      <c r="GOU47" s="655">
        <v>5000</v>
      </c>
      <c r="GOV47" s="626"/>
      <c r="GOW47" s="655">
        <v>5000</v>
      </c>
      <c r="GOX47" s="626"/>
      <c r="GOY47" s="655">
        <v>5000</v>
      </c>
      <c r="GOZ47" s="626"/>
      <c r="GPA47" s="655">
        <v>5000</v>
      </c>
      <c r="GPB47" s="626"/>
      <c r="GPC47" s="655">
        <v>5000</v>
      </c>
      <c r="GPD47" s="626"/>
      <c r="GPE47" s="655">
        <v>5000</v>
      </c>
      <c r="GPF47" s="626"/>
      <c r="GPG47" s="655">
        <v>5000</v>
      </c>
      <c r="GPH47" s="626"/>
      <c r="GPI47" s="655">
        <v>5000</v>
      </c>
      <c r="GPJ47" s="626"/>
      <c r="GPK47" s="655">
        <v>5000</v>
      </c>
      <c r="GPL47" s="626"/>
      <c r="GPM47" s="655">
        <v>5000</v>
      </c>
      <c r="GPN47" s="626"/>
      <c r="GPO47" s="655">
        <v>5000</v>
      </c>
      <c r="GPP47" s="626"/>
      <c r="GPQ47" s="655">
        <v>5000</v>
      </c>
      <c r="GPR47" s="626"/>
      <c r="GPS47" s="655">
        <v>5000</v>
      </c>
      <c r="GPT47" s="626"/>
      <c r="GPU47" s="655">
        <v>5000</v>
      </c>
      <c r="GPV47" s="626"/>
      <c r="GPW47" s="655">
        <v>5000</v>
      </c>
      <c r="GPX47" s="626"/>
      <c r="GPY47" s="655">
        <v>5000</v>
      </c>
      <c r="GPZ47" s="626"/>
      <c r="GQA47" s="655">
        <v>5000</v>
      </c>
      <c r="GQB47" s="626"/>
      <c r="GQC47" s="655">
        <v>5000</v>
      </c>
      <c r="GQD47" s="626"/>
      <c r="GQE47" s="655">
        <v>5000</v>
      </c>
      <c r="GQF47" s="626"/>
      <c r="GQG47" s="655">
        <v>5000</v>
      </c>
      <c r="GQH47" s="626"/>
      <c r="GQI47" s="655">
        <v>5000</v>
      </c>
      <c r="GQJ47" s="626"/>
      <c r="GQK47" s="655">
        <v>5000</v>
      </c>
      <c r="GQL47" s="626"/>
      <c r="GQM47" s="655">
        <v>5000</v>
      </c>
      <c r="GQN47" s="626"/>
      <c r="GQO47" s="655">
        <v>5000</v>
      </c>
      <c r="GQP47" s="626"/>
      <c r="GQQ47" s="655">
        <v>5000</v>
      </c>
      <c r="GQR47" s="626"/>
      <c r="GQS47" s="655">
        <v>5000</v>
      </c>
      <c r="GQT47" s="626"/>
      <c r="GQU47" s="655">
        <v>5000</v>
      </c>
      <c r="GQV47" s="626"/>
      <c r="GQW47" s="655">
        <v>5000</v>
      </c>
      <c r="GQX47" s="626"/>
      <c r="GQY47" s="655">
        <v>5000</v>
      </c>
      <c r="GQZ47" s="626"/>
      <c r="GRA47" s="655">
        <v>5000</v>
      </c>
      <c r="GRB47" s="626"/>
      <c r="GRC47" s="655">
        <v>5000</v>
      </c>
      <c r="GRD47" s="626"/>
      <c r="GRE47" s="655">
        <v>5000</v>
      </c>
      <c r="GRF47" s="626"/>
      <c r="GRG47" s="655">
        <v>5000</v>
      </c>
      <c r="GRH47" s="626"/>
      <c r="GRI47" s="655">
        <v>5000</v>
      </c>
      <c r="GRJ47" s="626"/>
      <c r="GRK47" s="655">
        <v>5000</v>
      </c>
      <c r="GRL47" s="626"/>
      <c r="GRM47" s="655">
        <v>5000</v>
      </c>
      <c r="GRN47" s="626"/>
      <c r="GRO47" s="655">
        <v>5000</v>
      </c>
      <c r="GRP47" s="626"/>
      <c r="GRQ47" s="655">
        <v>5000</v>
      </c>
      <c r="GRR47" s="626"/>
      <c r="GRS47" s="655">
        <v>5000</v>
      </c>
      <c r="GRT47" s="626"/>
      <c r="GRU47" s="655">
        <v>5000</v>
      </c>
      <c r="GRV47" s="626"/>
      <c r="GRW47" s="655">
        <v>5000</v>
      </c>
      <c r="GRX47" s="626"/>
      <c r="GRY47" s="655">
        <v>5000</v>
      </c>
      <c r="GRZ47" s="626"/>
      <c r="GSA47" s="655">
        <v>5000</v>
      </c>
      <c r="GSB47" s="626"/>
      <c r="GSC47" s="655">
        <v>5000</v>
      </c>
      <c r="GSD47" s="626"/>
      <c r="GSE47" s="655">
        <v>5000</v>
      </c>
      <c r="GSF47" s="626"/>
      <c r="GSG47" s="655">
        <v>5000</v>
      </c>
      <c r="GSH47" s="626"/>
      <c r="GSI47" s="655">
        <v>5000</v>
      </c>
      <c r="GSJ47" s="626"/>
      <c r="GSK47" s="655">
        <v>5000</v>
      </c>
      <c r="GSL47" s="626"/>
      <c r="GSM47" s="655">
        <v>5000</v>
      </c>
      <c r="GSN47" s="626"/>
      <c r="GSO47" s="655">
        <v>5000</v>
      </c>
      <c r="GSP47" s="626"/>
      <c r="GSQ47" s="655">
        <v>5000</v>
      </c>
      <c r="GSR47" s="626"/>
      <c r="GSS47" s="655">
        <v>5000</v>
      </c>
      <c r="GST47" s="626"/>
      <c r="GSU47" s="655">
        <v>5000</v>
      </c>
      <c r="GSV47" s="626"/>
      <c r="GSW47" s="655">
        <v>5000</v>
      </c>
      <c r="GSX47" s="626"/>
      <c r="GSY47" s="655">
        <v>5000</v>
      </c>
      <c r="GSZ47" s="626"/>
      <c r="GTA47" s="655">
        <v>5000</v>
      </c>
      <c r="GTB47" s="626"/>
      <c r="GTC47" s="655">
        <v>5000</v>
      </c>
      <c r="GTD47" s="626"/>
      <c r="GTE47" s="655">
        <v>5000</v>
      </c>
      <c r="GTF47" s="626"/>
      <c r="GTG47" s="655">
        <v>5000</v>
      </c>
      <c r="GTH47" s="626"/>
      <c r="GTI47" s="655">
        <v>5000</v>
      </c>
      <c r="GTJ47" s="626"/>
      <c r="GTK47" s="655">
        <v>5000</v>
      </c>
      <c r="GTL47" s="626"/>
      <c r="GTM47" s="655">
        <v>5000</v>
      </c>
      <c r="GTN47" s="626"/>
      <c r="GTO47" s="655">
        <v>5000</v>
      </c>
      <c r="GTP47" s="626"/>
      <c r="GTQ47" s="655">
        <v>5000</v>
      </c>
      <c r="GTR47" s="626"/>
      <c r="GTS47" s="655">
        <v>5000</v>
      </c>
      <c r="GTT47" s="626"/>
      <c r="GTU47" s="655">
        <v>5000</v>
      </c>
      <c r="GTV47" s="626"/>
      <c r="GTW47" s="655">
        <v>5000</v>
      </c>
      <c r="GTX47" s="626"/>
      <c r="GTY47" s="655">
        <v>5000</v>
      </c>
      <c r="GTZ47" s="626"/>
      <c r="GUA47" s="655">
        <v>5000</v>
      </c>
      <c r="GUB47" s="626"/>
      <c r="GUC47" s="655">
        <v>5000</v>
      </c>
      <c r="GUD47" s="626"/>
      <c r="GUE47" s="655">
        <v>5000</v>
      </c>
      <c r="GUF47" s="626"/>
      <c r="GUG47" s="655">
        <v>5000</v>
      </c>
      <c r="GUH47" s="626"/>
      <c r="GUI47" s="655">
        <v>5000</v>
      </c>
      <c r="GUJ47" s="626"/>
      <c r="GUK47" s="655">
        <v>5000</v>
      </c>
      <c r="GUL47" s="626"/>
      <c r="GUM47" s="655">
        <v>5000</v>
      </c>
      <c r="GUN47" s="626"/>
      <c r="GUO47" s="655">
        <v>5000</v>
      </c>
      <c r="GUP47" s="626"/>
      <c r="GUQ47" s="655">
        <v>5000</v>
      </c>
      <c r="GUR47" s="626"/>
      <c r="GUS47" s="655">
        <v>5000</v>
      </c>
      <c r="GUT47" s="626"/>
      <c r="GUU47" s="655">
        <v>5000</v>
      </c>
      <c r="GUV47" s="626"/>
      <c r="GUW47" s="655">
        <v>5000</v>
      </c>
      <c r="GUX47" s="626"/>
      <c r="GUY47" s="655">
        <v>5000</v>
      </c>
      <c r="GUZ47" s="626"/>
      <c r="GVA47" s="655">
        <v>5000</v>
      </c>
      <c r="GVB47" s="626"/>
      <c r="GVC47" s="655">
        <v>5000</v>
      </c>
      <c r="GVD47" s="626"/>
      <c r="GVE47" s="655">
        <v>5000</v>
      </c>
      <c r="GVF47" s="626"/>
      <c r="GVG47" s="655">
        <v>5000</v>
      </c>
      <c r="GVH47" s="626"/>
      <c r="GVI47" s="655">
        <v>5000</v>
      </c>
      <c r="GVJ47" s="626"/>
      <c r="GVK47" s="655">
        <v>5000</v>
      </c>
      <c r="GVL47" s="626"/>
      <c r="GVM47" s="655">
        <v>5000</v>
      </c>
      <c r="GVN47" s="626"/>
      <c r="GVO47" s="655">
        <v>5000</v>
      </c>
      <c r="GVP47" s="626"/>
      <c r="GVQ47" s="655">
        <v>5000</v>
      </c>
      <c r="GVR47" s="626"/>
      <c r="GVS47" s="655">
        <v>5000</v>
      </c>
      <c r="GVT47" s="626"/>
      <c r="GVU47" s="655">
        <v>5000</v>
      </c>
      <c r="GVV47" s="626"/>
      <c r="GVW47" s="655">
        <v>5000</v>
      </c>
      <c r="GVX47" s="626"/>
      <c r="GVY47" s="655">
        <v>5000</v>
      </c>
      <c r="GVZ47" s="626"/>
      <c r="GWA47" s="655">
        <v>5000</v>
      </c>
      <c r="GWB47" s="626"/>
      <c r="GWC47" s="655">
        <v>5000</v>
      </c>
      <c r="GWD47" s="626"/>
      <c r="GWE47" s="655">
        <v>5000</v>
      </c>
      <c r="GWF47" s="626"/>
      <c r="GWG47" s="655">
        <v>5000</v>
      </c>
      <c r="GWH47" s="626"/>
      <c r="GWI47" s="655">
        <v>5000</v>
      </c>
      <c r="GWJ47" s="626"/>
      <c r="GWK47" s="655">
        <v>5000</v>
      </c>
      <c r="GWL47" s="626"/>
      <c r="GWM47" s="655">
        <v>5000</v>
      </c>
      <c r="GWN47" s="626"/>
      <c r="GWO47" s="655">
        <v>5000</v>
      </c>
      <c r="GWP47" s="626"/>
      <c r="GWQ47" s="655">
        <v>5000</v>
      </c>
      <c r="GWR47" s="626"/>
      <c r="GWS47" s="655">
        <v>5000</v>
      </c>
      <c r="GWT47" s="626"/>
      <c r="GWU47" s="655">
        <v>5000</v>
      </c>
      <c r="GWV47" s="626"/>
      <c r="GWW47" s="655">
        <v>5000</v>
      </c>
      <c r="GWX47" s="626"/>
      <c r="GWY47" s="655">
        <v>5000</v>
      </c>
      <c r="GWZ47" s="626"/>
      <c r="GXA47" s="655">
        <v>5000</v>
      </c>
      <c r="GXB47" s="626"/>
      <c r="GXC47" s="655">
        <v>5000</v>
      </c>
      <c r="GXD47" s="626"/>
      <c r="GXE47" s="655">
        <v>5000</v>
      </c>
      <c r="GXF47" s="626"/>
      <c r="GXG47" s="655">
        <v>5000</v>
      </c>
      <c r="GXH47" s="626"/>
      <c r="GXI47" s="655">
        <v>5000</v>
      </c>
      <c r="GXJ47" s="626"/>
      <c r="GXK47" s="655">
        <v>5000</v>
      </c>
      <c r="GXL47" s="626"/>
      <c r="GXM47" s="655">
        <v>5000</v>
      </c>
      <c r="GXN47" s="626"/>
      <c r="GXO47" s="655">
        <v>5000</v>
      </c>
      <c r="GXP47" s="626"/>
      <c r="GXQ47" s="655">
        <v>5000</v>
      </c>
      <c r="GXR47" s="626"/>
      <c r="GXS47" s="655">
        <v>5000</v>
      </c>
      <c r="GXT47" s="626"/>
      <c r="GXU47" s="655">
        <v>5000</v>
      </c>
      <c r="GXV47" s="626"/>
      <c r="GXW47" s="655">
        <v>5000</v>
      </c>
      <c r="GXX47" s="626"/>
      <c r="GXY47" s="655">
        <v>5000</v>
      </c>
      <c r="GXZ47" s="626"/>
      <c r="GYA47" s="655">
        <v>5000</v>
      </c>
      <c r="GYB47" s="626"/>
      <c r="GYC47" s="655">
        <v>5000</v>
      </c>
      <c r="GYD47" s="626"/>
      <c r="GYE47" s="655">
        <v>5000</v>
      </c>
      <c r="GYF47" s="626"/>
      <c r="GYG47" s="655">
        <v>5000</v>
      </c>
      <c r="GYH47" s="626"/>
      <c r="GYI47" s="655">
        <v>5000</v>
      </c>
      <c r="GYJ47" s="626"/>
      <c r="GYK47" s="655">
        <v>5000</v>
      </c>
      <c r="GYL47" s="626"/>
      <c r="GYM47" s="655">
        <v>5000</v>
      </c>
      <c r="GYN47" s="626"/>
      <c r="GYO47" s="655">
        <v>5000</v>
      </c>
      <c r="GYP47" s="626"/>
      <c r="GYQ47" s="655">
        <v>5000</v>
      </c>
      <c r="GYR47" s="626"/>
      <c r="GYS47" s="655">
        <v>5000</v>
      </c>
      <c r="GYT47" s="626"/>
      <c r="GYU47" s="655">
        <v>5000</v>
      </c>
      <c r="GYV47" s="626"/>
      <c r="GYW47" s="655">
        <v>5000</v>
      </c>
      <c r="GYX47" s="626"/>
      <c r="GYY47" s="655">
        <v>5000</v>
      </c>
      <c r="GYZ47" s="626"/>
      <c r="GZA47" s="655">
        <v>5000</v>
      </c>
      <c r="GZB47" s="626"/>
      <c r="GZC47" s="655">
        <v>5000</v>
      </c>
      <c r="GZD47" s="626"/>
      <c r="GZE47" s="655">
        <v>5000</v>
      </c>
      <c r="GZF47" s="626"/>
      <c r="GZG47" s="655">
        <v>5000</v>
      </c>
      <c r="GZH47" s="626"/>
      <c r="GZI47" s="655">
        <v>5000</v>
      </c>
      <c r="GZJ47" s="626"/>
      <c r="GZK47" s="655">
        <v>5000</v>
      </c>
      <c r="GZL47" s="626"/>
      <c r="GZM47" s="655">
        <v>5000</v>
      </c>
      <c r="GZN47" s="626"/>
      <c r="GZO47" s="655">
        <v>5000</v>
      </c>
      <c r="GZP47" s="626"/>
      <c r="GZQ47" s="655">
        <v>5000</v>
      </c>
      <c r="GZR47" s="626"/>
      <c r="GZS47" s="655">
        <v>5000</v>
      </c>
      <c r="GZT47" s="626"/>
      <c r="GZU47" s="655">
        <v>5000</v>
      </c>
      <c r="GZV47" s="626"/>
      <c r="GZW47" s="655">
        <v>5000</v>
      </c>
      <c r="GZX47" s="626"/>
      <c r="GZY47" s="655">
        <v>5000</v>
      </c>
      <c r="GZZ47" s="626"/>
      <c r="HAA47" s="655">
        <v>5000</v>
      </c>
      <c r="HAB47" s="626"/>
      <c r="HAC47" s="655">
        <v>5000</v>
      </c>
      <c r="HAD47" s="626"/>
      <c r="HAE47" s="655">
        <v>5000</v>
      </c>
      <c r="HAF47" s="626"/>
      <c r="HAG47" s="655">
        <v>5000</v>
      </c>
      <c r="HAH47" s="626"/>
      <c r="HAI47" s="655">
        <v>5000</v>
      </c>
      <c r="HAJ47" s="626"/>
      <c r="HAK47" s="655">
        <v>5000</v>
      </c>
      <c r="HAL47" s="626"/>
      <c r="HAM47" s="655">
        <v>5000</v>
      </c>
      <c r="HAN47" s="626"/>
      <c r="HAO47" s="655">
        <v>5000</v>
      </c>
      <c r="HAP47" s="626"/>
      <c r="HAQ47" s="655">
        <v>5000</v>
      </c>
      <c r="HAR47" s="626"/>
      <c r="HAS47" s="655">
        <v>5000</v>
      </c>
      <c r="HAT47" s="626"/>
      <c r="HAU47" s="655">
        <v>5000</v>
      </c>
      <c r="HAV47" s="626"/>
      <c r="HAW47" s="655">
        <v>5000</v>
      </c>
      <c r="HAX47" s="626"/>
      <c r="HAY47" s="655">
        <v>5000</v>
      </c>
      <c r="HAZ47" s="626"/>
      <c r="HBA47" s="655">
        <v>5000</v>
      </c>
      <c r="HBB47" s="626"/>
      <c r="HBC47" s="655">
        <v>5000</v>
      </c>
      <c r="HBD47" s="626"/>
      <c r="HBE47" s="655">
        <v>5000</v>
      </c>
      <c r="HBF47" s="626"/>
      <c r="HBG47" s="655">
        <v>5000</v>
      </c>
      <c r="HBH47" s="626"/>
      <c r="HBI47" s="655">
        <v>5000</v>
      </c>
      <c r="HBJ47" s="626"/>
      <c r="HBK47" s="655">
        <v>5000</v>
      </c>
      <c r="HBL47" s="626"/>
      <c r="HBM47" s="655">
        <v>5000</v>
      </c>
      <c r="HBN47" s="626"/>
      <c r="HBO47" s="655">
        <v>5000</v>
      </c>
      <c r="HBP47" s="626"/>
      <c r="HBQ47" s="655">
        <v>5000</v>
      </c>
      <c r="HBR47" s="626"/>
      <c r="HBS47" s="655">
        <v>5000</v>
      </c>
      <c r="HBT47" s="626"/>
      <c r="HBU47" s="655">
        <v>5000</v>
      </c>
      <c r="HBV47" s="626"/>
      <c r="HBW47" s="655">
        <v>5000</v>
      </c>
      <c r="HBX47" s="626"/>
      <c r="HBY47" s="655">
        <v>5000</v>
      </c>
      <c r="HBZ47" s="626"/>
      <c r="HCA47" s="655">
        <v>5000</v>
      </c>
      <c r="HCB47" s="626"/>
      <c r="HCC47" s="655">
        <v>5000</v>
      </c>
      <c r="HCD47" s="626"/>
      <c r="HCE47" s="655">
        <v>5000</v>
      </c>
      <c r="HCF47" s="626"/>
      <c r="HCG47" s="655">
        <v>5000</v>
      </c>
      <c r="HCH47" s="626"/>
      <c r="HCI47" s="655">
        <v>5000</v>
      </c>
      <c r="HCJ47" s="626"/>
      <c r="HCK47" s="655">
        <v>5000</v>
      </c>
      <c r="HCL47" s="626"/>
      <c r="HCM47" s="655">
        <v>5000</v>
      </c>
      <c r="HCN47" s="626"/>
      <c r="HCO47" s="655">
        <v>5000</v>
      </c>
      <c r="HCP47" s="626"/>
      <c r="HCQ47" s="655">
        <v>5000</v>
      </c>
      <c r="HCR47" s="626"/>
      <c r="HCS47" s="655">
        <v>5000</v>
      </c>
      <c r="HCT47" s="626"/>
      <c r="HCU47" s="655">
        <v>5000</v>
      </c>
      <c r="HCV47" s="626"/>
      <c r="HCW47" s="655">
        <v>5000</v>
      </c>
      <c r="HCX47" s="626"/>
      <c r="HCY47" s="655">
        <v>5000</v>
      </c>
      <c r="HCZ47" s="626"/>
      <c r="HDA47" s="655">
        <v>5000</v>
      </c>
      <c r="HDB47" s="626"/>
      <c r="HDC47" s="655">
        <v>5000</v>
      </c>
      <c r="HDD47" s="626"/>
      <c r="HDE47" s="655">
        <v>5000</v>
      </c>
      <c r="HDF47" s="626"/>
      <c r="HDG47" s="655">
        <v>5000</v>
      </c>
      <c r="HDH47" s="626"/>
      <c r="HDI47" s="655">
        <v>5000</v>
      </c>
      <c r="HDJ47" s="626"/>
      <c r="HDK47" s="655">
        <v>5000</v>
      </c>
      <c r="HDL47" s="626"/>
      <c r="HDM47" s="655">
        <v>5000</v>
      </c>
      <c r="HDN47" s="626"/>
      <c r="HDO47" s="655">
        <v>5000</v>
      </c>
      <c r="HDP47" s="626"/>
      <c r="HDQ47" s="655">
        <v>5000</v>
      </c>
      <c r="HDR47" s="626"/>
      <c r="HDS47" s="655">
        <v>5000</v>
      </c>
      <c r="HDT47" s="626"/>
      <c r="HDU47" s="655">
        <v>5000</v>
      </c>
      <c r="HDV47" s="626"/>
      <c r="HDW47" s="655">
        <v>5000</v>
      </c>
      <c r="HDX47" s="626"/>
      <c r="HDY47" s="655">
        <v>5000</v>
      </c>
      <c r="HDZ47" s="626"/>
      <c r="HEA47" s="655">
        <v>5000</v>
      </c>
      <c r="HEB47" s="626"/>
      <c r="HEC47" s="655">
        <v>5000</v>
      </c>
      <c r="HED47" s="626"/>
      <c r="HEE47" s="655">
        <v>5000</v>
      </c>
      <c r="HEF47" s="626"/>
      <c r="HEG47" s="655">
        <v>5000</v>
      </c>
      <c r="HEH47" s="626"/>
      <c r="HEI47" s="655">
        <v>5000</v>
      </c>
      <c r="HEJ47" s="626"/>
      <c r="HEK47" s="655">
        <v>5000</v>
      </c>
      <c r="HEL47" s="626"/>
      <c r="HEM47" s="655">
        <v>5000</v>
      </c>
      <c r="HEN47" s="626"/>
      <c r="HEO47" s="655">
        <v>5000</v>
      </c>
      <c r="HEP47" s="626"/>
      <c r="HEQ47" s="655">
        <v>5000</v>
      </c>
      <c r="HER47" s="626"/>
      <c r="HES47" s="655">
        <v>5000</v>
      </c>
      <c r="HET47" s="626"/>
      <c r="HEU47" s="655">
        <v>5000</v>
      </c>
      <c r="HEV47" s="626"/>
      <c r="HEW47" s="655">
        <v>5000</v>
      </c>
      <c r="HEX47" s="626"/>
      <c r="HEY47" s="655">
        <v>5000</v>
      </c>
      <c r="HEZ47" s="626"/>
      <c r="HFA47" s="655">
        <v>5000</v>
      </c>
      <c r="HFB47" s="626"/>
      <c r="HFC47" s="655">
        <v>5000</v>
      </c>
      <c r="HFD47" s="626"/>
      <c r="HFE47" s="655">
        <v>5000</v>
      </c>
      <c r="HFF47" s="626"/>
      <c r="HFG47" s="655">
        <v>5000</v>
      </c>
      <c r="HFH47" s="626"/>
      <c r="HFI47" s="655">
        <v>5000</v>
      </c>
      <c r="HFJ47" s="626"/>
      <c r="HFK47" s="655">
        <v>5000</v>
      </c>
      <c r="HFL47" s="626"/>
      <c r="HFM47" s="655">
        <v>5000</v>
      </c>
      <c r="HFN47" s="626"/>
      <c r="HFO47" s="655">
        <v>5000</v>
      </c>
      <c r="HFP47" s="626"/>
      <c r="HFQ47" s="655">
        <v>5000</v>
      </c>
      <c r="HFR47" s="626"/>
      <c r="HFS47" s="655">
        <v>5000</v>
      </c>
      <c r="HFT47" s="626"/>
      <c r="HFU47" s="655">
        <v>5000</v>
      </c>
      <c r="HFV47" s="626"/>
      <c r="HFW47" s="655">
        <v>5000</v>
      </c>
      <c r="HFX47" s="626"/>
      <c r="HFY47" s="655">
        <v>5000</v>
      </c>
      <c r="HFZ47" s="626"/>
      <c r="HGA47" s="655">
        <v>5000</v>
      </c>
      <c r="HGB47" s="626"/>
      <c r="HGC47" s="655">
        <v>5000</v>
      </c>
      <c r="HGD47" s="626"/>
      <c r="HGE47" s="655">
        <v>5000</v>
      </c>
      <c r="HGF47" s="626"/>
      <c r="HGG47" s="655">
        <v>5000</v>
      </c>
      <c r="HGH47" s="626"/>
      <c r="HGI47" s="655">
        <v>5000</v>
      </c>
      <c r="HGJ47" s="626"/>
      <c r="HGK47" s="655">
        <v>5000</v>
      </c>
      <c r="HGL47" s="626"/>
      <c r="HGM47" s="655">
        <v>5000</v>
      </c>
      <c r="HGN47" s="626"/>
      <c r="HGO47" s="655">
        <v>5000</v>
      </c>
      <c r="HGP47" s="626"/>
      <c r="HGQ47" s="655">
        <v>5000</v>
      </c>
      <c r="HGR47" s="626"/>
      <c r="HGS47" s="655">
        <v>5000</v>
      </c>
      <c r="HGT47" s="626"/>
      <c r="HGU47" s="655">
        <v>5000</v>
      </c>
      <c r="HGV47" s="626"/>
      <c r="HGW47" s="655">
        <v>5000</v>
      </c>
      <c r="HGX47" s="626"/>
      <c r="HGY47" s="655">
        <v>5000</v>
      </c>
      <c r="HGZ47" s="626"/>
      <c r="HHA47" s="655">
        <v>5000</v>
      </c>
      <c r="HHB47" s="626"/>
      <c r="HHC47" s="655">
        <v>5000</v>
      </c>
      <c r="HHD47" s="626"/>
      <c r="HHE47" s="655">
        <v>5000</v>
      </c>
      <c r="HHF47" s="626"/>
      <c r="HHG47" s="655">
        <v>5000</v>
      </c>
      <c r="HHH47" s="626"/>
      <c r="HHI47" s="655">
        <v>5000</v>
      </c>
      <c r="HHJ47" s="626"/>
      <c r="HHK47" s="655">
        <v>5000</v>
      </c>
      <c r="HHL47" s="626"/>
      <c r="HHM47" s="655">
        <v>5000</v>
      </c>
      <c r="HHN47" s="626"/>
      <c r="HHO47" s="655">
        <v>5000</v>
      </c>
      <c r="HHP47" s="626"/>
      <c r="HHQ47" s="655">
        <v>5000</v>
      </c>
      <c r="HHR47" s="626"/>
      <c r="HHS47" s="655">
        <v>5000</v>
      </c>
      <c r="HHT47" s="626"/>
      <c r="HHU47" s="655">
        <v>5000</v>
      </c>
      <c r="HHV47" s="626"/>
      <c r="HHW47" s="655">
        <v>5000</v>
      </c>
      <c r="HHX47" s="626"/>
      <c r="HHY47" s="655">
        <v>5000</v>
      </c>
      <c r="HHZ47" s="626"/>
      <c r="HIA47" s="655">
        <v>5000</v>
      </c>
      <c r="HIB47" s="626"/>
      <c r="HIC47" s="655">
        <v>5000</v>
      </c>
      <c r="HID47" s="626"/>
      <c r="HIE47" s="655">
        <v>5000</v>
      </c>
      <c r="HIF47" s="626"/>
      <c r="HIG47" s="655">
        <v>5000</v>
      </c>
      <c r="HIH47" s="626"/>
      <c r="HII47" s="655">
        <v>5000</v>
      </c>
      <c r="HIJ47" s="626"/>
      <c r="HIK47" s="655">
        <v>5000</v>
      </c>
      <c r="HIL47" s="626"/>
      <c r="HIM47" s="655">
        <v>5000</v>
      </c>
      <c r="HIN47" s="626"/>
      <c r="HIO47" s="655">
        <v>5000</v>
      </c>
      <c r="HIP47" s="626"/>
      <c r="HIQ47" s="655">
        <v>5000</v>
      </c>
      <c r="HIR47" s="626"/>
      <c r="HIS47" s="655">
        <v>5000</v>
      </c>
      <c r="HIT47" s="626"/>
      <c r="HIU47" s="655">
        <v>5000</v>
      </c>
      <c r="HIV47" s="626"/>
      <c r="HIW47" s="655">
        <v>5000</v>
      </c>
      <c r="HIX47" s="626"/>
      <c r="HIY47" s="655">
        <v>5000</v>
      </c>
      <c r="HIZ47" s="626"/>
      <c r="HJA47" s="655">
        <v>5000</v>
      </c>
      <c r="HJB47" s="626"/>
      <c r="HJC47" s="655">
        <v>5000</v>
      </c>
      <c r="HJD47" s="626"/>
      <c r="HJE47" s="655">
        <v>5000</v>
      </c>
      <c r="HJF47" s="626"/>
      <c r="HJG47" s="655">
        <v>5000</v>
      </c>
      <c r="HJH47" s="626"/>
      <c r="HJI47" s="655">
        <v>5000</v>
      </c>
      <c r="HJJ47" s="626"/>
      <c r="HJK47" s="655">
        <v>5000</v>
      </c>
      <c r="HJL47" s="626"/>
      <c r="HJM47" s="655">
        <v>5000</v>
      </c>
      <c r="HJN47" s="626"/>
      <c r="HJO47" s="655">
        <v>5000</v>
      </c>
      <c r="HJP47" s="626"/>
      <c r="HJQ47" s="655">
        <v>5000</v>
      </c>
      <c r="HJR47" s="626"/>
      <c r="HJS47" s="655">
        <v>5000</v>
      </c>
      <c r="HJT47" s="626"/>
      <c r="HJU47" s="655">
        <v>5000</v>
      </c>
      <c r="HJV47" s="626"/>
      <c r="HJW47" s="655">
        <v>5000</v>
      </c>
      <c r="HJX47" s="626"/>
      <c r="HJY47" s="655">
        <v>5000</v>
      </c>
      <c r="HJZ47" s="626"/>
      <c r="HKA47" s="655">
        <v>5000</v>
      </c>
      <c r="HKB47" s="626"/>
      <c r="HKC47" s="655">
        <v>5000</v>
      </c>
      <c r="HKD47" s="626"/>
      <c r="HKE47" s="655">
        <v>5000</v>
      </c>
      <c r="HKF47" s="626"/>
      <c r="HKG47" s="655">
        <v>5000</v>
      </c>
      <c r="HKH47" s="626"/>
      <c r="HKI47" s="655">
        <v>5000</v>
      </c>
      <c r="HKJ47" s="626"/>
      <c r="HKK47" s="655">
        <v>5000</v>
      </c>
      <c r="HKL47" s="626"/>
      <c r="HKM47" s="655">
        <v>5000</v>
      </c>
      <c r="HKN47" s="626"/>
      <c r="HKO47" s="655">
        <v>5000</v>
      </c>
      <c r="HKP47" s="626"/>
      <c r="HKQ47" s="655">
        <v>5000</v>
      </c>
      <c r="HKR47" s="626"/>
      <c r="HKS47" s="655">
        <v>5000</v>
      </c>
      <c r="HKT47" s="626"/>
      <c r="HKU47" s="655">
        <v>5000</v>
      </c>
      <c r="HKV47" s="626"/>
      <c r="HKW47" s="655">
        <v>5000</v>
      </c>
      <c r="HKX47" s="626"/>
      <c r="HKY47" s="655">
        <v>5000</v>
      </c>
      <c r="HKZ47" s="626"/>
      <c r="HLA47" s="655">
        <v>5000</v>
      </c>
      <c r="HLB47" s="626"/>
      <c r="HLC47" s="655">
        <v>5000</v>
      </c>
      <c r="HLD47" s="626"/>
      <c r="HLE47" s="655">
        <v>5000</v>
      </c>
      <c r="HLF47" s="626"/>
      <c r="HLG47" s="655">
        <v>5000</v>
      </c>
      <c r="HLH47" s="626"/>
      <c r="HLI47" s="655">
        <v>5000</v>
      </c>
      <c r="HLJ47" s="626"/>
      <c r="HLK47" s="655">
        <v>5000</v>
      </c>
      <c r="HLL47" s="626"/>
      <c r="HLM47" s="655">
        <v>5000</v>
      </c>
      <c r="HLN47" s="626"/>
      <c r="HLO47" s="655">
        <v>5000</v>
      </c>
      <c r="HLP47" s="626"/>
      <c r="HLQ47" s="655">
        <v>5000</v>
      </c>
      <c r="HLR47" s="626"/>
      <c r="HLS47" s="655">
        <v>5000</v>
      </c>
      <c r="HLT47" s="626"/>
      <c r="HLU47" s="655">
        <v>5000</v>
      </c>
      <c r="HLV47" s="626"/>
      <c r="HLW47" s="655">
        <v>5000</v>
      </c>
      <c r="HLX47" s="626"/>
      <c r="HLY47" s="655">
        <v>5000</v>
      </c>
      <c r="HLZ47" s="626"/>
      <c r="HMA47" s="655">
        <v>5000</v>
      </c>
      <c r="HMB47" s="626"/>
      <c r="HMC47" s="655">
        <v>5000</v>
      </c>
      <c r="HMD47" s="626"/>
      <c r="HME47" s="655">
        <v>5000</v>
      </c>
      <c r="HMF47" s="626"/>
      <c r="HMG47" s="655">
        <v>5000</v>
      </c>
      <c r="HMH47" s="626"/>
      <c r="HMI47" s="655">
        <v>5000</v>
      </c>
      <c r="HMJ47" s="626"/>
      <c r="HMK47" s="655">
        <v>5000</v>
      </c>
      <c r="HML47" s="626"/>
      <c r="HMM47" s="655">
        <v>5000</v>
      </c>
      <c r="HMN47" s="626"/>
      <c r="HMO47" s="655">
        <v>5000</v>
      </c>
      <c r="HMP47" s="626"/>
      <c r="HMQ47" s="655">
        <v>5000</v>
      </c>
      <c r="HMR47" s="626"/>
      <c r="HMS47" s="655">
        <v>5000</v>
      </c>
      <c r="HMT47" s="626"/>
      <c r="HMU47" s="655">
        <v>5000</v>
      </c>
      <c r="HMV47" s="626"/>
      <c r="HMW47" s="655">
        <v>5000</v>
      </c>
      <c r="HMX47" s="626"/>
      <c r="HMY47" s="655">
        <v>5000</v>
      </c>
      <c r="HMZ47" s="626"/>
      <c r="HNA47" s="655">
        <v>5000</v>
      </c>
      <c r="HNB47" s="626"/>
      <c r="HNC47" s="655">
        <v>5000</v>
      </c>
      <c r="HND47" s="626"/>
      <c r="HNE47" s="655">
        <v>5000</v>
      </c>
      <c r="HNF47" s="626"/>
      <c r="HNG47" s="655">
        <v>5000</v>
      </c>
      <c r="HNH47" s="626"/>
      <c r="HNI47" s="655">
        <v>5000</v>
      </c>
      <c r="HNJ47" s="626"/>
      <c r="HNK47" s="655">
        <v>5000</v>
      </c>
      <c r="HNL47" s="626"/>
      <c r="HNM47" s="655">
        <v>5000</v>
      </c>
      <c r="HNN47" s="626"/>
      <c r="HNO47" s="655">
        <v>5000</v>
      </c>
      <c r="HNP47" s="626"/>
      <c r="HNQ47" s="655">
        <v>5000</v>
      </c>
      <c r="HNR47" s="626"/>
      <c r="HNS47" s="655">
        <v>5000</v>
      </c>
      <c r="HNT47" s="626"/>
      <c r="HNU47" s="655">
        <v>5000</v>
      </c>
      <c r="HNV47" s="626"/>
      <c r="HNW47" s="655">
        <v>5000</v>
      </c>
      <c r="HNX47" s="626"/>
      <c r="HNY47" s="655">
        <v>5000</v>
      </c>
      <c r="HNZ47" s="626"/>
      <c r="HOA47" s="655">
        <v>5000</v>
      </c>
      <c r="HOB47" s="626"/>
      <c r="HOC47" s="655">
        <v>5000</v>
      </c>
      <c r="HOD47" s="626"/>
      <c r="HOE47" s="655">
        <v>5000</v>
      </c>
      <c r="HOF47" s="626"/>
      <c r="HOG47" s="655">
        <v>5000</v>
      </c>
      <c r="HOH47" s="626"/>
      <c r="HOI47" s="655">
        <v>5000</v>
      </c>
      <c r="HOJ47" s="626"/>
      <c r="HOK47" s="655">
        <v>5000</v>
      </c>
      <c r="HOL47" s="626"/>
      <c r="HOM47" s="655">
        <v>5000</v>
      </c>
      <c r="HON47" s="626"/>
      <c r="HOO47" s="655">
        <v>5000</v>
      </c>
      <c r="HOP47" s="626"/>
      <c r="HOQ47" s="655">
        <v>5000</v>
      </c>
      <c r="HOR47" s="626"/>
      <c r="HOS47" s="655">
        <v>5000</v>
      </c>
      <c r="HOT47" s="626"/>
      <c r="HOU47" s="655">
        <v>5000</v>
      </c>
      <c r="HOV47" s="626"/>
      <c r="HOW47" s="655">
        <v>5000</v>
      </c>
      <c r="HOX47" s="626"/>
      <c r="HOY47" s="655">
        <v>5000</v>
      </c>
      <c r="HOZ47" s="626"/>
      <c r="HPA47" s="655">
        <v>5000</v>
      </c>
      <c r="HPB47" s="626"/>
      <c r="HPC47" s="655">
        <v>5000</v>
      </c>
      <c r="HPD47" s="626"/>
      <c r="HPE47" s="655">
        <v>5000</v>
      </c>
      <c r="HPF47" s="626"/>
      <c r="HPG47" s="655">
        <v>5000</v>
      </c>
      <c r="HPH47" s="626"/>
      <c r="HPI47" s="655">
        <v>5000</v>
      </c>
      <c r="HPJ47" s="626"/>
      <c r="HPK47" s="655">
        <v>5000</v>
      </c>
      <c r="HPL47" s="626"/>
      <c r="HPM47" s="655">
        <v>5000</v>
      </c>
      <c r="HPN47" s="626"/>
      <c r="HPO47" s="655">
        <v>5000</v>
      </c>
      <c r="HPP47" s="626"/>
      <c r="HPQ47" s="655">
        <v>5000</v>
      </c>
      <c r="HPR47" s="626"/>
      <c r="HPS47" s="655">
        <v>5000</v>
      </c>
      <c r="HPT47" s="626"/>
      <c r="HPU47" s="655">
        <v>5000</v>
      </c>
      <c r="HPV47" s="626"/>
      <c r="HPW47" s="655">
        <v>5000</v>
      </c>
      <c r="HPX47" s="626"/>
      <c r="HPY47" s="655">
        <v>5000</v>
      </c>
      <c r="HPZ47" s="626"/>
      <c r="HQA47" s="655">
        <v>5000</v>
      </c>
      <c r="HQB47" s="626"/>
      <c r="HQC47" s="655">
        <v>5000</v>
      </c>
      <c r="HQD47" s="626"/>
      <c r="HQE47" s="655">
        <v>5000</v>
      </c>
      <c r="HQF47" s="626"/>
      <c r="HQG47" s="655">
        <v>5000</v>
      </c>
      <c r="HQH47" s="626"/>
      <c r="HQI47" s="655">
        <v>5000</v>
      </c>
      <c r="HQJ47" s="626"/>
      <c r="HQK47" s="655">
        <v>5000</v>
      </c>
      <c r="HQL47" s="626"/>
      <c r="HQM47" s="655">
        <v>5000</v>
      </c>
      <c r="HQN47" s="626"/>
      <c r="HQO47" s="655">
        <v>5000</v>
      </c>
      <c r="HQP47" s="626"/>
      <c r="HQQ47" s="655">
        <v>5000</v>
      </c>
      <c r="HQR47" s="626"/>
      <c r="HQS47" s="655">
        <v>5000</v>
      </c>
      <c r="HQT47" s="626"/>
      <c r="HQU47" s="655">
        <v>5000</v>
      </c>
      <c r="HQV47" s="626"/>
      <c r="HQW47" s="655">
        <v>5000</v>
      </c>
      <c r="HQX47" s="626"/>
      <c r="HQY47" s="655">
        <v>5000</v>
      </c>
      <c r="HQZ47" s="626"/>
      <c r="HRA47" s="655">
        <v>5000</v>
      </c>
      <c r="HRB47" s="626"/>
      <c r="HRC47" s="655">
        <v>5000</v>
      </c>
      <c r="HRD47" s="626"/>
      <c r="HRE47" s="655">
        <v>5000</v>
      </c>
      <c r="HRF47" s="626"/>
      <c r="HRG47" s="655">
        <v>5000</v>
      </c>
      <c r="HRH47" s="626"/>
      <c r="HRI47" s="655">
        <v>5000</v>
      </c>
      <c r="HRJ47" s="626"/>
      <c r="HRK47" s="655">
        <v>5000</v>
      </c>
      <c r="HRL47" s="626"/>
      <c r="HRM47" s="655">
        <v>5000</v>
      </c>
      <c r="HRN47" s="626"/>
      <c r="HRO47" s="655">
        <v>5000</v>
      </c>
      <c r="HRP47" s="626"/>
      <c r="HRQ47" s="655">
        <v>5000</v>
      </c>
      <c r="HRR47" s="626"/>
      <c r="HRS47" s="655">
        <v>5000</v>
      </c>
      <c r="HRT47" s="626"/>
      <c r="HRU47" s="655">
        <v>5000</v>
      </c>
      <c r="HRV47" s="626"/>
      <c r="HRW47" s="655">
        <v>5000</v>
      </c>
      <c r="HRX47" s="626"/>
      <c r="HRY47" s="655">
        <v>5000</v>
      </c>
      <c r="HRZ47" s="626"/>
      <c r="HSA47" s="655">
        <v>5000</v>
      </c>
      <c r="HSB47" s="626"/>
      <c r="HSC47" s="655">
        <v>5000</v>
      </c>
      <c r="HSD47" s="626"/>
      <c r="HSE47" s="655">
        <v>5000</v>
      </c>
      <c r="HSF47" s="626"/>
      <c r="HSG47" s="655">
        <v>5000</v>
      </c>
      <c r="HSH47" s="626"/>
      <c r="HSI47" s="655">
        <v>5000</v>
      </c>
      <c r="HSJ47" s="626"/>
      <c r="HSK47" s="655">
        <v>5000</v>
      </c>
      <c r="HSL47" s="626"/>
      <c r="HSM47" s="655">
        <v>5000</v>
      </c>
      <c r="HSN47" s="626"/>
      <c r="HSO47" s="655">
        <v>5000</v>
      </c>
      <c r="HSP47" s="626"/>
      <c r="HSQ47" s="655">
        <v>5000</v>
      </c>
      <c r="HSR47" s="626"/>
      <c r="HSS47" s="655">
        <v>5000</v>
      </c>
      <c r="HST47" s="626"/>
      <c r="HSU47" s="655">
        <v>5000</v>
      </c>
      <c r="HSV47" s="626"/>
      <c r="HSW47" s="655">
        <v>5000</v>
      </c>
      <c r="HSX47" s="626"/>
      <c r="HSY47" s="655">
        <v>5000</v>
      </c>
      <c r="HSZ47" s="626"/>
      <c r="HTA47" s="655">
        <v>5000</v>
      </c>
      <c r="HTB47" s="626"/>
      <c r="HTC47" s="655">
        <v>5000</v>
      </c>
      <c r="HTD47" s="626"/>
      <c r="HTE47" s="655">
        <v>5000</v>
      </c>
      <c r="HTF47" s="626"/>
      <c r="HTG47" s="655">
        <v>5000</v>
      </c>
      <c r="HTH47" s="626"/>
      <c r="HTI47" s="655">
        <v>5000</v>
      </c>
      <c r="HTJ47" s="626"/>
      <c r="HTK47" s="655">
        <v>5000</v>
      </c>
      <c r="HTL47" s="626"/>
      <c r="HTM47" s="655">
        <v>5000</v>
      </c>
      <c r="HTN47" s="626"/>
      <c r="HTO47" s="655">
        <v>5000</v>
      </c>
      <c r="HTP47" s="626"/>
      <c r="HTQ47" s="655">
        <v>5000</v>
      </c>
      <c r="HTR47" s="626"/>
      <c r="HTS47" s="655">
        <v>5000</v>
      </c>
      <c r="HTT47" s="626"/>
      <c r="HTU47" s="655">
        <v>5000</v>
      </c>
      <c r="HTV47" s="626"/>
      <c r="HTW47" s="655">
        <v>5000</v>
      </c>
      <c r="HTX47" s="626"/>
      <c r="HTY47" s="655">
        <v>5000</v>
      </c>
      <c r="HTZ47" s="626"/>
      <c r="HUA47" s="655">
        <v>5000</v>
      </c>
      <c r="HUB47" s="626"/>
      <c r="HUC47" s="655">
        <v>5000</v>
      </c>
      <c r="HUD47" s="626"/>
      <c r="HUE47" s="655">
        <v>5000</v>
      </c>
      <c r="HUF47" s="626"/>
      <c r="HUG47" s="655">
        <v>5000</v>
      </c>
      <c r="HUH47" s="626"/>
      <c r="HUI47" s="655">
        <v>5000</v>
      </c>
      <c r="HUJ47" s="626"/>
      <c r="HUK47" s="655">
        <v>5000</v>
      </c>
      <c r="HUL47" s="626"/>
      <c r="HUM47" s="655">
        <v>5000</v>
      </c>
      <c r="HUN47" s="626"/>
      <c r="HUO47" s="655">
        <v>5000</v>
      </c>
      <c r="HUP47" s="626"/>
      <c r="HUQ47" s="655">
        <v>5000</v>
      </c>
      <c r="HUR47" s="626"/>
      <c r="HUS47" s="655">
        <v>5000</v>
      </c>
      <c r="HUT47" s="626"/>
      <c r="HUU47" s="655">
        <v>5000</v>
      </c>
      <c r="HUV47" s="626"/>
      <c r="HUW47" s="655">
        <v>5000</v>
      </c>
      <c r="HUX47" s="626"/>
      <c r="HUY47" s="655">
        <v>5000</v>
      </c>
      <c r="HUZ47" s="626"/>
      <c r="HVA47" s="655">
        <v>5000</v>
      </c>
      <c r="HVB47" s="626"/>
      <c r="HVC47" s="655">
        <v>5000</v>
      </c>
      <c r="HVD47" s="626"/>
      <c r="HVE47" s="655">
        <v>5000</v>
      </c>
      <c r="HVF47" s="626"/>
      <c r="HVG47" s="655">
        <v>5000</v>
      </c>
      <c r="HVH47" s="626"/>
      <c r="HVI47" s="655">
        <v>5000</v>
      </c>
      <c r="HVJ47" s="626"/>
      <c r="HVK47" s="655">
        <v>5000</v>
      </c>
      <c r="HVL47" s="626"/>
      <c r="HVM47" s="655">
        <v>5000</v>
      </c>
      <c r="HVN47" s="626"/>
      <c r="HVO47" s="655">
        <v>5000</v>
      </c>
      <c r="HVP47" s="626"/>
      <c r="HVQ47" s="655">
        <v>5000</v>
      </c>
      <c r="HVR47" s="626"/>
      <c r="HVS47" s="655">
        <v>5000</v>
      </c>
      <c r="HVT47" s="626"/>
      <c r="HVU47" s="655">
        <v>5000</v>
      </c>
      <c r="HVV47" s="626"/>
      <c r="HVW47" s="655">
        <v>5000</v>
      </c>
      <c r="HVX47" s="626"/>
      <c r="HVY47" s="655">
        <v>5000</v>
      </c>
      <c r="HVZ47" s="626"/>
      <c r="HWA47" s="655">
        <v>5000</v>
      </c>
      <c r="HWB47" s="626"/>
      <c r="HWC47" s="655">
        <v>5000</v>
      </c>
      <c r="HWD47" s="626"/>
      <c r="HWE47" s="655">
        <v>5000</v>
      </c>
      <c r="HWF47" s="626"/>
      <c r="HWG47" s="655">
        <v>5000</v>
      </c>
      <c r="HWH47" s="626"/>
      <c r="HWI47" s="655">
        <v>5000</v>
      </c>
      <c r="HWJ47" s="626"/>
      <c r="HWK47" s="655">
        <v>5000</v>
      </c>
      <c r="HWL47" s="626"/>
      <c r="HWM47" s="655">
        <v>5000</v>
      </c>
      <c r="HWN47" s="626"/>
      <c r="HWO47" s="655">
        <v>5000</v>
      </c>
      <c r="HWP47" s="626"/>
      <c r="HWQ47" s="655">
        <v>5000</v>
      </c>
      <c r="HWR47" s="626"/>
      <c r="HWS47" s="655">
        <v>5000</v>
      </c>
      <c r="HWT47" s="626"/>
      <c r="HWU47" s="655">
        <v>5000</v>
      </c>
      <c r="HWV47" s="626"/>
      <c r="HWW47" s="655">
        <v>5000</v>
      </c>
      <c r="HWX47" s="626"/>
      <c r="HWY47" s="655">
        <v>5000</v>
      </c>
      <c r="HWZ47" s="626"/>
      <c r="HXA47" s="655">
        <v>5000</v>
      </c>
      <c r="HXB47" s="626"/>
      <c r="HXC47" s="655">
        <v>5000</v>
      </c>
      <c r="HXD47" s="626"/>
      <c r="HXE47" s="655">
        <v>5000</v>
      </c>
      <c r="HXF47" s="626"/>
      <c r="HXG47" s="655">
        <v>5000</v>
      </c>
      <c r="HXH47" s="626"/>
      <c r="HXI47" s="655">
        <v>5000</v>
      </c>
      <c r="HXJ47" s="626"/>
      <c r="HXK47" s="655">
        <v>5000</v>
      </c>
      <c r="HXL47" s="626"/>
      <c r="HXM47" s="655">
        <v>5000</v>
      </c>
      <c r="HXN47" s="626"/>
      <c r="HXO47" s="655">
        <v>5000</v>
      </c>
      <c r="HXP47" s="626"/>
      <c r="HXQ47" s="655">
        <v>5000</v>
      </c>
      <c r="HXR47" s="626"/>
      <c r="HXS47" s="655">
        <v>5000</v>
      </c>
      <c r="HXT47" s="626"/>
      <c r="HXU47" s="655">
        <v>5000</v>
      </c>
      <c r="HXV47" s="626"/>
      <c r="HXW47" s="655">
        <v>5000</v>
      </c>
      <c r="HXX47" s="626"/>
      <c r="HXY47" s="655">
        <v>5000</v>
      </c>
      <c r="HXZ47" s="626"/>
      <c r="HYA47" s="655">
        <v>5000</v>
      </c>
      <c r="HYB47" s="626"/>
      <c r="HYC47" s="655">
        <v>5000</v>
      </c>
      <c r="HYD47" s="626"/>
      <c r="HYE47" s="655">
        <v>5000</v>
      </c>
      <c r="HYF47" s="626"/>
      <c r="HYG47" s="655">
        <v>5000</v>
      </c>
      <c r="HYH47" s="626"/>
      <c r="HYI47" s="655">
        <v>5000</v>
      </c>
      <c r="HYJ47" s="626"/>
      <c r="HYK47" s="655">
        <v>5000</v>
      </c>
      <c r="HYL47" s="626"/>
      <c r="HYM47" s="655">
        <v>5000</v>
      </c>
      <c r="HYN47" s="626"/>
      <c r="HYO47" s="655">
        <v>5000</v>
      </c>
      <c r="HYP47" s="626"/>
      <c r="HYQ47" s="655">
        <v>5000</v>
      </c>
      <c r="HYR47" s="626"/>
      <c r="HYS47" s="655">
        <v>5000</v>
      </c>
      <c r="HYT47" s="626"/>
      <c r="HYU47" s="655">
        <v>5000</v>
      </c>
      <c r="HYV47" s="626"/>
      <c r="HYW47" s="655">
        <v>5000</v>
      </c>
      <c r="HYX47" s="626"/>
      <c r="HYY47" s="655">
        <v>5000</v>
      </c>
      <c r="HYZ47" s="626"/>
      <c r="HZA47" s="655">
        <v>5000</v>
      </c>
      <c r="HZB47" s="626"/>
      <c r="HZC47" s="655">
        <v>5000</v>
      </c>
      <c r="HZD47" s="626"/>
      <c r="HZE47" s="655">
        <v>5000</v>
      </c>
      <c r="HZF47" s="626"/>
      <c r="HZG47" s="655">
        <v>5000</v>
      </c>
      <c r="HZH47" s="626"/>
      <c r="HZI47" s="655">
        <v>5000</v>
      </c>
      <c r="HZJ47" s="626"/>
      <c r="HZK47" s="655">
        <v>5000</v>
      </c>
      <c r="HZL47" s="626"/>
      <c r="HZM47" s="655">
        <v>5000</v>
      </c>
      <c r="HZN47" s="626"/>
      <c r="HZO47" s="655">
        <v>5000</v>
      </c>
      <c r="HZP47" s="626"/>
      <c r="HZQ47" s="655">
        <v>5000</v>
      </c>
      <c r="HZR47" s="626"/>
      <c r="HZS47" s="655">
        <v>5000</v>
      </c>
      <c r="HZT47" s="626"/>
      <c r="HZU47" s="655">
        <v>5000</v>
      </c>
      <c r="HZV47" s="626"/>
      <c r="HZW47" s="655">
        <v>5000</v>
      </c>
      <c r="HZX47" s="626"/>
      <c r="HZY47" s="655">
        <v>5000</v>
      </c>
      <c r="HZZ47" s="626"/>
      <c r="IAA47" s="655">
        <v>5000</v>
      </c>
      <c r="IAB47" s="626"/>
      <c r="IAC47" s="655">
        <v>5000</v>
      </c>
      <c r="IAD47" s="626"/>
      <c r="IAE47" s="655">
        <v>5000</v>
      </c>
      <c r="IAF47" s="626"/>
      <c r="IAG47" s="655">
        <v>5000</v>
      </c>
      <c r="IAH47" s="626"/>
      <c r="IAI47" s="655">
        <v>5000</v>
      </c>
      <c r="IAJ47" s="626"/>
      <c r="IAK47" s="655">
        <v>5000</v>
      </c>
      <c r="IAL47" s="626"/>
      <c r="IAM47" s="655">
        <v>5000</v>
      </c>
      <c r="IAN47" s="626"/>
      <c r="IAO47" s="655">
        <v>5000</v>
      </c>
      <c r="IAP47" s="626"/>
      <c r="IAQ47" s="655">
        <v>5000</v>
      </c>
      <c r="IAR47" s="626"/>
      <c r="IAS47" s="655">
        <v>5000</v>
      </c>
      <c r="IAT47" s="626"/>
      <c r="IAU47" s="655">
        <v>5000</v>
      </c>
      <c r="IAV47" s="626"/>
      <c r="IAW47" s="655">
        <v>5000</v>
      </c>
      <c r="IAX47" s="626"/>
      <c r="IAY47" s="655">
        <v>5000</v>
      </c>
      <c r="IAZ47" s="626"/>
      <c r="IBA47" s="655">
        <v>5000</v>
      </c>
      <c r="IBB47" s="626"/>
      <c r="IBC47" s="655">
        <v>5000</v>
      </c>
      <c r="IBD47" s="626"/>
      <c r="IBE47" s="655">
        <v>5000</v>
      </c>
      <c r="IBF47" s="626"/>
      <c r="IBG47" s="655">
        <v>5000</v>
      </c>
      <c r="IBH47" s="626"/>
      <c r="IBI47" s="655">
        <v>5000</v>
      </c>
      <c r="IBJ47" s="626"/>
      <c r="IBK47" s="655">
        <v>5000</v>
      </c>
      <c r="IBL47" s="626"/>
      <c r="IBM47" s="655">
        <v>5000</v>
      </c>
      <c r="IBN47" s="626"/>
      <c r="IBO47" s="655">
        <v>5000</v>
      </c>
      <c r="IBP47" s="626"/>
      <c r="IBQ47" s="655">
        <v>5000</v>
      </c>
      <c r="IBR47" s="626"/>
      <c r="IBS47" s="655">
        <v>5000</v>
      </c>
      <c r="IBT47" s="626"/>
      <c r="IBU47" s="655">
        <v>5000</v>
      </c>
      <c r="IBV47" s="626"/>
      <c r="IBW47" s="655">
        <v>5000</v>
      </c>
      <c r="IBX47" s="626"/>
      <c r="IBY47" s="655">
        <v>5000</v>
      </c>
      <c r="IBZ47" s="626"/>
      <c r="ICA47" s="655">
        <v>5000</v>
      </c>
      <c r="ICB47" s="626"/>
      <c r="ICC47" s="655">
        <v>5000</v>
      </c>
      <c r="ICD47" s="626"/>
      <c r="ICE47" s="655">
        <v>5000</v>
      </c>
      <c r="ICF47" s="626"/>
      <c r="ICG47" s="655">
        <v>5000</v>
      </c>
      <c r="ICH47" s="626"/>
      <c r="ICI47" s="655">
        <v>5000</v>
      </c>
      <c r="ICJ47" s="626"/>
      <c r="ICK47" s="655">
        <v>5000</v>
      </c>
      <c r="ICL47" s="626"/>
      <c r="ICM47" s="655">
        <v>5000</v>
      </c>
      <c r="ICN47" s="626"/>
      <c r="ICO47" s="655">
        <v>5000</v>
      </c>
      <c r="ICP47" s="626"/>
      <c r="ICQ47" s="655">
        <v>5000</v>
      </c>
      <c r="ICR47" s="626"/>
      <c r="ICS47" s="655">
        <v>5000</v>
      </c>
      <c r="ICT47" s="626"/>
      <c r="ICU47" s="655">
        <v>5000</v>
      </c>
      <c r="ICV47" s="626"/>
      <c r="ICW47" s="655">
        <v>5000</v>
      </c>
      <c r="ICX47" s="626"/>
      <c r="ICY47" s="655">
        <v>5000</v>
      </c>
      <c r="ICZ47" s="626"/>
      <c r="IDA47" s="655">
        <v>5000</v>
      </c>
      <c r="IDB47" s="626"/>
      <c r="IDC47" s="655">
        <v>5000</v>
      </c>
      <c r="IDD47" s="626"/>
      <c r="IDE47" s="655">
        <v>5000</v>
      </c>
      <c r="IDF47" s="626"/>
      <c r="IDG47" s="655">
        <v>5000</v>
      </c>
      <c r="IDH47" s="626"/>
      <c r="IDI47" s="655">
        <v>5000</v>
      </c>
      <c r="IDJ47" s="626"/>
      <c r="IDK47" s="655">
        <v>5000</v>
      </c>
      <c r="IDL47" s="626"/>
      <c r="IDM47" s="655">
        <v>5000</v>
      </c>
      <c r="IDN47" s="626"/>
      <c r="IDO47" s="655">
        <v>5000</v>
      </c>
      <c r="IDP47" s="626"/>
      <c r="IDQ47" s="655">
        <v>5000</v>
      </c>
      <c r="IDR47" s="626"/>
      <c r="IDS47" s="655">
        <v>5000</v>
      </c>
      <c r="IDT47" s="626"/>
      <c r="IDU47" s="655">
        <v>5000</v>
      </c>
      <c r="IDV47" s="626"/>
      <c r="IDW47" s="655">
        <v>5000</v>
      </c>
      <c r="IDX47" s="626"/>
      <c r="IDY47" s="655">
        <v>5000</v>
      </c>
      <c r="IDZ47" s="626"/>
      <c r="IEA47" s="655">
        <v>5000</v>
      </c>
      <c r="IEB47" s="626"/>
      <c r="IEC47" s="655">
        <v>5000</v>
      </c>
      <c r="IED47" s="626"/>
      <c r="IEE47" s="655">
        <v>5000</v>
      </c>
      <c r="IEF47" s="626"/>
      <c r="IEG47" s="655">
        <v>5000</v>
      </c>
      <c r="IEH47" s="626"/>
      <c r="IEI47" s="655">
        <v>5000</v>
      </c>
      <c r="IEJ47" s="626"/>
      <c r="IEK47" s="655">
        <v>5000</v>
      </c>
      <c r="IEL47" s="626"/>
      <c r="IEM47" s="655">
        <v>5000</v>
      </c>
      <c r="IEN47" s="626"/>
      <c r="IEO47" s="655">
        <v>5000</v>
      </c>
      <c r="IEP47" s="626"/>
      <c r="IEQ47" s="655">
        <v>5000</v>
      </c>
      <c r="IER47" s="626"/>
      <c r="IES47" s="655">
        <v>5000</v>
      </c>
      <c r="IET47" s="626"/>
      <c r="IEU47" s="655">
        <v>5000</v>
      </c>
      <c r="IEV47" s="626"/>
      <c r="IEW47" s="655">
        <v>5000</v>
      </c>
      <c r="IEX47" s="626"/>
      <c r="IEY47" s="655">
        <v>5000</v>
      </c>
      <c r="IEZ47" s="626"/>
      <c r="IFA47" s="655">
        <v>5000</v>
      </c>
      <c r="IFB47" s="626"/>
      <c r="IFC47" s="655">
        <v>5000</v>
      </c>
      <c r="IFD47" s="626"/>
      <c r="IFE47" s="655">
        <v>5000</v>
      </c>
      <c r="IFF47" s="626"/>
      <c r="IFG47" s="655">
        <v>5000</v>
      </c>
      <c r="IFH47" s="626"/>
      <c r="IFI47" s="655">
        <v>5000</v>
      </c>
      <c r="IFJ47" s="626"/>
      <c r="IFK47" s="655">
        <v>5000</v>
      </c>
      <c r="IFL47" s="626"/>
      <c r="IFM47" s="655">
        <v>5000</v>
      </c>
      <c r="IFN47" s="626"/>
      <c r="IFO47" s="655">
        <v>5000</v>
      </c>
      <c r="IFP47" s="626"/>
      <c r="IFQ47" s="655">
        <v>5000</v>
      </c>
      <c r="IFR47" s="626"/>
      <c r="IFS47" s="655">
        <v>5000</v>
      </c>
      <c r="IFT47" s="626"/>
      <c r="IFU47" s="655">
        <v>5000</v>
      </c>
      <c r="IFV47" s="626"/>
      <c r="IFW47" s="655">
        <v>5000</v>
      </c>
      <c r="IFX47" s="626"/>
      <c r="IFY47" s="655">
        <v>5000</v>
      </c>
      <c r="IFZ47" s="626"/>
      <c r="IGA47" s="655">
        <v>5000</v>
      </c>
      <c r="IGB47" s="626"/>
      <c r="IGC47" s="655">
        <v>5000</v>
      </c>
      <c r="IGD47" s="626"/>
      <c r="IGE47" s="655">
        <v>5000</v>
      </c>
      <c r="IGF47" s="626"/>
      <c r="IGG47" s="655">
        <v>5000</v>
      </c>
      <c r="IGH47" s="626"/>
      <c r="IGI47" s="655">
        <v>5000</v>
      </c>
      <c r="IGJ47" s="626"/>
      <c r="IGK47" s="655">
        <v>5000</v>
      </c>
      <c r="IGL47" s="626"/>
      <c r="IGM47" s="655">
        <v>5000</v>
      </c>
      <c r="IGN47" s="626"/>
      <c r="IGO47" s="655">
        <v>5000</v>
      </c>
      <c r="IGP47" s="626"/>
      <c r="IGQ47" s="655">
        <v>5000</v>
      </c>
      <c r="IGR47" s="626"/>
      <c r="IGS47" s="655">
        <v>5000</v>
      </c>
      <c r="IGT47" s="626"/>
      <c r="IGU47" s="655">
        <v>5000</v>
      </c>
      <c r="IGV47" s="626"/>
      <c r="IGW47" s="655">
        <v>5000</v>
      </c>
      <c r="IGX47" s="626"/>
      <c r="IGY47" s="655">
        <v>5000</v>
      </c>
      <c r="IGZ47" s="626"/>
      <c r="IHA47" s="655">
        <v>5000</v>
      </c>
      <c r="IHB47" s="626"/>
      <c r="IHC47" s="655">
        <v>5000</v>
      </c>
      <c r="IHD47" s="626"/>
      <c r="IHE47" s="655">
        <v>5000</v>
      </c>
      <c r="IHF47" s="626"/>
      <c r="IHG47" s="655">
        <v>5000</v>
      </c>
      <c r="IHH47" s="626"/>
      <c r="IHI47" s="655">
        <v>5000</v>
      </c>
      <c r="IHJ47" s="626"/>
      <c r="IHK47" s="655">
        <v>5000</v>
      </c>
      <c r="IHL47" s="626"/>
      <c r="IHM47" s="655">
        <v>5000</v>
      </c>
      <c r="IHN47" s="626"/>
      <c r="IHO47" s="655">
        <v>5000</v>
      </c>
      <c r="IHP47" s="626"/>
      <c r="IHQ47" s="655">
        <v>5000</v>
      </c>
      <c r="IHR47" s="626"/>
      <c r="IHS47" s="655">
        <v>5000</v>
      </c>
      <c r="IHT47" s="626"/>
      <c r="IHU47" s="655">
        <v>5000</v>
      </c>
      <c r="IHV47" s="626"/>
      <c r="IHW47" s="655">
        <v>5000</v>
      </c>
      <c r="IHX47" s="626"/>
      <c r="IHY47" s="655">
        <v>5000</v>
      </c>
      <c r="IHZ47" s="626"/>
      <c r="IIA47" s="655">
        <v>5000</v>
      </c>
      <c r="IIB47" s="626"/>
      <c r="IIC47" s="655">
        <v>5000</v>
      </c>
      <c r="IID47" s="626"/>
      <c r="IIE47" s="655">
        <v>5000</v>
      </c>
      <c r="IIF47" s="626"/>
      <c r="IIG47" s="655">
        <v>5000</v>
      </c>
      <c r="IIH47" s="626"/>
      <c r="III47" s="655">
        <v>5000</v>
      </c>
      <c r="IIJ47" s="626"/>
      <c r="IIK47" s="655">
        <v>5000</v>
      </c>
      <c r="IIL47" s="626"/>
      <c r="IIM47" s="655">
        <v>5000</v>
      </c>
      <c r="IIN47" s="626"/>
      <c r="IIO47" s="655">
        <v>5000</v>
      </c>
      <c r="IIP47" s="626"/>
      <c r="IIQ47" s="655">
        <v>5000</v>
      </c>
      <c r="IIR47" s="626"/>
      <c r="IIS47" s="655">
        <v>5000</v>
      </c>
      <c r="IIT47" s="626"/>
      <c r="IIU47" s="655">
        <v>5000</v>
      </c>
      <c r="IIV47" s="626"/>
      <c r="IIW47" s="655">
        <v>5000</v>
      </c>
      <c r="IIX47" s="626"/>
      <c r="IIY47" s="655">
        <v>5000</v>
      </c>
      <c r="IIZ47" s="626"/>
      <c r="IJA47" s="655">
        <v>5000</v>
      </c>
      <c r="IJB47" s="626"/>
      <c r="IJC47" s="655">
        <v>5000</v>
      </c>
      <c r="IJD47" s="626"/>
      <c r="IJE47" s="655">
        <v>5000</v>
      </c>
      <c r="IJF47" s="626"/>
      <c r="IJG47" s="655">
        <v>5000</v>
      </c>
      <c r="IJH47" s="626"/>
      <c r="IJI47" s="655">
        <v>5000</v>
      </c>
      <c r="IJJ47" s="626"/>
      <c r="IJK47" s="655">
        <v>5000</v>
      </c>
      <c r="IJL47" s="626"/>
      <c r="IJM47" s="655">
        <v>5000</v>
      </c>
      <c r="IJN47" s="626"/>
      <c r="IJO47" s="655">
        <v>5000</v>
      </c>
      <c r="IJP47" s="626"/>
      <c r="IJQ47" s="655">
        <v>5000</v>
      </c>
      <c r="IJR47" s="626"/>
      <c r="IJS47" s="655">
        <v>5000</v>
      </c>
      <c r="IJT47" s="626"/>
      <c r="IJU47" s="655">
        <v>5000</v>
      </c>
      <c r="IJV47" s="626"/>
      <c r="IJW47" s="655">
        <v>5000</v>
      </c>
      <c r="IJX47" s="626"/>
      <c r="IJY47" s="655">
        <v>5000</v>
      </c>
      <c r="IJZ47" s="626"/>
      <c r="IKA47" s="655">
        <v>5000</v>
      </c>
      <c r="IKB47" s="626"/>
      <c r="IKC47" s="655">
        <v>5000</v>
      </c>
      <c r="IKD47" s="626"/>
      <c r="IKE47" s="655">
        <v>5000</v>
      </c>
      <c r="IKF47" s="626"/>
      <c r="IKG47" s="655">
        <v>5000</v>
      </c>
      <c r="IKH47" s="626"/>
      <c r="IKI47" s="655">
        <v>5000</v>
      </c>
      <c r="IKJ47" s="626"/>
      <c r="IKK47" s="655">
        <v>5000</v>
      </c>
      <c r="IKL47" s="626"/>
      <c r="IKM47" s="655">
        <v>5000</v>
      </c>
      <c r="IKN47" s="626"/>
      <c r="IKO47" s="655">
        <v>5000</v>
      </c>
      <c r="IKP47" s="626"/>
      <c r="IKQ47" s="655">
        <v>5000</v>
      </c>
      <c r="IKR47" s="626"/>
      <c r="IKS47" s="655">
        <v>5000</v>
      </c>
      <c r="IKT47" s="626"/>
      <c r="IKU47" s="655">
        <v>5000</v>
      </c>
      <c r="IKV47" s="626"/>
      <c r="IKW47" s="655">
        <v>5000</v>
      </c>
      <c r="IKX47" s="626"/>
      <c r="IKY47" s="655">
        <v>5000</v>
      </c>
      <c r="IKZ47" s="626"/>
      <c r="ILA47" s="655">
        <v>5000</v>
      </c>
      <c r="ILB47" s="626"/>
      <c r="ILC47" s="655">
        <v>5000</v>
      </c>
      <c r="ILD47" s="626"/>
      <c r="ILE47" s="655">
        <v>5000</v>
      </c>
      <c r="ILF47" s="626"/>
      <c r="ILG47" s="655">
        <v>5000</v>
      </c>
      <c r="ILH47" s="626"/>
      <c r="ILI47" s="655">
        <v>5000</v>
      </c>
      <c r="ILJ47" s="626"/>
      <c r="ILK47" s="655">
        <v>5000</v>
      </c>
      <c r="ILL47" s="626"/>
      <c r="ILM47" s="655">
        <v>5000</v>
      </c>
      <c r="ILN47" s="626"/>
      <c r="ILO47" s="655">
        <v>5000</v>
      </c>
      <c r="ILP47" s="626"/>
      <c r="ILQ47" s="655">
        <v>5000</v>
      </c>
      <c r="ILR47" s="626"/>
      <c r="ILS47" s="655">
        <v>5000</v>
      </c>
      <c r="ILT47" s="626"/>
      <c r="ILU47" s="655">
        <v>5000</v>
      </c>
      <c r="ILV47" s="626"/>
      <c r="ILW47" s="655">
        <v>5000</v>
      </c>
      <c r="ILX47" s="626"/>
      <c r="ILY47" s="655">
        <v>5000</v>
      </c>
      <c r="ILZ47" s="626"/>
      <c r="IMA47" s="655">
        <v>5000</v>
      </c>
      <c r="IMB47" s="626"/>
      <c r="IMC47" s="655">
        <v>5000</v>
      </c>
      <c r="IMD47" s="626"/>
      <c r="IME47" s="655">
        <v>5000</v>
      </c>
      <c r="IMF47" s="626"/>
      <c r="IMG47" s="655">
        <v>5000</v>
      </c>
      <c r="IMH47" s="626"/>
      <c r="IMI47" s="655">
        <v>5000</v>
      </c>
      <c r="IMJ47" s="626"/>
      <c r="IMK47" s="655">
        <v>5000</v>
      </c>
      <c r="IML47" s="626"/>
      <c r="IMM47" s="655">
        <v>5000</v>
      </c>
      <c r="IMN47" s="626"/>
      <c r="IMO47" s="655">
        <v>5000</v>
      </c>
      <c r="IMP47" s="626"/>
      <c r="IMQ47" s="655">
        <v>5000</v>
      </c>
      <c r="IMR47" s="626"/>
      <c r="IMS47" s="655">
        <v>5000</v>
      </c>
      <c r="IMT47" s="626"/>
      <c r="IMU47" s="655">
        <v>5000</v>
      </c>
      <c r="IMV47" s="626"/>
      <c r="IMW47" s="655">
        <v>5000</v>
      </c>
      <c r="IMX47" s="626"/>
      <c r="IMY47" s="655">
        <v>5000</v>
      </c>
      <c r="IMZ47" s="626"/>
      <c r="INA47" s="655">
        <v>5000</v>
      </c>
      <c r="INB47" s="626"/>
      <c r="INC47" s="655">
        <v>5000</v>
      </c>
      <c r="IND47" s="626"/>
      <c r="INE47" s="655">
        <v>5000</v>
      </c>
      <c r="INF47" s="626"/>
      <c r="ING47" s="655">
        <v>5000</v>
      </c>
      <c r="INH47" s="626"/>
      <c r="INI47" s="655">
        <v>5000</v>
      </c>
      <c r="INJ47" s="626"/>
      <c r="INK47" s="655">
        <v>5000</v>
      </c>
      <c r="INL47" s="626"/>
      <c r="INM47" s="655">
        <v>5000</v>
      </c>
      <c r="INN47" s="626"/>
      <c r="INO47" s="655">
        <v>5000</v>
      </c>
      <c r="INP47" s="626"/>
      <c r="INQ47" s="655">
        <v>5000</v>
      </c>
      <c r="INR47" s="626"/>
      <c r="INS47" s="655">
        <v>5000</v>
      </c>
      <c r="INT47" s="626"/>
      <c r="INU47" s="655">
        <v>5000</v>
      </c>
      <c r="INV47" s="626"/>
      <c r="INW47" s="655">
        <v>5000</v>
      </c>
      <c r="INX47" s="626"/>
      <c r="INY47" s="655">
        <v>5000</v>
      </c>
      <c r="INZ47" s="626"/>
      <c r="IOA47" s="655">
        <v>5000</v>
      </c>
      <c r="IOB47" s="626"/>
      <c r="IOC47" s="655">
        <v>5000</v>
      </c>
      <c r="IOD47" s="626"/>
      <c r="IOE47" s="655">
        <v>5000</v>
      </c>
      <c r="IOF47" s="626"/>
      <c r="IOG47" s="655">
        <v>5000</v>
      </c>
      <c r="IOH47" s="626"/>
      <c r="IOI47" s="655">
        <v>5000</v>
      </c>
      <c r="IOJ47" s="626"/>
      <c r="IOK47" s="655">
        <v>5000</v>
      </c>
      <c r="IOL47" s="626"/>
      <c r="IOM47" s="655">
        <v>5000</v>
      </c>
      <c r="ION47" s="626"/>
      <c r="IOO47" s="655">
        <v>5000</v>
      </c>
      <c r="IOP47" s="626"/>
      <c r="IOQ47" s="655">
        <v>5000</v>
      </c>
      <c r="IOR47" s="626"/>
      <c r="IOS47" s="655">
        <v>5000</v>
      </c>
      <c r="IOT47" s="626"/>
      <c r="IOU47" s="655">
        <v>5000</v>
      </c>
      <c r="IOV47" s="626"/>
      <c r="IOW47" s="655">
        <v>5000</v>
      </c>
      <c r="IOX47" s="626"/>
      <c r="IOY47" s="655">
        <v>5000</v>
      </c>
      <c r="IOZ47" s="626"/>
      <c r="IPA47" s="655">
        <v>5000</v>
      </c>
      <c r="IPB47" s="626"/>
      <c r="IPC47" s="655">
        <v>5000</v>
      </c>
      <c r="IPD47" s="626"/>
      <c r="IPE47" s="655">
        <v>5000</v>
      </c>
      <c r="IPF47" s="626"/>
      <c r="IPG47" s="655">
        <v>5000</v>
      </c>
      <c r="IPH47" s="626"/>
      <c r="IPI47" s="655">
        <v>5000</v>
      </c>
      <c r="IPJ47" s="626"/>
      <c r="IPK47" s="655">
        <v>5000</v>
      </c>
      <c r="IPL47" s="626"/>
      <c r="IPM47" s="655">
        <v>5000</v>
      </c>
      <c r="IPN47" s="626"/>
      <c r="IPO47" s="655">
        <v>5000</v>
      </c>
      <c r="IPP47" s="626"/>
      <c r="IPQ47" s="655">
        <v>5000</v>
      </c>
      <c r="IPR47" s="626"/>
      <c r="IPS47" s="655">
        <v>5000</v>
      </c>
      <c r="IPT47" s="626"/>
      <c r="IPU47" s="655">
        <v>5000</v>
      </c>
      <c r="IPV47" s="626"/>
      <c r="IPW47" s="655">
        <v>5000</v>
      </c>
      <c r="IPX47" s="626"/>
      <c r="IPY47" s="655">
        <v>5000</v>
      </c>
      <c r="IPZ47" s="626"/>
      <c r="IQA47" s="655">
        <v>5000</v>
      </c>
      <c r="IQB47" s="626"/>
      <c r="IQC47" s="655">
        <v>5000</v>
      </c>
      <c r="IQD47" s="626"/>
      <c r="IQE47" s="655">
        <v>5000</v>
      </c>
      <c r="IQF47" s="626"/>
      <c r="IQG47" s="655">
        <v>5000</v>
      </c>
      <c r="IQH47" s="626"/>
      <c r="IQI47" s="655">
        <v>5000</v>
      </c>
      <c r="IQJ47" s="626"/>
      <c r="IQK47" s="655">
        <v>5000</v>
      </c>
      <c r="IQL47" s="626"/>
      <c r="IQM47" s="655">
        <v>5000</v>
      </c>
      <c r="IQN47" s="626"/>
      <c r="IQO47" s="655">
        <v>5000</v>
      </c>
      <c r="IQP47" s="626"/>
      <c r="IQQ47" s="655">
        <v>5000</v>
      </c>
      <c r="IQR47" s="626"/>
      <c r="IQS47" s="655">
        <v>5000</v>
      </c>
      <c r="IQT47" s="626"/>
      <c r="IQU47" s="655">
        <v>5000</v>
      </c>
      <c r="IQV47" s="626"/>
      <c r="IQW47" s="655">
        <v>5000</v>
      </c>
      <c r="IQX47" s="626"/>
      <c r="IQY47" s="655">
        <v>5000</v>
      </c>
      <c r="IQZ47" s="626"/>
      <c r="IRA47" s="655">
        <v>5000</v>
      </c>
      <c r="IRB47" s="626"/>
      <c r="IRC47" s="655">
        <v>5000</v>
      </c>
      <c r="IRD47" s="626"/>
      <c r="IRE47" s="655">
        <v>5000</v>
      </c>
      <c r="IRF47" s="626"/>
      <c r="IRG47" s="655">
        <v>5000</v>
      </c>
      <c r="IRH47" s="626"/>
      <c r="IRI47" s="655">
        <v>5000</v>
      </c>
      <c r="IRJ47" s="626"/>
      <c r="IRK47" s="655">
        <v>5000</v>
      </c>
      <c r="IRL47" s="626"/>
      <c r="IRM47" s="655">
        <v>5000</v>
      </c>
      <c r="IRN47" s="626"/>
      <c r="IRO47" s="655">
        <v>5000</v>
      </c>
      <c r="IRP47" s="626"/>
      <c r="IRQ47" s="655">
        <v>5000</v>
      </c>
      <c r="IRR47" s="626"/>
      <c r="IRS47" s="655">
        <v>5000</v>
      </c>
      <c r="IRT47" s="626"/>
      <c r="IRU47" s="655">
        <v>5000</v>
      </c>
      <c r="IRV47" s="626"/>
      <c r="IRW47" s="655">
        <v>5000</v>
      </c>
      <c r="IRX47" s="626"/>
      <c r="IRY47" s="655">
        <v>5000</v>
      </c>
      <c r="IRZ47" s="626"/>
      <c r="ISA47" s="655">
        <v>5000</v>
      </c>
      <c r="ISB47" s="626"/>
      <c r="ISC47" s="655">
        <v>5000</v>
      </c>
      <c r="ISD47" s="626"/>
      <c r="ISE47" s="655">
        <v>5000</v>
      </c>
      <c r="ISF47" s="626"/>
      <c r="ISG47" s="655">
        <v>5000</v>
      </c>
      <c r="ISH47" s="626"/>
      <c r="ISI47" s="655">
        <v>5000</v>
      </c>
      <c r="ISJ47" s="626"/>
      <c r="ISK47" s="655">
        <v>5000</v>
      </c>
      <c r="ISL47" s="626"/>
      <c r="ISM47" s="655">
        <v>5000</v>
      </c>
      <c r="ISN47" s="626"/>
      <c r="ISO47" s="655">
        <v>5000</v>
      </c>
      <c r="ISP47" s="626"/>
      <c r="ISQ47" s="655">
        <v>5000</v>
      </c>
      <c r="ISR47" s="626"/>
      <c r="ISS47" s="655">
        <v>5000</v>
      </c>
      <c r="IST47" s="626"/>
      <c r="ISU47" s="655">
        <v>5000</v>
      </c>
      <c r="ISV47" s="626"/>
      <c r="ISW47" s="655">
        <v>5000</v>
      </c>
      <c r="ISX47" s="626"/>
      <c r="ISY47" s="655">
        <v>5000</v>
      </c>
      <c r="ISZ47" s="626"/>
      <c r="ITA47" s="655">
        <v>5000</v>
      </c>
      <c r="ITB47" s="626"/>
      <c r="ITC47" s="655">
        <v>5000</v>
      </c>
      <c r="ITD47" s="626"/>
      <c r="ITE47" s="655">
        <v>5000</v>
      </c>
      <c r="ITF47" s="626"/>
      <c r="ITG47" s="655">
        <v>5000</v>
      </c>
      <c r="ITH47" s="626"/>
      <c r="ITI47" s="655">
        <v>5000</v>
      </c>
      <c r="ITJ47" s="626"/>
      <c r="ITK47" s="655">
        <v>5000</v>
      </c>
      <c r="ITL47" s="626"/>
      <c r="ITM47" s="655">
        <v>5000</v>
      </c>
      <c r="ITN47" s="626"/>
      <c r="ITO47" s="655">
        <v>5000</v>
      </c>
      <c r="ITP47" s="626"/>
      <c r="ITQ47" s="655">
        <v>5000</v>
      </c>
      <c r="ITR47" s="626"/>
      <c r="ITS47" s="655">
        <v>5000</v>
      </c>
      <c r="ITT47" s="626"/>
      <c r="ITU47" s="655">
        <v>5000</v>
      </c>
      <c r="ITV47" s="626"/>
      <c r="ITW47" s="655">
        <v>5000</v>
      </c>
      <c r="ITX47" s="626"/>
      <c r="ITY47" s="655">
        <v>5000</v>
      </c>
      <c r="ITZ47" s="626"/>
      <c r="IUA47" s="655">
        <v>5000</v>
      </c>
      <c r="IUB47" s="626"/>
      <c r="IUC47" s="655">
        <v>5000</v>
      </c>
      <c r="IUD47" s="626"/>
      <c r="IUE47" s="655">
        <v>5000</v>
      </c>
      <c r="IUF47" s="626"/>
      <c r="IUG47" s="655">
        <v>5000</v>
      </c>
      <c r="IUH47" s="626"/>
      <c r="IUI47" s="655">
        <v>5000</v>
      </c>
      <c r="IUJ47" s="626"/>
      <c r="IUK47" s="655">
        <v>5000</v>
      </c>
      <c r="IUL47" s="626"/>
      <c r="IUM47" s="655">
        <v>5000</v>
      </c>
      <c r="IUN47" s="626"/>
      <c r="IUO47" s="655">
        <v>5000</v>
      </c>
      <c r="IUP47" s="626"/>
      <c r="IUQ47" s="655">
        <v>5000</v>
      </c>
      <c r="IUR47" s="626"/>
      <c r="IUS47" s="655">
        <v>5000</v>
      </c>
      <c r="IUT47" s="626"/>
      <c r="IUU47" s="655">
        <v>5000</v>
      </c>
      <c r="IUV47" s="626"/>
      <c r="IUW47" s="655">
        <v>5000</v>
      </c>
      <c r="IUX47" s="626"/>
      <c r="IUY47" s="655">
        <v>5000</v>
      </c>
      <c r="IUZ47" s="626"/>
      <c r="IVA47" s="655">
        <v>5000</v>
      </c>
      <c r="IVB47" s="626"/>
      <c r="IVC47" s="655">
        <v>5000</v>
      </c>
      <c r="IVD47" s="626"/>
      <c r="IVE47" s="655">
        <v>5000</v>
      </c>
      <c r="IVF47" s="626"/>
      <c r="IVG47" s="655">
        <v>5000</v>
      </c>
      <c r="IVH47" s="626"/>
      <c r="IVI47" s="655">
        <v>5000</v>
      </c>
      <c r="IVJ47" s="626"/>
      <c r="IVK47" s="655">
        <v>5000</v>
      </c>
      <c r="IVL47" s="626"/>
      <c r="IVM47" s="655">
        <v>5000</v>
      </c>
      <c r="IVN47" s="626"/>
      <c r="IVO47" s="655">
        <v>5000</v>
      </c>
      <c r="IVP47" s="626"/>
      <c r="IVQ47" s="655">
        <v>5000</v>
      </c>
      <c r="IVR47" s="626"/>
      <c r="IVS47" s="655">
        <v>5000</v>
      </c>
      <c r="IVT47" s="626"/>
      <c r="IVU47" s="655">
        <v>5000</v>
      </c>
      <c r="IVV47" s="626"/>
      <c r="IVW47" s="655">
        <v>5000</v>
      </c>
      <c r="IVX47" s="626"/>
      <c r="IVY47" s="655">
        <v>5000</v>
      </c>
      <c r="IVZ47" s="626"/>
      <c r="IWA47" s="655">
        <v>5000</v>
      </c>
      <c r="IWB47" s="626"/>
      <c r="IWC47" s="655">
        <v>5000</v>
      </c>
      <c r="IWD47" s="626"/>
      <c r="IWE47" s="655">
        <v>5000</v>
      </c>
      <c r="IWF47" s="626"/>
      <c r="IWG47" s="655">
        <v>5000</v>
      </c>
      <c r="IWH47" s="626"/>
      <c r="IWI47" s="655">
        <v>5000</v>
      </c>
      <c r="IWJ47" s="626"/>
      <c r="IWK47" s="655">
        <v>5000</v>
      </c>
      <c r="IWL47" s="626"/>
      <c r="IWM47" s="655">
        <v>5000</v>
      </c>
      <c r="IWN47" s="626"/>
      <c r="IWO47" s="655">
        <v>5000</v>
      </c>
      <c r="IWP47" s="626"/>
      <c r="IWQ47" s="655">
        <v>5000</v>
      </c>
      <c r="IWR47" s="626"/>
      <c r="IWS47" s="655">
        <v>5000</v>
      </c>
      <c r="IWT47" s="626"/>
      <c r="IWU47" s="655">
        <v>5000</v>
      </c>
      <c r="IWV47" s="626"/>
      <c r="IWW47" s="655">
        <v>5000</v>
      </c>
      <c r="IWX47" s="626"/>
      <c r="IWY47" s="655">
        <v>5000</v>
      </c>
      <c r="IWZ47" s="626"/>
      <c r="IXA47" s="655">
        <v>5000</v>
      </c>
      <c r="IXB47" s="626"/>
      <c r="IXC47" s="655">
        <v>5000</v>
      </c>
      <c r="IXD47" s="626"/>
      <c r="IXE47" s="655">
        <v>5000</v>
      </c>
      <c r="IXF47" s="626"/>
      <c r="IXG47" s="655">
        <v>5000</v>
      </c>
      <c r="IXH47" s="626"/>
      <c r="IXI47" s="655">
        <v>5000</v>
      </c>
      <c r="IXJ47" s="626"/>
      <c r="IXK47" s="655">
        <v>5000</v>
      </c>
      <c r="IXL47" s="626"/>
      <c r="IXM47" s="655">
        <v>5000</v>
      </c>
      <c r="IXN47" s="626"/>
      <c r="IXO47" s="655">
        <v>5000</v>
      </c>
      <c r="IXP47" s="626"/>
      <c r="IXQ47" s="655">
        <v>5000</v>
      </c>
      <c r="IXR47" s="626"/>
      <c r="IXS47" s="655">
        <v>5000</v>
      </c>
      <c r="IXT47" s="626"/>
      <c r="IXU47" s="655">
        <v>5000</v>
      </c>
      <c r="IXV47" s="626"/>
      <c r="IXW47" s="655">
        <v>5000</v>
      </c>
      <c r="IXX47" s="626"/>
      <c r="IXY47" s="655">
        <v>5000</v>
      </c>
      <c r="IXZ47" s="626"/>
      <c r="IYA47" s="655">
        <v>5000</v>
      </c>
      <c r="IYB47" s="626"/>
      <c r="IYC47" s="655">
        <v>5000</v>
      </c>
      <c r="IYD47" s="626"/>
      <c r="IYE47" s="655">
        <v>5000</v>
      </c>
      <c r="IYF47" s="626"/>
      <c r="IYG47" s="655">
        <v>5000</v>
      </c>
      <c r="IYH47" s="626"/>
      <c r="IYI47" s="655">
        <v>5000</v>
      </c>
      <c r="IYJ47" s="626"/>
      <c r="IYK47" s="655">
        <v>5000</v>
      </c>
      <c r="IYL47" s="626"/>
      <c r="IYM47" s="655">
        <v>5000</v>
      </c>
      <c r="IYN47" s="626"/>
      <c r="IYO47" s="655">
        <v>5000</v>
      </c>
      <c r="IYP47" s="626"/>
      <c r="IYQ47" s="655">
        <v>5000</v>
      </c>
      <c r="IYR47" s="626"/>
      <c r="IYS47" s="655">
        <v>5000</v>
      </c>
      <c r="IYT47" s="626"/>
      <c r="IYU47" s="655">
        <v>5000</v>
      </c>
      <c r="IYV47" s="626"/>
      <c r="IYW47" s="655">
        <v>5000</v>
      </c>
      <c r="IYX47" s="626"/>
      <c r="IYY47" s="655">
        <v>5000</v>
      </c>
      <c r="IYZ47" s="626"/>
      <c r="IZA47" s="655">
        <v>5000</v>
      </c>
      <c r="IZB47" s="626"/>
      <c r="IZC47" s="655">
        <v>5000</v>
      </c>
      <c r="IZD47" s="626"/>
      <c r="IZE47" s="655">
        <v>5000</v>
      </c>
      <c r="IZF47" s="626"/>
      <c r="IZG47" s="655">
        <v>5000</v>
      </c>
      <c r="IZH47" s="626"/>
      <c r="IZI47" s="655">
        <v>5000</v>
      </c>
      <c r="IZJ47" s="626"/>
      <c r="IZK47" s="655">
        <v>5000</v>
      </c>
      <c r="IZL47" s="626"/>
      <c r="IZM47" s="655">
        <v>5000</v>
      </c>
      <c r="IZN47" s="626"/>
      <c r="IZO47" s="655">
        <v>5000</v>
      </c>
      <c r="IZP47" s="626"/>
      <c r="IZQ47" s="655">
        <v>5000</v>
      </c>
      <c r="IZR47" s="626"/>
      <c r="IZS47" s="655">
        <v>5000</v>
      </c>
      <c r="IZT47" s="626"/>
      <c r="IZU47" s="655">
        <v>5000</v>
      </c>
      <c r="IZV47" s="626"/>
      <c r="IZW47" s="655">
        <v>5000</v>
      </c>
      <c r="IZX47" s="626"/>
      <c r="IZY47" s="655">
        <v>5000</v>
      </c>
      <c r="IZZ47" s="626"/>
      <c r="JAA47" s="655">
        <v>5000</v>
      </c>
      <c r="JAB47" s="626"/>
      <c r="JAC47" s="655">
        <v>5000</v>
      </c>
      <c r="JAD47" s="626"/>
      <c r="JAE47" s="655">
        <v>5000</v>
      </c>
      <c r="JAF47" s="626"/>
      <c r="JAG47" s="655">
        <v>5000</v>
      </c>
      <c r="JAH47" s="626"/>
      <c r="JAI47" s="655">
        <v>5000</v>
      </c>
      <c r="JAJ47" s="626"/>
      <c r="JAK47" s="655">
        <v>5000</v>
      </c>
      <c r="JAL47" s="626"/>
      <c r="JAM47" s="655">
        <v>5000</v>
      </c>
      <c r="JAN47" s="626"/>
      <c r="JAO47" s="655">
        <v>5000</v>
      </c>
      <c r="JAP47" s="626"/>
      <c r="JAQ47" s="655">
        <v>5000</v>
      </c>
      <c r="JAR47" s="626"/>
      <c r="JAS47" s="655">
        <v>5000</v>
      </c>
      <c r="JAT47" s="626"/>
      <c r="JAU47" s="655">
        <v>5000</v>
      </c>
      <c r="JAV47" s="626"/>
      <c r="JAW47" s="655">
        <v>5000</v>
      </c>
      <c r="JAX47" s="626"/>
      <c r="JAY47" s="655">
        <v>5000</v>
      </c>
      <c r="JAZ47" s="626"/>
      <c r="JBA47" s="655">
        <v>5000</v>
      </c>
      <c r="JBB47" s="626"/>
      <c r="JBC47" s="655">
        <v>5000</v>
      </c>
      <c r="JBD47" s="626"/>
      <c r="JBE47" s="655">
        <v>5000</v>
      </c>
      <c r="JBF47" s="626"/>
      <c r="JBG47" s="655">
        <v>5000</v>
      </c>
      <c r="JBH47" s="626"/>
      <c r="JBI47" s="655">
        <v>5000</v>
      </c>
      <c r="JBJ47" s="626"/>
      <c r="JBK47" s="655">
        <v>5000</v>
      </c>
      <c r="JBL47" s="626"/>
      <c r="JBM47" s="655">
        <v>5000</v>
      </c>
      <c r="JBN47" s="626"/>
      <c r="JBO47" s="655">
        <v>5000</v>
      </c>
      <c r="JBP47" s="626"/>
      <c r="JBQ47" s="655">
        <v>5000</v>
      </c>
      <c r="JBR47" s="626"/>
      <c r="JBS47" s="655">
        <v>5000</v>
      </c>
      <c r="JBT47" s="626"/>
      <c r="JBU47" s="655">
        <v>5000</v>
      </c>
      <c r="JBV47" s="626"/>
      <c r="JBW47" s="655">
        <v>5000</v>
      </c>
      <c r="JBX47" s="626"/>
      <c r="JBY47" s="655">
        <v>5000</v>
      </c>
      <c r="JBZ47" s="626"/>
      <c r="JCA47" s="655">
        <v>5000</v>
      </c>
      <c r="JCB47" s="626"/>
      <c r="JCC47" s="655">
        <v>5000</v>
      </c>
      <c r="JCD47" s="626"/>
      <c r="JCE47" s="655">
        <v>5000</v>
      </c>
      <c r="JCF47" s="626"/>
      <c r="JCG47" s="655">
        <v>5000</v>
      </c>
      <c r="JCH47" s="626"/>
      <c r="JCI47" s="655">
        <v>5000</v>
      </c>
      <c r="JCJ47" s="626"/>
      <c r="JCK47" s="655">
        <v>5000</v>
      </c>
      <c r="JCL47" s="626"/>
      <c r="JCM47" s="655">
        <v>5000</v>
      </c>
      <c r="JCN47" s="626"/>
      <c r="JCO47" s="655">
        <v>5000</v>
      </c>
      <c r="JCP47" s="626"/>
      <c r="JCQ47" s="655">
        <v>5000</v>
      </c>
      <c r="JCR47" s="626"/>
      <c r="JCS47" s="655">
        <v>5000</v>
      </c>
      <c r="JCT47" s="626"/>
      <c r="JCU47" s="655">
        <v>5000</v>
      </c>
      <c r="JCV47" s="626"/>
      <c r="JCW47" s="655">
        <v>5000</v>
      </c>
      <c r="JCX47" s="626"/>
      <c r="JCY47" s="655">
        <v>5000</v>
      </c>
      <c r="JCZ47" s="626"/>
      <c r="JDA47" s="655">
        <v>5000</v>
      </c>
      <c r="JDB47" s="626"/>
      <c r="JDC47" s="655">
        <v>5000</v>
      </c>
      <c r="JDD47" s="626"/>
      <c r="JDE47" s="655">
        <v>5000</v>
      </c>
      <c r="JDF47" s="626"/>
      <c r="JDG47" s="655">
        <v>5000</v>
      </c>
      <c r="JDH47" s="626"/>
      <c r="JDI47" s="655">
        <v>5000</v>
      </c>
      <c r="JDJ47" s="626"/>
      <c r="JDK47" s="655">
        <v>5000</v>
      </c>
      <c r="JDL47" s="626"/>
      <c r="JDM47" s="655">
        <v>5000</v>
      </c>
      <c r="JDN47" s="626"/>
      <c r="JDO47" s="655">
        <v>5000</v>
      </c>
      <c r="JDP47" s="626"/>
      <c r="JDQ47" s="655">
        <v>5000</v>
      </c>
      <c r="JDR47" s="626"/>
      <c r="JDS47" s="655">
        <v>5000</v>
      </c>
      <c r="JDT47" s="626"/>
      <c r="JDU47" s="655">
        <v>5000</v>
      </c>
      <c r="JDV47" s="626"/>
      <c r="JDW47" s="655">
        <v>5000</v>
      </c>
      <c r="JDX47" s="626"/>
      <c r="JDY47" s="655">
        <v>5000</v>
      </c>
      <c r="JDZ47" s="626"/>
      <c r="JEA47" s="655">
        <v>5000</v>
      </c>
      <c r="JEB47" s="626"/>
      <c r="JEC47" s="655">
        <v>5000</v>
      </c>
      <c r="JED47" s="626"/>
      <c r="JEE47" s="655">
        <v>5000</v>
      </c>
      <c r="JEF47" s="626"/>
      <c r="JEG47" s="655">
        <v>5000</v>
      </c>
      <c r="JEH47" s="626"/>
      <c r="JEI47" s="655">
        <v>5000</v>
      </c>
      <c r="JEJ47" s="626"/>
      <c r="JEK47" s="655">
        <v>5000</v>
      </c>
      <c r="JEL47" s="626"/>
      <c r="JEM47" s="655">
        <v>5000</v>
      </c>
      <c r="JEN47" s="626"/>
      <c r="JEO47" s="655">
        <v>5000</v>
      </c>
      <c r="JEP47" s="626"/>
      <c r="JEQ47" s="655">
        <v>5000</v>
      </c>
      <c r="JER47" s="626"/>
      <c r="JES47" s="655">
        <v>5000</v>
      </c>
      <c r="JET47" s="626"/>
      <c r="JEU47" s="655">
        <v>5000</v>
      </c>
      <c r="JEV47" s="626"/>
      <c r="JEW47" s="655">
        <v>5000</v>
      </c>
      <c r="JEX47" s="626"/>
      <c r="JEY47" s="655">
        <v>5000</v>
      </c>
      <c r="JEZ47" s="626"/>
      <c r="JFA47" s="655">
        <v>5000</v>
      </c>
      <c r="JFB47" s="626"/>
      <c r="JFC47" s="655">
        <v>5000</v>
      </c>
      <c r="JFD47" s="626"/>
      <c r="JFE47" s="655">
        <v>5000</v>
      </c>
      <c r="JFF47" s="626"/>
      <c r="JFG47" s="655">
        <v>5000</v>
      </c>
      <c r="JFH47" s="626"/>
      <c r="JFI47" s="655">
        <v>5000</v>
      </c>
      <c r="JFJ47" s="626"/>
      <c r="JFK47" s="655">
        <v>5000</v>
      </c>
      <c r="JFL47" s="626"/>
      <c r="JFM47" s="655">
        <v>5000</v>
      </c>
      <c r="JFN47" s="626"/>
      <c r="JFO47" s="655">
        <v>5000</v>
      </c>
      <c r="JFP47" s="626"/>
      <c r="JFQ47" s="655">
        <v>5000</v>
      </c>
      <c r="JFR47" s="626"/>
      <c r="JFS47" s="655">
        <v>5000</v>
      </c>
      <c r="JFT47" s="626"/>
      <c r="JFU47" s="655">
        <v>5000</v>
      </c>
      <c r="JFV47" s="626"/>
      <c r="JFW47" s="655">
        <v>5000</v>
      </c>
      <c r="JFX47" s="626"/>
      <c r="JFY47" s="655">
        <v>5000</v>
      </c>
      <c r="JFZ47" s="626"/>
      <c r="JGA47" s="655">
        <v>5000</v>
      </c>
      <c r="JGB47" s="626"/>
      <c r="JGC47" s="655">
        <v>5000</v>
      </c>
      <c r="JGD47" s="626"/>
      <c r="JGE47" s="655">
        <v>5000</v>
      </c>
      <c r="JGF47" s="626"/>
      <c r="JGG47" s="655">
        <v>5000</v>
      </c>
      <c r="JGH47" s="626"/>
      <c r="JGI47" s="655">
        <v>5000</v>
      </c>
      <c r="JGJ47" s="626"/>
      <c r="JGK47" s="655">
        <v>5000</v>
      </c>
      <c r="JGL47" s="626"/>
      <c r="JGM47" s="655">
        <v>5000</v>
      </c>
      <c r="JGN47" s="626"/>
      <c r="JGO47" s="655">
        <v>5000</v>
      </c>
      <c r="JGP47" s="626"/>
      <c r="JGQ47" s="655">
        <v>5000</v>
      </c>
      <c r="JGR47" s="626"/>
      <c r="JGS47" s="655">
        <v>5000</v>
      </c>
      <c r="JGT47" s="626"/>
      <c r="JGU47" s="655">
        <v>5000</v>
      </c>
      <c r="JGV47" s="626"/>
      <c r="JGW47" s="655">
        <v>5000</v>
      </c>
      <c r="JGX47" s="626"/>
      <c r="JGY47" s="655">
        <v>5000</v>
      </c>
      <c r="JGZ47" s="626"/>
      <c r="JHA47" s="655">
        <v>5000</v>
      </c>
      <c r="JHB47" s="626"/>
      <c r="JHC47" s="655">
        <v>5000</v>
      </c>
      <c r="JHD47" s="626"/>
      <c r="JHE47" s="655">
        <v>5000</v>
      </c>
      <c r="JHF47" s="626"/>
      <c r="JHG47" s="655">
        <v>5000</v>
      </c>
      <c r="JHH47" s="626"/>
      <c r="JHI47" s="655">
        <v>5000</v>
      </c>
      <c r="JHJ47" s="626"/>
      <c r="JHK47" s="655">
        <v>5000</v>
      </c>
      <c r="JHL47" s="626"/>
      <c r="JHM47" s="655">
        <v>5000</v>
      </c>
      <c r="JHN47" s="626"/>
      <c r="JHO47" s="655">
        <v>5000</v>
      </c>
      <c r="JHP47" s="626"/>
      <c r="JHQ47" s="655">
        <v>5000</v>
      </c>
      <c r="JHR47" s="626"/>
      <c r="JHS47" s="655">
        <v>5000</v>
      </c>
      <c r="JHT47" s="626"/>
      <c r="JHU47" s="655">
        <v>5000</v>
      </c>
      <c r="JHV47" s="626"/>
      <c r="JHW47" s="655">
        <v>5000</v>
      </c>
      <c r="JHX47" s="626"/>
      <c r="JHY47" s="655">
        <v>5000</v>
      </c>
      <c r="JHZ47" s="626"/>
      <c r="JIA47" s="655">
        <v>5000</v>
      </c>
      <c r="JIB47" s="626"/>
      <c r="JIC47" s="655">
        <v>5000</v>
      </c>
      <c r="JID47" s="626"/>
      <c r="JIE47" s="655">
        <v>5000</v>
      </c>
      <c r="JIF47" s="626"/>
      <c r="JIG47" s="655">
        <v>5000</v>
      </c>
      <c r="JIH47" s="626"/>
      <c r="JII47" s="655">
        <v>5000</v>
      </c>
      <c r="JIJ47" s="626"/>
      <c r="JIK47" s="655">
        <v>5000</v>
      </c>
      <c r="JIL47" s="626"/>
      <c r="JIM47" s="655">
        <v>5000</v>
      </c>
      <c r="JIN47" s="626"/>
      <c r="JIO47" s="655">
        <v>5000</v>
      </c>
      <c r="JIP47" s="626"/>
      <c r="JIQ47" s="655">
        <v>5000</v>
      </c>
      <c r="JIR47" s="626"/>
      <c r="JIS47" s="655">
        <v>5000</v>
      </c>
      <c r="JIT47" s="626"/>
      <c r="JIU47" s="655">
        <v>5000</v>
      </c>
      <c r="JIV47" s="626"/>
      <c r="JIW47" s="655">
        <v>5000</v>
      </c>
      <c r="JIX47" s="626"/>
      <c r="JIY47" s="655">
        <v>5000</v>
      </c>
      <c r="JIZ47" s="626"/>
      <c r="JJA47" s="655">
        <v>5000</v>
      </c>
      <c r="JJB47" s="626"/>
      <c r="JJC47" s="655">
        <v>5000</v>
      </c>
      <c r="JJD47" s="626"/>
      <c r="JJE47" s="655">
        <v>5000</v>
      </c>
      <c r="JJF47" s="626"/>
      <c r="JJG47" s="655">
        <v>5000</v>
      </c>
      <c r="JJH47" s="626"/>
      <c r="JJI47" s="655">
        <v>5000</v>
      </c>
      <c r="JJJ47" s="626"/>
      <c r="JJK47" s="655">
        <v>5000</v>
      </c>
      <c r="JJL47" s="626"/>
      <c r="JJM47" s="655">
        <v>5000</v>
      </c>
      <c r="JJN47" s="626"/>
      <c r="JJO47" s="655">
        <v>5000</v>
      </c>
      <c r="JJP47" s="626"/>
      <c r="JJQ47" s="655">
        <v>5000</v>
      </c>
      <c r="JJR47" s="626"/>
      <c r="JJS47" s="655">
        <v>5000</v>
      </c>
      <c r="JJT47" s="626"/>
      <c r="JJU47" s="655">
        <v>5000</v>
      </c>
      <c r="JJV47" s="626"/>
      <c r="JJW47" s="655">
        <v>5000</v>
      </c>
      <c r="JJX47" s="626"/>
      <c r="JJY47" s="655">
        <v>5000</v>
      </c>
      <c r="JJZ47" s="626"/>
      <c r="JKA47" s="655">
        <v>5000</v>
      </c>
      <c r="JKB47" s="626"/>
      <c r="JKC47" s="655">
        <v>5000</v>
      </c>
      <c r="JKD47" s="626"/>
      <c r="JKE47" s="655">
        <v>5000</v>
      </c>
      <c r="JKF47" s="626"/>
      <c r="JKG47" s="655">
        <v>5000</v>
      </c>
      <c r="JKH47" s="626"/>
      <c r="JKI47" s="655">
        <v>5000</v>
      </c>
      <c r="JKJ47" s="626"/>
      <c r="JKK47" s="655">
        <v>5000</v>
      </c>
      <c r="JKL47" s="626"/>
      <c r="JKM47" s="655">
        <v>5000</v>
      </c>
      <c r="JKN47" s="626"/>
      <c r="JKO47" s="655">
        <v>5000</v>
      </c>
      <c r="JKP47" s="626"/>
      <c r="JKQ47" s="655">
        <v>5000</v>
      </c>
      <c r="JKR47" s="626"/>
      <c r="JKS47" s="655">
        <v>5000</v>
      </c>
      <c r="JKT47" s="626"/>
      <c r="JKU47" s="655">
        <v>5000</v>
      </c>
      <c r="JKV47" s="626"/>
      <c r="JKW47" s="655">
        <v>5000</v>
      </c>
      <c r="JKX47" s="626"/>
      <c r="JKY47" s="655">
        <v>5000</v>
      </c>
      <c r="JKZ47" s="626"/>
      <c r="JLA47" s="655">
        <v>5000</v>
      </c>
      <c r="JLB47" s="626"/>
      <c r="JLC47" s="655">
        <v>5000</v>
      </c>
      <c r="JLD47" s="626"/>
      <c r="JLE47" s="655">
        <v>5000</v>
      </c>
      <c r="JLF47" s="626"/>
      <c r="JLG47" s="655">
        <v>5000</v>
      </c>
      <c r="JLH47" s="626"/>
      <c r="JLI47" s="655">
        <v>5000</v>
      </c>
      <c r="JLJ47" s="626"/>
      <c r="JLK47" s="655">
        <v>5000</v>
      </c>
      <c r="JLL47" s="626"/>
      <c r="JLM47" s="655">
        <v>5000</v>
      </c>
      <c r="JLN47" s="626"/>
      <c r="JLO47" s="655">
        <v>5000</v>
      </c>
      <c r="JLP47" s="626"/>
      <c r="JLQ47" s="655">
        <v>5000</v>
      </c>
      <c r="JLR47" s="626"/>
      <c r="JLS47" s="655">
        <v>5000</v>
      </c>
      <c r="JLT47" s="626"/>
      <c r="JLU47" s="655">
        <v>5000</v>
      </c>
      <c r="JLV47" s="626"/>
      <c r="JLW47" s="655">
        <v>5000</v>
      </c>
      <c r="JLX47" s="626"/>
      <c r="JLY47" s="655">
        <v>5000</v>
      </c>
      <c r="JLZ47" s="626"/>
      <c r="JMA47" s="655">
        <v>5000</v>
      </c>
      <c r="JMB47" s="626"/>
      <c r="JMC47" s="655">
        <v>5000</v>
      </c>
      <c r="JMD47" s="626"/>
      <c r="JME47" s="655">
        <v>5000</v>
      </c>
      <c r="JMF47" s="626"/>
      <c r="JMG47" s="655">
        <v>5000</v>
      </c>
      <c r="JMH47" s="626"/>
      <c r="JMI47" s="655">
        <v>5000</v>
      </c>
      <c r="JMJ47" s="626"/>
      <c r="JMK47" s="655">
        <v>5000</v>
      </c>
      <c r="JML47" s="626"/>
      <c r="JMM47" s="655">
        <v>5000</v>
      </c>
      <c r="JMN47" s="626"/>
      <c r="JMO47" s="655">
        <v>5000</v>
      </c>
      <c r="JMP47" s="626"/>
      <c r="JMQ47" s="655">
        <v>5000</v>
      </c>
      <c r="JMR47" s="626"/>
      <c r="JMS47" s="655">
        <v>5000</v>
      </c>
      <c r="JMT47" s="626"/>
      <c r="JMU47" s="655">
        <v>5000</v>
      </c>
      <c r="JMV47" s="626"/>
      <c r="JMW47" s="655">
        <v>5000</v>
      </c>
      <c r="JMX47" s="626"/>
      <c r="JMY47" s="655">
        <v>5000</v>
      </c>
      <c r="JMZ47" s="626"/>
      <c r="JNA47" s="655">
        <v>5000</v>
      </c>
      <c r="JNB47" s="626"/>
      <c r="JNC47" s="655">
        <v>5000</v>
      </c>
      <c r="JND47" s="626"/>
      <c r="JNE47" s="655">
        <v>5000</v>
      </c>
      <c r="JNF47" s="626"/>
      <c r="JNG47" s="655">
        <v>5000</v>
      </c>
      <c r="JNH47" s="626"/>
      <c r="JNI47" s="655">
        <v>5000</v>
      </c>
      <c r="JNJ47" s="626"/>
      <c r="JNK47" s="655">
        <v>5000</v>
      </c>
      <c r="JNL47" s="626"/>
      <c r="JNM47" s="655">
        <v>5000</v>
      </c>
      <c r="JNN47" s="626"/>
      <c r="JNO47" s="655">
        <v>5000</v>
      </c>
      <c r="JNP47" s="626"/>
      <c r="JNQ47" s="655">
        <v>5000</v>
      </c>
      <c r="JNR47" s="626"/>
      <c r="JNS47" s="655">
        <v>5000</v>
      </c>
      <c r="JNT47" s="626"/>
      <c r="JNU47" s="655">
        <v>5000</v>
      </c>
      <c r="JNV47" s="626"/>
      <c r="JNW47" s="655">
        <v>5000</v>
      </c>
      <c r="JNX47" s="626"/>
      <c r="JNY47" s="655">
        <v>5000</v>
      </c>
      <c r="JNZ47" s="626"/>
      <c r="JOA47" s="655">
        <v>5000</v>
      </c>
      <c r="JOB47" s="626"/>
      <c r="JOC47" s="655">
        <v>5000</v>
      </c>
      <c r="JOD47" s="626"/>
      <c r="JOE47" s="655">
        <v>5000</v>
      </c>
      <c r="JOF47" s="626"/>
      <c r="JOG47" s="655">
        <v>5000</v>
      </c>
      <c r="JOH47" s="626"/>
      <c r="JOI47" s="655">
        <v>5000</v>
      </c>
      <c r="JOJ47" s="626"/>
      <c r="JOK47" s="655">
        <v>5000</v>
      </c>
      <c r="JOL47" s="626"/>
      <c r="JOM47" s="655">
        <v>5000</v>
      </c>
      <c r="JON47" s="626"/>
      <c r="JOO47" s="655">
        <v>5000</v>
      </c>
      <c r="JOP47" s="626"/>
      <c r="JOQ47" s="655">
        <v>5000</v>
      </c>
      <c r="JOR47" s="626"/>
      <c r="JOS47" s="655">
        <v>5000</v>
      </c>
      <c r="JOT47" s="626"/>
      <c r="JOU47" s="655">
        <v>5000</v>
      </c>
      <c r="JOV47" s="626"/>
      <c r="JOW47" s="655">
        <v>5000</v>
      </c>
      <c r="JOX47" s="626"/>
      <c r="JOY47" s="655">
        <v>5000</v>
      </c>
      <c r="JOZ47" s="626"/>
      <c r="JPA47" s="655">
        <v>5000</v>
      </c>
      <c r="JPB47" s="626"/>
      <c r="JPC47" s="655">
        <v>5000</v>
      </c>
      <c r="JPD47" s="626"/>
      <c r="JPE47" s="655">
        <v>5000</v>
      </c>
      <c r="JPF47" s="626"/>
      <c r="JPG47" s="655">
        <v>5000</v>
      </c>
      <c r="JPH47" s="626"/>
      <c r="JPI47" s="655">
        <v>5000</v>
      </c>
      <c r="JPJ47" s="626"/>
      <c r="JPK47" s="655">
        <v>5000</v>
      </c>
      <c r="JPL47" s="626"/>
      <c r="JPM47" s="655">
        <v>5000</v>
      </c>
      <c r="JPN47" s="626"/>
      <c r="JPO47" s="655">
        <v>5000</v>
      </c>
      <c r="JPP47" s="626"/>
      <c r="JPQ47" s="655">
        <v>5000</v>
      </c>
      <c r="JPR47" s="626"/>
      <c r="JPS47" s="655">
        <v>5000</v>
      </c>
      <c r="JPT47" s="626"/>
      <c r="JPU47" s="655">
        <v>5000</v>
      </c>
      <c r="JPV47" s="626"/>
      <c r="JPW47" s="655">
        <v>5000</v>
      </c>
      <c r="JPX47" s="626"/>
      <c r="JPY47" s="655">
        <v>5000</v>
      </c>
      <c r="JPZ47" s="626"/>
      <c r="JQA47" s="655">
        <v>5000</v>
      </c>
      <c r="JQB47" s="626"/>
      <c r="JQC47" s="655">
        <v>5000</v>
      </c>
      <c r="JQD47" s="626"/>
      <c r="JQE47" s="655">
        <v>5000</v>
      </c>
      <c r="JQF47" s="626"/>
      <c r="JQG47" s="655">
        <v>5000</v>
      </c>
      <c r="JQH47" s="626"/>
      <c r="JQI47" s="655">
        <v>5000</v>
      </c>
      <c r="JQJ47" s="626"/>
      <c r="JQK47" s="655">
        <v>5000</v>
      </c>
      <c r="JQL47" s="626"/>
      <c r="JQM47" s="655">
        <v>5000</v>
      </c>
      <c r="JQN47" s="626"/>
      <c r="JQO47" s="655">
        <v>5000</v>
      </c>
      <c r="JQP47" s="626"/>
      <c r="JQQ47" s="655">
        <v>5000</v>
      </c>
      <c r="JQR47" s="626"/>
      <c r="JQS47" s="655">
        <v>5000</v>
      </c>
      <c r="JQT47" s="626"/>
      <c r="JQU47" s="655">
        <v>5000</v>
      </c>
      <c r="JQV47" s="626"/>
      <c r="JQW47" s="655">
        <v>5000</v>
      </c>
      <c r="JQX47" s="626"/>
      <c r="JQY47" s="655">
        <v>5000</v>
      </c>
      <c r="JQZ47" s="626"/>
      <c r="JRA47" s="655">
        <v>5000</v>
      </c>
      <c r="JRB47" s="626"/>
      <c r="JRC47" s="655">
        <v>5000</v>
      </c>
      <c r="JRD47" s="626"/>
      <c r="JRE47" s="655">
        <v>5000</v>
      </c>
      <c r="JRF47" s="626"/>
      <c r="JRG47" s="655">
        <v>5000</v>
      </c>
      <c r="JRH47" s="626"/>
      <c r="JRI47" s="655">
        <v>5000</v>
      </c>
      <c r="JRJ47" s="626"/>
      <c r="JRK47" s="655">
        <v>5000</v>
      </c>
      <c r="JRL47" s="626"/>
      <c r="JRM47" s="655">
        <v>5000</v>
      </c>
      <c r="JRN47" s="626"/>
      <c r="JRO47" s="655">
        <v>5000</v>
      </c>
      <c r="JRP47" s="626"/>
      <c r="JRQ47" s="655">
        <v>5000</v>
      </c>
      <c r="JRR47" s="626"/>
      <c r="JRS47" s="655">
        <v>5000</v>
      </c>
      <c r="JRT47" s="626"/>
      <c r="JRU47" s="655">
        <v>5000</v>
      </c>
      <c r="JRV47" s="626"/>
      <c r="JRW47" s="655">
        <v>5000</v>
      </c>
      <c r="JRX47" s="626"/>
      <c r="JRY47" s="655">
        <v>5000</v>
      </c>
      <c r="JRZ47" s="626"/>
      <c r="JSA47" s="655">
        <v>5000</v>
      </c>
      <c r="JSB47" s="626"/>
      <c r="JSC47" s="655">
        <v>5000</v>
      </c>
      <c r="JSD47" s="626"/>
      <c r="JSE47" s="655">
        <v>5000</v>
      </c>
      <c r="JSF47" s="626"/>
      <c r="JSG47" s="655">
        <v>5000</v>
      </c>
      <c r="JSH47" s="626"/>
      <c r="JSI47" s="655">
        <v>5000</v>
      </c>
      <c r="JSJ47" s="626"/>
      <c r="JSK47" s="655">
        <v>5000</v>
      </c>
      <c r="JSL47" s="626"/>
      <c r="JSM47" s="655">
        <v>5000</v>
      </c>
      <c r="JSN47" s="626"/>
      <c r="JSO47" s="655">
        <v>5000</v>
      </c>
      <c r="JSP47" s="626"/>
      <c r="JSQ47" s="655">
        <v>5000</v>
      </c>
      <c r="JSR47" s="626"/>
      <c r="JSS47" s="655">
        <v>5000</v>
      </c>
      <c r="JST47" s="626"/>
      <c r="JSU47" s="655">
        <v>5000</v>
      </c>
      <c r="JSV47" s="626"/>
      <c r="JSW47" s="655">
        <v>5000</v>
      </c>
      <c r="JSX47" s="626"/>
      <c r="JSY47" s="655">
        <v>5000</v>
      </c>
      <c r="JSZ47" s="626"/>
      <c r="JTA47" s="655">
        <v>5000</v>
      </c>
      <c r="JTB47" s="626"/>
      <c r="JTC47" s="655">
        <v>5000</v>
      </c>
      <c r="JTD47" s="626"/>
      <c r="JTE47" s="655">
        <v>5000</v>
      </c>
      <c r="JTF47" s="626"/>
      <c r="JTG47" s="655">
        <v>5000</v>
      </c>
      <c r="JTH47" s="626"/>
      <c r="JTI47" s="655">
        <v>5000</v>
      </c>
      <c r="JTJ47" s="626"/>
      <c r="JTK47" s="655">
        <v>5000</v>
      </c>
      <c r="JTL47" s="626"/>
      <c r="JTM47" s="655">
        <v>5000</v>
      </c>
      <c r="JTN47" s="626"/>
      <c r="JTO47" s="655">
        <v>5000</v>
      </c>
      <c r="JTP47" s="626"/>
      <c r="JTQ47" s="655">
        <v>5000</v>
      </c>
      <c r="JTR47" s="626"/>
      <c r="JTS47" s="655">
        <v>5000</v>
      </c>
      <c r="JTT47" s="626"/>
      <c r="JTU47" s="655">
        <v>5000</v>
      </c>
      <c r="JTV47" s="626"/>
      <c r="JTW47" s="655">
        <v>5000</v>
      </c>
      <c r="JTX47" s="626"/>
      <c r="JTY47" s="655">
        <v>5000</v>
      </c>
      <c r="JTZ47" s="626"/>
      <c r="JUA47" s="655">
        <v>5000</v>
      </c>
      <c r="JUB47" s="626"/>
      <c r="JUC47" s="655">
        <v>5000</v>
      </c>
      <c r="JUD47" s="626"/>
      <c r="JUE47" s="655">
        <v>5000</v>
      </c>
      <c r="JUF47" s="626"/>
      <c r="JUG47" s="655">
        <v>5000</v>
      </c>
      <c r="JUH47" s="626"/>
      <c r="JUI47" s="655">
        <v>5000</v>
      </c>
      <c r="JUJ47" s="626"/>
      <c r="JUK47" s="655">
        <v>5000</v>
      </c>
      <c r="JUL47" s="626"/>
      <c r="JUM47" s="655">
        <v>5000</v>
      </c>
      <c r="JUN47" s="626"/>
      <c r="JUO47" s="655">
        <v>5000</v>
      </c>
      <c r="JUP47" s="626"/>
      <c r="JUQ47" s="655">
        <v>5000</v>
      </c>
      <c r="JUR47" s="626"/>
      <c r="JUS47" s="655">
        <v>5000</v>
      </c>
      <c r="JUT47" s="626"/>
      <c r="JUU47" s="655">
        <v>5000</v>
      </c>
      <c r="JUV47" s="626"/>
      <c r="JUW47" s="655">
        <v>5000</v>
      </c>
      <c r="JUX47" s="626"/>
      <c r="JUY47" s="655">
        <v>5000</v>
      </c>
      <c r="JUZ47" s="626"/>
      <c r="JVA47" s="655">
        <v>5000</v>
      </c>
      <c r="JVB47" s="626"/>
      <c r="JVC47" s="655">
        <v>5000</v>
      </c>
      <c r="JVD47" s="626"/>
      <c r="JVE47" s="655">
        <v>5000</v>
      </c>
      <c r="JVF47" s="626"/>
      <c r="JVG47" s="655">
        <v>5000</v>
      </c>
      <c r="JVH47" s="626"/>
      <c r="JVI47" s="655">
        <v>5000</v>
      </c>
      <c r="JVJ47" s="626"/>
      <c r="JVK47" s="655">
        <v>5000</v>
      </c>
      <c r="JVL47" s="626"/>
      <c r="JVM47" s="655">
        <v>5000</v>
      </c>
      <c r="JVN47" s="626"/>
      <c r="JVO47" s="655">
        <v>5000</v>
      </c>
      <c r="JVP47" s="626"/>
      <c r="JVQ47" s="655">
        <v>5000</v>
      </c>
      <c r="JVR47" s="626"/>
      <c r="JVS47" s="655">
        <v>5000</v>
      </c>
      <c r="JVT47" s="626"/>
      <c r="JVU47" s="655">
        <v>5000</v>
      </c>
      <c r="JVV47" s="626"/>
      <c r="JVW47" s="655">
        <v>5000</v>
      </c>
      <c r="JVX47" s="626"/>
      <c r="JVY47" s="655">
        <v>5000</v>
      </c>
      <c r="JVZ47" s="626"/>
      <c r="JWA47" s="655">
        <v>5000</v>
      </c>
      <c r="JWB47" s="626"/>
      <c r="JWC47" s="655">
        <v>5000</v>
      </c>
      <c r="JWD47" s="626"/>
      <c r="JWE47" s="655">
        <v>5000</v>
      </c>
      <c r="JWF47" s="626"/>
      <c r="JWG47" s="655">
        <v>5000</v>
      </c>
      <c r="JWH47" s="626"/>
      <c r="JWI47" s="655">
        <v>5000</v>
      </c>
      <c r="JWJ47" s="626"/>
      <c r="JWK47" s="655">
        <v>5000</v>
      </c>
      <c r="JWL47" s="626"/>
      <c r="JWM47" s="655">
        <v>5000</v>
      </c>
      <c r="JWN47" s="626"/>
      <c r="JWO47" s="655">
        <v>5000</v>
      </c>
      <c r="JWP47" s="626"/>
      <c r="JWQ47" s="655">
        <v>5000</v>
      </c>
      <c r="JWR47" s="626"/>
      <c r="JWS47" s="655">
        <v>5000</v>
      </c>
      <c r="JWT47" s="626"/>
      <c r="JWU47" s="655">
        <v>5000</v>
      </c>
      <c r="JWV47" s="626"/>
      <c r="JWW47" s="655">
        <v>5000</v>
      </c>
      <c r="JWX47" s="626"/>
      <c r="JWY47" s="655">
        <v>5000</v>
      </c>
      <c r="JWZ47" s="626"/>
      <c r="JXA47" s="655">
        <v>5000</v>
      </c>
      <c r="JXB47" s="626"/>
      <c r="JXC47" s="655">
        <v>5000</v>
      </c>
      <c r="JXD47" s="626"/>
      <c r="JXE47" s="655">
        <v>5000</v>
      </c>
      <c r="JXF47" s="626"/>
      <c r="JXG47" s="655">
        <v>5000</v>
      </c>
      <c r="JXH47" s="626"/>
      <c r="JXI47" s="655">
        <v>5000</v>
      </c>
      <c r="JXJ47" s="626"/>
      <c r="JXK47" s="655">
        <v>5000</v>
      </c>
      <c r="JXL47" s="626"/>
      <c r="JXM47" s="655">
        <v>5000</v>
      </c>
      <c r="JXN47" s="626"/>
      <c r="JXO47" s="655">
        <v>5000</v>
      </c>
      <c r="JXP47" s="626"/>
      <c r="JXQ47" s="655">
        <v>5000</v>
      </c>
      <c r="JXR47" s="626"/>
      <c r="JXS47" s="655">
        <v>5000</v>
      </c>
      <c r="JXT47" s="626"/>
      <c r="JXU47" s="655">
        <v>5000</v>
      </c>
      <c r="JXV47" s="626"/>
      <c r="JXW47" s="655">
        <v>5000</v>
      </c>
      <c r="JXX47" s="626"/>
      <c r="JXY47" s="655">
        <v>5000</v>
      </c>
      <c r="JXZ47" s="626"/>
      <c r="JYA47" s="655">
        <v>5000</v>
      </c>
      <c r="JYB47" s="626"/>
      <c r="JYC47" s="655">
        <v>5000</v>
      </c>
      <c r="JYD47" s="626"/>
      <c r="JYE47" s="655">
        <v>5000</v>
      </c>
      <c r="JYF47" s="626"/>
      <c r="JYG47" s="655">
        <v>5000</v>
      </c>
      <c r="JYH47" s="626"/>
      <c r="JYI47" s="655">
        <v>5000</v>
      </c>
      <c r="JYJ47" s="626"/>
      <c r="JYK47" s="655">
        <v>5000</v>
      </c>
      <c r="JYL47" s="626"/>
      <c r="JYM47" s="655">
        <v>5000</v>
      </c>
      <c r="JYN47" s="626"/>
      <c r="JYO47" s="655">
        <v>5000</v>
      </c>
      <c r="JYP47" s="626"/>
      <c r="JYQ47" s="655">
        <v>5000</v>
      </c>
      <c r="JYR47" s="626"/>
      <c r="JYS47" s="655">
        <v>5000</v>
      </c>
      <c r="JYT47" s="626"/>
      <c r="JYU47" s="655">
        <v>5000</v>
      </c>
      <c r="JYV47" s="626"/>
      <c r="JYW47" s="655">
        <v>5000</v>
      </c>
      <c r="JYX47" s="626"/>
      <c r="JYY47" s="655">
        <v>5000</v>
      </c>
      <c r="JYZ47" s="626"/>
      <c r="JZA47" s="655">
        <v>5000</v>
      </c>
      <c r="JZB47" s="626"/>
      <c r="JZC47" s="655">
        <v>5000</v>
      </c>
      <c r="JZD47" s="626"/>
      <c r="JZE47" s="655">
        <v>5000</v>
      </c>
      <c r="JZF47" s="626"/>
      <c r="JZG47" s="655">
        <v>5000</v>
      </c>
      <c r="JZH47" s="626"/>
      <c r="JZI47" s="655">
        <v>5000</v>
      </c>
      <c r="JZJ47" s="626"/>
      <c r="JZK47" s="655">
        <v>5000</v>
      </c>
      <c r="JZL47" s="626"/>
      <c r="JZM47" s="655">
        <v>5000</v>
      </c>
      <c r="JZN47" s="626"/>
      <c r="JZO47" s="655">
        <v>5000</v>
      </c>
      <c r="JZP47" s="626"/>
      <c r="JZQ47" s="655">
        <v>5000</v>
      </c>
      <c r="JZR47" s="626"/>
      <c r="JZS47" s="655">
        <v>5000</v>
      </c>
      <c r="JZT47" s="626"/>
      <c r="JZU47" s="655">
        <v>5000</v>
      </c>
      <c r="JZV47" s="626"/>
      <c r="JZW47" s="655">
        <v>5000</v>
      </c>
      <c r="JZX47" s="626"/>
      <c r="JZY47" s="655">
        <v>5000</v>
      </c>
      <c r="JZZ47" s="626"/>
      <c r="KAA47" s="655">
        <v>5000</v>
      </c>
      <c r="KAB47" s="626"/>
      <c r="KAC47" s="655">
        <v>5000</v>
      </c>
      <c r="KAD47" s="626"/>
      <c r="KAE47" s="655">
        <v>5000</v>
      </c>
      <c r="KAF47" s="626"/>
      <c r="KAG47" s="655">
        <v>5000</v>
      </c>
      <c r="KAH47" s="626"/>
      <c r="KAI47" s="655">
        <v>5000</v>
      </c>
      <c r="KAJ47" s="626"/>
      <c r="KAK47" s="655">
        <v>5000</v>
      </c>
      <c r="KAL47" s="626"/>
      <c r="KAM47" s="655">
        <v>5000</v>
      </c>
      <c r="KAN47" s="626"/>
      <c r="KAO47" s="655">
        <v>5000</v>
      </c>
      <c r="KAP47" s="626"/>
      <c r="KAQ47" s="655">
        <v>5000</v>
      </c>
      <c r="KAR47" s="626"/>
      <c r="KAS47" s="655">
        <v>5000</v>
      </c>
      <c r="KAT47" s="626"/>
      <c r="KAU47" s="655">
        <v>5000</v>
      </c>
      <c r="KAV47" s="626"/>
      <c r="KAW47" s="655">
        <v>5000</v>
      </c>
      <c r="KAX47" s="626"/>
      <c r="KAY47" s="655">
        <v>5000</v>
      </c>
      <c r="KAZ47" s="626"/>
      <c r="KBA47" s="655">
        <v>5000</v>
      </c>
      <c r="KBB47" s="626"/>
      <c r="KBC47" s="655">
        <v>5000</v>
      </c>
      <c r="KBD47" s="626"/>
      <c r="KBE47" s="655">
        <v>5000</v>
      </c>
      <c r="KBF47" s="626"/>
      <c r="KBG47" s="655">
        <v>5000</v>
      </c>
      <c r="KBH47" s="626"/>
      <c r="KBI47" s="655">
        <v>5000</v>
      </c>
      <c r="KBJ47" s="626"/>
      <c r="KBK47" s="655">
        <v>5000</v>
      </c>
      <c r="KBL47" s="626"/>
      <c r="KBM47" s="655">
        <v>5000</v>
      </c>
      <c r="KBN47" s="626"/>
      <c r="KBO47" s="655">
        <v>5000</v>
      </c>
      <c r="KBP47" s="626"/>
      <c r="KBQ47" s="655">
        <v>5000</v>
      </c>
      <c r="KBR47" s="626"/>
      <c r="KBS47" s="655">
        <v>5000</v>
      </c>
      <c r="KBT47" s="626"/>
      <c r="KBU47" s="655">
        <v>5000</v>
      </c>
      <c r="KBV47" s="626"/>
      <c r="KBW47" s="655">
        <v>5000</v>
      </c>
      <c r="KBX47" s="626"/>
      <c r="KBY47" s="655">
        <v>5000</v>
      </c>
      <c r="KBZ47" s="626"/>
      <c r="KCA47" s="655">
        <v>5000</v>
      </c>
      <c r="KCB47" s="626"/>
      <c r="KCC47" s="655">
        <v>5000</v>
      </c>
      <c r="KCD47" s="626"/>
      <c r="KCE47" s="655">
        <v>5000</v>
      </c>
      <c r="KCF47" s="626"/>
      <c r="KCG47" s="655">
        <v>5000</v>
      </c>
      <c r="KCH47" s="626"/>
      <c r="KCI47" s="655">
        <v>5000</v>
      </c>
      <c r="KCJ47" s="626"/>
      <c r="KCK47" s="655">
        <v>5000</v>
      </c>
      <c r="KCL47" s="626"/>
      <c r="KCM47" s="655">
        <v>5000</v>
      </c>
      <c r="KCN47" s="626"/>
      <c r="KCO47" s="655">
        <v>5000</v>
      </c>
      <c r="KCP47" s="626"/>
      <c r="KCQ47" s="655">
        <v>5000</v>
      </c>
      <c r="KCR47" s="626"/>
      <c r="KCS47" s="655">
        <v>5000</v>
      </c>
      <c r="KCT47" s="626"/>
      <c r="KCU47" s="655">
        <v>5000</v>
      </c>
      <c r="KCV47" s="626"/>
      <c r="KCW47" s="655">
        <v>5000</v>
      </c>
      <c r="KCX47" s="626"/>
      <c r="KCY47" s="655">
        <v>5000</v>
      </c>
      <c r="KCZ47" s="626"/>
      <c r="KDA47" s="655">
        <v>5000</v>
      </c>
      <c r="KDB47" s="626"/>
      <c r="KDC47" s="655">
        <v>5000</v>
      </c>
      <c r="KDD47" s="626"/>
      <c r="KDE47" s="655">
        <v>5000</v>
      </c>
      <c r="KDF47" s="626"/>
      <c r="KDG47" s="655">
        <v>5000</v>
      </c>
      <c r="KDH47" s="626"/>
      <c r="KDI47" s="655">
        <v>5000</v>
      </c>
      <c r="KDJ47" s="626"/>
      <c r="KDK47" s="655">
        <v>5000</v>
      </c>
      <c r="KDL47" s="626"/>
      <c r="KDM47" s="655">
        <v>5000</v>
      </c>
      <c r="KDN47" s="626"/>
      <c r="KDO47" s="655">
        <v>5000</v>
      </c>
      <c r="KDP47" s="626"/>
      <c r="KDQ47" s="655">
        <v>5000</v>
      </c>
      <c r="KDR47" s="626"/>
      <c r="KDS47" s="655">
        <v>5000</v>
      </c>
      <c r="KDT47" s="626"/>
      <c r="KDU47" s="655">
        <v>5000</v>
      </c>
      <c r="KDV47" s="626"/>
      <c r="KDW47" s="655">
        <v>5000</v>
      </c>
      <c r="KDX47" s="626"/>
      <c r="KDY47" s="655">
        <v>5000</v>
      </c>
      <c r="KDZ47" s="626"/>
      <c r="KEA47" s="655">
        <v>5000</v>
      </c>
      <c r="KEB47" s="626"/>
      <c r="KEC47" s="655">
        <v>5000</v>
      </c>
      <c r="KED47" s="626"/>
      <c r="KEE47" s="655">
        <v>5000</v>
      </c>
      <c r="KEF47" s="626"/>
      <c r="KEG47" s="655">
        <v>5000</v>
      </c>
      <c r="KEH47" s="626"/>
      <c r="KEI47" s="655">
        <v>5000</v>
      </c>
      <c r="KEJ47" s="626"/>
      <c r="KEK47" s="655">
        <v>5000</v>
      </c>
      <c r="KEL47" s="626"/>
      <c r="KEM47" s="655">
        <v>5000</v>
      </c>
      <c r="KEN47" s="626"/>
      <c r="KEO47" s="655">
        <v>5000</v>
      </c>
      <c r="KEP47" s="626"/>
      <c r="KEQ47" s="655">
        <v>5000</v>
      </c>
      <c r="KER47" s="626"/>
      <c r="KES47" s="655">
        <v>5000</v>
      </c>
      <c r="KET47" s="626"/>
      <c r="KEU47" s="655">
        <v>5000</v>
      </c>
      <c r="KEV47" s="626"/>
      <c r="KEW47" s="655">
        <v>5000</v>
      </c>
      <c r="KEX47" s="626"/>
      <c r="KEY47" s="655">
        <v>5000</v>
      </c>
      <c r="KEZ47" s="626"/>
      <c r="KFA47" s="655">
        <v>5000</v>
      </c>
      <c r="KFB47" s="626"/>
      <c r="KFC47" s="655">
        <v>5000</v>
      </c>
      <c r="KFD47" s="626"/>
      <c r="KFE47" s="655">
        <v>5000</v>
      </c>
      <c r="KFF47" s="626"/>
      <c r="KFG47" s="655">
        <v>5000</v>
      </c>
      <c r="KFH47" s="626"/>
      <c r="KFI47" s="655">
        <v>5000</v>
      </c>
      <c r="KFJ47" s="626"/>
      <c r="KFK47" s="655">
        <v>5000</v>
      </c>
      <c r="KFL47" s="626"/>
      <c r="KFM47" s="655">
        <v>5000</v>
      </c>
      <c r="KFN47" s="626"/>
      <c r="KFO47" s="655">
        <v>5000</v>
      </c>
      <c r="KFP47" s="626"/>
      <c r="KFQ47" s="655">
        <v>5000</v>
      </c>
      <c r="KFR47" s="626"/>
      <c r="KFS47" s="655">
        <v>5000</v>
      </c>
      <c r="KFT47" s="626"/>
      <c r="KFU47" s="655">
        <v>5000</v>
      </c>
      <c r="KFV47" s="626"/>
      <c r="KFW47" s="655">
        <v>5000</v>
      </c>
      <c r="KFX47" s="626"/>
      <c r="KFY47" s="655">
        <v>5000</v>
      </c>
      <c r="KFZ47" s="626"/>
      <c r="KGA47" s="655">
        <v>5000</v>
      </c>
      <c r="KGB47" s="626"/>
      <c r="KGC47" s="655">
        <v>5000</v>
      </c>
      <c r="KGD47" s="626"/>
      <c r="KGE47" s="655">
        <v>5000</v>
      </c>
      <c r="KGF47" s="626"/>
      <c r="KGG47" s="655">
        <v>5000</v>
      </c>
      <c r="KGH47" s="626"/>
      <c r="KGI47" s="655">
        <v>5000</v>
      </c>
      <c r="KGJ47" s="626"/>
      <c r="KGK47" s="655">
        <v>5000</v>
      </c>
      <c r="KGL47" s="626"/>
      <c r="KGM47" s="655">
        <v>5000</v>
      </c>
      <c r="KGN47" s="626"/>
      <c r="KGO47" s="655">
        <v>5000</v>
      </c>
      <c r="KGP47" s="626"/>
      <c r="KGQ47" s="655">
        <v>5000</v>
      </c>
      <c r="KGR47" s="626"/>
      <c r="KGS47" s="655">
        <v>5000</v>
      </c>
      <c r="KGT47" s="626"/>
      <c r="KGU47" s="655">
        <v>5000</v>
      </c>
      <c r="KGV47" s="626"/>
      <c r="KGW47" s="655">
        <v>5000</v>
      </c>
      <c r="KGX47" s="626"/>
      <c r="KGY47" s="655">
        <v>5000</v>
      </c>
      <c r="KGZ47" s="626"/>
      <c r="KHA47" s="655">
        <v>5000</v>
      </c>
      <c r="KHB47" s="626"/>
      <c r="KHC47" s="655">
        <v>5000</v>
      </c>
      <c r="KHD47" s="626"/>
      <c r="KHE47" s="655">
        <v>5000</v>
      </c>
      <c r="KHF47" s="626"/>
      <c r="KHG47" s="655">
        <v>5000</v>
      </c>
      <c r="KHH47" s="626"/>
      <c r="KHI47" s="655">
        <v>5000</v>
      </c>
      <c r="KHJ47" s="626"/>
      <c r="KHK47" s="655">
        <v>5000</v>
      </c>
      <c r="KHL47" s="626"/>
      <c r="KHM47" s="655">
        <v>5000</v>
      </c>
      <c r="KHN47" s="626"/>
      <c r="KHO47" s="655">
        <v>5000</v>
      </c>
      <c r="KHP47" s="626"/>
      <c r="KHQ47" s="655">
        <v>5000</v>
      </c>
      <c r="KHR47" s="626"/>
      <c r="KHS47" s="655">
        <v>5000</v>
      </c>
      <c r="KHT47" s="626"/>
      <c r="KHU47" s="655">
        <v>5000</v>
      </c>
      <c r="KHV47" s="626"/>
      <c r="KHW47" s="655">
        <v>5000</v>
      </c>
      <c r="KHX47" s="626"/>
      <c r="KHY47" s="655">
        <v>5000</v>
      </c>
      <c r="KHZ47" s="626"/>
      <c r="KIA47" s="655">
        <v>5000</v>
      </c>
      <c r="KIB47" s="626"/>
      <c r="KIC47" s="655">
        <v>5000</v>
      </c>
      <c r="KID47" s="626"/>
      <c r="KIE47" s="655">
        <v>5000</v>
      </c>
      <c r="KIF47" s="626"/>
      <c r="KIG47" s="655">
        <v>5000</v>
      </c>
      <c r="KIH47" s="626"/>
      <c r="KII47" s="655">
        <v>5000</v>
      </c>
      <c r="KIJ47" s="626"/>
      <c r="KIK47" s="655">
        <v>5000</v>
      </c>
      <c r="KIL47" s="626"/>
      <c r="KIM47" s="655">
        <v>5000</v>
      </c>
      <c r="KIN47" s="626"/>
      <c r="KIO47" s="655">
        <v>5000</v>
      </c>
      <c r="KIP47" s="626"/>
      <c r="KIQ47" s="655">
        <v>5000</v>
      </c>
      <c r="KIR47" s="626"/>
      <c r="KIS47" s="655">
        <v>5000</v>
      </c>
      <c r="KIT47" s="626"/>
      <c r="KIU47" s="655">
        <v>5000</v>
      </c>
      <c r="KIV47" s="626"/>
      <c r="KIW47" s="655">
        <v>5000</v>
      </c>
      <c r="KIX47" s="626"/>
      <c r="KIY47" s="655">
        <v>5000</v>
      </c>
      <c r="KIZ47" s="626"/>
      <c r="KJA47" s="655">
        <v>5000</v>
      </c>
      <c r="KJB47" s="626"/>
      <c r="KJC47" s="655">
        <v>5000</v>
      </c>
      <c r="KJD47" s="626"/>
      <c r="KJE47" s="655">
        <v>5000</v>
      </c>
      <c r="KJF47" s="626"/>
      <c r="KJG47" s="655">
        <v>5000</v>
      </c>
      <c r="KJH47" s="626"/>
      <c r="KJI47" s="655">
        <v>5000</v>
      </c>
      <c r="KJJ47" s="626"/>
      <c r="KJK47" s="655">
        <v>5000</v>
      </c>
      <c r="KJL47" s="626"/>
      <c r="KJM47" s="655">
        <v>5000</v>
      </c>
      <c r="KJN47" s="626"/>
      <c r="KJO47" s="655">
        <v>5000</v>
      </c>
      <c r="KJP47" s="626"/>
      <c r="KJQ47" s="655">
        <v>5000</v>
      </c>
      <c r="KJR47" s="626"/>
      <c r="KJS47" s="655">
        <v>5000</v>
      </c>
      <c r="KJT47" s="626"/>
      <c r="KJU47" s="655">
        <v>5000</v>
      </c>
      <c r="KJV47" s="626"/>
      <c r="KJW47" s="655">
        <v>5000</v>
      </c>
      <c r="KJX47" s="626"/>
      <c r="KJY47" s="655">
        <v>5000</v>
      </c>
      <c r="KJZ47" s="626"/>
      <c r="KKA47" s="655">
        <v>5000</v>
      </c>
      <c r="KKB47" s="626"/>
      <c r="KKC47" s="655">
        <v>5000</v>
      </c>
      <c r="KKD47" s="626"/>
      <c r="KKE47" s="655">
        <v>5000</v>
      </c>
      <c r="KKF47" s="626"/>
      <c r="KKG47" s="655">
        <v>5000</v>
      </c>
      <c r="KKH47" s="626"/>
      <c r="KKI47" s="655">
        <v>5000</v>
      </c>
      <c r="KKJ47" s="626"/>
      <c r="KKK47" s="655">
        <v>5000</v>
      </c>
      <c r="KKL47" s="626"/>
      <c r="KKM47" s="655">
        <v>5000</v>
      </c>
      <c r="KKN47" s="626"/>
      <c r="KKO47" s="655">
        <v>5000</v>
      </c>
      <c r="KKP47" s="626"/>
      <c r="KKQ47" s="655">
        <v>5000</v>
      </c>
      <c r="KKR47" s="626"/>
      <c r="KKS47" s="655">
        <v>5000</v>
      </c>
      <c r="KKT47" s="626"/>
      <c r="KKU47" s="655">
        <v>5000</v>
      </c>
      <c r="KKV47" s="626"/>
      <c r="KKW47" s="655">
        <v>5000</v>
      </c>
      <c r="KKX47" s="626"/>
      <c r="KKY47" s="655">
        <v>5000</v>
      </c>
      <c r="KKZ47" s="626"/>
      <c r="KLA47" s="655">
        <v>5000</v>
      </c>
      <c r="KLB47" s="626"/>
      <c r="KLC47" s="655">
        <v>5000</v>
      </c>
      <c r="KLD47" s="626"/>
      <c r="KLE47" s="655">
        <v>5000</v>
      </c>
      <c r="KLF47" s="626"/>
      <c r="KLG47" s="655">
        <v>5000</v>
      </c>
      <c r="KLH47" s="626"/>
      <c r="KLI47" s="655">
        <v>5000</v>
      </c>
      <c r="KLJ47" s="626"/>
      <c r="KLK47" s="655">
        <v>5000</v>
      </c>
      <c r="KLL47" s="626"/>
      <c r="KLM47" s="655">
        <v>5000</v>
      </c>
      <c r="KLN47" s="626"/>
      <c r="KLO47" s="655">
        <v>5000</v>
      </c>
      <c r="KLP47" s="626"/>
      <c r="KLQ47" s="655">
        <v>5000</v>
      </c>
      <c r="KLR47" s="626"/>
      <c r="KLS47" s="655">
        <v>5000</v>
      </c>
      <c r="KLT47" s="626"/>
      <c r="KLU47" s="655">
        <v>5000</v>
      </c>
      <c r="KLV47" s="626"/>
      <c r="KLW47" s="655">
        <v>5000</v>
      </c>
      <c r="KLX47" s="626"/>
      <c r="KLY47" s="655">
        <v>5000</v>
      </c>
      <c r="KLZ47" s="626"/>
      <c r="KMA47" s="655">
        <v>5000</v>
      </c>
      <c r="KMB47" s="626"/>
      <c r="KMC47" s="655">
        <v>5000</v>
      </c>
      <c r="KMD47" s="626"/>
      <c r="KME47" s="655">
        <v>5000</v>
      </c>
      <c r="KMF47" s="626"/>
      <c r="KMG47" s="655">
        <v>5000</v>
      </c>
      <c r="KMH47" s="626"/>
      <c r="KMI47" s="655">
        <v>5000</v>
      </c>
      <c r="KMJ47" s="626"/>
      <c r="KMK47" s="655">
        <v>5000</v>
      </c>
      <c r="KML47" s="626"/>
      <c r="KMM47" s="655">
        <v>5000</v>
      </c>
      <c r="KMN47" s="626"/>
      <c r="KMO47" s="655">
        <v>5000</v>
      </c>
      <c r="KMP47" s="626"/>
      <c r="KMQ47" s="655">
        <v>5000</v>
      </c>
      <c r="KMR47" s="626"/>
      <c r="KMS47" s="655">
        <v>5000</v>
      </c>
      <c r="KMT47" s="626"/>
      <c r="KMU47" s="655">
        <v>5000</v>
      </c>
      <c r="KMV47" s="626"/>
      <c r="KMW47" s="655">
        <v>5000</v>
      </c>
      <c r="KMX47" s="626"/>
      <c r="KMY47" s="655">
        <v>5000</v>
      </c>
      <c r="KMZ47" s="626"/>
      <c r="KNA47" s="655">
        <v>5000</v>
      </c>
      <c r="KNB47" s="626"/>
      <c r="KNC47" s="655">
        <v>5000</v>
      </c>
      <c r="KND47" s="626"/>
      <c r="KNE47" s="655">
        <v>5000</v>
      </c>
      <c r="KNF47" s="626"/>
      <c r="KNG47" s="655">
        <v>5000</v>
      </c>
      <c r="KNH47" s="626"/>
      <c r="KNI47" s="655">
        <v>5000</v>
      </c>
      <c r="KNJ47" s="626"/>
      <c r="KNK47" s="655">
        <v>5000</v>
      </c>
      <c r="KNL47" s="626"/>
      <c r="KNM47" s="655">
        <v>5000</v>
      </c>
      <c r="KNN47" s="626"/>
      <c r="KNO47" s="655">
        <v>5000</v>
      </c>
      <c r="KNP47" s="626"/>
      <c r="KNQ47" s="655">
        <v>5000</v>
      </c>
      <c r="KNR47" s="626"/>
      <c r="KNS47" s="655">
        <v>5000</v>
      </c>
      <c r="KNT47" s="626"/>
      <c r="KNU47" s="655">
        <v>5000</v>
      </c>
      <c r="KNV47" s="626"/>
      <c r="KNW47" s="655">
        <v>5000</v>
      </c>
      <c r="KNX47" s="626"/>
      <c r="KNY47" s="655">
        <v>5000</v>
      </c>
      <c r="KNZ47" s="626"/>
      <c r="KOA47" s="655">
        <v>5000</v>
      </c>
      <c r="KOB47" s="626"/>
      <c r="KOC47" s="655">
        <v>5000</v>
      </c>
      <c r="KOD47" s="626"/>
      <c r="KOE47" s="655">
        <v>5000</v>
      </c>
      <c r="KOF47" s="626"/>
      <c r="KOG47" s="655">
        <v>5000</v>
      </c>
      <c r="KOH47" s="626"/>
      <c r="KOI47" s="655">
        <v>5000</v>
      </c>
      <c r="KOJ47" s="626"/>
      <c r="KOK47" s="655">
        <v>5000</v>
      </c>
      <c r="KOL47" s="626"/>
      <c r="KOM47" s="655">
        <v>5000</v>
      </c>
      <c r="KON47" s="626"/>
      <c r="KOO47" s="655">
        <v>5000</v>
      </c>
      <c r="KOP47" s="626"/>
      <c r="KOQ47" s="655">
        <v>5000</v>
      </c>
      <c r="KOR47" s="626"/>
      <c r="KOS47" s="655">
        <v>5000</v>
      </c>
      <c r="KOT47" s="626"/>
      <c r="KOU47" s="655">
        <v>5000</v>
      </c>
      <c r="KOV47" s="626"/>
      <c r="KOW47" s="655">
        <v>5000</v>
      </c>
      <c r="KOX47" s="626"/>
      <c r="KOY47" s="655">
        <v>5000</v>
      </c>
      <c r="KOZ47" s="626"/>
      <c r="KPA47" s="655">
        <v>5000</v>
      </c>
      <c r="KPB47" s="626"/>
      <c r="KPC47" s="655">
        <v>5000</v>
      </c>
      <c r="KPD47" s="626"/>
      <c r="KPE47" s="655">
        <v>5000</v>
      </c>
      <c r="KPF47" s="626"/>
      <c r="KPG47" s="655">
        <v>5000</v>
      </c>
      <c r="KPH47" s="626"/>
      <c r="KPI47" s="655">
        <v>5000</v>
      </c>
      <c r="KPJ47" s="626"/>
      <c r="KPK47" s="655">
        <v>5000</v>
      </c>
      <c r="KPL47" s="626"/>
      <c r="KPM47" s="655">
        <v>5000</v>
      </c>
      <c r="KPN47" s="626"/>
      <c r="KPO47" s="655">
        <v>5000</v>
      </c>
      <c r="KPP47" s="626"/>
      <c r="KPQ47" s="655">
        <v>5000</v>
      </c>
      <c r="KPR47" s="626"/>
      <c r="KPS47" s="655">
        <v>5000</v>
      </c>
      <c r="KPT47" s="626"/>
      <c r="KPU47" s="655">
        <v>5000</v>
      </c>
      <c r="KPV47" s="626"/>
      <c r="KPW47" s="655">
        <v>5000</v>
      </c>
      <c r="KPX47" s="626"/>
      <c r="KPY47" s="655">
        <v>5000</v>
      </c>
      <c r="KPZ47" s="626"/>
      <c r="KQA47" s="655">
        <v>5000</v>
      </c>
      <c r="KQB47" s="626"/>
      <c r="KQC47" s="655">
        <v>5000</v>
      </c>
      <c r="KQD47" s="626"/>
      <c r="KQE47" s="655">
        <v>5000</v>
      </c>
      <c r="KQF47" s="626"/>
      <c r="KQG47" s="655">
        <v>5000</v>
      </c>
      <c r="KQH47" s="626"/>
      <c r="KQI47" s="655">
        <v>5000</v>
      </c>
      <c r="KQJ47" s="626"/>
      <c r="KQK47" s="655">
        <v>5000</v>
      </c>
      <c r="KQL47" s="626"/>
      <c r="KQM47" s="655">
        <v>5000</v>
      </c>
      <c r="KQN47" s="626"/>
      <c r="KQO47" s="655">
        <v>5000</v>
      </c>
      <c r="KQP47" s="626"/>
      <c r="KQQ47" s="655">
        <v>5000</v>
      </c>
      <c r="KQR47" s="626"/>
      <c r="KQS47" s="655">
        <v>5000</v>
      </c>
      <c r="KQT47" s="626"/>
      <c r="KQU47" s="655">
        <v>5000</v>
      </c>
      <c r="KQV47" s="626"/>
      <c r="KQW47" s="655">
        <v>5000</v>
      </c>
      <c r="KQX47" s="626"/>
      <c r="KQY47" s="655">
        <v>5000</v>
      </c>
      <c r="KQZ47" s="626"/>
      <c r="KRA47" s="655">
        <v>5000</v>
      </c>
      <c r="KRB47" s="626"/>
      <c r="KRC47" s="655">
        <v>5000</v>
      </c>
      <c r="KRD47" s="626"/>
      <c r="KRE47" s="655">
        <v>5000</v>
      </c>
      <c r="KRF47" s="626"/>
      <c r="KRG47" s="655">
        <v>5000</v>
      </c>
      <c r="KRH47" s="626"/>
      <c r="KRI47" s="655">
        <v>5000</v>
      </c>
      <c r="KRJ47" s="626"/>
      <c r="KRK47" s="655">
        <v>5000</v>
      </c>
      <c r="KRL47" s="626"/>
      <c r="KRM47" s="655">
        <v>5000</v>
      </c>
      <c r="KRN47" s="626"/>
      <c r="KRO47" s="655">
        <v>5000</v>
      </c>
      <c r="KRP47" s="626"/>
      <c r="KRQ47" s="655">
        <v>5000</v>
      </c>
      <c r="KRR47" s="626"/>
      <c r="KRS47" s="655">
        <v>5000</v>
      </c>
      <c r="KRT47" s="626"/>
      <c r="KRU47" s="655">
        <v>5000</v>
      </c>
      <c r="KRV47" s="626"/>
      <c r="KRW47" s="655">
        <v>5000</v>
      </c>
      <c r="KRX47" s="626"/>
      <c r="KRY47" s="655">
        <v>5000</v>
      </c>
      <c r="KRZ47" s="626"/>
      <c r="KSA47" s="655">
        <v>5000</v>
      </c>
      <c r="KSB47" s="626"/>
      <c r="KSC47" s="655">
        <v>5000</v>
      </c>
      <c r="KSD47" s="626"/>
      <c r="KSE47" s="655">
        <v>5000</v>
      </c>
      <c r="KSF47" s="626"/>
      <c r="KSG47" s="655">
        <v>5000</v>
      </c>
      <c r="KSH47" s="626"/>
      <c r="KSI47" s="655">
        <v>5000</v>
      </c>
      <c r="KSJ47" s="626"/>
      <c r="KSK47" s="655">
        <v>5000</v>
      </c>
      <c r="KSL47" s="626"/>
      <c r="KSM47" s="655">
        <v>5000</v>
      </c>
      <c r="KSN47" s="626"/>
      <c r="KSO47" s="655">
        <v>5000</v>
      </c>
      <c r="KSP47" s="626"/>
      <c r="KSQ47" s="655">
        <v>5000</v>
      </c>
      <c r="KSR47" s="626"/>
      <c r="KSS47" s="655">
        <v>5000</v>
      </c>
      <c r="KST47" s="626"/>
      <c r="KSU47" s="655">
        <v>5000</v>
      </c>
      <c r="KSV47" s="626"/>
      <c r="KSW47" s="655">
        <v>5000</v>
      </c>
      <c r="KSX47" s="626"/>
      <c r="KSY47" s="655">
        <v>5000</v>
      </c>
      <c r="KSZ47" s="626"/>
      <c r="KTA47" s="655">
        <v>5000</v>
      </c>
      <c r="KTB47" s="626"/>
      <c r="KTC47" s="655">
        <v>5000</v>
      </c>
      <c r="KTD47" s="626"/>
      <c r="KTE47" s="655">
        <v>5000</v>
      </c>
      <c r="KTF47" s="626"/>
      <c r="KTG47" s="655">
        <v>5000</v>
      </c>
      <c r="KTH47" s="626"/>
      <c r="KTI47" s="655">
        <v>5000</v>
      </c>
      <c r="KTJ47" s="626"/>
      <c r="KTK47" s="655">
        <v>5000</v>
      </c>
      <c r="KTL47" s="626"/>
      <c r="KTM47" s="655">
        <v>5000</v>
      </c>
      <c r="KTN47" s="626"/>
      <c r="KTO47" s="655">
        <v>5000</v>
      </c>
      <c r="KTP47" s="626"/>
      <c r="KTQ47" s="655">
        <v>5000</v>
      </c>
      <c r="KTR47" s="626"/>
      <c r="KTS47" s="655">
        <v>5000</v>
      </c>
      <c r="KTT47" s="626"/>
      <c r="KTU47" s="655">
        <v>5000</v>
      </c>
      <c r="KTV47" s="626"/>
      <c r="KTW47" s="655">
        <v>5000</v>
      </c>
      <c r="KTX47" s="626"/>
      <c r="KTY47" s="655">
        <v>5000</v>
      </c>
      <c r="KTZ47" s="626"/>
      <c r="KUA47" s="655">
        <v>5000</v>
      </c>
      <c r="KUB47" s="626"/>
      <c r="KUC47" s="655">
        <v>5000</v>
      </c>
      <c r="KUD47" s="626"/>
      <c r="KUE47" s="655">
        <v>5000</v>
      </c>
      <c r="KUF47" s="626"/>
      <c r="KUG47" s="655">
        <v>5000</v>
      </c>
      <c r="KUH47" s="626"/>
      <c r="KUI47" s="655">
        <v>5000</v>
      </c>
      <c r="KUJ47" s="626"/>
      <c r="KUK47" s="655">
        <v>5000</v>
      </c>
      <c r="KUL47" s="626"/>
      <c r="KUM47" s="655">
        <v>5000</v>
      </c>
      <c r="KUN47" s="626"/>
      <c r="KUO47" s="655">
        <v>5000</v>
      </c>
      <c r="KUP47" s="626"/>
      <c r="KUQ47" s="655">
        <v>5000</v>
      </c>
      <c r="KUR47" s="626"/>
      <c r="KUS47" s="655">
        <v>5000</v>
      </c>
      <c r="KUT47" s="626"/>
      <c r="KUU47" s="655">
        <v>5000</v>
      </c>
      <c r="KUV47" s="626"/>
      <c r="KUW47" s="655">
        <v>5000</v>
      </c>
      <c r="KUX47" s="626"/>
      <c r="KUY47" s="655">
        <v>5000</v>
      </c>
      <c r="KUZ47" s="626"/>
      <c r="KVA47" s="655">
        <v>5000</v>
      </c>
      <c r="KVB47" s="626"/>
      <c r="KVC47" s="655">
        <v>5000</v>
      </c>
      <c r="KVD47" s="626"/>
      <c r="KVE47" s="655">
        <v>5000</v>
      </c>
      <c r="KVF47" s="626"/>
      <c r="KVG47" s="655">
        <v>5000</v>
      </c>
      <c r="KVH47" s="626"/>
      <c r="KVI47" s="655">
        <v>5000</v>
      </c>
      <c r="KVJ47" s="626"/>
      <c r="KVK47" s="655">
        <v>5000</v>
      </c>
      <c r="KVL47" s="626"/>
      <c r="KVM47" s="655">
        <v>5000</v>
      </c>
      <c r="KVN47" s="626"/>
      <c r="KVO47" s="655">
        <v>5000</v>
      </c>
      <c r="KVP47" s="626"/>
      <c r="KVQ47" s="655">
        <v>5000</v>
      </c>
      <c r="KVR47" s="626"/>
      <c r="KVS47" s="655">
        <v>5000</v>
      </c>
      <c r="KVT47" s="626"/>
      <c r="KVU47" s="655">
        <v>5000</v>
      </c>
      <c r="KVV47" s="626"/>
      <c r="KVW47" s="655">
        <v>5000</v>
      </c>
      <c r="KVX47" s="626"/>
      <c r="KVY47" s="655">
        <v>5000</v>
      </c>
      <c r="KVZ47" s="626"/>
      <c r="KWA47" s="655">
        <v>5000</v>
      </c>
      <c r="KWB47" s="626"/>
      <c r="KWC47" s="655">
        <v>5000</v>
      </c>
      <c r="KWD47" s="626"/>
      <c r="KWE47" s="655">
        <v>5000</v>
      </c>
      <c r="KWF47" s="626"/>
      <c r="KWG47" s="655">
        <v>5000</v>
      </c>
      <c r="KWH47" s="626"/>
      <c r="KWI47" s="655">
        <v>5000</v>
      </c>
      <c r="KWJ47" s="626"/>
      <c r="KWK47" s="655">
        <v>5000</v>
      </c>
      <c r="KWL47" s="626"/>
      <c r="KWM47" s="655">
        <v>5000</v>
      </c>
      <c r="KWN47" s="626"/>
      <c r="KWO47" s="655">
        <v>5000</v>
      </c>
      <c r="KWP47" s="626"/>
      <c r="KWQ47" s="655">
        <v>5000</v>
      </c>
      <c r="KWR47" s="626"/>
      <c r="KWS47" s="655">
        <v>5000</v>
      </c>
      <c r="KWT47" s="626"/>
      <c r="KWU47" s="655">
        <v>5000</v>
      </c>
      <c r="KWV47" s="626"/>
      <c r="KWW47" s="655">
        <v>5000</v>
      </c>
      <c r="KWX47" s="626"/>
      <c r="KWY47" s="655">
        <v>5000</v>
      </c>
      <c r="KWZ47" s="626"/>
      <c r="KXA47" s="655">
        <v>5000</v>
      </c>
      <c r="KXB47" s="626"/>
      <c r="KXC47" s="655">
        <v>5000</v>
      </c>
      <c r="KXD47" s="626"/>
      <c r="KXE47" s="655">
        <v>5000</v>
      </c>
      <c r="KXF47" s="626"/>
      <c r="KXG47" s="655">
        <v>5000</v>
      </c>
      <c r="KXH47" s="626"/>
      <c r="KXI47" s="655">
        <v>5000</v>
      </c>
      <c r="KXJ47" s="626"/>
      <c r="KXK47" s="655">
        <v>5000</v>
      </c>
      <c r="KXL47" s="626"/>
      <c r="KXM47" s="655">
        <v>5000</v>
      </c>
      <c r="KXN47" s="626"/>
      <c r="KXO47" s="655">
        <v>5000</v>
      </c>
      <c r="KXP47" s="626"/>
      <c r="KXQ47" s="655">
        <v>5000</v>
      </c>
      <c r="KXR47" s="626"/>
      <c r="KXS47" s="655">
        <v>5000</v>
      </c>
      <c r="KXT47" s="626"/>
      <c r="KXU47" s="655">
        <v>5000</v>
      </c>
      <c r="KXV47" s="626"/>
      <c r="KXW47" s="655">
        <v>5000</v>
      </c>
      <c r="KXX47" s="626"/>
      <c r="KXY47" s="655">
        <v>5000</v>
      </c>
      <c r="KXZ47" s="626"/>
      <c r="KYA47" s="655">
        <v>5000</v>
      </c>
      <c r="KYB47" s="626"/>
      <c r="KYC47" s="655">
        <v>5000</v>
      </c>
      <c r="KYD47" s="626"/>
      <c r="KYE47" s="655">
        <v>5000</v>
      </c>
      <c r="KYF47" s="626"/>
      <c r="KYG47" s="655">
        <v>5000</v>
      </c>
      <c r="KYH47" s="626"/>
      <c r="KYI47" s="655">
        <v>5000</v>
      </c>
      <c r="KYJ47" s="626"/>
      <c r="KYK47" s="655">
        <v>5000</v>
      </c>
      <c r="KYL47" s="626"/>
      <c r="KYM47" s="655">
        <v>5000</v>
      </c>
      <c r="KYN47" s="626"/>
      <c r="KYO47" s="655">
        <v>5000</v>
      </c>
      <c r="KYP47" s="626"/>
      <c r="KYQ47" s="655">
        <v>5000</v>
      </c>
      <c r="KYR47" s="626"/>
      <c r="KYS47" s="655">
        <v>5000</v>
      </c>
      <c r="KYT47" s="626"/>
      <c r="KYU47" s="655">
        <v>5000</v>
      </c>
      <c r="KYV47" s="626"/>
      <c r="KYW47" s="655">
        <v>5000</v>
      </c>
      <c r="KYX47" s="626"/>
      <c r="KYY47" s="655">
        <v>5000</v>
      </c>
      <c r="KYZ47" s="626"/>
      <c r="KZA47" s="655">
        <v>5000</v>
      </c>
      <c r="KZB47" s="626"/>
      <c r="KZC47" s="655">
        <v>5000</v>
      </c>
      <c r="KZD47" s="626"/>
      <c r="KZE47" s="655">
        <v>5000</v>
      </c>
      <c r="KZF47" s="626"/>
      <c r="KZG47" s="655">
        <v>5000</v>
      </c>
      <c r="KZH47" s="626"/>
      <c r="KZI47" s="655">
        <v>5000</v>
      </c>
      <c r="KZJ47" s="626"/>
      <c r="KZK47" s="655">
        <v>5000</v>
      </c>
      <c r="KZL47" s="626"/>
      <c r="KZM47" s="655">
        <v>5000</v>
      </c>
      <c r="KZN47" s="626"/>
      <c r="KZO47" s="655">
        <v>5000</v>
      </c>
      <c r="KZP47" s="626"/>
      <c r="KZQ47" s="655">
        <v>5000</v>
      </c>
      <c r="KZR47" s="626"/>
      <c r="KZS47" s="655">
        <v>5000</v>
      </c>
      <c r="KZT47" s="626"/>
      <c r="KZU47" s="655">
        <v>5000</v>
      </c>
      <c r="KZV47" s="626"/>
      <c r="KZW47" s="655">
        <v>5000</v>
      </c>
      <c r="KZX47" s="626"/>
      <c r="KZY47" s="655">
        <v>5000</v>
      </c>
      <c r="KZZ47" s="626"/>
      <c r="LAA47" s="655">
        <v>5000</v>
      </c>
      <c r="LAB47" s="626"/>
      <c r="LAC47" s="655">
        <v>5000</v>
      </c>
      <c r="LAD47" s="626"/>
      <c r="LAE47" s="655">
        <v>5000</v>
      </c>
      <c r="LAF47" s="626"/>
      <c r="LAG47" s="655">
        <v>5000</v>
      </c>
      <c r="LAH47" s="626"/>
      <c r="LAI47" s="655">
        <v>5000</v>
      </c>
      <c r="LAJ47" s="626"/>
      <c r="LAK47" s="655">
        <v>5000</v>
      </c>
      <c r="LAL47" s="626"/>
      <c r="LAM47" s="655">
        <v>5000</v>
      </c>
      <c r="LAN47" s="626"/>
      <c r="LAO47" s="655">
        <v>5000</v>
      </c>
      <c r="LAP47" s="626"/>
      <c r="LAQ47" s="655">
        <v>5000</v>
      </c>
      <c r="LAR47" s="626"/>
      <c r="LAS47" s="655">
        <v>5000</v>
      </c>
      <c r="LAT47" s="626"/>
      <c r="LAU47" s="655">
        <v>5000</v>
      </c>
      <c r="LAV47" s="626"/>
      <c r="LAW47" s="655">
        <v>5000</v>
      </c>
      <c r="LAX47" s="626"/>
      <c r="LAY47" s="655">
        <v>5000</v>
      </c>
      <c r="LAZ47" s="626"/>
      <c r="LBA47" s="655">
        <v>5000</v>
      </c>
      <c r="LBB47" s="626"/>
      <c r="LBC47" s="655">
        <v>5000</v>
      </c>
      <c r="LBD47" s="626"/>
      <c r="LBE47" s="655">
        <v>5000</v>
      </c>
      <c r="LBF47" s="626"/>
      <c r="LBG47" s="655">
        <v>5000</v>
      </c>
      <c r="LBH47" s="626"/>
      <c r="LBI47" s="655">
        <v>5000</v>
      </c>
      <c r="LBJ47" s="626"/>
      <c r="LBK47" s="655">
        <v>5000</v>
      </c>
      <c r="LBL47" s="626"/>
      <c r="LBM47" s="655">
        <v>5000</v>
      </c>
      <c r="LBN47" s="626"/>
      <c r="LBO47" s="655">
        <v>5000</v>
      </c>
      <c r="LBP47" s="626"/>
      <c r="LBQ47" s="655">
        <v>5000</v>
      </c>
      <c r="LBR47" s="626"/>
      <c r="LBS47" s="655">
        <v>5000</v>
      </c>
      <c r="LBT47" s="626"/>
      <c r="LBU47" s="655">
        <v>5000</v>
      </c>
      <c r="LBV47" s="626"/>
      <c r="LBW47" s="655">
        <v>5000</v>
      </c>
      <c r="LBX47" s="626"/>
      <c r="LBY47" s="655">
        <v>5000</v>
      </c>
      <c r="LBZ47" s="626"/>
      <c r="LCA47" s="655">
        <v>5000</v>
      </c>
      <c r="LCB47" s="626"/>
      <c r="LCC47" s="655">
        <v>5000</v>
      </c>
      <c r="LCD47" s="626"/>
      <c r="LCE47" s="655">
        <v>5000</v>
      </c>
      <c r="LCF47" s="626"/>
      <c r="LCG47" s="655">
        <v>5000</v>
      </c>
      <c r="LCH47" s="626"/>
      <c r="LCI47" s="655">
        <v>5000</v>
      </c>
      <c r="LCJ47" s="626"/>
      <c r="LCK47" s="655">
        <v>5000</v>
      </c>
      <c r="LCL47" s="626"/>
      <c r="LCM47" s="655">
        <v>5000</v>
      </c>
      <c r="LCN47" s="626"/>
      <c r="LCO47" s="655">
        <v>5000</v>
      </c>
      <c r="LCP47" s="626"/>
      <c r="LCQ47" s="655">
        <v>5000</v>
      </c>
      <c r="LCR47" s="626"/>
      <c r="LCS47" s="655">
        <v>5000</v>
      </c>
      <c r="LCT47" s="626"/>
      <c r="LCU47" s="655">
        <v>5000</v>
      </c>
      <c r="LCV47" s="626"/>
      <c r="LCW47" s="655">
        <v>5000</v>
      </c>
      <c r="LCX47" s="626"/>
      <c r="LCY47" s="655">
        <v>5000</v>
      </c>
      <c r="LCZ47" s="626"/>
      <c r="LDA47" s="655">
        <v>5000</v>
      </c>
      <c r="LDB47" s="626"/>
      <c r="LDC47" s="655">
        <v>5000</v>
      </c>
      <c r="LDD47" s="626"/>
      <c r="LDE47" s="655">
        <v>5000</v>
      </c>
      <c r="LDF47" s="626"/>
      <c r="LDG47" s="655">
        <v>5000</v>
      </c>
      <c r="LDH47" s="626"/>
      <c r="LDI47" s="655">
        <v>5000</v>
      </c>
      <c r="LDJ47" s="626"/>
      <c r="LDK47" s="655">
        <v>5000</v>
      </c>
      <c r="LDL47" s="626"/>
      <c r="LDM47" s="655">
        <v>5000</v>
      </c>
      <c r="LDN47" s="626"/>
      <c r="LDO47" s="655">
        <v>5000</v>
      </c>
      <c r="LDP47" s="626"/>
      <c r="LDQ47" s="655">
        <v>5000</v>
      </c>
      <c r="LDR47" s="626"/>
      <c r="LDS47" s="655">
        <v>5000</v>
      </c>
      <c r="LDT47" s="626"/>
      <c r="LDU47" s="655">
        <v>5000</v>
      </c>
      <c r="LDV47" s="626"/>
      <c r="LDW47" s="655">
        <v>5000</v>
      </c>
      <c r="LDX47" s="626"/>
      <c r="LDY47" s="655">
        <v>5000</v>
      </c>
      <c r="LDZ47" s="626"/>
      <c r="LEA47" s="655">
        <v>5000</v>
      </c>
      <c r="LEB47" s="626"/>
      <c r="LEC47" s="655">
        <v>5000</v>
      </c>
      <c r="LED47" s="626"/>
      <c r="LEE47" s="655">
        <v>5000</v>
      </c>
      <c r="LEF47" s="626"/>
      <c r="LEG47" s="655">
        <v>5000</v>
      </c>
      <c r="LEH47" s="626"/>
      <c r="LEI47" s="655">
        <v>5000</v>
      </c>
      <c r="LEJ47" s="626"/>
      <c r="LEK47" s="655">
        <v>5000</v>
      </c>
      <c r="LEL47" s="626"/>
      <c r="LEM47" s="655">
        <v>5000</v>
      </c>
      <c r="LEN47" s="626"/>
      <c r="LEO47" s="655">
        <v>5000</v>
      </c>
      <c r="LEP47" s="626"/>
      <c r="LEQ47" s="655">
        <v>5000</v>
      </c>
      <c r="LER47" s="626"/>
      <c r="LES47" s="655">
        <v>5000</v>
      </c>
      <c r="LET47" s="626"/>
      <c r="LEU47" s="655">
        <v>5000</v>
      </c>
      <c r="LEV47" s="626"/>
      <c r="LEW47" s="655">
        <v>5000</v>
      </c>
      <c r="LEX47" s="626"/>
      <c r="LEY47" s="655">
        <v>5000</v>
      </c>
      <c r="LEZ47" s="626"/>
      <c r="LFA47" s="655">
        <v>5000</v>
      </c>
      <c r="LFB47" s="626"/>
      <c r="LFC47" s="655">
        <v>5000</v>
      </c>
      <c r="LFD47" s="626"/>
      <c r="LFE47" s="655">
        <v>5000</v>
      </c>
      <c r="LFF47" s="626"/>
      <c r="LFG47" s="655">
        <v>5000</v>
      </c>
      <c r="LFH47" s="626"/>
      <c r="LFI47" s="655">
        <v>5000</v>
      </c>
      <c r="LFJ47" s="626"/>
      <c r="LFK47" s="655">
        <v>5000</v>
      </c>
      <c r="LFL47" s="626"/>
      <c r="LFM47" s="655">
        <v>5000</v>
      </c>
      <c r="LFN47" s="626"/>
      <c r="LFO47" s="655">
        <v>5000</v>
      </c>
      <c r="LFP47" s="626"/>
      <c r="LFQ47" s="655">
        <v>5000</v>
      </c>
      <c r="LFR47" s="626"/>
      <c r="LFS47" s="655">
        <v>5000</v>
      </c>
      <c r="LFT47" s="626"/>
      <c r="LFU47" s="655">
        <v>5000</v>
      </c>
      <c r="LFV47" s="626"/>
      <c r="LFW47" s="655">
        <v>5000</v>
      </c>
      <c r="LFX47" s="626"/>
      <c r="LFY47" s="655">
        <v>5000</v>
      </c>
      <c r="LFZ47" s="626"/>
      <c r="LGA47" s="655">
        <v>5000</v>
      </c>
      <c r="LGB47" s="626"/>
      <c r="LGC47" s="655">
        <v>5000</v>
      </c>
      <c r="LGD47" s="626"/>
      <c r="LGE47" s="655">
        <v>5000</v>
      </c>
      <c r="LGF47" s="626"/>
      <c r="LGG47" s="655">
        <v>5000</v>
      </c>
      <c r="LGH47" s="626"/>
      <c r="LGI47" s="655">
        <v>5000</v>
      </c>
      <c r="LGJ47" s="626"/>
      <c r="LGK47" s="655">
        <v>5000</v>
      </c>
      <c r="LGL47" s="626"/>
      <c r="LGM47" s="655">
        <v>5000</v>
      </c>
      <c r="LGN47" s="626"/>
      <c r="LGO47" s="655">
        <v>5000</v>
      </c>
      <c r="LGP47" s="626"/>
      <c r="LGQ47" s="655">
        <v>5000</v>
      </c>
      <c r="LGR47" s="626"/>
      <c r="LGS47" s="655">
        <v>5000</v>
      </c>
      <c r="LGT47" s="626"/>
      <c r="LGU47" s="655">
        <v>5000</v>
      </c>
      <c r="LGV47" s="626"/>
      <c r="LGW47" s="655">
        <v>5000</v>
      </c>
      <c r="LGX47" s="626"/>
      <c r="LGY47" s="655">
        <v>5000</v>
      </c>
      <c r="LGZ47" s="626"/>
      <c r="LHA47" s="655">
        <v>5000</v>
      </c>
      <c r="LHB47" s="626"/>
      <c r="LHC47" s="655">
        <v>5000</v>
      </c>
      <c r="LHD47" s="626"/>
      <c r="LHE47" s="655">
        <v>5000</v>
      </c>
      <c r="LHF47" s="626"/>
      <c r="LHG47" s="655">
        <v>5000</v>
      </c>
      <c r="LHH47" s="626"/>
      <c r="LHI47" s="655">
        <v>5000</v>
      </c>
      <c r="LHJ47" s="626"/>
      <c r="LHK47" s="655">
        <v>5000</v>
      </c>
      <c r="LHL47" s="626"/>
      <c r="LHM47" s="655">
        <v>5000</v>
      </c>
      <c r="LHN47" s="626"/>
      <c r="LHO47" s="655">
        <v>5000</v>
      </c>
      <c r="LHP47" s="626"/>
      <c r="LHQ47" s="655">
        <v>5000</v>
      </c>
      <c r="LHR47" s="626"/>
      <c r="LHS47" s="655">
        <v>5000</v>
      </c>
      <c r="LHT47" s="626"/>
      <c r="LHU47" s="655">
        <v>5000</v>
      </c>
      <c r="LHV47" s="626"/>
      <c r="LHW47" s="655">
        <v>5000</v>
      </c>
      <c r="LHX47" s="626"/>
      <c r="LHY47" s="655">
        <v>5000</v>
      </c>
      <c r="LHZ47" s="626"/>
      <c r="LIA47" s="655">
        <v>5000</v>
      </c>
      <c r="LIB47" s="626"/>
      <c r="LIC47" s="655">
        <v>5000</v>
      </c>
      <c r="LID47" s="626"/>
      <c r="LIE47" s="655">
        <v>5000</v>
      </c>
      <c r="LIF47" s="626"/>
      <c r="LIG47" s="655">
        <v>5000</v>
      </c>
      <c r="LIH47" s="626"/>
      <c r="LII47" s="655">
        <v>5000</v>
      </c>
      <c r="LIJ47" s="626"/>
      <c r="LIK47" s="655">
        <v>5000</v>
      </c>
      <c r="LIL47" s="626"/>
      <c r="LIM47" s="655">
        <v>5000</v>
      </c>
      <c r="LIN47" s="626"/>
      <c r="LIO47" s="655">
        <v>5000</v>
      </c>
      <c r="LIP47" s="626"/>
      <c r="LIQ47" s="655">
        <v>5000</v>
      </c>
      <c r="LIR47" s="626"/>
      <c r="LIS47" s="655">
        <v>5000</v>
      </c>
      <c r="LIT47" s="626"/>
      <c r="LIU47" s="655">
        <v>5000</v>
      </c>
      <c r="LIV47" s="626"/>
      <c r="LIW47" s="655">
        <v>5000</v>
      </c>
      <c r="LIX47" s="626"/>
      <c r="LIY47" s="655">
        <v>5000</v>
      </c>
      <c r="LIZ47" s="626"/>
      <c r="LJA47" s="655">
        <v>5000</v>
      </c>
      <c r="LJB47" s="626"/>
      <c r="LJC47" s="655">
        <v>5000</v>
      </c>
      <c r="LJD47" s="626"/>
      <c r="LJE47" s="655">
        <v>5000</v>
      </c>
      <c r="LJF47" s="626"/>
      <c r="LJG47" s="655">
        <v>5000</v>
      </c>
      <c r="LJH47" s="626"/>
      <c r="LJI47" s="655">
        <v>5000</v>
      </c>
      <c r="LJJ47" s="626"/>
      <c r="LJK47" s="655">
        <v>5000</v>
      </c>
      <c r="LJL47" s="626"/>
      <c r="LJM47" s="655">
        <v>5000</v>
      </c>
      <c r="LJN47" s="626"/>
      <c r="LJO47" s="655">
        <v>5000</v>
      </c>
      <c r="LJP47" s="626"/>
      <c r="LJQ47" s="655">
        <v>5000</v>
      </c>
      <c r="LJR47" s="626"/>
      <c r="LJS47" s="655">
        <v>5000</v>
      </c>
      <c r="LJT47" s="626"/>
      <c r="LJU47" s="655">
        <v>5000</v>
      </c>
      <c r="LJV47" s="626"/>
      <c r="LJW47" s="655">
        <v>5000</v>
      </c>
      <c r="LJX47" s="626"/>
      <c r="LJY47" s="655">
        <v>5000</v>
      </c>
      <c r="LJZ47" s="626"/>
      <c r="LKA47" s="655">
        <v>5000</v>
      </c>
      <c r="LKB47" s="626"/>
      <c r="LKC47" s="655">
        <v>5000</v>
      </c>
      <c r="LKD47" s="626"/>
      <c r="LKE47" s="655">
        <v>5000</v>
      </c>
      <c r="LKF47" s="626"/>
      <c r="LKG47" s="655">
        <v>5000</v>
      </c>
      <c r="LKH47" s="626"/>
      <c r="LKI47" s="655">
        <v>5000</v>
      </c>
      <c r="LKJ47" s="626"/>
      <c r="LKK47" s="655">
        <v>5000</v>
      </c>
      <c r="LKL47" s="626"/>
      <c r="LKM47" s="655">
        <v>5000</v>
      </c>
      <c r="LKN47" s="626"/>
      <c r="LKO47" s="655">
        <v>5000</v>
      </c>
      <c r="LKP47" s="626"/>
      <c r="LKQ47" s="655">
        <v>5000</v>
      </c>
      <c r="LKR47" s="626"/>
      <c r="LKS47" s="655">
        <v>5000</v>
      </c>
      <c r="LKT47" s="626"/>
      <c r="LKU47" s="655">
        <v>5000</v>
      </c>
      <c r="LKV47" s="626"/>
      <c r="LKW47" s="655">
        <v>5000</v>
      </c>
      <c r="LKX47" s="626"/>
      <c r="LKY47" s="655">
        <v>5000</v>
      </c>
      <c r="LKZ47" s="626"/>
      <c r="LLA47" s="655">
        <v>5000</v>
      </c>
      <c r="LLB47" s="626"/>
      <c r="LLC47" s="655">
        <v>5000</v>
      </c>
      <c r="LLD47" s="626"/>
      <c r="LLE47" s="655">
        <v>5000</v>
      </c>
      <c r="LLF47" s="626"/>
      <c r="LLG47" s="655">
        <v>5000</v>
      </c>
      <c r="LLH47" s="626"/>
      <c r="LLI47" s="655">
        <v>5000</v>
      </c>
      <c r="LLJ47" s="626"/>
      <c r="LLK47" s="655">
        <v>5000</v>
      </c>
      <c r="LLL47" s="626"/>
      <c r="LLM47" s="655">
        <v>5000</v>
      </c>
      <c r="LLN47" s="626"/>
      <c r="LLO47" s="655">
        <v>5000</v>
      </c>
      <c r="LLP47" s="626"/>
      <c r="LLQ47" s="655">
        <v>5000</v>
      </c>
      <c r="LLR47" s="626"/>
      <c r="LLS47" s="655">
        <v>5000</v>
      </c>
      <c r="LLT47" s="626"/>
      <c r="LLU47" s="655">
        <v>5000</v>
      </c>
      <c r="LLV47" s="626"/>
      <c r="LLW47" s="655">
        <v>5000</v>
      </c>
      <c r="LLX47" s="626"/>
      <c r="LLY47" s="655">
        <v>5000</v>
      </c>
      <c r="LLZ47" s="626"/>
      <c r="LMA47" s="655">
        <v>5000</v>
      </c>
      <c r="LMB47" s="626"/>
      <c r="LMC47" s="655">
        <v>5000</v>
      </c>
      <c r="LMD47" s="626"/>
      <c r="LME47" s="655">
        <v>5000</v>
      </c>
      <c r="LMF47" s="626"/>
      <c r="LMG47" s="655">
        <v>5000</v>
      </c>
      <c r="LMH47" s="626"/>
      <c r="LMI47" s="655">
        <v>5000</v>
      </c>
      <c r="LMJ47" s="626"/>
      <c r="LMK47" s="655">
        <v>5000</v>
      </c>
      <c r="LML47" s="626"/>
      <c r="LMM47" s="655">
        <v>5000</v>
      </c>
      <c r="LMN47" s="626"/>
      <c r="LMO47" s="655">
        <v>5000</v>
      </c>
      <c r="LMP47" s="626"/>
      <c r="LMQ47" s="655">
        <v>5000</v>
      </c>
      <c r="LMR47" s="626"/>
      <c r="LMS47" s="655">
        <v>5000</v>
      </c>
      <c r="LMT47" s="626"/>
      <c r="LMU47" s="655">
        <v>5000</v>
      </c>
      <c r="LMV47" s="626"/>
      <c r="LMW47" s="655">
        <v>5000</v>
      </c>
      <c r="LMX47" s="626"/>
      <c r="LMY47" s="655">
        <v>5000</v>
      </c>
      <c r="LMZ47" s="626"/>
      <c r="LNA47" s="655">
        <v>5000</v>
      </c>
      <c r="LNB47" s="626"/>
      <c r="LNC47" s="655">
        <v>5000</v>
      </c>
      <c r="LND47" s="626"/>
      <c r="LNE47" s="655">
        <v>5000</v>
      </c>
      <c r="LNF47" s="626"/>
      <c r="LNG47" s="655">
        <v>5000</v>
      </c>
      <c r="LNH47" s="626"/>
      <c r="LNI47" s="655">
        <v>5000</v>
      </c>
      <c r="LNJ47" s="626"/>
      <c r="LNK47" s="655">
        <v>5000</v>
      </c>
      <c r="LNL47" s="626"/>
      <c r="LNM47" s="655">
        <v>5000</v>
      </c>
      <c r="LNN47" s="626"/>
      <c r="LNO47" s="655">
        <v>5000</v>
      </c>
      <c r="LNP47" s="626"/>
      <c r="LNQ47" s="655">
        <v>5000</v>
      </c>
      <c r="LNR47" s="626"/>
      <c r="LNS47" s="655">
        <v>5000</v>
      </c>
      <c r="LNT47" s="626"/>
      <c r="LNU47" s="655">
        <v>5000</v>
      </c>
      <c r="LNV47" s="626"/>
      <c r="LNW47" s="655">
        <v>5000</v>
      </c>
      <c r="LNX47" s="626"/>
      <c r="LNY47" s="655">
        <v>5000</v>
      </c>
      <c r="LNZ47" s="626"/>
      <c r="LOA47" s="655">
        <v>5000</v>
      </c>
      <c r="LOB47" s="626"/>
      <c r="LOC47" s="655">
        <v>5000</v>
      </c>
      <c r="LOD47" s="626"/>
      <c r="LOE47" s="655">
        <v>5000</v>
      </c>
      <c r="LOF47" s="626"/>
      <c r="LOG47" s="655">
        <v>5000</v>
      </c>
      <c r="LOH47" s="626"/>
      <c r="LOI47" s="655">
        <v>5000</v>
      </c>
      <c r="LOJ47" s="626"/>
      <c r="LOK47" s="655">
        <v>5000</v>
      </c>
      <c r="LOL47" s="626"/>
      <c r="LOM47" s="655">
        <v>5000</v>
      </c>
      <c r="LON47" s="626"/>
      <c r="LOO47" s="655">
        <v>5000</v>
      </c>
      <c r="LOP47" s="626"/>
      <c r="LOQ47" s="655">
        <v>5000</v>
      </c>
      <c r="LOR47" s="626"/>
      <c r="LOS47" s="655">
        <v>5000</v>
      </c>
      <c r="LOT47" s="626"/>
      <c r="LOU47" s="655">
        <v>5000</v>
      </c>
      <c r="LOV47" s="626"/>
      <c r="LOW47" s="655">
        <v>5000</v>
      </c>
      <c r="LOX47" s="626"/>
      <c r="LOY47" s="655">
        <v>5000</v>
      </c>
      <c r="LOZ47" s="626"/>
      <c r="LPA47" s="655">
        <v>5000</v>
      </c>
      <c r="LPB47" s="626"/>
      <c r="LPC47" s="655">
        <v>5000</v>
      </c>
      <c r="LPD47" s="626"/>
      <c r="LPE47" s="655">
        <v>5000</v>
      </c>
      <c r="LPF47" s="626"/>
      <c r="LPG47" s="655">
        <v>5000</v>
      </c>
      <c r="LPH47" s="626"/>
      <c r="LPI47" s="655">
        <v>5000</v>
      </c>
      <c r="LPJ47" s="626"/>
      <c r="LPK47" s="655">
        <v>5000</v>
      </c>
      <c r="LPL47" s="626"/>
      <c r="LPM47" s="655">
        <v>5000</v>
      </c>
      <c r="LPN47" s="626"/>
      <c r="LPO47" s="655">
        <v>5000</v>
      </c>
      <c r="LPP47" s="626"/>
      <c r="LPQ47" s="655">
        <v>5000</v>
      </c>
      <c r="LPR47" s="626"/>
      <c r="LPS47" s="655">
        <v>5000</v>
      </c>
      <c r="LPT47" s="626"/>
      <c r="LPU47" s="655">
        <v>5000</v>
      </c>
      <c r="LPV47" s="626"/>
      <c r="LPW47" s="655">
        <v>5000</v>
      </c>
      <c r="LPX47" s="626"/>
      <c r="LPY47" s="655">
        <v>5000</v>
      </c>
      <c r="LPZ47" s="626"/>
      <c r="LQA47" s="655">
        <v>5000</v>
      </c>
      <c r="LQB47" s="626"/>
      <c r="LQC47" s="655">
        <v>5000</v>
      </c>
      <c r="LQD47" s="626"/>
      <c r="LQE47" s="655">
        <v>5000</v>
      </c>
      <c r="LQF47" s="626"/>
      <c r="LQG47" s="655">
        <v>5000</v>
      </c>
      <c r="LQH47" s="626"/>
      <c r="LQI47" s="655">
        <v>5000</v>
      </c>
      <c r="LQJ47" s="626"/>
      <c r="LQK47" s="655">
        <v>5000</v>
      </c>
      <c r="LQL47" s="626"/>
      <c r="LQM47" s="655">
        <v>5000</v>
      </c>
      <c r="LQN47" s="626"/>
      <c r="LQO47" s="655">
        <v>5000</v>
      </c>
      <c r="LQP47" s="626"/>
      <c r="LQQ47" s="655">
        <v>5000</v>
      </c>
      <c r="LQR47" s="626"/>
      <c r="LQS47" s="655">
        <v>5000</v>
      </c>
      <c r="LQT47" s="626"/>
      <c r="LQU47" s="655">
        <v>5000</v>
      </c>
      <c r="LQV47" s="626"/>
      <c r="LQW47" s="655">
        <v>5000</v>
      </c>
      <c r="LQX47" s="626"/>
      <c r="LQY47" s="655">
        <v>5000</v>
      </c>
      <c r="LQZ47" s="626"/>
      <c r="LRA47" s="655">
        <v>5000</v>
      </c>
      <c r="LRB47" s="626"/>
      <c r="LRC47" s="655">
        <v>5000</v>
      </c>
      <c r="LRD47" s="626"/>
      <c r="LRE47" s="655">
        <v>5000</v>
      </c>
      <c r="LRF47" s="626"/>
      <c r="LRG47" s="655">
        <v>5000</v>
      </c>
      <c r="LRH47" s="626"/>
      <c r="LRI47" s="655">
        <v>5000</v>
      </c>
      <c r="LRJ47" s="626"/>
      <c r="LRK47" s="655">
        <v>5000</v>
      </c>
      <c r="LRL47" s="626"/>
      <c r="LRM47" s="655">
        <v>5000</v>
      </c>
      <c r="LRN47" s="626"/>
      <c r="LRO47" s="655">
        <v>5000</v>
      </c>
      <c r="LRP47" s="626"/>
      <c r="LRQ47" s="655">
        <v>5000</v>
      </c>
      <c r="LRR47" s="626"/>
      <c r="LRS47" s="655">
        <v>5000</v>
      </c>
      <c r="LRT47" s="626"/>
      <c r="LRU47" s="655">
        <v>5000</v>
      </c>
      <c r="LRV47" s="626"/>
      <c r="LRW47" s="655">
        <v>5000</v>
      </c>
      <c r="LRX47" s="626"/>
      <c r="LRY47" s="655">
        <v>5000</v>
      </c>
      <c r="LRZ47" s="626"/>
      <c r="LSA47" s="655">
        <v>5000</v>
      </c>
      <c r="LSB47" s="626"/>
      <c r="LSC47" s="655">
        <v>5000</v>
      </c>
      <c r="LSD47" s="626"/>
      <c r="LSE47" s="655">
        <v>5000</v>
      </c>
      <c r="LSF47" s="626"/>
      <c r="LSG47" s="655">
        <v>5000</v>
      </c>
      <c r="LSH47" s="626"/>
      <c r="LSI47" s="655">
        <v>5000</v>
      </c>
      <c r="LSJ47" s="626"/>
      <c r="LSK47" s="655">
        <v>5000</v>
      </c>
      <c r="LSL47" s="626"/>
      <c r="LSM47" s="655">
        <v>5000</v>
      </c>
      <c r="LSN47" s="626"/>
      <c r="LSO47" s="655">
        <v>5000</v>
      </c>
      <c r="LSP47" s="626"/>
      <c r="LSQ47" s="655">
        <v>5000</v>
      </c>
      <c r="LSR47" s="626"/>
      <c r="LSS47" s="655">
        <v>5000</v>
      </c>
      <c r="LST47" s="626"/>
      <c r="LSU47" s="655">
        <v>5000</v>
      </c>
      <c r="LSV47" s="626"/>
      <c r="LSW47" s="655">
        <v>5000</v>
      </c>
      <c r="LSX47" s="626"/>
      <c r="LSY47" s="655">
        <v>5000</v>
      </c>
      <c r="LSZ47" s="626"/>
      <c r="LTA47" s="655">
        <v>5000</v>
      </c>
      <c r="LTB47" s="626"/>
      <c r="LTC47" s="655">
        <v>5000</v>
      </c>
      <c r="LTD47" s="626"/>
      <c r="LTE47" s="655">
        <v>5000</v>
      </c>
      <c r="LTF47" s="626"/>
      <c r="LTG47" s="655">
        <v>5000</v>
      </c>
      <c r="LTH47" s="626"/>
      <c r="LTI47" s="655">
        <v>5000</v>
      </c>
      <c r="LTJ47" s="626"/>
      <c r="LTK47" s="655">
        <v>5000</v>
      </c>
      <c r="LTL47" s="626"/>
      <c r="LTM47" s="655">
        <v>5000</v>
      </c>
      <c r="LTN47" s="626"/>
      <c r="LTO47" s="655">
        <v>5000</v>
      </c>
      <c r="LTP47" s="626"/>
      <c r="LTQ47" s="655">
        <v>5000</v>
      </c>
      <c r="LTR47" s="626"/>
      <c r="LTS47" s="655">
        <v>5000</v>
      </c>
      <c r="LTT47" s="626"/>
      <c r="LTU47" s="655">
        <v>5000</v>
      </c>
      <c r="LTV47" s="626"/>
      <c r="LTW47" s="655">
        <v>5000</v>
      </c>
      <c r="LTX47" s="626"/>
      <c r="LTY47" s="655">
        <v>5000</v>
      </c>
      <c r="LTZ47" s="626"/>
      <c r="LUA47" s="655">
        <v>5000</v>
      </c>
      <c r="LUB47" s="626"/>
      <c r="LUC47" s="655">
        <v>5000</v>
      </c>
      <c r="LUD47" s="626"/>
      <c r="LUE47" s="655">
        <v>5000</v>
      </c>
      <c r="LUF47" s="626"/>
      <c r="LUG47" s="655">
        <v>5000</v>
      </c>
      <c r="LUH47" s="626"/>
      <c r="LUI47" s="655">
        <v>5000</v>
      </c>
      <c r="LUJ47" s="626"/>
      <c r="LUK47" s="655">
        <v>5000</v>
      </c>
      <c r="LUL47" s="626"/>
      <c r="LUM47" s="655">
        <v>5000</v>
      </c>
      <c r="LUN47" s="626"/>
      <c r="LUO47" s="655">
        <v>5000</v>
      </c>
      <c r="LUP47" s="626"/>
      <c r="LUQ47" s="655">
        <v>5000</v>
      </c>
      <c r="LUR47" s="626"/>
      <c r="LUS47" s="655">
        <v>5000</v>
      </c>
      <c r="LUT47" s="626"/>
      <c r="LUU47" s="655">
        <v>5000</v>
      </c>
      <c r="LUV47" s="626"/>
      <c r="LUW47" s="655">
        <v>5000</v>
      </c>
      <c r="LUX47" s="626"/>
      <c r="LUY47" s="655">
        <v>5000</v>
      </c>
      <c r="LUZ47" s="626"/>
      <c r="LVA47" s="655">
        <v>5000</v>
      </c>
      <c r="LVB47" s="626"/>
      <c r="LVC47" s="655">
        <v>5000</v>
      </c>
      <c r="LVD47" s="626"/>
      <c r="LVE47" s="655">
        <v>5000</v>
      </c>
      <c r="LVF47" s="626"/>
      <c r="LVG47" s="655">
        <v>5000</v>
      </c>
      <c r="LVH47" s="626"/>
      <c r="LVI47" s="655">
        <v>5000</v>
      </c>
      <c r="LVJ47" s="626"/>
      <c r="LVK47" s="655">
        <v>5000</v>
      </c>
      <c r="LVL47" s="626"/>
      <c r="LVM47" s="655">
        <v>5000</v>
      </c>
      <c r="LVN47" s="626"/>
      <c r="LVO47" s="655">
        <v>5000</v>
      </c>
      <c r="LVP47" s="626"/>
      <c r="LVQ47" s="655">
        <v>5000</v>
      </c>
      <c r="LVR47" s="626"/>
      <c r="LVS47" s="655">
        <v>5000</v>
      </c>
      <c r="LVT47" s="626"/>
      <c r="LVU47" s="655">
        <v>5000</v>
      </c>
      <c r="LVV47" s="626"/>
      <c r="LVW47" s="655">
        <v>5000</v>
      </c>
      <c r="LVX47" s="626"/>
      <c r="LVY47" s="655">
        <v>5000</v>
      </c>
      <c r="LVZ47" s="626"/>
      <c r="LWA47" s="655">
        <v>5000</v>
      </c>
      <c r="LWB47" s="626"/>
      <c r="LWC47" s="655">
        <v>5000</v>
      </c>
      <c r="LWD47" s="626"/>
      <c r="LWE47" s="655">
        <v>5000</v>
      </c>
      <c r="LWF47" s="626"/>
      <c r="LWG47" s="655">
        <v>5000</v>
      </c>
      <c r="LWH47" s="626"/>
      <c r="LWI47" s="655">
        <v>5000</v>
      </c>
      <c r="LWJ47" s="626"/>
      <c r="LWK47" s="655">
        <v>5000</v>
      </c>
      <c r="LWL47" s="626"/>
      <c r="LWM47" s="655">
        <v>5000</v>
      </c>
      <c r="LWN47" s="626"/>
      <c r="LWO47" s="655">
        <v>5000</v>
      </c>
      <c r="LWP47" s="626"/>
      <c r="LWQ47" s="655">
        <v>5000</v>
      </c>
      <c r="LWR47" s="626"/>
      <c r="LWS47" s="655">
        <v>5000</v>
      </c>
      <c r="LWT47" s="626"/>
      <c r="LWU47" s="655">
        <v>5000</v>
      </c>
      <c r="LWV47" s="626"/>
      <c r="LWW47" s="655">
        <v>5000</v>
      </c>
      <c r="LWX47" s="626"/>
      <c r="LWY47" s="655">
        <v>5000</v>
      </c>
      <c r="LWZ47" s="626"/>
      <c r="LXA47" s="655">
        <v>5000</v>
      </c>
      <c r="LXB47" s="626"/>
      <c r="LXC47" s="655">
        <v>5000</v>
      </c>
      <c r="LXD47" s="626"/>
      <c r="LXE47" s="655">
        <v>5000</v>
      </c>
      <c r="LXF47" s="626"/>
      <c r="LXG47" s="655">
        <v>5000</v>
      </c>
      <c r="LXH47" s="626"/>
      <c r="LXI47" s="655">
        <v>5000</v>
      </c>
      <c r="LXJ47" s="626"/>
      <c r="LXK47" s="655">
        <v>5000</v>
      </c>
      <c r="LXL47" s="626"/>
      <c r="LXM47" s="655">
        <v>5000</v>
      </c>
      <c r="LXN47" s="626"/>
      <c r="LXO47" s="655">
        <v>5000</v>
      </c>
      <c r="LXP47" s="626"/>
      <c r="LXQ47" s="655">
        <v>5000</v>
      </c>
      <c r="LXR47" s="626"/>
      <c r="LXS47" s="655">
        <v>5000</v>
      </c>
      <c r="LXT47" s="626"/>
      <c r="LXU47" s="655">
        <v>5000</v>
      </c>
      <c r="LXV47" s="626"/>
      <c r="LXW47" s="655">
        <v>5000</v>
      </c>
      <c r="LXX47" s="626"/>
      <c r="LXY47" s="655">
        <v>5000</v>
      </c>
      <c r="LXZ47" s="626"/>
      <c r="LYA47" s="655">
        <v>5000</v>
      </c>
      <c r="LYB47" s="626"/>
      <c r="LYC47" s="655">
        <v>5000</v>
      </c>
      <c r="LYD47" s="626"/>
      <c r="LYE47" s="655">
        <v>5000</v>
      </c>
      <c r="LYF47" s="626"/>
      <c r="LYG47" s="655">
        <v>5000</v>
      </c>
      <c r="LYH47" s="626"/>
      <c r="LYI47" s="655">
        <v>5000</v>
      </c>
      <c r="LYJ47" s="626"/>
      <c r="LYK47" s="655">
        <v>5000</v>
      </c>
      <c r="LYL47" s="626"/>
      <c r="LYM47" s="655">
        <v>5000</v>
      </c>
      <c r="LYN47" s="626"/>
      <c r="LYO47" s="655">
        <v>5000</v>
      </c>
      <c r="LYP47" s="626"/>
      <c r="LYQ47" s="655">
        <v>5000</v>
      </c>
      <c r="LYR47" s="626"/>
      <c r="LYS47" s="655">
        <v>5000</v>
      </c>
      <c r="LYT47" s="626"/>
      <c r="LYU47" s="655">
        <v>5000</v>
      </c>
      <c r="LYV47" s="626"/>
      <c r="LYW47" s="655">
        <v>5000</v>
      </c>
      <c r="LYX47" s="626"/>
      <c r="LYY47" s="655">
        <v>5000</v>
      </c>
      <c r="LYZ47" s="626"/>
      <c r="LZA47" s="655">
        <v>5000</v>
      </c>
      <c r="LZB47" s="626"/>
      <c r="LZC47" s="655">
        <v>5000</v>
      </c>
      <c r="LZD47" s="626"/>
      <c r="LZE47" s="655">
        <v>5000</v>
      </c>
      <c r="LZF47" s="626"/>
      <c r="LZG47" s="655">
        <v>5000</v>
      </c>
      <c r="LZH47" s="626"/>
      <c r="LZI47" s="655">
        <v>5000</v>
      </c>
      <c r="LZJ47" s="626"/>
      <c r="LZK47" s="655">
        <v>5000</v>
      </c>
      <c r="LZL47" s="626"/>
      <c r="LZM47" s="655">
        <v>5000</v>
      </c>
      <c r="LZN47" s="626"/>
      <c r="LZO47" s="655">
        <v>5000</v>
      </c>
      <c r="LZP47" s="626"/>
      <c r="LZQ47" s="655">
        <v>5000</v>
      </c>
      <c r="LZR47" s="626"/>
      <c r="LZS47" s="655">
        <v>5000</v>
      </c>
      <c r="LZT47" s="626"/>
      <c r="LZU47" s="655">
        <v>5000</v>
      </c>
      <c r="LZV47" s="626"/>
      <c r="LZW47" s="655">
        <v>5000</v>
      </c>
      <c r="LZX47" s="626"/>
      <c r="LZY47" s="655">
        <v>5000</v>
      </c>
      <c r="LZZ47" s="626"/>
      <c r="MAA47" s="655">
        <v>5000</v>
      </c>
      <c r="MAB47" s="626"/>
      <c r="MAC47" s="655">
        <v>5000</v>
      </c>
      <c r="MAD47" s="626"/>
      <c r="MAE47" s="655">
        <v>5000</v>
      </c>
      <c r="MAF47" s="626"/>
      <c r="MAG47" s="655">
        <v>5000</v>
      </c>
      <c r="MAH47" s="626"/>
      <c r="MAI47" s="655">
        <v>5000</v>
      </c>
      <c r="MAJ47" s="626"/>
      <c r="MAK47" s="655">
        <v>5000</v>
      </c>
      <c r="MAL47" s="626"/>
      <c r="MAM47" s="655">
        <v>5000</v>
      </c>
      <c r="MAN47" s="626"/>
      <c r="MAO47" s="655">
        <v>5000</v>
      </c>
      <c r="MAP47" s="626"/>
      <c r="MAQ47" s="655">
        <v>5000</v>
      </c>
      <c r="MAR47" s="626"/>
      <c r="MAS47" s="655">
        <v>5000</v>
      </c>
      <c r="MAT47" s="626"/>
      <c r="MAU47" s="655">
        <v>5000</v>
      </c>
      <c r="MAV47" s="626"/>
      <c r="MAW47" s="655">
        <v>5000</v>
      </c>
      <c r="MAX47" s="626"/>
      <c r="MAY47" s="655">
        <v>5000</v>
      </c>
      <c r="MAZ47" s="626"/>
      <c r="MBA47" s="655">
        <v>5000</v>
      </c>
      <c r="MBB47" s="626"/>
      <c r="MBC47" s="655">
        <v>5000</v>
      </c>
      <c r="MBD47" s="626"/>
      <c r="MBE47" s="655">
        <v>5000</v>
      </c>
      <c r="MBF47" s="626"/>
      <c r="MBG47" s="655">
        <v>5000</v>
      </c>
      <c r="MBH47" s="626"/>
      <c r="MBI47" s="655">
        <v>5000</v>
      </c>
      <c r="MBJ47" s="626"/>
      <c r="MBK47" s="655">
        <v>5000</v>
      </c>
      <c r="MBL47" s="626"/>
      <c r="MBM47" s="655">
        <v>5000</v>
      </c>
      <c r="MBN47" s="626"/>
      <c r="MBO47" s="655">
        <v>5000</v>
      </c>
      <c r="MBP47" s="626"/>
      <c r="MBQ47" s="655">
        <v>5000</v>
      </c>
      <c r="MBR47" s="626"/>
      <c r="MBS47" s="655">
        <v>5000</v>
      </c>
      <c r="MBT47" s="626"/>
      <c r="MBU47" s="655">
        <v>5000</v>
      </c>
      <c r="MBV47" s="626"/>
      <c r="MBW47" s="655">
        <v>5000</v>
      </c>
      <c r="MBX47" s="626"/>
      <c r="MBY47" s="655">
        <v>5000</v>
      </c>
      <c r="MBZ47" s="626"/>
      <c r="MCA47" s="655">
        <v>5000</v>
      </c>
      <c r="MCB47" s="626"/>
      <c r="MCC47" s="655">
        <v>5000</v>
      </c>
      <c r="MCD47" s="626"/>
      <c r="MCE47" s="655">
        <v>5000</v>
      </c>
      <c r="MCF47" s="626"/>
      <c r="MCG47" s="655">
        <v>5000</v>
      </c>
      <c r="MCH47" s="626"/>
      <c r="MCI47" s="655">
        <v>5000</v>
      </c>
      <c r="MCJ47" s="626"/>
      <c r="MCK47" s="655">
        <v>5000</v>
      </c>
      <c r="MCL47" s="626"/>
      <c r="MCM47" s="655">
        <v>5000</v>
      </c>
      <c r="MCN47" s="626"/>
      <c r="MCO47" s="655">
        <v>5000</v>
      </c>
      <c r="MCP47" s="626"/>
      <c r="MCQ47" s="655">
        <v>5000</v>
      </c>
      <c r="MCR47" s="626"/>
      <c r="MCS47" s="655">
        <v>5000</v>
      </c>
      <c r="MCT47" s="626"/>
      <c r="MCU47" s="655">
        <v>5000</v>
      </c>
      <c r="MCV47" s="626"/>
      <c r="MCW47" s="655">
        <v>5000</v>
      </c>
      <c r="MCX47" s="626"/>
      <c r="MCY47" s="655">
        <v>5000</v>
      </c>
      <c r="MCZ47" s="626"/>
      <c r="MDA47" s="655">
        <v>5000</v>
      </c>
      <c r="MDB47" s="626"/>
      <c r="MDC47" s="655">
        <v>5000</v>
      </c>
      <c r="MDD47" s="626"/>
      <c r="MDE47" s="655">
        <v>5000</v>
      </c>
      <c r="MDF47" s="626"/>
      <c r="MDG47" s="655">
        <v>5000</v>
      </c>
      <c r="MDH47" s="626"/>
      <c r="MDI47" s="655">
        <v>5000</v>
      </c>
      <c r="MDJ47" s="626"/>
      <c r="MDK47" s="655">
        <v>5000</v>
      </c>
      <c r="MDL47" s="626"/>
      <c r="MDM47" s="655">
        <v>5000</v>
      </c>
      <c r="MDN47" s="626"/>
      <c r="MDO47" s="655">
        <v>5000</v>
      </c>
      <c r="MDP47" s="626"/>
      <c r="MDQ47" s="655">
        <v>5000</v>
      </c>
      <c r="MDR47" s="626"/>
      <c r="MDS47" s="655">
        <v>5000</v>
      </c>
      <c r="MDT47" s="626"/>
      <c r="MDU47" s="655">
        <v>5000</v>
      </c>
      <c r="MDV47" s="626"/>
      <c r="MDW47" s="655">
        <v>5000</v>
      </c>
      <c r="MDX47" s="626"/>
      <c r="MDY47" s="655">
        <v>5000</v>
      </c>
      <c r="MDZ47" s="626"/>
      <c r="MEA47" s="655">
        <v>5000</v>
      </c>
      <c r="MEB47" s="626"/>
      <c r="MEC47" s="655">
        <v>5000</v>
      </c>
      <c r="MED47" s="626"/>
      <c r="MEE47" s="655">
        <v>5000</v>
      </c>
      <c r="MEF47" s="626"/>
      <c r="MEG47" s="655">
        <v>5000</v>
      </c>
      <c r="MEH47" s="626"/>
      <c r="MEI47" s="655">
        <v>5000</v>
      </c>
      <c r="MEJ47" s="626"/>
      <c r="MEK47" s="655">
        <v>5000</v>
      </c>
      <c r="MEL47" s="626"/>
      <c r="MEM47" s="655">
        <v>5000</v>
      </c>
      <c r="MEN47" s="626"/>
      <c r="MEO47" s="655">
        <v>5000</v>
      </c>
      <c r="MEP47" s="626"/>
      <c r="MEQ47" s="655">
        <v>5000</v>
      </c>
      <c r="MER47" s="626"/>
      <c r="MES47" s="655">
        <v>5000</v>
      </c>
      <c r="MET47" s="626"/>
      <c r="MEU47" s="655">
        <v>5000</v>
      </c>
      <c r="MEV47" s="626"/>
      <c r="MEW47" s="655">
        <v>5000</v>
      </c>
      <c r="MEX47" s="626"/>
      <c r="MEY47" s="655">
        <v>5000</v>
      </c>
      <c r="MEZ47" s="626"/>
      <c r="MFA47" s="655">
        <v>5000</v>
      </c>
      <c r="MFB47" s="626"/>
      <c r="MFC47" s="655">
        <v>5000</v>
      </c>
      <c r="MFD47" s="626"/>
      <c r="MFE47" s="655">
        <v>5000</v>
      </c>
      <c r="MFF47" s="626"/>
      <c r="MFG47" s="655">
        <v>5000</v>
      </c>
      <c r="MFH47" s="626"/>
      <c r="MFI47" s="655">
        <v>5000</v>
      </c>
      <c r="MFJ47" s="626"/>
      <c r="MFK47" s="655">
        <v>5000</v>
      </c>
      <c r="MFL47" s="626"/>
      <c r="MFM47" s="655">
        <v>5000</v>
      </c>
      <c r="MFN47" s="626"/>
      <c r="MFO47" s="655">
        <v>5000</v>
      </c>
      <c r="MFP47" s="626"/>
      <c r="MFQ47" s="655">
        <v>5000</v>
      </c>
      <c r="MFR47" s="626"/>
      <c r="MFS47" s="655">
        <v>5000</v>
      </c>
      <c r="MFT47" s="626"/>
      <c r="MFU47" s="655">
        <v>5000</v>
      </c>
      <c r="MFV47" s="626"/>
      <c r="MFW47" s="655">
        <v>5000</v>
      </c>
      <c r="MFX47" s="626"/>
      <c r="MFY47" s="655">
        <v>5000</v>
      </c>
      <c r="MFZ47" s="626"/>
      <c r="MGA47" s="655">
        <v>5000</v>
      </c>
      <c r="MGB47" s="626"/>
      <c r="MGC47" s="655">
        <v>5000</v>
      </c>
      <c r="MGD47" s="626"/>
      <c r="MGE47" s="655">
        <v>5000</v>
      </c>
      <c r="MGF47" s="626"/>
      <c r="MGG47" s="655">
        <v>5000</v>
      </c>
      <c r="MGH47" s="626"/>
      <c r="MGI47" s="655">
        <v>5000</v>
      </c>
      <c r="MGJ47" s="626"/>
      <c r="MGK47" s="655">
        <v>5000</v>
      </c>
      <c r="MGL47" s="626"/>
      <c r="MGM47" s="655">
        <v>5000</v>
      </c>
      <c r="MGN47" s="626"/>
      <c r="MGO47" s="655">
        <v>5000</v>
      </c>
      <c r="MGP47" s="626"/>
      <c r="MGQ47" s="655">
        <v>5000</v>
      </c>
      <c r="MGR47" s="626"/>
      <c r="MGS47" s="655">
        <v>5000</v>
      </c>
      <c r="MGT47" s="626"/>
      <c r="MGU47" s="655">
        <v>5000</v>
      </c>
      <c r="MGV47" s="626"/>
      <c r="MGW47" s="655">
        <v>5000</v>
      </c>
      <c r="MGX47" s="626"/>
      <c r="MGY47" s="655">
        <v>5000</v>
      </c>
      <c r="MGZ47" s="626"/>
      <c r="MHA47" s="655">
        <v>5000</v>
      </c>
      <c r="MHB47" s="626"/>
      <c r="MHC47" s="655">
        <v>5000</v>
      </c>
      <c r="MHD47" s="626"/>
      <c r="MHE47" s="655">
        <v>5000</v>
      </c>
      <c r="MHF47" s="626"/>
      <c r="MHG47" s="655">
        <v>5000</v>
      </c>
      <c r="MHH47" s="626"/>
      <c r="MHI47" s="655">
        <v>5000</v>
      </c>
      <c r="MHJ47" s="626"/>
      <c r="MHK47" s="655">
        <v>5000</v>
      </c>
      <c r="MHL47" s="626"/>
      <c r="MHM47" s="655">
        <v>5000</v>
      </c>
      <c r="MHN47" s="626"/>
      <c r="MHO47" s="655">
        <v>5000</v>
      </c>
      <c r="MHP47" s="626"/>
      <c r="MHQ47" s="655">
        <v>5000</v>
      </c>
      <c r="MHR47" s="626"/>
      <c r="MHS47" s="655">
        <v>5000</v>
      </c>
      <c r="MHT47" s="626"/>
      <c r="MHU47" s="655">
        <v>5000</v>
      </c>
      <c r="MHV47" s="626"/>
      <c r="MHW47" s="655">
        <v>5000</v>
      </c>
      <c r="MHX47" s="626"/>
      <c r="MHY47" s="655">
        <v>5000</v>
      </c>
      <c r="MHZ47" s="626"/>
      <c r="MIA47" s="655">
        <v>5000</v>
      </c>
      <c r="MIB47" s="626"/>
      <c r="MIC47" s="655">
        <v>5000</v>
      </c>
      <c r="MID47" s="626"/>
      <c r="MIE47" s="655">
        <v>5000</v>
      </c>
      <c r="MIF47" s="626"/>
      <c r="MIG47" s="655">
        <v>5000</v>
      </c>
      <c r="MIH47" s="626"/>
      <c r="MII47" s="655">
        <v>5000</v>
      </c>
      <c r="MIJ47" s="626"/>
      <c r="MIK47" s="655">
        <v>5000</v>
      </c>
      <c r="MIL47" s="626"/>
      <c r="MIM47" s="655">
        <v>5000</v>
      </c>
      <c r="MIN47" s="626"/>
      <c r="MIO47" s="655">
        <v>5000</v>
      </c>
      <c r="MIP47" s="626"/>
      <c r="MIQ47" s="655">
        <v>5000</v>
      </c>
      <c r="MIR47" s="626"/>
      <c r="MIS47" s="655">
        <v>5000</v>
      </c>
      <c r="MIT47" s="626"/>
      <c r="MIU47" s="655">
        <v>5000</v>
      </c>
      <c r="MIV47" s="626"/>
      <c r="MIW47" s="655">
        <v>5000</v>
      </c>
      <c r="MIX47" s="626"/>
      <c r="MIY47" s="655">
        <v>5000</v>
      </c>
      <c r="MIZ47" s="626"/>
      <c r="MJA47" s="655">
        <v>5000</v>
      </c>
      <c r="MJB47" s="626"/>
      <c r="MJC47" s="655">
        <v>5000</v>
      </c>
      <c r="MJD47" s="626"/>
      <c r="MJE47" s="655">
        <v>5000</v>
      </c>
      <c r="MJF47" s="626"/>
      <c r="MJG47" s="655">
        <v>5000</v>
      </c>
      <c r="MJH47" s="626"/>
      <c r="MJI47" s="655">
        <v>5000</v>
      </c>
      <c r="MJJ47" s="626"/>
      <c r="MJK47" s="655">
        <v>5000</v>
      </c>
      <c r="MJL47" s="626"/>
      <c r="MJM47" s="655">
        <v>5000</v>
      </c>
      <c r="MJN47" s="626"/>
      <c r="MJO47" s="655">
        <v>5000</v>
      </c>
      <c r="MJP47" s="626"/>
      <c r="MJQ47" s="655">
        <v>5000</v>
      </c>
      <c r="MJR47" s="626"/>
      <c r="MJS47" s="655">
        <v>5000</v>
      </c>
      <c r="MJT47" s="626"/>
      <c r="MJU47" s="655">
        <v>5000</v>
      </c>
      <c r="MJV47" s="626"/>
      <c r="MJW47" s="655">
        <v>5000</v>
      </c>
      <c r="MJX47" s="626"/>
      <c r="MJY47" s="655">
        <v>5000</v>
      </c>
      <c r="MJZ47" s="626"/>
      <c r="MKA47" s="655">
        <v>5000</v>
      </c>
      <c r="MKB47" s="626"/>
      <c r="MKC47" s="655">
        <v>5000</v>
      </c>
      <c r="MKD47" s="626"/>
      <c r="MKE47" s="655">
        <v>5000</v>
      </c>
      <c r="MKF47" s="626"/>
      <c r="MKG47" s="655">
        <v>5000</v>
      </c>
      <c r="MKH47" s="626"/>
      <c r="MKI47" s="655">
        <v>5000</v>
      </c>
      <c r="MKJ47" s="626"/>
      <c r="MKK47" s="655">
        <v>5000</v>
      </c>
      <c r="MKL47" s="626"/>
      <c r="MKM47" s="655">
        <v>5000</v>
      </c>
      <c r="MKN47" s="626"/>
      <c r="MKO47" s="655">
        <v>5000</v>
      </c>
      <c r="MKP47" s="626"/>
      <c r="MKQ47" s="655">
        <v>5000</v>
      </c>
      <c r="MKR47" s="626"/>
      <c r="MKS47" s="655">
        <v>5000</v>
      </c>
      <c r="MKT47" s="626"/>
      <c r="MKU47" s="655">
        <v>5000</v>
      </c>
      <c r="MKV47" s="626"/>
      <c r="MKW47" s="655">
        <v>5000</v>
      </c>
      <c r="MKX47" s="626"/>
      <c r="MKY47" s="655">
        <v>5000</v>
      </c>
      <c r="MKZ47" s="626"/>
      <c r="MLA47" s="655">
        <v>5000</v>
      </c>
      <c r="MLB47" s="626"/>
      <c r="MLC47" s="655">
        <v>5000</v>
      </c>
      <c r="MLD47" s="626"/>
      <c r="MLE47" s="655">
        <v>5000</v>
      </c>
      <c r="MLF47" s="626"/>
      <c r="MLG47" s="655">
        <v>5000</v>
      </c>
      <c r="MLH47" s="626"/>
      <c r="MLI47" s="655">
        <v>5000</v>
      </c>
      <c r="MLJ47" s="626"/>
      <c r="MLK47" s="655">
        <v>5000</v>
      </c>
      <c r="MLL47" s="626"/>
      <c r="MLM47" s="655">
        <v>5000</v>
      </c>
      <c r="MLN47" s="626"/>
      <c r="MLO47" s="655">
        <v>5000</v>
      </c>
      <c r="MLP47" s="626"/>
      <c r="MLQ47" s="655">
        <v>5000</v>
      </c>
      <c r="MLR47" s="626"/>
      <c r="MLS47" s="655">
        <v>5000</v>
      </c>
      <c r="MLT47" s="626"/>
      <c r="MLU47" s="655">
        <v>5000</v>
      </c>
      <c r="MLV47" s="626"/>
      <c r="MLW47" s="655">
        <v>5000</v>
      </c>
      <c r="MLX47" s="626"/>
      <c r="MLY47" s="655">
        <v>5000</v>
      </c>
      <c r="MLZ47" s="626"/>
      <c r="MMA47" s="655">
        <v>5000</v>
      </c>
      <c r="MMB47" s="626"/>
      <c r="MMC47" s="655">
        <v>5000</v>
      </c>
      <c r="MMD47" s="626"/>
      <c r="MME47" s="655">
        <v>5000</v>
      </c>
      <c r="MMF47" s="626"/>
      <c r="MMG47" s="655">
        <v>5000</v>
      </c>
      <c r="MMH47" s="626"/>
      <c r="MMI47" s="655">
        <v>5000</v>
      </c>
      <c r="MMJ47" s="626"/>
      <c r="MMK47" s="655">
        <v>5000</v>
      </c>
      <c r="MML47" s="626"/>
      <c r="MMM47" s="655">
        <v>5000</v>
      </c>
      <c r="MMN47" s="626"/>
      <c r="MMO47" s="655">
        <v>5000</v>
      </c>
      <c r="MMP47" s="626"/>
      <c r="MMQ47" s="655">
        <v>5000</v>
      </c>
      <c r="MMR47" s="626"/>
      <c r="MMS47" s="655">
        <v>5000</v>
      </c>
      <c r="MMT47" s="626"/>
      <c r="MMU47" s="655">
        <v>5000</v>
      </c>
      <c r="MMV47" s="626"/>
      <c r="MMW47" s="655">
        <v>5000</v>
      </c>
      <c r="MMX47" s="626"/>
      <c r="MMY47" s="655">
        <v>5000</v>
      </c>
      <c r="MMZ47" s="626"/>
      <c r="MNA47" s="655">
        <v>5000</v>
      </c>
      <c r="MNB47" s="626"/>
      <c r="MNC47" s="655">
        <v>5000</v>
      </c>
      <c r="MND47" s="626"/>
      <c r="MNE47" s="655">
        <v>5000</v>
      </c>
      <c r="MNF47" s="626"/>
      <c r="MNG47" s="655">
        <v>5000</v>
      </c>
      <c r="MNH47" s="626"/>
      <c r="MNI47" s="655">
        <v>5000</v>
      </c>
      <c r="MNJ47" s="626"/>
      <c r="MNK47" s="655">
        <v>5000</v>
      </c>
      <c r="MNL47" s="626"/>
      <c r="MNM47" s="655">
        <v>5000</v>
      </c>
      <c r="MNN47" s="626"/>
      <c r="MNO47" s="655">
        <v>5000</v>
      </c>
      <c r="MNP47" s="626"/>
      <c r="MNQ47" s="655">
        <v>5000</v>
      </c>
      <c r="MNR47" s="626"/>
      <c r="MNS47" s="655">
        <v>5000</v>
      </c>
      <c r="MNT47" s="626"/>
      <c r="MNU47" s="655">
        <v>5000</v>
      </c>
      <c r="MNV47" s="626"/>
      <c r="MNW47" s="655">
        <v>5000</v>
      </c>
      <c r="MNX47" s="626"/>
      <c r="MNY47" s="655">
        <v>5000</v>
      </c>
      <c r="MNZ47" s="626"/>
      <c r="MOA47" s="655">
        <v>5000</v>
      </c>
      <c r="MOB47" s="626"/>
      <c r="MOC47" s="655">
        <v>5000</v>
      </c>
      <c r="MOD47" s="626"/>
      <c r="MOE47" s="655">
        <v>5000</v>
      </c>
      <c r="MOF47" s="626"/>
      <c r="MOG47" s="655">
        <v>5000</v>
      </c>
      <c r="MOH47" s="626"/>
      <c r="MOI47" s="655">
        <v>5000</v>
      </c>
      <c r="MOJ47" s="626"/>
      <c r="MOK47" s="655">
        <v>5000</v>
      </c>
      <c r="MOL47" s="626"/>
      <c r="MOM47" s="655">
        <v>5000</v>
      </c>
      <c r="MON47" s="626"/>
      <c r="MOO47" s="655">
        <v>5000</v>
      </c>
      <c r="MOP47" s="626"/>
      <c r="MOQ47" s="655">
        <v>5000</v>
      </c>
      <c r="MOR47" s="626"/>
      <c r="MOS47" s="655">
        <v>5000</v>
      </c>
      <c r="MOT47" s="626"/>
      <c r="MOU47" s="655">
        <v>5000</v>
      </c>
      <c r="MOV47" s="626"/>
      <c r="MOW47" s="655">
        <v>5000</v>
      </c>
      <c r="MOX47" s="626"/>
      <c r="MOY47" s="655">
        <v>5000</v>
      </c>
      <c r="MOZ47" s="626"/>
      <c r="MPA47" s="655">
        <v>5000</v>
      </c>
      <c r="MPB47" s="626"/>
      <c r="MPC47" s="655">
        <v>5000</v>
      </c>
      <c r="MPD47" s="626"/>
      <c r="MPE47" s="655">
        <v>5000</v>
      </c>
      <c r="MPF47" s="626"/>
      <c r="MPG47" s="655">
        <v>5000</v>
      </c>
      <c r="MPH47" s="626"/>
      <c r="MPI47" s="655">
        <v>5000</v>
      </c>
      <c r="MPJ47" s="626"/>
      <c r="MPK47" s="655">
        <v>5000</v>
      </c>
      <c r="MPL47" s="626"/>
      <c r="MPM47" s="655">
        <v>5000</v>
      </c>
      <c r="MPN47" s="626"/>
      <c r="MPO47" s="655">
        <v>5000</v>
      </c>
      <c r="MPP47" s="626"/>
      <c r="MPQ47" s="655">
        <v>5000</v>
      </c>
      <c r="MPR47" s="626"/>
      <c r="MPS47" s="655">
        <v>5000</v>
      </c>
      <c r="MPT47" s="626"/>
      <c r="MPU47" s="655">
        <v>5000</v>
      </c>
      <c r="MPV47" s="626"/>
      <c r="MPW47" s="655">
        <v>5000</v>
      </c>
      <c r="MPX47" s="626"/>
      <c r="MPY47" s="655">
        <v>5000</v>
      </c>
      <c r="MPZ47" s="626"/>
      <c r="MQA47" s="655">
        <v>5000</v>
      </c>
      <c r="MQB47" s="626"/>
      <c r="MQC47" s="655">
        <v>5000</v>
      </c>
      <c r="MQD47" s="626"/>
      <c r="MQE47" s="655">
        <v>5000</v>
      </c>
      <c r="MQF47" s="626"/>
      <c r="MQG47" s="655">
        <v>5000</v>
      </c>
      <c r="MQH47" s="626"/>
      <c r="MQI47" s="655">
        <v>5000</v>
      </c>
      <c r="MQJ47" s="626"/>
      <c r="MQK47" s="655">
        <v>5000</v>
      </c>
      <c r="MQL47" s="626"/>
      <c r="MQM47" s="655">
        <v>5000</v>
      </c>
      <c r="MQN47" s="626"/>
      <c r="MQO47" s="655">
        <v>5000</v>
      </c>
      <c r="MQP47" s="626"/>
      <c r="MQQ47" s="655">
        <v>5000</v>
      </c>
      <c r="MQR47" s="626"/>
      <c r="MQS47" s="655">
        <v>5000</v>
      </c>
      <c r="MQT47" s="626"/>
      <c r="MQU47" s="655">
        <v>5000</v>
      </c>
      <c r="MQV47" s="626"/>
      <c r="MQW47" s="655">
        <v>5000</v>
      </c>
      <c r="MQX47" s="626"/>
      <c r="MQY47" s="655">
        <v>5000</v>
      </c>
      <c r="MQZ47" s="626"/>
      <c r="MRA47" s="655">
        <v>5000</v>
      </c>
      <c r="MRB47" s="626"/>
      <c r="MRC47" s="655">
        <v>5000</v>
      </c>
      <c r="MRD47" s="626"/>
      <c r="MRE47" s="655">
        <v>5000</v>
      </c>
      <c r="MRF47" s="626"/>
      <c r="MRG47" s="655">
        <v>5000</v>
      </c>
      <c r="MRH47" s="626"/>
      <c r="MRI47" s="655">
        <v>5000</v>
      </c>
      <c r="MRJ47" s="626"/>
      <c r="MRK47" s="655">
        <v>5000</v>
      </c>
      <c r="MRL47" s="626"/>
      <c r="MRM47" s="655">
        <v>5000</v>
      </c>
      <c r="MRN47" s="626"/>
      <c r="MRO47" s="655">
        <v>5000</v>
      </c>
      <c r="MRP47" s="626"/>
      <c r="MRQ47" s="655">
        <v>5000</v>
      </c>
      <c r="MRR47" s="626"/>
      <c r="MRS47" s="655">
        <v>5000</v>
      </c>
      <c r="MRT47" s="626"/>
      <c r="MRU47" s="655">
        <v>5000</v>
      </c>
      <c r="MRV47" s="626"/>
      <c r="MRW47" s="655">
        <v>5000</v>
      </c>
      <c r="MRX47" s="626"/>
      <c r="MRY47" s="655">
        <v>5000</v>
      </c>
      <c r="MRZ47" s="626"/>
      <c r="MSA47" s="655">
        <v>5000</v>
      </c>
      <c r="MSB47" s="626"/>
      <c r="MSC47" s="655">
        <v>5000</v>
      </c>
      <c r="MSD47" s="626"/>
      <c r="MSE47" s="655">
        <v>5000</v>
      </c>
      <c r="MSF47" s="626"/>
      <c r="MSG47" s="655">
        <v>5000</v>
      </c>
      <c r="MSH47" s="626"/>
      <c r="MSI47" s="655">
        <v>5000</v>
      </c>
      <c r="MSJ47" s="626"/>
      <c r="MSK47" s="655">
        <v>5000</v>
      </c>
      <c r="MSL47" s="626"/>
      <c r="MSM47" s="655">
        <v>5000</v>
      </c>
      <c r="MSN47" s="626"/>
      <c r="MSO47" s="655">
        <v>5000</v>
      </c>
      <c r="MSP47" s="626"/>
      <c r="MSQ47" s="655">
        <v>5000</v>
      </c>
      <c r="MSR47" s="626"/>
      <c r="MSS47" s="655">
        <v>5000</v>
      </c>
      <c r="MST47" s="626"/>
      <c r="MSU47" s="655">
        <v>5000</v>
      </c>
      <c r="MSV47" s="626"/>
      <c r="MSW47" s="655">
        <v>5000</v>
      </c>
      <c r="MSX47" s="626"/>
      <c r="MSY47" s="655">
        <v>5000</v>
      </c>
      <c r="MSZ47" s="626"/>
      <c r="MTA47" s="655">
        <v>5000</v>
      </c>
      <c r="MTB47" s="626"/>
      <c r="MTC47" s="655">
        <v>5000</v>
      </c>
      <c r="MTD47" s="626"/>
      <c r="MTE47" s="655">
        <v>5000</v>
      </c>
      <c r="MTF47" s="626"/>
      <c r="MTG47" s="655">
        <v>5000</v>
      </c>
      <c r="MTH47" s="626"/>
      <c r="MTI47" s="655">
        <v>5000</v>
      </c>
      <c r="MTJ47" s="626"/>
      <c r="MTK47" s="655">
        <v>5000</v>
      </c>
      <c r="MTL47" s="626"/>
      <c r="MTM47" s="655">
        <v>5000</v>
      </c>
      <c r="MTN47" s="626"/>
      <c r="MTO47" s="655">
        <v>5000</v>
      </c>
      <c r="MTP47" s="626"/>
      <c r="MTQ47" s="655">
        <v>5000</v>
      </c>
      <c r="MTR47" s="626"/>
      <c r="MTS47" s="655">
        <v>5000</v>
      </c>
      <c r="MTT47" s="626"/>
      <c r="MTU47" s="655">
        <v>5000</v>
      </c>
      <c r="MTV47" s="626"/>
      <c r="MTW47" s="655">
        <v>5000</v>
      </c>
      <c r="MTX47" s="626"/>
      <c r="MTY47" s="655">
        <v>5000</v>
      </c>
      <c r="MTZ47" s="626"/>
      <c r="MUA47" s="655">
        <v>5000</v>
      </c>
      <c r="MUB47" s="626"/>
      <c r="MUC47" s="655">
        <v>5000</v>
      </c>
      <c r="MUD47" s="626"/>
      <c r="MUE47" s="655">
        <v>5000</v>
      </c>
      <c r="MUF47" s="626"/>
      <c r="MUG47" s="655">
        <v>5000</v>
      </c>
      <c r="MUH47" s="626"/>
      <c r="MUI47" s="655">
        <v>5000</v>
      </c>
      <c r="MUJ47" s="626"/>
      <c r="MUK47" s="655">
        <v>5000</v>
      </c>
      <c r="MUL47" s="626"/>
      <c r="MUM47" s="655">
        <v>5000</v>
      </c>
      <c r="MUN47" s="626"/>
      <c r="MUO47" s="655">
        <v>5000</v>
      </c>
      <c r="MUP47" s="626"/>
      <c r="MUQ47" s="655">
        <v>5000</v>
      </c>
      <c r="MUR47" s="626"/>
      <c r="MUS47" s="655">
        <v>5000</v>
      </c>
      <c r="MUT47" s="626"/>
      <c r="MUU47" s="655">
        <v>5000</v>
      </c>
      <c r="MUV47" s="626"/>
      <c r="MUW47" s="655">
        <v>5000</v>
      </c>
      <c r="MUX47" s="626"/>
      <c r="MUY47" s="655">
        <v>5000</v>
      </c>
      <c r="MUZ47" s="626"/>
      <c r="MVA47" s="655">
        <v>5000</v>
      </c>
      <c r="MVB47" s="626"/>
      <c r="MVC47" s="655">
        <v>5000</v>
      </c>
      <c r="MVD47" s="626"/>
      <c r="MVE47" s="655">
        <v>5000</v>
      </c>
      <c r="MVF47" s="626"/>
      <c r="MVG47" s="655">
        <v>5000</v>
      </c>
      <c r="MVH47" s="626"/>
      <c r="MVI47" s="655">
        <v>5000</v>
      </c>
      <c r="MVJ47" s="626"/>
      <c r="MVK47" s="655">
        <v>5000</v>
      </c>
      <c r="MVL47" s="626"/>
      <c r="MVM47" s="655">
        <v>5000</v>
      </c>
      <c r="MVN47" s="626"/>
      <c r="MVO47" s="655">
        <v>5000</v>
      </c>
      <c r="MVP47" s="626"/>
      <c r="MVQ47" s="655">
        <v>5000</v>
      </c>
      <c r="MVR47" s="626"/>
      <c r="MVS47" s="655">
        <v>5000</v>
      </c>
      <c r="MVT47" s="626"/>
      <c r="MVU47" s="655">
        <v>5000</v>
      </c>
      <c r="MVV47" s="626"/>
      <c r="MVW47" s="655">
        <v>5000</v>
      </c>
      <c r="MVX47" s="626"/>
      <c r="MVY47" s="655">
        <v>5000</v>
      </c>
      <c r="MVZ47" s="626"/>
      <c r="MWA47" s="655">
        <v>5000</v>
      </c>
      <c r="MWB47" s="626"/>
      <c r="MWC47" s="655">
        <v>5000</v>
      </c>
      <c r="MWD47" s="626"/>
      <c r="MWE47" s="655">
        <v>5000</v>
      </c>
      <c r="MWF47" s="626"/>
      <c r="MWG47" s="655">
        <v>5000</v>
      </c>
      <c r="MWH47" s="626"/>
      <c r="MWI47" s="655">
        <v>5000</v>
      </c>
      <c r="MWJ47" s="626"/>
      <c r="MWK47" s="655">
        <v>5000</v>
      </c>
      <c r="MWL47" s="626"/>
      <c r="MWM47" s="655">
        <v>5000</v>
      </c>
      <c r="MWN47" s="626"/>
      <c r="MWO47" s="655">
        <v>5000</v>
      </c>
      <c r="MWP47" s="626"/>
      <c r="MWQ47" s="655">
        <v>5000</v>
      </c>
      <c r="MWR47" s="626"/>
      <c r="MWS47" s="655">
        <v>5000</v>
      </c>
      <c r="MWT47" s="626"/>
      <c r="MWU47" s="655">
        <v>5000</v>
      </c>
      <c r="MWV47" s="626"/>
      <c r="MWW47" s="655">
        <v>5000</v>
      </c>
      <c r="MWX47" s="626"/>
      <c r="MWY47" s="655">
        <v>5000</v>
      </c>
      <c r="MWZ47" s="626"/>
      <c r="MXA47" s="655">
        <v>5000</v>
      </c>
      <c r="MXB47" s="626"/>
      <c r="MXC47" s="655">
        <v>5000</v>
      </c>
      <c r="MXD47" s="626"/>
      <c r="MXE47" s="655">
        <v>5000</v>
      </c>
      <c r="MXF47" s="626"/>
      <c r="MXG47" s="655">
        <v>5000</v>
      </c>
      <c r="MXH47" s="626"/>
      <c r="MXI47" s="655">
        <v>5000</v>
      </c>
      <c r="MXJ47" s="626"/>
      <c r="MXK47" s="655">
        <v>5000</v>
      </c>
      <c r="MXL47" s="626"/>
      <c r="MXM47" s="655">
        <v>5000</v>
      </c>
      <c r="MXN47" s="626"/>
      <c r="MXO47" s="655">
        <v>5000</v>
      </c>
      <c r="MXP47" s="626"/>
      <c r="MXQ47" s="655">
        <v>5000</v>
      </c>
      <c r="MXR47" s="626"/>
      <c r="MXS47" s="655">
        <v>5000</v>
      </c>
      <c r="MXT47" s="626"/>
      <c r="MXU47" s="655">
        <v>5000</v>
      </c>
      <c r="MXV47" s="626"/>
      <c r="MXW47" s="655">
        <v>5000</v>
      </c>
      <c r="MXX47" s="626"/>
      <c r="MXY47" s="655">
        <v>5000</v>
      </c>
      <c r="MXZ47" s="626"/>
      <c r="MYA47" s="655">
        <v>5000</v>
      </c>
      <c r="MYB47" s="626"/>
      <c r="MYC47" s="655">
        <v>5000</v>
      </c>
      <c r="MYD47" s="626"/>
      <c r="MYE47" s="655">
        <v>5000</v>
      </c>
      <c r="MYF47" s="626"/>
      <c r="MYG47" s="655">
        <v>5000</v>
      </c>
      <c r="MYH47" s="626"/>
      <c r="MYI47" s="655">
        <v>5000</v>
      </c>
      <c r="MYJ47" s="626"/>
      <c r="MYK47" s="655">
        <v>5000</v>
      </c>
      <c r="MYL47" s="626"/>
      <c r="MYM47" s="655">
        <v>5000</v>
      </c>
      <c r="MYN47" s="626"/>
      <c r="MYO47" s="655">
        <v>5000</v>
      </c>
      <c r="MYP47" s="626"/>
      <c r="MYQ47" s="655">
        <v>5000</v>
      </c>
      <c r="MYR47" s="626"/>
      <c r="MYS47" s="655">
        <v>5000</v>
      </c>
      <c r="MYT47" s="626"/>
      <c r="MYU47" s="655">
        <v>5000</v>
      </c>
      <c r="MYV47" s="626"/>
      <c r="MYW47" s="655">
        <v>5000</v>
      </c>
      <c r="MYX47" s="626"/>
      <c r="MYY47" s="655">
        <v>5000</v>
      </c>
      <c r="MYZ47" s="626"/>
      <c r="MZA47" s="655">
        <v>5000</v>
      </c>
      <c r="MZB47" s="626"/>
      <c r="MZC47" s="655">
        <v>5000</v>
      </c>
      <c r="MZD47" s="626"/>
      <c r="MZE47" s="655">
        <v>5000</v>
      </c>
      <c r="MZF47" s="626"/>
      <c r="MZG47" s="655">
        <v>5000</v>
      </c>
      <c r="MZH47" s="626"/>
      <c r="MZI47" s="655">
        <v>5000</v>
      </c>
      <c r="MZJ47" s="626"/>
      <c r="MZK47" s="655">
        <v>5000</v>
      </c>
      <c r="MZL47" s="626"/>
      <c r="MZM47" s="655">
        <v>5000</v>
      </c>
      <c r="MZN47" s="626"/>
      <c r="MZO47" s="655">
        <v>5000</v>
      </c>
      <c r="MZP47" s="626"/>
      <c r="MZQ47" s="655">
        <v>5000</v>
      </c>
      <c r="MZR47" s="626"/>
      <c r="MZS47" s="655">
        <v>5000</v>
      </c>
      <c r="MZT47" s="626"/>
      <c r="MZU47" s="655">
        <v>5000</v>
      </c>
      <c r="MZV47" s="626"/>
      <c r="MZW47" s="655">
        <v>5000</v>
      </c>
      <c r="MZX47" s="626"/>
      <c r="MZY47" s="655">
        <v>5000</v>
      </c>
      <c r="MZZ47" s="626"/>
      <c r="NAA47" s="655">
        <v>5000</v>
      </c>
      <c r="NAB47" s="626"/>
      <c r="NAC47" s="655">
        <v>5000</v>
      </c>
      <c r="NAD47" s="626"/>
      <c r="NAE47" s="655">
        <v>5000</v>
      </c>
      <c r="NAF47" s="626"/>
      <c r="NAG47" s="655">
        <v>5000</v>
      </c>
      <c r="NAH47" s="626"/>
      <c r="NAI47" s="655">
        <v>5000</v>
      </c>
      <c r="NAJ47" s="626"/>
      <c r="NAK47" s="655">
        <v>5000</v>
      </c>
      <c r="NAL47" s="626"/>
      <c r="NAM47" s="655">
        <v>5000</v>
      </c>
      <c r="NAN47" s="626"/>
      <c r="NAO47" s="655">
        <v>5000</v>
      </c>
      <c r="NAP47" s="626"/>
      <c r="NAQ47" s="655">
        <v>5000</v>
      </c>
      <c r="NAR47" s="626"/>
      <c r="NAS47" s="655">
        <v>5000</v>
      </c>
      <c r="NAT47" s="626"/>
      <c r="NAU47" s="655">
        <v>5000</v>
      </c>
      <c r="NAV47" s="626"/>
      <c r="NAW47" s="655">
        <v>5000</v>
      </c>
      <c r="NAX47" s="626"/>
      <c r="NAY47" s="655">
        <v>5000</v>
      </c>
      <c r="NAZ47" s="626"/>
      <c r="NBA47" s="655">
        <v>5000</v>
      </c>
      <c r="NBB47" s="626"/>
      <c r="NBC47" s="655">
        <v>5000</v>
      </c>
      <c r="NBD47" s="626"/>
      <c r="NBE47" s="655">
        <v>5000</v>
      </c>
      <c r="NBF47" s="626"/>
      <c r="NBG47" s="655">
        <v>5000</v>
      </c>
      <c r="NBH47" s="626"/>
      <c r="NBI47" s="655">
        <v>5000</v>
      </c>
      <c r="NBJ47" s="626"/>
      <c r="NBK47" s="655">
        <v>5000</v>
      </c>
      <c r="NBL47" s="626"/>
      <c r="NBM47" s="655">
        <v>5000</v>
      </c>
      <c r="NBN47" s="626"/>
      <c r="NBO47" s="655">
        <v>5000</v>
      </c>
      <c r="NBP47" s="626"/>
      <c r="NBQ47" s="655">
        <v>5000</v>
      </c>
      <c r="NBR47" s="626"/>
      <c r="NBS47" s="655">
        <v>5000</v>
      </c>
      <c r="NBT47" s="626"/>
      <c r="NBU47" s="655">
        <v>5000</v>
      </c>
      <c r="NBV47" s="626"/>
      <c r="NBW47" s="655">
        <v>5000</v>
      </c>
      <c r="NBX47" s="626"/>
      <c r="NBY47" s="655">
        <v>5000</v>
      </c>
      <c r="NBZ47" s="626"/>
      <c r="NCA47" s="655">
        <v>5000</v>
      </c>
      <c r="NCB47" s="626"/>
      <c r="NCC47" s="655">
        <v>5000</v>
      </c>
      <c r="NCD47" s="626"/>
      <c r="NCE47" s="655">
        <v>5000</v>
      </c>
      <c r="NCF47" s="626"/>
      <c r="NCG47" s="655">
        <v>5000</v>
      </c>
      <c r="NCH47" s="626"/>
      <c r="NCI47" s="655">
        <v>5000</v>
      </c>
      <c r="NCJ47" s="626"/>
      <c r="NCK47" s="655">
        <v>5000</v>
      </c>
      <c r="NCL47" s="626"/>
      <c r="NCM47" s="655">
        <v>5000</v>
      </c>
      <c r="NCN47" s="626"/>
      <c r="NCO47" s="655">
        <v>5000</v>
      </c>
      <c r="NCP47" s="626"/>
      <c r="NCQ47" s="655">
        <v>5000</v>
      </c>
      <c r="NCR47" s="626"/>
      <c r="NCS47" s="655">
        <v>5000</v>
      </c>
      <c r="NCT47" s="626"/>
      <c r="NCU47" s="655">
        <v>5000</v>
      </c>
      <c r="NCV47" s="626"/>
      <c r="NCW47" s="655">
        <v>5000</v>
      </c>
      <c r="NCX47" s="626"/>
      <c r="NCY47" s="655">
        <v>5000</v>
      </c>
      <c r="NCZ47" s="626"/>
      <c r="NDA47" s="655">
        <v>5000</v>
      </c>
      <c r="NDB47" s="626"/>
      <c r="NDC47" s="655">
        <v>5000</v>
      </c>
      <c r="NDD47" s="626"/>
      <c r="NDE47" s="655">
        <v>5000</v>
      </c>
      <c r="NDF47" s="626"/>
      <c r="NDG47" s="655">
        <v>5000</v>
      </c>
      <c r="NDH47" s="626"/>
      <c r="NDI47" s="655">
        <v>5000</v>
      </c>
      <c r="NDJ47" s="626"/>
      <c r="NDK47" s="655">
        <v>5000</v>
      </c>
      <c r="NDL47" s="626"/>
      <c r="NDM47" s="655">
        <v>5000</v>
      </c>
      <c r="NDN47" s="626"/>
      <c r="NDO47" s="655">
        <v>5000</v>
      </c>
      <c r="NDP47" s="626"/>
      <c r="NDQ47" s="655">
        <v>5000</v>
      </c>
      <c r="NDR47" s="626"/>
      <c r="NDS47" s="655">
        <v>5000</v>
      </c>
      <c r="NDT47" s="626"/>
      <c r="NDU47" s="655">
        <v>5000</v>
      </c>
      <c r="NDV47" s="626"/>
      <c r="NDW47" s="655">
        <v>5000</v>
      </c>
      <c r="NDX47" s="626"/>
      <c r="NDY47" s="655">
        <v>5000</v>
      </c>
      <c r="NDZ47" s="626"/>
      <c r="NEA47" s="655">
        <v>5000</v>
      </c>
      <c r="NEB47" s="626"/>
      <c r="NEC47" s="655">
        <v>5000</v>
      </c>
      <c r="NED47" s="626"/>
      <c r="NEE47" s="655">
        <v>5000</v>
      </c>
      <c r="NEF47" s="626"/>
      <c r="NEG47" s="655">
        <v>5000</v>
      </c>
      <c r="NEH47" s="626"/>
      <c r="NEI47" s="655">
        <v>5000</v>
      </c>
      <c r="NEJ47" s="626"/>
      <c r="NEK47" s="655">
        <v>5000</v>
      </c>
      <c r="NEL47" s="626"/>
      <c r="NEM47" s="655">
        <v>5000</v>
      </c>
      <c r="NEN47" s="626"/>
      <c r="NEO47" s="655">
        <v>5000</v>
      </c>
      <c r="NEP47" s="626"/>
      <c r="NEQ47" s="655">
        <v>5000</v>
      </c>
      <c r="NER47" s="626"/>
      <c r="NES47" s="655">
        <v>5000</v>
      </c>
      <c r="NET47" s="626"/>
      <c r="NEU47" s="655">
        <v>5000</v>
      </c>
      <c r="NEV47" s="626"/>
      <c r="NEW47" s="655">
        <v>5000</v>
      </c>
      <c r="NEX47" s="626"/>
      <c r="NEY47" s="655">
        <v>5000</v>
      </c>
      <c r="NEZ47" s="626"/>
      <c r="NFA47" s="655">
        <v>5000</v>
      </c>
      <c r="NFB47" s="626"/>
      <c r="NFC47" s="655">
        <v>5000</v>
      </c>
      <c r="NFD47" s="626"/>
      <c r="NFE47" s="655">
        <v>5000</v>
      </c>
      <c r="NFF47" s="626"/>
      <c r="NFG47" s="655">
        <v>5000</v>
      </c>
      <c r="NFH47" s="626"/>
      <c r="NFI47" s="655">
        <v>5000</v>
      </c>
      <c r="NFJ47" s="626"/>
      <c r="NFK47" s="655">
        <v>5000</v>
      </c>
      <c r="NFL47" s="626"/>
      <c r="NFM47" s="655">
        <v>5000</v>
      </c>
      <c r="NFN47" s="626"/>
      <c r="NFO47" s="655">
        <v>5000</v>
      </c>
      <c r="NFP47" s="626"/>
      <c r="NFQ47" s="655">
        <v>5000</v>
      </c>
      <c r="NFR47" s="626"/>
      <c r="NFS47" s="655">
        <v>5000</v>
      </c>
      <c r="NFT47" s="626"/>
      <c r="NFU47" s="655">
        <v>5000</v>
      </c>
      <c r="NFV47" s="626"/>
      <c r="NFW47" s="655">
        <v>5000</v>
      </c>
      <c r="NFX47" s="626"/>
      <c r="NFY47" s="655">
        <v>5000</v>
      </c>
      <c r="NFZ47" s="626"/>
      <c r="NGA47" s="655">
        <v>5000</v>
      </c>
      <c r="NGB47" s="626"/>
      <c r="NGC47" s="655">
        <v>5000</v>
      </c>
      <c r="NGD47" s="626"/>
      <c r="NGE47" s="655">
        <v>5000</v>
      </c>
      <c r="NGF47" s="626"/>
      <c r="NGG47" s="655">
        <v>5000</v>
      </c>
      <c r="NGH47" s="626"/>
      <c r="NGI47" s="655">
        <v>5000</v>
      </c>
      <c r="NGJ47" s="626"/>
      <c r="NGK47" s="655">
        <v>5000</v>
      </c>
      <c r="NGL47" s="626"/>
      <c r="NGM47" s="655">
        <v>5000</v>
      </c>
      <c r="NGN47" s="626"/>
      <c r="NGO47" s="655">
        <v>5000</v>
      </c>
      <c r="NGP47" s="626"/>
      <c r="NGQ47" s="655">
        <v>5000</v>
      </c>
      <c r="NGR47" s="626"/>
      <c r="NGS47" s="655">
        <v>5000</v>
      </c>
      <c r="NGT47" s="626"/>
      <c r="NGU47" s="655">
        <v>5000</v>
      </c>
      <c r="NGV47" s="626"/>
      <c r="NGW47" s="655">
        <v>5000</v>
      </c>
      <c r="NGX47" s="626"/>
      <c r="NGY47" s="655">
        <v>5000</v>
      </c>
      <c r="NGZ47" s="626"/>
      <c r="NHA47" s="655">
        <v>5000</v>
      </c>
      <c r="NHB47" s="626"/>
      <c r="NHC47" s="655">
        <v>5000</v>
      </c>
      <c r="NHD47" s="626"/>
      <c r="NHE47" s="655">
        <v>5000</v>
      </c>
      <c r="NHF47" s="626"/>
      <c r="NHG47" s="655">
        <v>5000</v>
      </c>
      <c r="NHH47" s="626"/>
      <c r="NHI47" s="655">
        <v>5000</v>
      </c>
      <c r="NHJ47" s="626"/>
      <c r="NHK47" s="655">
        <v>5000</v>
      </c>
      <c r="NHL47" s="626"/>
      <c r="NHM47" s="655">
        <v>5000</v>
      </c>
      <c r="NHN47" s="626"/>
      <c r="NHO47" s="655">
        <v>5000</v>
      </c>
      <c r="NHP47" s="626"/>
      <c r="NHQ47" s="655">
        <v>5000</v>
      </c>
      <c r="NHR47" s="626"/>
      <c r="NHS47" s="655">
        <v>5000</v>
      </c>
      <c r="NHT47" s="626"/>
      <c r="NHU47" s="655">
        <v>5000</v>
      </c>
      <c r="NHV47" s="626"/>
      <c r="NHW47" s="655">
        <v>5000</v>
      </c>
      <c r="NHX47" s="626"/>
      <c r="NHY47" s="655">
        <v>5000</v>
      </c>
      <c r="NHZ47" s="626"/>
      <c r="NIA47" s="655">
        <v>5000</v>
      </c>
      <c r="NIB47" s="626"/>
      <c r="NIC47" s="655">
        <v>5000</v>
      </c>
      <c r="NID47" s="626"/>
      <c r="NIE47" s="655">
        <v>5000</v>
      </c>
      <c r="NIF47" s="626"/>
      <c r="NIG47" s="655">
        <v>5000</v>
      </c>
      <c r="NIH47" s="626"/>
      <c r="NII47" s="655">
        <v>5000</v>
      </c>
      <c r="NIJ47" s="626"/>
      <c r="NIK47" s="655">
        <v>5000</v>
      </c>
      <c r="NIL47" s="626"/>
      <c r="NIM47" s="655">
        <v>5000</v>
      </c>
      <c r="NIN47" s="626"/>
      <c r="NIO47" s="655">
        <v>5000</v>
      </c>
      <c r="NIP47" s="626"/>
      <c r="NIQ47" s="655">
        <v>5000</v>
      </c>
      <c r="NIR47" s="626"/>
      <c r="NIS47" s="655">
        <v>5000</v>
      </c>
      <c r="NIT47" s="626"/>
      <c r="NIU47" s="655">
        <v>5000</v>
      </c>
      <c r="NIV47" s="626"/>
      <c r="NIW47" s="655">
        <v>5000</v>
      </c>
      <c r="NIX47" s="626"/>
      <c r="NIY47" s="655">
        <v>5000</v>
      </c>
      <c r="NIZ47" s="626"/>
      <c r="NJA47" s="655">
        <v>5000</v>
      </c>
      <c r="NJB47" s="626"/>
      <c r="NJC47" s="655">
        <v>5000</v>
      </c>
      <c r="NJD47" s="626"/>
      <c r="NJE47" s="655">
        <v>5000</v>
      </c>
      <c r="NJF47" s="626"/>
      <c r="NJG47" s="655">
        <v>5000</v>
      </c>
      <c r="NJH47" s="626"/>
      <c r="NJI47" s="655">
        <v>5000</v>
      </c>
      <c r="NJJ47" s="626"/>
      <c r="NJK47" s="655">
        <v>5000</v>
      </c>
      <c r="NJL47" s="626"/>
      <c r="NJM47" s="655">
        <v>5000</v>
      </c>
      <c r="NJN47" s="626"/>
      <c r="NJO47" s="655">
        <v>5000</v>
      </c>
      <c r="NJP47" s="626"/>
      <c r="NJQ47" s="655">
        <v>5000</v>
      </c>
      <c r="NJR47" s="626"/>
      <c r="NJS47" s="655">
        <v>5000</v>
      </c>
      <c r="NJT47" s="626"/>
      <c r="NJU47" s="655">
        <v>5000</v>
      </c>
      <c r="NJV47" s="626"/>
      <c r="NJW47" s="655">
        <v>5000</v>
      </c>
      <c r="NJX47" s="626"/>
      <c r="NJY47" s="655">
        <v>5000</v>
      </c>
      <c r="NJZ47" s="626"/>
      <c r="NKA47" s="655">
        <v>5000</v>
      </c>
      <c r="NKB47" s="626"/>
      <c r="NKC47" s="655">
        <v>5000</v>
      </c>
      <c r="NKD47" s="626"/>
      <c r="NKE47" s="655">
        <v>5000</v>
      </c>
      <c r="NKF47" s="626"/>
      <c r="NKG47" s="655">
        <v>5000</v>
      </c>
      <c r="NKH47" s="626"/>
      <c r="NKI47" s="655">
        <v>5000</v>
      </c>
      <c r="NKJ47" s="626"/>
      <c r="NKK47" s="655">
        <v>5000</v>
      </c>
      <c r="NKL47" s="626"/>
      <c r="NKM47" s="655">
        <v>5000</v>
      </c>
      <c r="NKN47" s="626"/>
      <c r="NKO47" s="655">
        <v>5000</v>
      </c>
      <c r="NKP47" s="626"/>
      <c r="NKQ47" s="655">
        <v>5000</v>
      </c>
      <c r="NKR47" s="626"/>
      <c r="NKS47" s="655">
        <v>5000</v>
      </c>
      <c r="NKT47" s="626"/>
      <c r="NKU47" s="655">
        <v>5000</v>
      </c>
      <c r="NKV47" s="626"/>
      <c r="NKW47" s="655">
        <v>5000</v>
      </c>
      <c r="NKX47" s="626"/>
      <c r="NKY47" s="655">
        <v>5000</v>
      </c>
      <c r="NKZ47" s="626"/>
      <c r="NLA47" s="655">
        <v>5000</v>
      </c>
      <c r="NLB47" s="626"/>
      <c r="NLC47" s="655">
        <v>5000</v>
      </c>
      <c r="NLD47" s="626"/>
      <c r="NLE47" s="655">
        <v>5000</v>
      </c>
      <c r="NLF47" s="626"/>
      <c r="NLG47" s="655">
        <v>5000</v>
      </c>
      <c r="NLH47" s="626"/>
      <c r="NLI47" s="655">
        <v>5000</v>
      </c>
      <c r="NLJ47" s="626"/>
      <c r="NLK47" s="655">
        <v>5000</v>
      </c>
      <c r="NLL47" s="626"/>
      <c r="NLM47" s="655">
        <v>5000</v>
      </c>
      <c r="NLN47" s="626"/>
      <c r="NLO47" s="655">
        <v>5000</v>
      </c>
      <c r="NLP47" s="626"/>
      <c r="NLQ47" s="655">
        <v>5000</v>
      </c>
      <c r="NLR47" s="626"/>
      <c r="NLS47" s="655">
        <v>5000</v>
      </c>
      <c r="NLT47" s="626"/>
      <c r="NLU47" s="655">
        <v>5000</v>
      </c>
      <c r="NLV47" s="626"/>
      <c r="NLW47" s="655">
        <v>5000</v>
      </c>
      <c r="NLX47" s="626"/>
      <c r="NLY47" s="655">
        <v>5000</v>
      </c>
      <c r="NLZ47" s="626"/>
      <c r="NMA47" s="655">
        <v>5000</v>
      </c>
      <c r="NMB47" s="626"/>
      <c r="NMC47" s="655">
        <v>5000</v>
      </c>
      <c r="NMD47" s="626"/>
      <c r="NME47" s="655">
        <v>5000</v>
      </c>
      <c r="NMF47" s="626"/>
      <c r="NMG47" s="655">
        <v>5000</v>
      </c>
      <c r="NMH47" s="626"/>
      <c r="NMI47" s="655">
        <v>5000</v>
      </c>
      <c r="NMJ47" s="626"/>
      <c r="NMK47" s="655">
        <v>5000</v>
      </c>
      <c r="NML47" s="626"/>
      <c r="NMM47" s="655">
        <v>5000</v>
      </c>
      <c r="NMN47" s="626"/>
      <c r="NMO47" s="655">
        <v>5000</v>
      </c>
      <c r="NMP47" s="626"/>
      <c r="NMQ47" s="655">
        <v>5000</v>
      </c>
      <c r="NMR47" s="626"/>
      <c r="NMS47" s="655">
        <v>5000</v>
      </c>
      <c r="NMT47" s="626"/>
      <c r="NMU47" s="655">
        <v>5000</v>
      </c>
      <c r="NMV47" s="626"/>
      <c r="NMW47" s="655">
        <v>5000</v>
      </c>
      <c r="NMX47" s="626"/>
      <c r="NMY47" s="655">
        <v>5000</v>
      </c>
      <c r="NMZ47" s="626"/>
      <c r="NNA47" s="655">
        <v>5000</v>
      </c>
      <c r="NNB47" s="626"/>
      <c r="NNC47" s="655">
        <v>5000</v>
      </c>
      <c r="NND47" s="626"/>
      <c r="NNE47" s="655">
        <v>5000</v>
      </c>
      <c r="NNF47" s="626"/>
      <c r="NNG47" s="655">
        <v>5000</v>
      </c>
      <c r="NNH47" s="626"/>
      <c r="NNI47" s="655">
        <v>5000</v>
      </c>
      <c r="NNJ47" s="626"/>
      <c r="NNK47" s="655">
        <v>5000</v>
      </c>
      <c r="NNL47" s="626"/>
      <c r="NNM47" s="655">
        <v>5000</v>
      </c>
      <c r="NNN47" s="626"/>
      <c r="NNO47" s="655">
        <v>5000</v>
      </c>
      <c r="NNP47" s="626"/>
      <c r="NNQ47" s="655">
        <v>5000</v>
      </c>
      <c r="NNR47" s="626"/>
      <c r="NNS47" s="655">
        <v>5000</v>
      </c>
      <c r="NNT47" s="626"/>
      <c r="NNU47" s="655">
        <v>5000</v>
      </c>
      <c r="NNV47" s="626"/>
      <c r="NNW47" s="655">
        <v>5000</v>
      </c>
      <c r="NNX47" s="626"/>
      <c r="NNY47" s="655">
        <v>5000</v>
      </c>
      <c r="NNZ47" s="626"/>
      <c r="NOA47" s="655">
        <v>5000</v>
      </c>
      <c r="NOB47" s="626"/>
      <c r="NOC47" s="655">
        <v>5000</v>
      </c>
      <c r="NOD47" s="626"/>
      <c r="NOE47" s="655">
        <v>5000</v>
      </c>
      <c r="NOF47" s="626"/>
      <c r="NOG47" s="655">
        <v>5000</v>
      </c>
      <c r="NOH47" s="626"/>
      <c r="NOI47" s="655">
        <v>5000</v>
      </c>
      <c r="NOJ47" s="626"/>
      <c r="NOK47" s="655">
        <v>5000</v>
      </c>
      <c r="NOL47" s="626"/>
      <c r="NOM47" s="655">
        <v>5000</v>
      </c>
      <c r="NON47" s="626"/>
      <c r="NOO47" s="655">
        <v>5000</v>
      </c>
      <c r="NOP47" s="626"/>
      <c r="NOQ47" s="655">
        <v>5000</v>
      </c>
      <c r="NOR47" s="626"/>
      <c r="NOS47" s="655">
        <v>5000</v>
      </c>
      <c r="NOT47" s="626"/>
      <c r="NOU47" s="655">
        <v>5000</v>
      </c>
      <c r="NOV47" s="626"/>
      <c r="NOW47" s="655">
        <v>5000</v>
      </c>
      <c r="NOX47" s="626"/>
      <c r="NOY47" s="655">
        <v>5000</v>
      </c>
      <c r="NOZ47" s="626"/>
      <c r="NPA47" s="655">
        <v>5000</v>
      </c>
      <c r="NPB47" s="626"/>
      <c r="NPC47" s="655">
        <v>5000</v>
      </c>
      <c r="NPD47" s="626"/>
      <c r="NPE47" s="655">
        <v>5000</v>
      </c>
      <c r="NPF47" s="626"/>
      <c r="NPG47" s="655">
        <v>5000</v>
      </c>
      <c r="NPH47" s="626"/>
      <c r="NPI47" s="655">
        <v>5000</v>
      </c>
      <c r="NPJ47" s="626"/>
      <c r="NPK47" s="655">
        <v>5000</v>
      </c>
      <c r="NPL47" s="626"/>
      <c r="NPM47" s="655">
        <v>5000</v>
      </c>
      <c r="NPN47" s="626"/>
      <c r="NPO47" s="655">
        <v>5000</v>
      </c>
      <c r="NPP47" s="626"/>
      <c r="NPQ47" s="655">
        <v>5000</v>
      </c>
      <c r="NPR47" s="626"/>
      <c r="NPS47" s="655">
        <v>5000</v>
      </c>
      <c r="NPT47" s="626"/>
      <c r="NPU47" s="655">
        <v>5000</v>
      </c>
      <c r="NPV47" s="626"/>
      <c r="NPW47" s="655">
        <v>5000</v>
      </c>
      <c r="NPX47" s="626"/>
      <c r="NPY47" s="655">
        <v>5000</v>
      </c>
      <c r="NPZ47" s="626"/>
      <c r="NQA47" s="655">
        <v>5000</v>
      </c>
      <c r="NQB47" s="626"/>
      <c r="NQC47" s="655">
        <v>5000</v>
      </c>
      <c r="NQD47" s="626"/>
      <c r="NQE47" s="655">
        <v>5000</v>
      </c>
      <c r="NQF47" s="626"/>
      <c r="NQG47" s="655">
        <v>5000</v>
      </c>
      <c r="NQH47" s="626"/>
      <c r="NQI47" s="655">
        <v>5000</v>
      </c>
      <c r="NQJ47" s="626"/>
      <c r="NQK47" s="655">
        <v>5000</v>
      </c>
      <c r="NQL47" s="626"/>
      <c r="NQM47" s="655">
        <v>5000</v>
      </c>
      <c r="NQN47" s="626"/>
      <c r="NQO47" s="655">
        <v>5000</v>
      </c>
      <c r="NQP47" s="626"/>
      <c r="NQQ47" s="655">
        <v>5000</v>
      </c>
      <c r="NQR47" s="626"/>
      <c r="NQS47" s="655">
        <v>5000</v>
      </c>
      <c r="NQT47" s="626"/>
      <c r="NQU47" s="655">
        <v>5000</v>
      </c>
      <c r="NQV47" s="626"/>
      <c r="NQW47" s="655">
        <v>5000</v>
      </c>
      <c r="NQX47" s="626"/>
      <c r="NQY47" s="655">
        <v>5000</v>
      </c>
      <c r="NQZ47" s="626"/>
      <c r="NRA47" s="655">
        <v>5000</v>
      </c>
      <c r="NRB47" s="626"/>
      <c r="NRC47" s="655">
        <v>5000</v>
      </c>
      <c r="NRD47" s="626"/>
      <c r="NRE47" s="655">
        <v>5000</v>
      </c>
      <c r="NRF47" s="626"/>
      <c r="NRG47" s="655">
        <v>5000</v>
      </c>
      <c r="NRH47" s="626"/>
      <c r="NRI47" s="655">
        <v>5000</v>
      </c>
      <c r="NRJ47" s="626"/>
      <c r="NRK47" s="655">
        <v>5000</v>
      </c>
      <c r="NRL47" s="626"/>
      <c r="NRM47" s="655">
        <v>5000</v>
      </c>
      <c r="NRN47" s="626"/>
      <c r="NRO47" s="655">
        <v>5000</v>
      </c>
      <c r="NRP47" s="626"/>
      <c r="NRQ47" s="655">
        <v>5000</v>
      </c>
      <c r="NRR47" s="626"/>
      <c r="NRS47" s="655">
        <v>5000</v>
      </c>
      <c r="NRT47" s="626"/>
      <c r="NRU47" s="655">
        <v>5000</v>
      </c>
      <c r="NRV47" s="626"/>
      <c r="NRW47" s="655">
        <v>5000</v>
      </c>
      <c r="NRX47" s="626"/>
      <c r="NRY47" s="655">
        <v>5000</v>
      </c>
      <c r="NRZ47" s="626"/>
      <c r="NSA47" s="655">
        <v>5000</v>
      </c>
      <c r="NSB47" s="626"/>
      <c r="NSC47" s="655">
        <v>5000</v>
      </c>
      <c r="NSD47" s="626"/>
      <c r="NSE47" s="655">
        <v>5000</v>
      </c>
      <c r="NSF47" s="626"/>
      <c r="NSG47" s="655">
        <v>5000</v>
      </c>
      <c r="NSH47" s="626"/>
      <c r="NSI47" s="655">
        <v>5000</v>
      </c>
      <c r="NSJ47" s="626"/>
      <c r="NSK47" s="655">
        <v>5000</v>
      </c>
      <c r="NSL47" s="626"/>
      <c r="NSM47" s="655">
        <v>5000</v>
      </c>
      <c r="NSN47" s="626"/>
      <c r="NSO47" s="655">
        <v>5000</v>
      </c>
      <c r="NSP47" s="626"/>
      <c r="NSQ47" s="655">
        <v>5000</v>
      </c>
      <c r="NSR47" s="626"/>
      <c r="NSS47" s="655">
        <v>5000</v>
      </c>
      <c r="NST47" s="626"/>
      <c r="NSU47" s="655">
        <v>5000</v>
      </c>
      <c r="NSV47" s="626"/>
      <c r="NSW47" s="655">
        <v>5000</v>
      </c>
      <c r="NSX47" s="626"/>
      <c r="NSY47" s="655">
        <v>5000</v>
      </c>
      <c r="NSZ47" s="626"/>
      <c r="NTA47" s="655">
        <v>5000</v>
      </c>
      <c r="NTB47" s="626"/>
      <c r="NTC47" s="655">
        <v>5000</v>
      </c>
      <c r="NTD47" s="626"/>
      <c r="NTE47" s="655">
        <v>5000</v>
      </c>
      <c r="NTF47" s="626"/>
      <c r="NTG47" s="655">
        <v>5000</v>
      </c>
      <c r="NTH47" s="626"/>
      <c r="NTI47" s="655">
        <v>5000</v>
      </c>
      <c r="NTJ47" s="626"/>
      <c r="NTK47" s="655">
        <v>5000</v>
      </c>
      <c r="NTL47" s="626"/>
      <c r="NTM47" s="655">
        <v>5000</v>
      </c>
      <c r="NTN47" s="626"/>
      <c r="NTO47" s="655">
        <v>5000</v>
      </c>
      <c r="NTP47" s="626"/>
      <c r="NTQ47" s="655">
        <v>5000</v>
      </c>
      <c r="NTR47" s="626"/>
      <c r="NTS47" s="655">
        <v>5000</v>
      </c>
      <c r="NTT47" s="626"/>
      <c r="NTU47" s="655">
        <v>5000</v>
      </c>
      <c r="NTV47" s="626"/>
      <c r="NTW47" s="655">
        <v>5000</v>
      </c>
      <c r="NTX47" s="626"/>
      <c r="NTY47" s="655">
        <v>5000</v>
      </c>
      <c r="NTZ47" s="626"/>
      <c r="NUA47" s="655">
        <v>5000</v>
      </c>
      <c r="NUB47" s="626"/>
      <c r="NUC47" s="655">
        <v>5000</v>
      </c>
      <c r="NUD47" s="626"/>
      <c r="NUE47" s="655">
        <v>5000</v>
      </c>
      <c r="NUF47" s="626"/>
      <c r="NUG47" s="655">
        <v>5000</v>
      </c>
      <c r="NUH47" s="626"/>
      <c r="NUI47" s="655">
        <v>5000</v>
      </c>
      <c r="NUJ47" s="626"/>
      <c r="NUK47" s="655">
        <v>5000</v>
      </c>
      <c r="NUL47" s="626"/>
      <c r="NUM47" s="655">
        <v>5000</v>
      </c>
      <c r="NUN47" s="626"/>
      <c r="NUO47" s="655">
        <v>5000</v>
      </c>
      <c r="NUP47" s="626"/>
      <c r="NUQ47" s="655">
        <v>5000</v>
      </c>
      <c r="NUR47" s="626"/>
      <c r="NUS47" s="655">
        <v>5000</v>
      </c>
      <c r="NUT47" s="626"/>
      <c r="NUU47" s="655">
        <v>5000</v>
      </c>
      <c r="NUV47" s="626"/>
      <c r="NUW47" s="655">
        <v>5000</v>
      </c>
      <c r="NUX47" s="626"/>
      <c r="NUY47" s="655">
        <v>5000</v>
      </c>
      <c r="NUZ47" s="626"/>
      <c r="NVA47" s="655">
        <v>5000</v>
      </c>
      <c r="NVB47" s="626"/>
      <c r="NVC47" s="655">
        <v>5000</v>
      </c>
      <c r="NVD47" s="626"/>
      <c r="NVE47" s="655">
        <v>5000</v>
      </c>
      <c r="NVF47" s="626"/>
      <c r="NVG47" s="655">
        <v>5000</v>
      </c>
      <c r="NVH47" s="626"/>
      <c r="NVI47" s="655">
        <v>5000</v>
      </c>
      <c r="NVJ47" s="626"/>
      <c r="NVK47" s="655">
        <v>5000</v>
      </c>
      <c r="NVL47" s="626"/>
      <c r="NVM47" s="655">
        <v>5000</v>
      </c>
      <c r="NVN47" s="626"/>
      <c r="NVO47" s="655">
        <v>5000</v>
      </c>
      <c r="NVP47" s="626"/>
      <c r="NVQ47" s="655">
        <v>5000</v>
      </c>
      <c r="NVR47" s="626"/>
      <c r="NVS47" s="655">
        <v>5000</v>
      </c>
      <c r="NVT47" s="626"/>
      <c r="NVU47" s="655">
        <v>5000</v>
      </c>
      <c r="NVV47" s="626"/>
      <c r="NVW47" s="655">
        <v>5000</v>
      </c>
      <c r="NVX47" s="626"/>
      <c r="NVY47" s="655">
        <v>5000</v>
      </c>
      <c r="NVZ47" s="626"/>
      <c r="NWA47" s="655">
        <v>5000</v>
      </c>
      <c r="NWB47" s="626"/>
      <c r="NWC47" s="655">
        <v>5000</v>
      </c>
      <c r="NWD47" s="626"/>
      <c r="NWE47" s="655">
        <v>5000</v>
      </c>
      <c r="NWF47" s="626"/>
      <c r="NWG47" s="655">
        <v>5000</v>
      </c>
      <c r="NWH47" s="626"/>
      <c r="NWI47" s="655">
        <v>5000</v>
      </c>
      <c r="NWJ47" s="626"/>
      <c r="NWK47" s="655">
        <v>5000</v>
      </c>
      <c r="NWL47" s="626"/>
      <c r="NWM47" s="655">
        <v>5000</v>
      </c>
      <c r="NWN47" s="626"/>
      <c r="NWO47" s="655">
        <v>5000</v>
      </c>
      <c r="NWP47" s="626"/>
      <c r="NWQ47" s="655">
        <v>5000</v>
      </c>
      <c r="NWR47" s="626"/>
      <c r="NWS47" s="655">
        <v>5000</v>
      </c>
      <c r="NWT47" s="626"/>
      <c r="NWU47" s="655">
        <v>5000</v>
      </c>
      <c r="NWV47" s="626"/>
      <c r="NWW47" s="655">
        <v>5000</v>
      </c>
      <c r="NWX47" s="626"/>
      <c r="NWY47" s="655">
        <v>5000</v>
      </c>
      <c r="NWZ47" s="626"/>
      <c r="NXA47" s="655">
        <v>5000</v>
      </c>
      <c r="NXB47" s="626"/>
      <c r="NXC47" s="655">
        <v>5000</v>
      </c>
      <c r="NXD47" s="626"/>
      <c r="NXE47" s="655">
        <v>5000</v>
      </c>
      <c r="NXF47" s="626"/>
      <c r="NXG47" s="655">
        <v>5000</v>
      </c>
      <c r="NXH47" s="626"/>
      <c r="NXI47" s="655">
        <v>5000</v>
      </c>
      <c r="NXJ47" s="626"/>
      <c r="NXK47" s="655">
        <v>5000</v>
      </c>
      <c r="NXL47" s="626"/>
      <c r="NXM47" s="655">
        <v>5000</v>
      </c>
      <c r="NXN47" s="626"/>
      <c r="NXO47" s="655">
        <v>5000</v>
      </c>
      <c r="NXP47" s="626"/>
      <c r="NXQ47" s="655">
        <v>5000</v>
      </c>
      <c r="NXR47" s="626"/>
      <c r="NXS47" s="655">
        <v>5000</v>
      </c>
      <c r="NXT47" s="626"/>
      <c r="NXU47" s="655">
        <v>5000</v>
      </c>
      <c r="NXV47" s="626"/>
      <c r="NXW47" s="655">
        <v>5000</v>
      </c>
      <c r="NXX47" s="626"/>
      <c r="NXY47" s="655">
        <v>5000</v>
      </c>
      <c r="NXZ47" s="626"/>
      <c r="NYA47" s="655">
        <v>5000</v>
      </c>
      <c r="NYB47" s="626"/>
      <c r="NYC47" s="655">
        <v>5000</v>
      </c>
      <c r="NYD47" s="626"/>
      <c r="NYE47" s="655">
        <v>5000</v>
      </c>
      <c r="NYF47" s="626"/>
      <c r="NYG47" s="655">
        <v>5000</v>
      </c>
      <c r="NYH47" s="626"/>
      <c r="NYI47" s="655">
        <v>5000</v>
      </c>
      <c r="NYJ47" s="626"/>
      <c r="NYK47" s="655">
        <v>5000</v>
      </c>
      <c r="NYL47" s="626"/>
      <c r="NYM47" s="655">
        <v>5000</v>
      </c>
      <c r="NYN47" s="626"/>
      <c r="NYO47" s="655">
        <v>5000</v>
      </c>
      <c r="NYP47" s="626"/>
      <c r="NYQ47" s="655">
        <v>5000</v>
      </c>
      <c r="NYR47" s="626"/>
      <c r="NYS47" s="655">
        <v>5000</v>
      </c>
      <c r="NYT47" s="626"/>
      <c r="NYU47" s="655">
        <v>5000</v>
      </c>
      <c r="NYV47" s="626"/>
      <c r="NYW47" s="655">
        <v>5000</v>
      </c>
      <c r="NYX47" s="626"/>
      <c r="NYY47" s="655">
        <v>5000</v>
      </c>
      <c r="NYZ47" s="626"/>
      <c r="NZA47" s="655">
        <v>5000</v>
      </c>
      <c r="NZB47" s="626"/>
      <c r="NZC47" s="655">
        <v>5000</v>
      </c>
      <c r="NZD47" s="626"/>
      <c r="NZE47" s="655">
        <v>5000</v>
      </c>
      <c r="NZF47" s="626"/>
      <c r="NZG47" s="655">
        <v>5000</v>
      </c>
      <c r="NZH47" s="626"/>
      <c r="NZI47" s="655">
        <v>5000</v>
      </c>
      <c r="NZJ47" s="626"/>
      <c r="NZK47" s="655">
        <v>5000</v>
      </c>
      <c r="NZL47" s="626"/>
      <c r="NZM47" s="655">
        <v>5000</v>
      </c>
      <c r="NZN47" s="626"/>
      <c r="NZO47" s="655">
        <v>5000</v>
      </c>
      <c r="NZP47" s="626"/>
      <c r="NZQ47" s="655">
        <v>5000</v>
      </c>
      <c r="NZR47" s="626"/>
      <c r="NZS47" s="655">
        <v>5000</v>
      </c>
      <c r="NZT47" s="626"/>
      <c r="NZU47" s="655">
        <v>5000</v>
      </c>
      <c r="NZV47" s="626"/>
      <c r="NZW47" s="655">
        <v>5000</v>
      </c>
      <c r="NZX47" s="626"/>
      <c r="NZY47" s="655">
        <v>5000</v>
      </c>
      <c r="NZZ47" s="626"/>
      <c r="OAA47" s="655">
        <v>5000</v>
      </c>
      <c r="OAB47" s="626"/>
      <c r="OAC47" s="655">
        <v>5000</v>
      </c>
      <c r="OAD47" s="626"/>
      <c r="OAE47" s="655">
        <v>5000</v>
      </c>
      <c r="OAF47" s="626"/>
      <c r="OAG47" s="655">
        <v>5000</v>
      </c>
      <c r="OAH47" s="626"/>
      <c r="OAI47" s="655">
        <v>5000</v>
      </c>
      <c r="OAJ47" s="626"/>
      <c r="OAK47" s="655">
        <v>5000</v>
      </c>
      <c r="OAL47" s="626"/>
      <c r="OAM47" s="655">
        <v>5000</v>
      </c>
      <c r="OAN47" s="626"/>
      <c r="OAO47" s="655">
        <v>5000</v>
      </c>
      <c r="OAP47" s="626"/>
      <c r="OAQ47" s="655">
        <v>5000</v>
      </c>
      <c r="OAR47" s="626"/>
      <c r="OAS47" s="655">
        <v>5000</v>
      </c>
      <c r="OAT47" s="626"/>
      <c r="OAU47" s="655">
        <v>5000</v>
      </c>
      <c r="OAV47" s="626"/>
      <c r="OAW47" s="655">
        <v>5000</v>
      </c>
      <c r="OAX47" s="626"/>
      <c r="OAY47" s="655">
        <v>5000</v>
      </c>
      <c r="OAZ47" s="626"/>
      <c r="OBA47" s="655">
        <v>5000</v>
      </c>
      <c r="OBB47" s="626"/>
      <c r="OBC47" s="655">
        <v>5000</v>
      </c>
      <c r="OBD47" s="626"/>
      <c r="OBE47" s="655">
        <v>5000</v>
      </c>
      <c r="OBF47" s="626"/>
      <c r="OBG47" s="655">
        <v>5000</v>
      </c>
      <c r="OBH47" s="626"/>
      <c r="OBI47" s="655">
        <v>5000</v>
      </c>
      <c r="OBJ47" s="626"/>
      <c r="OBK47" s="655">
        <v>5000</v>
      </c>
      <c r="OBL47" s="626"/>
      <c r="OBM47" s="655">
        <v>5000</v>
      </c>
      <c r="OBN47" s="626"/>
      <c r="OBO47" s="655">
        <v>5000</v>
      </c>
      <c r="OBP47" s="626"/>
      <c r="OBQ47" s="655">
        <v>5000</v>
      </c>
      <c r="OBR47" s="626"/>
      <c r="OBS47" s="655">
        <v>5000</v>
      </c>
      <c r="OBT47" s="626"/>
      <c r="OBU47" s="655">
        <v>5000</v>
      </c>
      <c r="OBV47" s="626"/>
      <c r="OBW47" s="655">
        <v>5000</v>
      </c>
      <c r="OBX47" s="626"/>
      <c r="OBY47" s="655">
        <v>5000</v>
      </c>
      <c r="OBZ47" s="626"/>
      <c r="OCA47" s="655">
        <v>5000</v>
      </c>
      <c r="OCB47" s="626"/>
      <c r="OCC47" s="655">
        <v>5000</v>
      </c>
      <c r="OCD47" s="626"/>
      <c r="OCE47" s="655">
        <v>5000</v>
      </c>
      <c r="OCF47" s="626"/>
      <c r="OCG47" s="655">
        <v>5000</v>
      </c>
      <c r="OCH47" s="626"/>
      <c r="OCI47" s="655">
        <v>5000</v>
      </c>
      <c r="OCJ47" s="626"/>
      <c r="OCK47" s="655">
        <v>5000</v>
      </c>
      <c r="OCL47" s="626"/>
      <c r="OCM47" s="655">
        <v>5000</v>
      </c>
      <c r="OCN47" s="626"/>
      <c r="OCO47" s="655">
        <v>5000</v>
      </c>
      <c r="OCP47" s="626"/>
      <c r="OCQ47" s="655">
        <v>5000</v>
      </c>
      <c r="OCR47" s="626"/>
      <c r="OCS47" s="655">
        <v>5000</v>
      </c>
      <c r="OCT47" s="626"/>
      <c r="OCU47" s="655">
        <v>5000</v>
      </c>
      <c r="OCV47" s="626"/>
      <c r="OCW47" s="655">
        <v>5000</v>
      </c>
      <c r="OCX47" s="626"/>
      <c r="OCY47" s="655">
        <v>5000</v>
      </c>
      <c r="OCZ47" s="626"/>
      <c r="ODA47" s="655">
        <v>5000</v>
      </c>
      <c r="ODB47" s="626"/>
      <c r="ODC47" s="655">
        <v>5000</v>
      </c>
      <c r="ODD47" s="626"/>
      <c r="ODE47" s="655">
        <v>5000</v>
      </c>
      <c r="ODF47" s="626"/>
      <c r="ODG47" s="655">
        <v>5000</v>
      </c>
      <c r="ODH47" s="626"/>
      <c r="ODI47" s="655">
        <v>5000</v>
      </c>
      <c r="ODJ47" s="626"/>
      <c r="ODK47" s="655">
        <v>5000</v>
      </c>
      <c r="ODL47" s="626"/>
      <c r="ODM47" s="655">
        <v>5000</v>
      </c>
      <c r="ODN47" s="626"/>
      <c r="ODO47" s="655">
        <v>5000</v>
      </c>
      <c r="ODP47" s="626"/>
      <c r="ODQ47" s="655">
        <v>5000</v>
      </c>
      <c r="ODR47" s="626"/>
      <c r="ODS47" s="655">
        <v>5000</v>
      </c>
      <c r="ODT47" s="626"/>
      <c r="ODU47" s="655">
        <v>5000</v>
      </c>
      <c r="ODV47" s="626"/>
      <c r="ODW47" s="655">
        <v>5000</v>
      </c>
      <c r="ODX47" s="626"/>
      <c r="ODY47" s="655">
        <v>5000</v>
      </c>
      <c r="ODZ47" s="626"/>
      <c r="OEA47" s="655">
        <v>5000</v>
      </c>
      <c r="OEB47" s="626"/>
      <c r="OEC47" s="655">
        <v>5000</v>
      </c>
      <c r="OED47" s="626"/>
      <c r="OEE47" s="655">
        <v>5000</v>
      </c>
      <c r="OEF47" s="626"/>
      <c r="OEG47" s="655">
        <v>5000</v>
      </c>
      <c r="OEH47" s="626"/>
      <c r="OEI47" s="655">
        <v>5000</v>
      </c>
      <c r="OEJ47" s="626"/>
      <c r="OEK47" s="655">
        <v>5000</v>
      </c>
      <c r="OEL47" s="626"/>
      <c r="OEM47" s="655">
        <v>5000</v>
      </c>
      <c r="OEN47" s="626"/>
      <c r="OEO47" s="655">
        <v>5000</v>
      </c>
      <c r="OEP47" s="626"/>
      <c r="OEQ47" s="655">
        <v>5000</v>
      </c>
      <c r="OER47" s="626"/>
      <c r="OES47" s="655">
        <v>5000</v>
      </c>
      <c r="OET47" s="626"/>
      <c r="OEU47" s="655">
        <v>5000</v>
      </c>
      <c r="OEV47" s="626"/>
      <c r="OEW47" s="655">
        <v>5000</v>
      </c>
      <c r="OEX47" s="626"/>
      <c r="OEY47" s="655">
        <v>5000</v>
      </c>
      <c r="OEZ47" s="626"/>
      <c r="OFA47" s="655">
        <v>5000</v>
      </c>
      <c r="OFB47" s="626"/>
      <c r="OFC47" s="655">
        <v>5000</v>
      </c>
      <c r="OFD47" s="626"/>
      <c r="OFE47" s="655">
        <v>5000</v>
      </c>
      <c r="OFF47" s="626"/>
      <c r="OFG47" s="655">
        <v>5000</v>
      </c>
      <c r="OFH47" s="626"/>
      <c r="OFI47" s="655">
        <v>5000</v>
      </c>
      <c r="OFJ47" s="626"/>
      <c r="OFK47" s="655">
        <v>5000</v>
      </c>
      <c r="OFL47" s="626"/>
      <c r="OFM47" s="655">
        <v>5000</v>
      </c>
      <c r="OFN47" s="626"/>
      <c r="OFO47" s="655">
        <v>5000</v>
      </c>
      <c r="OFP47" s="626"/>
      <c r="OFQ47" s="655">
        <v>5000</v>
      </c>
      <c r="OFR47" s="626"/>
      <c r="OFS47" s="655">
        <v>5000</v>
      </c>
      <c r="OFT47" s="626"/>
      <c r="OFU47" s="655">
        <v>5000</v>
      </c>
      <c r="OFV47" s="626"/>
      <c r="OFW47" s="655">
        <v>5000</v>
      </c>
      <c r="OFX47" s="626"/>
      <c r="OFY47" s="655">
        <v>5000</v>
      </c>
      <c r="OFZ47" s="626"/>
      <c r="OGA47" s="655">
        <v>5000</v>
      </c>
      <c r="OGB47" s="626"/>
      <c r="OGC47" s="655">
        <v>5000</v>
      </c>
      <c r="OGD47" s="626"/>
      <c r="OGE47" s="655">
        <v>5000</v>
      </c>
      <c r="OGF47" s="626"/>
      <c r="OGG47" s="655">
        <v>5000</v>
      </c>
      <c r="OGH47" s="626"/>
      <c r="OGI47" s="655">
        <v>5000</v>
      </c>
      <c r="OGJ47" s="626"/>
      <c r="OGK47" s="655">
        <v>5000</v>
      </c>
      <c r="OGL47" s="626"/>
      <c r="OGM47" s="655">
        <v>5000</v>
      </c>
      <c r="OGN47" s="626"/>
      <c r="OGO47" s="655">
        <v>5000</v>
      </c>
      <c r="OGP47" s="626"/>
      <c r="OGQ47" s="655">
        <v>5000</v>
      </c>
      <c r="OGR47" s="626"/>
      <c r="OGS47" s="655">
        <v>5000</v>
      </c>
      <c r="OGT47" s="626"/>
      <c r="OGU47" s="655">
        <v>5000</v>
      </c>
      <c r="OGV47" s="626"/>
      <c r="OGW47" s="655">
        <v>5000</v>
      </c>
      <c r="OGX47" s="626"/>
      <c r="OGY47" s="655">
        <v>5000</v>
      </c>
      <c r="OGZ47" s="626"/>
      <c r="OHA47" s="655">
        <v>5000</v>
      </c>
      <c r="OHB47" s="626"/>
      <c r="OHC47" s="655">
        <v>5000</v>
      </c>
      <c r="OHD47" s="626"/>
      <c r="OHE47" s="655">
        <v>5000</v>
      </c>
      <c r="OHF47" s="626"/>
      <c r="OHG47" s="655">
        <v>5000</v>
      </c>
      <c r="OHH47" s="626"/>
      <c r="OHI47" s="655">
        <v>5000</v>
      </c>
      <c r="OHJ47" s="626"/>
      <c r="OHK47" s="655">
        <v>5000</v>
      </c>
      <c r="OHL47" s="626"/>
      <c r="OHM47" s="655">
        <v>5000</v>
      </c>
      <c r="OHN47" s="626"/>
      <c r="OHO47" s="655">
        <v>5000</v>
      </c>
      <c r="OHP47" s="626"/>
      <c r="OHQ47" s="655">
        <v>5000</v>
      </c>
      <c r="OHR47" s="626"/>
      <c r="OHS47" s="655">
        <v>5000</v>
      </c>
      <c r="OHT47" s="626"/>
      <c r="OHU47" s="655">
        <v>5000</v>
      </c>
      <c r="OHV47" s="626"/>
      <c r="OHW47" s="655">
        <v>5000</v>
      </c>
      <c r="OHX47" s="626"/>
      <c r="OHY47" s="655">
        <v>5000</v>
      </c>
      <c r="OHZ47" s="626"/>
      <c r="OIA47" s="655">
        <v>5000</v>
      </c>
      <c r="OIB47" s="626"/>
      <c r="OIC47" s="655">
        <v>5000</v>
      </c>
      <c r="OID47" s="626"/>
      <c r="OIE47" s="655">
        <v>5000</v>
      </c>
      <c r="OIF47" s="626"/>
      <c r="OIG47" s="655">
        <v>5000</v>
      </c>
      <c r="OIH47" s="626"/>
      <c r="OII47" s="655">
        <v>5000</v>
      </c>
      <c r="OIJ47" s="626"/>
      <c r="OIK47" s="655">
        <v>5000</v>
      </c>
      <c r="OIL47" s="626"/>
      <c r="OIM47" s="655">
        <v>5000</v>
      </c>
      <c r="OIN47" s="626"/>
      <c r="OIO47" s="655">
        <v>5000</v>
      </c>
      <c r="OIP47" s="626"/>
      <c r="OIQ47" s="655">
        <v>5000</v>
      </c>
      <c r="OIR47" s="626"/>
      <c r="OIS47" s="655">
        <v>5000</v>
      </c>
      <c r="OIT47" s="626"/>
      <c r="OIU47" s="655">
        <v>5000</v>
      </c>
      <c r="OIV47" s="626"/>
      <c r="OIW47" s="655">
        <v>5000</v>
      </c>
      <c r="OIX47" s="626"/>
      <c r="OIY47" s="655">
        <v>5000</v>
      </c>
      <c r="OIZ47" s="626"/>
      <c r="OJA47" s="655">
        <v>5000</v>
      </c>
      <c r="OJB47" s="626"/>
      <c r="OJC47" s="655">
        <v>5000</v>
      </c>
      <c r="OJD47" s="626"/>
      <c r="OJE47" s="655">
        <v>5000</v>
      </c>
      <c r="OJF47" s="626"/>
      <c r="OJG47" s="655">
        <v>5000</v>
      </c>
      <c r="OJH47" s="626"/>
      <c r="OJI47" s="655">
        <v>5000</v>
      </c>
      <c r="OJJ47" s="626"/>
      <c r="OJK47" s="655">
        <v>5000</v>
      </c>
      <c r="OJL47" s="626"/>
      <c r="OJM47" s="655">
        <v>5000</v>
      </c>
      <c r="OJN47" s="626"/>
      <c r="OJO47" s="655">
        <v>5000</v>
      </c>
      <c r="OJP47" s="626"/>
      <c r="OJQ47" s="655">
        <v>5000</v>
      </c>
      <c r="OJR47" s="626"/>
      <c r="OJS47" s="655">
        <v>5000</v>
      </c>
      <c r="OJT47" s="626"/>
      <c r="OJU47" s="655">
        <v>5000</v>
      </c>
      <c r="OJV47" s="626"/>
      <c r="OJW47" s="655">
        <v>5000</v>
      </c>
      <c r="OJX47" s="626"/>
      <c r="OJY47" s="655">
        <v>5000</v>
      </c>
      <c r="OJZ47" s="626"/>
      <c r="OKA47" s="655">
        <v>5000</v>
      </c>
      <c r="OKB47" s="626"/>
      <c r="OKC47" s="655">
        <v>5000</v>
      </c>
      <c r="OKD47" s="626"/>
      <c r="OKE47" s="655">
        <v>5000</v>
      </c>
      <c r="OKF47" s="626"/>
      <c r="OKG47" s="655">
        <v>5000</v>
      </c>
      <c r="OKH47" s="626"/>
      <c r="OKI47" s="655">
        <v>5000</v>
      </c>
      <c r="OKJ47" s="626"/>
      <c r="OKK47" s="655">
        <v>5000</v>
      </c>
      <c r="OKL47" s="626"/>
      <c r="OKM47" s="655">
        <v>5000</v>
      </c>
      <c r="OKN47" s="626"/>
      <c r="OKO47" s="655">
        <v>5000</v>
      </c>
      <c r="OKP47" s="626"/>
      <c r="OKQ47" s="655">
        <v>5000</v>
      </c>
      <c r="OKR47" s="626"/>
      <c r="OKS47" s="655">
        <v>5000</v>
      </c>
      <c r="OKT47" s="626"/>
      <c r="OKU47" s="655">
        <v>5000</v>
      </c>
      <c r="OKV47" s="626"/>
      <c r="OKW47" s="655">
        <v>5000</v>
      </c>
      <c r="OKX47" s="626"/>
      <c r="OKY47" s="655">
        <v>5000</v>
      </c>
      <c r="OKZ47" s="626"/>
      <c r="OLA47" s="655">
        <v>5000</v>
      </c>
      <c r="OLB47" s="626"/>
      <c r="OLC47" s="655">
        <v>5000</v>
      </c>
      <c r="OLD47" s="626"/>
      <c r="OLE47" s="655">
        <v>5000</v>
      </c>
      <c r="OLF47" s="626"/>
      <c r="OLG47" s="655">
        <v>5000</v>
      </c>
      <c r="OLH47" s="626"/>
      <c r="OLI47" s="655">
        <v>5000</v>
      </c>
      <c r="OLJ47" s="626"/>
      <c r="OLK47" s="655">
        <v>5000</v>
      </c>
      <c r="OLL47" s="626"/>
      <c r="OLM47" s="655">
        <v>5000</v>
      </c>
      <c r="OLN47" s="626"/>
      <c r="OLO47" s="655">
        <v>5000</v>
      </c>
      <c r="OLP47" s="626"/>
      <c r="OLQ47" s="655">
        <v>5000</v>
      </c>
      <c r="OLR47" s="626"/>
      <c r="OLS47" s="655">
        <v>5000</v>
      </c>
      <c r="OLT47" s="626"/>
      <c r="OLU47" s="655">
        <v>5000</v>
      </c>
      <c r="OLV47" s="626"/>
      <c r="OLW47" s="655">
        <v>5000</v>
      </c>
      <c r="OLX47" s="626"/>
      <c r="OLY47" s="655">
        <v>5000</v>
      </c>
      <c r="OLZ47" s="626"/>
      <c r="OMA47" s="655">
        <v>5000</v>
      </c>
      <c r="OMB47" s="626"/>
      <c r="OMC47" s="655">
        <v>5000</v>
      </c>
      <c r="OMD47" s="626"/>
      <c r="OME47" s="655">
        <v>5000</v>
      </c>
      <c r="OMF47" s="626"/>
      <c r="OMG47" s="655">
        <v>5000</v>
      </c>
      <c r="OMH47" s="626"/>
      <c r="OMI47" s="655">
        <v>5000</v>
      </c>
      <c r="OMJ47" s="626"/>
      <c r="OMK47" s="655">
        <v>5000</v>
      </c>
      <c r="OML47" s="626"/>
      <c r="OMM47" s="655">
        <v>5000</v>
      </c>
      <c r="OMN47" s="626"/>
      <c r="OMO47" s="655">
        <v>5000</v>
      </c>
      <c r="OMP47" s="626"/>
      <c r="OMQ47" s="655">
        <v>5000</v>
      </c>
      <c r="OMR47" s="626"/>
      <c r="OMS47" s="655">
        <v>5000</v>
      </c>
      <c r="OMT47" s="626"/>
      <c r="OMU47" s="655">
        <v>5000</v>
      </c>
      <c r="OMV47" s="626"/>
      <c r="OMW47" s="655">
        <v>5000</v>
      </c>
      <c r="OMX47" s="626"/>
      <c r="OMY47" s="655">
        <v>5000</v>
      </c>
      <c r="OMZ47" s="626"/>
      <c r="ONA47" s="655">
        <v>5000</v>
      </c>
      <c r="ONB47" s="626"/>
      <c r="ONC47" s="655">
        <v>5000</v>
      </c>
      <c r="OND47" s="626"/>
      <c r="ONE47" s="655">
        <v>5000</v>
      </c>
      <c r="ONF47" s="626"/>
      <c r="ONG47" s="655">
        <v>5000</v>
      </c>
      <c r="ONH47" s="626"/>
      <c r="ONI47" s="655">
        <v>5000</v>
      </c>
      <c r="ONJ47" s="626"/>
      <c r="ONK47" s="655">
        <v>5000</v>
      </c>
      <c r="ONL47" s="626"/>
      <c r="ONM47" s="655">
        <v>5000</v>
      </c>
      <c r="ONN47" s="626"/>
      <c r="ONO47" s="655">
        <v>5000</v>
      </c>
      <c r="ONP47" s="626"/>
      <c r="ONQ47" s="655">
        <v>5000</v>
      </c>
      <c r="ONR47" s="626"/>
      <c r="ONS47" s="655">
        <v>5000</v>
      </c>
      <c r="ONT47" s="626"/>
      <c r="ONU47" s="655">
        <v>5000</v>
      </c>
      <c r="ONV47" s="626"/>
      <c r="ONW47" s="655">
        <v>5000</v>
      </c>
      <c r="ONX47" s="626"/>
      <c r="ONY47" s="655">
        <v>5000</v>
      </c>
      <c r="ONZ47" s="626"/>
      <c r="OOA47" s="655">
        <v>5000</v>
      </c>
      <c r="OOB47" s="626"/>
      <c r="OOC47" s="655">
        <v>5000</v>
      </c>
      <c r="OOD47" s="626"/>
      <c r="OOE47" s="655">
        <v>5000</v>
      </c>
      <c r="OOF47" s="626"/>
      <c r="OOG47" s="655">
        <v>5000</v>
      </c>
      <c r="OOH47" s="626"/>
      <c r="OOI47" s="655">
        <v>5000</v>
      </c>
      <c r="OOJ47" s="626"/>
      <c r="OOK47" s="655">
        <v>5000</v>
      </c>
      <c r="OOL47" s="626"/>
      <c r="OOM47" s="655">
        <v>5000</v>
      </c>
      <c r="OON47" s="626"/>
      <c r="OOO47" s="655">
        <v>5000</v>
      </c>
      <c r="OOP47" s="626"/>
      <c r="OOQ47" s="655">
        <v>5000</v>
      </c>
      <c r="OOR47" s="626"/>
      <c r="OOS47" s="655">
        <v>5000</v>
      </c>
      <c r="OOT47" s="626"/>
      <c r="OOU47" s="655">
        <v>5000</v>
      </c>
      <c r="OOV47" s="626"/>
      <c r="OOW47" s="655">
        <v>5000</v>
      </c>
      <c r="OOX47" s="626"/>
      <c r="OOY47" s="655">
        <v>5000</v>
      </c>
      <c r="OOZ47" s="626"/>
      <c r="OPA47" s="655">
        <v>5000</v>
      </c>
      <c r="OPB47" s="626"/>
      <c r="OPC47" s="655">
        <v>5000</v>
      </c>
      <c r="OPD47" s="626"/>
      <c r="OPE47" s="655">
        <v>5000</v>
      </c>
      <c r="OPF47" s="626"/>
      <c r="OPG47" s="655">
        <v>5000</v>
      </c>
      <c r="OPH47" s="626"/>
      <c r="OPI47" s="655">
        <v>5000</v>
      </c>
      <c r="OPJ47" s="626"/>
      <c r="OPK47" s="655">
        <v>5000</v>
      </c>
      <c r="OPL47" s="626"/>
      <c r="OPM47" s="655">
        <v>5000</v>
      </c>
      <c r="OPN47" s="626"/>
      <c r="OPO47" s="655">
        <v>5000</v>
      </c>
      <c r="OPP47" s="626"/>
      <c r="OPQ47" s="655">
        <v>5000</v>
      </c>
      <c r="OPR47" s="626"/>
      <c r="OPS47" s="655">
        <v>5000</v>
      </c>
      <c r="OPT47" s="626"/>
      <c r="OPU47" s="655">
        <v>5000</v>
      </c>
      <c r="OPV47" s="626"/>
      <c r="OPW47" s="655">
        <v>5000</v>
      </c>
      <c r="OPX47" s="626"/>
      <c r="OPY47" s="655">
        <v>5000</v>
      </c>
      <c r="OPZ47" s="626"/>
      <c r="OQA47" s="655">
        <v>5000</v>
      </c>
      <c r="OQB47" s="626"/>
      <c r="OQC47" s="655">
        <v>5000</v>
      </c>
      <c r="OQD47" s="626"/>
      <c r="OQE47" s="655">
        <v>5000</v>
      </c>
      <c r="OQF47" s="626"/>
      <c r="OQG47" s="655">
        <v>5000</v>
      </c>
      <c r="OQH47" s="626"/>
      <c r="OQI47" s="655">
        <v>5000</v>
      </c>
      <c r="OQJ47" s="626"/>
      <c r="OQK47" s="655">
        <v>5000</v>
      </c>
      <c r="OQL47" s="626"/>
      <c r="OQM47" s="655">
        <v>5000</v>
      </c>
      <c r="OQN47" s="626"/>
      <c r="OQO47" s="655">
        <v>5000</v>
      </c>
      <c r="OQP47" s="626"/>
      <c r="OQQ47" s="655">
        <v>5000</v>
      </c>
      <c r="OQR47" s="626"/>
      <c r="OQS47" s="655">
        <v>5000</v>
      </c>
      <c r="OQT47" s="626"/>
      <c r="OQU47" s="655">
        <v>5000</v>
      </c>
      <c r="OQV47" s="626"/>
      <c r="OQW47" s="655">
        <v>5000</v>
      </c>
      <c r="OQX47" s="626"/>
      <c r="OQY47" s="655">
        <v>5000</v>
      </c>
      <c r="OQZ47" s="626"/>
      <c r="ORA47" s="655">
        <v>5000</v>
      </c>
      <c r="ORB47" s="626"/>
      <c r="ORC47" s="655">
        <v>5000</v>
      </c>
      <c r="ORD47" s="626"/>
      <c r="ORE47" s="655">
        <v>5000</v>
      </c>
      <c r="ORF47" s="626"/>
      <c r="ORG47" s="655">
        <v>5000</v>
      </c>
      <c r="ORH47" s="626"/>
      <c r="ORI47" s="655">
        <v>5000</v>
      </c>
      <c r="ORJ47" s="626"/>
      <c r="ORK47" s="655">
        <v>5000</v>
      </c>
      <c r="ORL47" s="626"/>
      <c r="ORM47" s="655">
        <v>5000</v>
      </c>
      <c r="ORN47" s="626"/>
      <c r="ORO47" s="655">
        <v>5000</v>
      </c>
      <c r="ORP47" s="626"/>
      <c r="ORQ47" s="655">
        <v>5000</v>
      </c>
      <c r="ORR47" s="626"/>
      <c r="ORS47" s="655">
        <v>5000</v>
      </c>
      <c r="ORT47" s="626"/>
      <c r="ORU47" s="655">
        <v>5000</v>
      </c>
      <c r="ORV47" s="626"/>
      <c r="ORW47" s="655">
        <v>5000</v>
      </c>
      <c r="ORX47" s="626"/>
      <c r="ORY47" s="655">
        <v>5000</v>
      </c>
      <c r="ORZ47" s="626"/>
      <c r="OSA47" s="655">
        <v>5000</v>
      </c>
      <c r="OSB47" s="626"/>
      <c r="OSC47" s="655">
        <v>5000</v>
      </c>
      <c r="OSD47" s="626"/>
      <c r="OSE47" s="655">
        <v>5000</v>
      </c>
      <c r="OSF47" s="626"/>
      <c r="OSG47" s="655">
        <v>5000</v>
      </c>
      <c r="OSH47" s="626"/>
      <c r="OSI47" s="655">
        <v>5000</v>
      </c>
      <c r="OSJ47" s="626"/>
      <c r="OSK47" s="655">
        <v>5000</v>
      </c>
      <c r="OSL47" s="626"/>
      <c r="OSM47" s="655">
        <v>5000</v>
      </c>
      <c r="OSN47" s="626"/>
      <c r="OSO47" s="655">
        <v>5000</v>
      </c>
      <c r="OSP47" s="626"/>
      <c r="OSQ47" s="655">
        <v>5000</v>
      </c>
      <c r="OSR47" s="626"/>
      <c r="OSS47" s="655">
        <v>5000</v>
      </c>
      <c r="OST47" s="626"/>
      <c r="OSU47" s="655">
        <v>5000</v>
      </c>
      <c r="OSV47" s="626"/>
      <c r="OSW47" s="655">
        <v>5000</v>
      </c>
      <c r="OSX47" s="626"/>
      <c r="OSY47" s="655">
        <v>5000</v>
      </c>
      <c r="OSZ47" s="626"/>
      <c r="OTA47" s="655">
        <v>5000</v>
      </c>
      <c r="OTB47" s="626"/>
      <c r="OTC47" s="655">
        <v>5000</v>
      </c>
      <c r="OTD47" s="626"/>
      <c r="OTE47" s="655">
        <v>5000</v>
      </c>
      <c r="OTF47" s="626"/>
      <c r="OTG47" s="655">
        <v>5000</v>
      </c>
      <c r="OTH47" s="626"/>
      <c r="OTI47" s="655">
        <v>5000</v>
      </c>
      <c r="OTJ47" s="626"/>
      <c r="OTK47" s="655">
        <v>5000</v>
      </c>
      <c r="OTL47" s="626"/>
      <c r="OTM47" s="655">
        <v>5000</v>
      </c>
      <c r="OTN47" s="626"/>
      <c r="OTO47" s="655">
        <v>5000</v>
      </c>
      <c r="OTP47" s="626"/>
      <c r="OTQ47" s="655">
        <v>5000</v>
      </c>
      <c r="OTR47" s="626"/>
      <c r="OTS47" s="655">
        <v>5000</v>
      </c>
      <c r="OTT47" s="626"/>
      <c r="OTU47" s="655">
        <v>5000</v>
      </c>
      <c r="OTV47" s="626"/>
      <c r="OTW47" s="655">
        <v>5000</v>
      </c>
      <c r="OTX47" s="626"/>
      <c r="OTY47" s="655">
        <v>5000</v>
      </c>
      <c r="OTZ47" s="626"/>
      <c r="OUA47" s="655">
        <v>5000</v>
      </c>
      <c r="OUB47" s="626"/>
      <c r="OUC47" s="655">
        <v>5000</v>
      </c>
      <c r="OUD47" s="626"/>
      <c r="OUE47" s="655">
        <v>5000</v>
      </c>
      <c r="OUF47" s="626"/>
      <c r="OUG47" s="655">
        <v>5000</v>
      </c>
      <c r="OUH47" s="626"/>
      <c r="OUI47" s="655">
        <v>5000</v>
      </c>
      <c r="OUJ47" s="626"/>
      <c r="OUK47" s="655">
        <v>5000</v>
      </c>
      <c r="OUL47" s="626"/>
      <c r="OUM47" s="655">
        <v>5000</v>
      </c>
      <c r="OUN47" s="626"/>
      <c r="OUO47" s="655">
        <v>5000</v>
      </c>
      <c r="OUP47" s="626"/>
      <c r="OUQ47" s="655">
        <v>5000</v>
      </c>
      <c r="OUR47" s="626"/>
      <c r="OUS47" s="655">
        <v>5000</v>
      </c>
      <c r="OUT47" s="626"/>
      <c r="OUU47" s="655">
        <v>5000</v>
      </c>
      <c r="OUV47" s="626"/>
      <c r="OUW47" s="655">
        <v>5000</v>
      </c>
      <c r="OUX47" s="626"/>
      <c r="OUY47" s="655">
        <v>5000</v>
      </c>
      <c r="OUZ47" s="626"/>
      <c r="OVA47" s="655">
        <v>5000</v>
      </c>
      <c r="OVB47" s="626"/>
      <c r="OVC47" s="655">
        <v>5000</v>
      </c>
      <c r="OVD47" s="626"/>
      <c r="OVE47" s="655">
        <v>5000</v>
      </c>
      <c r="OVF47" s="626"/>
      <c r="OVG47" s="655">
        <v>5000</v>
      </c>
      <c r="OVH47" s="626"/>
      <c r="OVI47" s="655">
        <v>5000</v>
      </c>
      <c r="OVJ47" s="626"/>
      <c r="OVK47" s="655">
        <v>5000</v>
      </c>
      <c r="OVL47" s="626"/>
      <c r="OVM47" s="655">
        <v>5000</v>
      </c>
      <c r="OVN47" s="626"/>
      <c r="OVO47" s="655">
        <v>5000</v>
      </c>
      <c r="OVP47" s="626"/>
      <c r="OVQ47" s="655">
        <v>5000</v>
      </c>
      <c r="OVR47" s="626"/>
      <c r="OVS47" s="655">
        <v>5000</v>
      </c>
      <c r="OVT47" s="626"/>
      <c r="OVU47" s="655">
        <v>5000</v>
      </c>
      <c r="OVV47" s="626"/>
      <c r="OVW47" s="655">
        <v>5000</v>
      </c>
      <c r="OVX47" s="626"/>
      <c r="OVY47" s="655">
        <v>5000</v>
      </c>
      <c r="OVZ47" s="626"/>
      <c r="OWA47" s="655">
        <v>5000</v>
      </c>
      <c r="OWB47" s="626"/>
      <c r="OWC47" s="655">
        <v>5000</v>
      </c>
      <c r="OWD47" s="626"/>
      <c r="OWE47" s="655">
        <v>5000</v>
      </c>
      <c r="OWF47" s="626"/>
      <c r="OWG47" s="655">
        <v>5000</v>
      </c>
      <c r="OWH47" s="626"/>
      <c r="OWI47" s="655">
        <v>5000</v>
      </c>
      <c r="OWJ47" s="626"/>
      <c r="OWK47" s="655">
        <v>5000</v>
      </c>
      <c r="OWL47" s="626"/>
      <c r="OWM47" s="655">
        <v>5000</v>
      </c>
      <c r="OWN47" s="626"/>
      <c r="OWO47" s="655">
        <v>5000</v>
      </c>
      <c r="OWP47" s="626"/>
      <c r="OWQ47" s="655">
        <v>5000</v>
      </c>
      <c r="OWR47" s="626"/>
      <c r="OWS47" s="655">
        <v>5000</v>
      </c>
      <c r="OWT47" s="626"/>
      <c r="OWU47" s="655">
        <v>5000</v>
      </c>
      <c r="OWV47" s="626"/>
      <c r="OWW47" s="655">
        <v>5000</v>
      </c>
      <c r="OWX47" s="626"/>
      <c r="OWY47" s="655">
        <v>5000</v>
      </c>
      <c r="OWZ47" s="626"/>
      <c r="OXA47" s="655">
        <v>5000</v>
      </c>
      <c r="OXB47" s="626"/>
      <c r="OXC47" s="655">
        <v>5000</v>
      </c>
      <c r="OXD47" s="626"/>
      <c r="OXE47" s="655">
        <v>5000</v>
      </c>
      <c r="OXF47" s="626"/>
      <c r="OXG47" s="655">
        <v>5000</v>
      </c>
      <c r="OXH47" s="626"/>
      <c r="OXI47" s="655">
        <v>5000</v>
      </c>
      <c r="OXJ47" s="626"/>
      <c r="OXK47" s="655">
        <v>5000</v>
      </c>
      <c r="OXL47" s="626"/>
      <c r="OXM47" s="655">
        <v>5000</v>
      </c>
      <c r="OXN47" s="626"/>
      <c r="OXO47" s="655">
        <v>5000</v>
      </c>
      <c r="OXP47" s="626"/>
      <c r="OXQ47" s="655">
        <v>5000</v>
      </c>
      <c r="OXR47" s="626"/>
      <c r="OXS47" s="655">
        <v>5000</v>
      </c>
      <c r="OXT47" s="626"/>
      <c r="OXU47" s="655">
        <v>5000</v>
      </c>
      <c r="OXV47" s="626"/>
      <c r="OXW47" s="655">
        <v>5000</v>
      </c>
      <c r="OXX47" s="626"/>
      <c r="OXY47" s="655">
        <v>5000</v>
      </c>
      <c r="OXZ47" s="626"/>
      <c r="OYA47" s="655">
        <v>5000</v>
      </c>
      <c r="OYB47" s="626"/>
      <c r="OYC47" s="655">
        <v>5000</v>
      </c>
      <c r="OYD47" s="626"/>
      <c r="OYE47" s="655">
        <v>5000</v>
      </c>
      <c r="OYF47" s="626"/>
      <c r="OYG47" s="655">
        <v>5000</v>
      </c>
      <c r="OYH47" s="626"/>
      <c r="OYI47" s="655">
        <v>5000</v>
      </c>
      <c r="OYJ47" s="626"/>
      <c r="OYK47" s="655">
        <v>5000</v>
      </c>
      <c r="OYL47" s="626"/>
      <c r="OYM47" s="655">
        <v>5000</v>
      </c>
      <c r="OYN47" s="626"/>
      <c r="OYO47" s="655">
        <v>5000</v>
      </c>
      <c r="OYP47" s="626"/>
      <c r="OYQ47" s="655">
        <v>5000</v>
      </c>
      <c r="OYR47" s="626"/>
      <c r="OYS47" s="655">
        <v>5000</v>
      </c>
      <c r="OYT47" s="626"/>
      <c r="OYU47" s="655">
        <v>5000</v>
      </c>
      <c r="OYV47" s="626"/>
      <c r="OYW47" s="655">
        <v>5000</v>
      </c>
      <c r="OYX47" s="626"/>
      <c r="OYY47" s="655">
        <v>5000</v>
      </c>
      <c r="OYZ47" s="626"/>
      <c r="OZA47" s="655">
        <v>5000</v>
      </c>
      <c r="OZB47" s="626"/>
      <c r="OZC47" s="655">
        <v>5000</v>
      </c>
      <c r="OZD47" s="626"/>
      <c r="OZE47" s="655">
        <v>5000</v>
      </c>
      <c r="OZF47" s="626"/>
      <c r="OZG47" s="655">
        <v>5000</v>
      </c>
      <c r="OZH47" s="626"/>
      <c r="OZI47" s="655">
        <v>5000</v>
      </c>
      <c r="OZJ47" s="626"/>
      <c r="OZK47" s="655">
        <v>5000</v>
      </c>
      <c r="OZL47" s="626"/>
      <c r="OZM47" s="655">
        <v>5000</v>
      </c>
      <c r="OZN47" s="626"/>
      <c r="OZO47" s="655">
        <v>5000</v>
      </c>
      <c r="OZP47" s="626"/>
      <c r="OZQ47" s="655">
        <v>5000</v>
      </c>
      <c r="OZR47" s="626"/>
      <c r="OZS47" s="655">
        <v>5000</v>
      </c>
      <c r="OZT47" s="626"/>
      <c r="OZU47" s="655">
        <v>5000</v>
      </c>
      <c r="OZV47" s="626"/>
      <c r="OZW47" s="655">
        <v>5000</v>
      </c>
      <c r="OZX47" s="626"/>
      <c r="OZY47" s="655">
        <v>5000</v>
      </c>
      <c r="OZZ47" s="626"/>
      <c r="PAA47" s="655">
        <v>5000</v>
      </c>
      <c r="PAB47" s="626"/>
      <c r="PAC47" s="655">
        <v>5000</v>
      </c>
      <c r="PAD47" s="626"/>
      <c r="PAE47" s="655">
        <v>5000</v>
      </c>
      <c r="PAF47" s="626"/>
      <c r="PAG47" s="655">
        <v>5000</v>
      </c>
      <c r="PAH47" s="626"/>
      <c r="PAI47" s="655">
        <v>5000</v>
      </c>
      <c r="PAJ47" s="626"/>
      <c r="PAK47" s="655">
        <v>5000</v>
      </c>
      <c r="PAL47" s="626"/>
      <c r="PAM47" s="655">
        <v>5000</v>
      </c>
      <c r="PAN47" s="626"/>
      <c r="PAO47" s="655">
        <v>5000</v>
      </c>
      <c r="PAP47" s="626"/>
      <c r="PAQ47" s="655">
        <v>5000</v>
      </c>
      <c r="PAR47" s="626"/>
      <c r="PAS47" s="655">
        <v>5000</v>
      </c>
      <c r="PAT47" s="626"/>
      <c r="PAU47" s="655">
        <v>5000</v>
      </c>
      <c r="PAV47" s="626"/>
      <c r="PAW47" s="655">
        <v>5000</v>
      </c>
      <c r="PAX47" s="626"/>
      <c r="PAY47" s="655">
        <v>5000</v>
      </c>
      <c r="PAZ47" s="626"/>
      <c r="PBA47" s="655">
        <v>5000</v>
      </c>
      <c r="PBB47" s="626"/>
      <c r="PBC47" s="655">
        <v>5000</v>
      </c>
      <c r="PBD47" s="626"/>
      <c r="PBE47" s="655">
        <v>5000</v>
      </c>
      <c r="PBF47" s="626"/>
      <c r="PBG47" s="655">
        <v>5000</v>
      </c>
      <c r="PBH47" s="626"/>
      <c r="PBI47" s="655">
        <v>5000</v>
      </c>
      <c r="PBJ47" s="626"/>
      <c r="PBK47" s="655">
        <v>5000</v>
      </c>
      <c r="PBL47" s="626"/>
      <c r="PBM47" s="655">
        <v>5000</v>
      </c>
      <c r="PBN47" s="626"/>
      <c r="PBO47" s="655">
        <v>5000</v>
      </c>
      <c r="PBP47" s="626"/>
      <c r="PBQ47" s="655">
        <v>5000</v>
      </c>
      <c r="PBR47" s="626"/>
      <c r="PBS47" s="655">
        <v>5000</v>
      </c>
      <c r="PBT47" s="626"/>
      <c r="PBU47" s="655">
        <v>5000</v>
      </c>
      <c r="PBV47" s="626"/>
      <c r="PBW47" s="655">
        <v>5000</v>
      </c>
      <c r="PBX47" s="626"/>
      <c r="PBY47" s="655">
        <v>5000</v>
      </c>
      <c r="PBZ47" s="626"/>
      <c r="PCA47" s="655">
        <v>5000</v>
      </c>
      <c r="PCB47" s="626"/>
      <c r="PCC47" s="655">
        <v>5000</v>
      </c>
      <c r="PCD47" s="626"/>
      <c r="PCE47" s="655">
        <v>5000</v>
      </c>
      <c r="PCF47" s="626"/>
      <c r="PCG47" s="655">
        <v>5000</v>
      </c>
      <c r="PCH47" s="626"/>
      <c r="PCI47" s="655">
        <v>5000</v>
      </c>
      <c r="PCJ47" s="626"/>
      <c r="PCK47" s="655">
        <v>5000</v>
      </c>
      <c r="PCL47" s="626"/>
      <c r="PCM47" s="655">
        <v>5000</v>
      </c>
      <c r="PCN47" s="626"/>
      <c r="PCO47" s="655">
        <v>5000</v>
      </c>
      <c r="PCP47" s="626"/>
      <c r="PCQ47" s="655">
        <v>5000</v>
      </c>
      <c r="PCR47" s="626"/>
      <c r="PCS47" s="655">
        <v>5000</v>
      </c>
      <c r="PCT47" s="626"/>
      <c r="PCU47" s="655">
        <v>5000</v>
      </c>
      <c r="PCV47" s="626"/>
      <c r="PCW47" s="655">
        <v>5000</v>
      </c>
      <c r="PCX47" s="626"/>
      <c r="PCY47" s="655">
        <v>5000</v>
      </c>
      <c r="PCZ47" s="626"/>
      <c r="PDA47" s="655">
        <v>5000</v>
      </c>
      <c r="PDB47" s="626"/>
      <c r="PDC47" s="655">
        <v>5000</v>
      </c>
      <c r="PDD47" s="626"/>
      <c r="PDE47" s="655">
        <v>5000</v>
      </c>
      <c r="PDF47" s="626"/>
      <c r="PDG47" s="655">
        <v>5000</v>
      </c>
      <c r="PDH47" s="626"/>
      <c r="PDI47" s="655">
        <v>5000</v>
      </c>
      <c r="PDJ47" s="626"/>
      <c r="PDK47" s="655">
        <v>5000</v>
      </c>
      <c r="PDL47" s="626"/>
      <c r="PDM47" s="655">
        <v>5000</v>
      </c>
      <c r="PDN47" s="626"/>
      <c r="PDO47" s="655">
        <v>5000</v>
      </c>
      <c r="PDP47" s="626"/>
      <c r="PDQ47" s="655">
        <v>5000</v>
      </c>
      <c r="PDR47" s="626"/>
      <c r="PDS47" s="655">
        <v>5000</v>
      </c>
      <c r="PDT47" s="626"/>
      <c r="PDU47" s="655">
        <v>5000</v>
      </c>
      <c r="PDV47" s="626"/>
      <c r="PDW47" s="655">
        <v>5000</v>
      </c>
      <c r="PDX47" s="626"/>
      <c r="PDY47" s="655">
        <v>5000</v>
      </c>
      <c r="PDZ47" s="626"/>
      <c r="PEA47" s="655">
        <v>5000</v>
      </c>
      <c r="PEB47" s="626"/>
      <c r="PEC47" s="655">
        <v>5000</v>
      </c>
      <c r="PED47" s="626"/>
      <c r="PEE47" s="655">
        <v>5000</v>
      </c>
      <c r="PEF47" s="626"/>
      <c r="PEG47" s="655">
        <v>5000</v>
      </c>
      <c r="PEH47" s="626"/>
      <c r="PEI47" s="655">
        <v>5000</v>
      </c>
      <c r="PEJ47" s="626"/>
      <c r="PEK47" s="655">
        <v>5000</v>
      </c>
      <c r="PEL47" s="626"/>
      <c r="PEM47" s="655">
        <v>5000</v>
      </c>
      <c r="PEN47" s="626"/>
      <c r="PEO47" s="655">
        <v>5000</v>
      </c>
      <c r="PEP47" s="626"/>
      <c r="PEQ47" s="655">
        <v>5000</v>
      </c>
      <c r="PER47" s="626"/>
      <c r="PES47" s="655">
        <v>5000</v>
      </c>
      <c r="PET47" s="626"/>
      <c r="PEU47" s="655">
        <v>5000</v>
      </c>
      <c r="PEV47" s="626"/>
      <c r="PEW47" s="655">
        <v>5000</v>
      </c>
      <c r="PEX47" s="626"/>
      <c r="PEY47" s="655">
        <v>5000</v>
      </c>
      <c r="PEZ47" s="626"/>
      <c r="PFA47" s="655">
        <v>5000</v>
      </c>
      <c r="PFB47" s="626"/>
      <c r="PFC47" s="655">
        <v>5000</v>
      </c>
      <c r="PFD47" s="626"/>
      <c r="PFE47" s="655">
        <v>5000</v>
      </c>
      <c r="PFF47" s="626"/>
      <c r="PFG47" s="655">
        <v>5000</v>
      </c>
      <c r="PFH47" s="626"/>
      <c r="PFI47" s="655">
        <v>5000</v>
      </c>
      <c r="PFJ47" s="626"/>
      <c r="PFK47" s="655">
        <v>5000</v>
      </c>
      <c r="PFL47" s="626"/>
      <c r="PFM47" s="655">
        <v>5000</v>
      </c>
      <c r="PFN47" s="626"/>
      <c r="PFO47" s="655">
        <v>5000</v>
      </c>
      <c r="PFP47" s="626"/>
      <c r="PFQ47" s="655">
        <v>5000</v>
      </c>
      <c r="PFR47" s="626"/>
      <c r="PFS47" s="655">
        <v>5000</v>
      </c>
      <c r="PFT47" s="626"/>
      <c r="PFU47" s="655">
        <v>5000</v>
      </c>
      <c r="PFV47" s="626"/>
      <c r="PFW47" s="655">
        <v>5000</v>
      </c>
      <c r="PFX47" s="626"/>
      <c r="PFY47" s="655">
        <v>5000</v>
      </c>
      <c r="PFZ47" s="626"/>
      <c r="PGA47" s="655">
        <v>5000</v>
      </c>
      <c r="PGB47" s="626"/>
      <c r="PGC47" s="655">
        <v>5000</v>
      </c>
      <c r="PGD47" s="626"/>
      <c r="PGE47" s="655">
        <v>5000</v>
      </c>
      <c r="PGF47" s="626"/>
      <c r="PGG47" s="655">
        <v>5000</v>
      </c>
      <c r="PGH47" s="626"/>
      <c r="PGI47" s="655">
        <v>5000</v>
      </c>
      <c r="PGJ47" s="626"/>
      <c r="PGK47" s="655">
        <v>5000</v>
      </c>
      <c r="PGL47" s="626"/>
      <c r="PGM47" s="655">
        <v>5000</v>
      </c>
      <c r="PGN47" s="626"/>
      <c r="PGO47" s="655">
        <v>5000</v>
      </c>
      <c r="PGP47" s="626"/>
      <c r="PGQ47" s="655">
        <v>5000</v>
      </c>
      <c r="PGR47" s="626"/>
      <c r="PGS47" s="655">
        <v>5000</v>
      </c>
      <c r="PGT47" s="626"/>
      <c r="PGU47" s="655">
        <v>5000</v>
      </c>
      <c r="PGV47" s="626"/>
      <c r="PGW47" s="655">
        <v>5000</v>
      </c>
      <c r="PGX47" s="626"/>
      <c r="PGY47" s="655">
        <v>5000</v>
      </c>
      <c r="PGZ47" s="626"/>
      <c r="PHA47" s="655">
        <v>5000</v>
      </c>
      <c r="PHB47" s="626"/>
      <c r="PHC47" s="655">
        <v>5000</v>
      </c>
      <c r="PHD47" s="626"/>
      <c r="PHE47" s="655">
        <v>5000</v>
      </c>
      <c r="PHF47" s="626"/>
      <c r="PHG47" s="655">
        <v>5000</v>
      </c>
      <c r="PHH47" s="626"/>
      <c r="PHI47" s="655">
        <v>5000</v>
      </c>
      <c r="PHJ47" s="626"/>
      <c r="PHK47" s="655">
        <v>5000</v>
      </c>
      <c r="PHL47" s="626"/>
      <c r="PHM47" s="655">
        <v>5000</v>
      </c>
      <c r="PHN47" s="626"/>
      <c r="PHO47" s="655">
        <v>5000</v>
      </c>
      <c r="PHP47" s="626"/>
      <c r="PHQ47" s="655">
        <v>5000</v>
      </c>
      <c r="PHR47" s="626"/>
      <c r="PHS47" s="655">
        <v>5000</v>
      </c>
      <c r="PHT47" s="626"/>
      <c r="PHU47" s="655">
        <v>5000</v>
      </c>
      <c r="PHV47" s="626"/>
      <c r="PHW47" s="655">
        <v>5000</v>
      </c>
      <c r="PHX47" s="626"/>
      <c r="PHY47" s="655">
        <v>5000</v>
      </c>
      <c r="PHZ47" s="626"/>
      <c r="PIA47" s="655">
        <v>5000</v>
      </c>
      <c r="PIB47" s="626"/>
      <c r="PIC47" s="655">
        <v>5000</v>
      </c>
      <c r="PID47" s="626"/>
      <c r="PIE47" s="655">
        <v>5000</v>
      </c>
      <c r="PIF47" s="626"/>
      <c r="PIG47" s="655">
        <v>5000</v>
      </c>
      <c r="PIH47" s="626"/>
      <c r="PII47" s="655">
        <v>5000</v>
      </c>
      <c r="PIJ47" s="626"/>
      <c r="PIK47" s="655">
        <v>5000</v>
      </c>
      <c r="PIL47" s="626"/>
      <c r="PIM47" s="655">
        <v>5000</v>
      </c>
      <c r="PIN47" s="626"/>
      <c r="PIO47" s="655">
        <v>5000</v>
      </c>
      <c r="PIP47" s="626"/>
      <c r="PIQ47" s="655">
        <v>5000</v>
      </c>
      <c r="PIR47" s="626"/>
      <c r="PIS47" s="655">
        <v>5000</v>
      </c>
      <c r="PIT47" s="626"/>
      <c r="PIU47" s="655">
        <v>5000</v>
      </c>
      <c r="PIV47" s="626"/>
      <c r="PIW47" s="655">
        <v>5000</v>
      </c>
      <c r="PIX47" s="626"/>
      <c r="PIY47" s="655">
        <v>5000</v>
      </c>
      <c r="PIZ47" s="626"/>
      <c r="PJA47" s="655">
        <v>5000</v>
      </c>
      <c r="PJB47" s="626"/>
      <c r="PJC47" s="655">
        <v>5000</v>
      </c>
      <c r="PJD47" s="626"/>
      <c r="PJE47" s="655">
        <v>5000</v>
      </c>
      <c r="PJF47" s="626"/>
      <c r="PJG47" s="655">
        <v>5000</v>
      </c>
      <c r="PJH47" s="626"/>
      <c r="PJI47" s="655">
        <v>5000</v>
      </c>
      <c r="PJJ47" s="626"/>
      <c r="PJK47" s="655">
        <v>5000</v>
      </c>
      <c r="PJL47" s="626"/>
      <c r="PJM47" s="655">
        <v>5000</v>
      </c>
      <c r="PJN47" s="626"/>
      <c r="PJO47" s="655">
        <v>5000</v>
      </c>
      <c r="PJP47" s="626"/>
      <c r="PJQ47" s="655">
        <v>5000</v>
      </c>
      <c r="PJR47" s="626"/>
      <c r="PJS47" s="655">
        <v>5000</v>
      </c>
      <c r="PJT47" s="626"/>
      <c r="PJU47" s="655">
        <v>5000</v>
      </c>
      <c r="PJV47" s="626"/>
      <c r="PJW47" s="655">
        <v>5000</v>
      </c>
      <c r="PJX47" s="626"/>
      <c r="PJY47" s="655">
        <v>5000</v>
      </c>
      <c r="PJZ47" s="626"/>
      <c r="PKA47" s="655">
        <v>5000</v>
      </c>
      <c r="PKB47" s="626"/>
      <c r="PKC47" s="655">
        <v>5000</v>
      </c>
      <c r="PKD47" s="626"/>
      <c r="PKE47" s="655">
        <v>5000</v>
      </c>
      <c r="PKF47" s="626"/>
      <c r="PKG47" s="655">
        <v>5000</v>
      </c>
      <c r="PKH47" s="626"/>
      <c r="PKI47" s="655">
        <v>5000</v>
      </c>
      <c r="PKJ47" s="626"/>
      <c r="PKK47" s="655">
        <v>5000</v>
      </c>
      <c r="PKL47" s="626"/>
      <c r="PKM47" s="655">
        <v>5000</v>
      </c>
      <c r="PKN47" s="626"/>
      <c r="PKO47" s="655">
        <v>5000</v>
      </c>
      <c r="PKP47" s="626"/>
      <c r="PKQ47" s="655">
        <v>5000</v>
      </c>
      <c r="PKR47" s="626"/>
      <c r="PKS47" s="655">
        <v>5000</v>
      </c>
      <c r="PKT47" s="626"/>
      <c r="PKU47" s="655">
        <v>5000</v>
      </c>
      <c r="PKV47" s="626"/>
      <c r="PKW47" s="655">
        <v>5000</v>
      </c>
      <c r="PKX47" s="626"/>
      <c r="PKY47" s="655">
        <v>5000</v>
      </c>
      <c r="PKZ47" s="626"/>
      <c r="PLA47" s="655">
        <v>5000</v>
      </c>
      <c r="PLB47" s="626"/>
      <c r="PLC47" s="655">
        <v>5000</v>
      </c>
      <c r="PLD47" s="626"/>
      <c r="PLE47" s="655">
        <v>5000</v>
      </c>
      <c r="PLF47" s="626"/>
      <c r="PLG47" s="655">
        <v>5000</v>
      </c>
      <c r="PLH47" s="626"/>
      <c r="PLI47" s="655">
        <v>5000</v>
      </c>
      <c r="PLJ47" s="626"/>
      <c r="PLK47" s="655">
        <v>5000</v>
      </c>
      <c r="PLL47" s="626"/>
      <c r="PLM47" s="655">
        <v>5000</v>
      </c>
      <c r="PLN47" s="626"/>
      <c r="PLO47" s="655">
        <v>5000</v>
      </c>
      <c r="PLP47" s="626"/>
      <c r="PLQ47" s="655">
        <v>5000</v>
      </c>
      <c r="PLR47" s="626"/>
      <c r="PLS47" s="655">
        <v>5000</v>
      </c>
      <c r="PLT47" s="626"/>
      <c r="PLU47" s="655">
        <v>5000</v>
      </c>
      <c r="PLV47" s="626"/>
      <c r="PLW47" s="655">
        <v>5000</v>
      </c>
      <c r="PLX47" s="626"/>
      <c r="PLY47" s="655">
        <v>5000</v>
      </c>
      <c r="PLZ47" s="626"/>
      <c r="PMA47" s="655">
        <v>5000</v>
      </c>
      <c r="PMB47" s="626"/>
      <c r="PMC47" s="655">
        <v>5000</v>
      </c>
      <c r="PMD47" s="626"/>
      <c r="PME47" s="655">
        <v>5000</v>
      </c>
      <c r="PMF47" s="626"/>
      <c r="PMG47" s="655">
        <v>5000</v>
      </c>
      <c r="PMH47" s="626"/>
      <c r="PMI47" s="655">
        <v>5000</v>
      </c>
      <c r="PMJ47" s="626"/>
      <c r="PMK47" s="655">
        <v>5000</v>
      </c>
      <c r="PML47" s="626"/>
      <c r="PMM47" s="655">
        <v>5000</v>
      </c>
      <c r="PMN47" s="626"/>
      <c r="PMO47" s="655">
        <v>5000</v>
      </c>
      <c r="PMP47" s="626"/>
      <c r="PMQ47" s="655">
        <v>5000</v>
      </c>
      <c r="PMR47" s="626"/>
      <c r="PMS47" s="655">
        <v>5000</v>
      </c>
      <c r="PMT47" s="626"/>
      <c r="PMU47" s="655">
        <v>5000</v>
      </c>
      <c r="PMV47" s="626"/>
      <c r="PMW47" s="655">
        <v>5000</v>
      </c>
      <c r="PMX47" s="626"/>
      <c r="PMY47" s="655">
        <v>5000</v>
      </c>
      <c r="PMZ47" s="626"/>
      <c r="PNA47" s="655">
        <v>5000</v>
      </c>
      <c r="PNB47" s="626"/>
      <c r="PNC47" s="655">
        <v>5000</v>
      </c>
      <c r="PND47" s="626"/>
      <c r="PNE47" s="655">
        <v>5000</v>
      </c>
      <c r="PNF47" s="626"/>
      <c r="PNG47" s="655">
        <v>5000</v>
      </c>
      <c r="PNH47" s="626"/>
      <c r="PNI47" s="655">
        <v>5000</v>
      </c>
      <c r="PNJ47" s="626"/>
      <c r="PNK47" s="655">
        <v>5000</v>
      </c>
      <c r="PNL47" s="626"/>
      <c r="PNM47" s="655">
        <v>5000</v>
      </c>
      <c r="PNN47" s="626"/>
      <c r="PNO47" s="655">
        <v>5000</v>
      </c>
      <c r="PNP47" s="626"/>
      <c r="PNQ47" s="655">
        <v>5000</v>
      </c>
      <c r="PNR47" s="626"/>
      <c r="PNS47" s="655">
        <v>5000</v>
      </c>
      <c r="PNT47" s="626"/>
      <c r="PNU47" s="655">
        <v>5000</v>
      </c>
      <c r="PNV47" s="626"/>
      <c r="PNW47" s="655">
        <v>5000</v>
      </c>
      <c r="PNX47" s="626"/>
      <c r="PNY47" s="655">
        <v>5000</v>
      </c>
      <c r="PNZ47" s="626"/>
      <c r="POA47" s="655">
        <v>5000</v>
      </c>
      <c r="POB47" s="626"/>
      <c r="POC47" s="655">
        <v>5000</v>
      </c>
      <c r="POD47" s="626"/>
      <c r="POE47" s="655">
        <v>5000</v>
      </c>
      <c r="POF47" s="626"/>
      <c r="POG47" s="655">
        <v>5000</v>
      </c>
      <c r="POH47" s="626"/>
      <c r="POI47" s="655">
        <v>5000</v>
      </c>
      <c r="POJ47" s="626"/>
      <c r="POK47" s="655">
        <v>5000</v>
      </c>
      <c r="POL47" s="626"/>
      <c r="POM47" s="655">
        <v>5000</v>
      </c>
      <c r="PON47" s="626"/>
      <c r="POO47" s="655">
        <v>5000</v>
      </c>
      <c r="POP47" s="626"/>
      <c r="POQ47" s="655">
        <v>5000</v>
      </c>
      <c r="POR47" s="626"/>
      <c r="POS47" s="655">
        <v>5000</v>
      </c>
      <c r="POT47" s="626"/>
      <c r="POU47" s="655">
        <v>5000</v>
      </c>
      <c r="POV47" s="626"/>
      <c r="POW47" s="655">
        <v>5000</v>
      </c>
      <c r="POX47" s="626"/>
      <c r="POY47" s="655">
        <v>5000</v>
      </c>
      <c r="POZ47" s="626"/>
      <c r="PPA47" s="655">
        <v>5000</v>
      </c>
      <c r="PPB47" s="626"/>
      <c r="PPC47" s="655">
        <v>5000</v>
      </c>
      <c r="PPD47" s="626"/>
      <c r="PPE47" s="655">
        <v>5000</v>
      </c>
      <c r="PPF47" s="626"/>
      <c r="PPG47" s="655">
        <v>5000</v>
      </c>
      <c r="PPH47" s="626"/>
      <c r="PPI47" s="655">
        <v>5000</v>
      </c>
      <c r="PPJ47" s="626"/>
      <c r="PPK47" s="655">
        <v>5000</v>
      </c>
      <c r="PPL47" s="626"/>
      <c r="PPM47" s="655">
        <v>5000</v>
      </c>
      <c r="PPN47" s="626"/>
      <c r="PPO47" s="655">
        <v>5000</v>
      </c>
      <c r="PPP47" s="626"/>
      <c r="PPQ47" s="655">
        <v>5000</v>
      </c>
      <c r="PPR47" s="626"/>
      <c r="PPS47" s="655">
        <v>5000</v>
      </c>
      <c r="PPT47" s="626"/>
      <c r="PPU47" s="655">
        <v>5000</v>
      </c>
      <c r="PPV47" s="626"/>
      <c r="PPW47" s="655">
        <v>5000</v>
      </c>
      <c r="PPX47" s="626"/>
      <c r="PPY47" s="655">
        <v>5000</v>
      </c>
      <c r="PPZ47" s="626"/>
      <c r="PQA47" s="655">
        <v>5000</v>
      </c>
      <c r="PQB47" s="626"/>
      <c r="PQC47" s="655">
        <v>5000</v>
      </c>
      <c r="PQD47" s="626"/>
      <c r="PQE47" s="655">
        <v>5000</v>
      </c>
      <c r="PQF47" s="626"/>
      <c r="PQG47" s="655">
        <v>5000</v>
      </c>
      <c r="PQH47" s="626"/>
      <c r="PQI47" s="655">
        <v>5000</v>
      </c>
      <c r="PQJ47" s="626"/>
      <c r="PQK47" s="655">
        <v>5000</v>
      </c>
      <c r="PQL47" s="626"/>
      <c r="PQM47" s="655">
        <v>5000</v>
      </c>
      <c r="PQN47" s="626"/>
      <c r="PQO47" s="655">
        <v>5000</v>
      </c>
      <c r="PQP47" s="626"/>
      <c r="PQQ47" s="655">
        <v>5000</v>
      </c>
      <c r="PQR47" s="626"/>
      <c r="PQS47" s="655">
        <v>5000</v>
      </c>
      <c r="PQT47" s="626"/>
      <c r="PQU47" s="655">
        <v>5000</v>
      </c>
      <c r="PQV47" s="626"/>
      <c r="PQW47" s="655">
        <v>5000</v>
      </c>
      <c r="PQX47" s="626"/>
      <c r="PQY47" s="655">
        <v>5000</v>
      </c>
      <c r="PQZ47" s="626"/>
      <c r="PRA47" s="655">
        <v>5000</v>
      </c>
      <c r="PRB47" s="626"/>
      <c r="PRC47" s="655">
        <v>5000</v>
      </c>
      <c r="PRD47" s="626"/>
      <c r="PRE47" s="655">
        <v>5000</v>
      </c>
      <c r="PRF47" s="626"/>
      <c r="PRG47" s="655">
        <v>5000</v>
      </c>
      <c r="PRH47" s="626"/>
      <c r="PRI47" s="655">
        <v>5000</v>
      </c>
      <c r="PRJ47" s="626"/>
      <c r="PRK47" s="655">
        <v>5000</v>
      </c>
      <c r="PRL47" s="626"/>
      <c r="PRM47" s="655">
        <v>5000</v>
      </c>
      <c r="PRN47" s="626"/>
      <c r="PRO47" s="655">
        <v>5000</v>
      </c>
      <c r="PRP47" s="626"/>
      <c r="PRQ47" s="655">
        <v>5000</v>
      </c>
      <c r="PRR47" s="626"/>
      <c r="PRS47" s="655">
        <v>5000</v>
      </c>
      <c r="PRT47" s="626"/>
      <c r="PRU47" s="655">
        <v>5000</v>
      </c>
      <c r="PRV47" s="626"/>
      <c r="PRW47" s="655">
        <v>5000</v>
      </c>
      <c r="PRX47" s="626"/>
      <c r="PRY47" s="655">
        <v>5000</v>
      </c>
      <c r="PRZ47" s="626"/>
      <c r="PSA47" s="655">
        <v>5000</v>
      </c>
      <c r="PSB47" s="626"/>
      <c r="PSC47" s="655">
        <v>5000</v>
      </c>
      <c r="PSD47" s="626"/>
      <c r="PSE47" s="655">
        <v>5000</v>
      </c>
      <c r="PSF47" s="626"/>
      <c r="PSG47" s="655">
        <v>5000</v>
      </c>
      <c r="PSH47" s="626"/>
      <c r="PSI47" s="655">
        <v>5000</v>
      </c>
      <c r="PSJ47" s="626"/>
      <c r="PSK47" s="655">
        <v>5000</v>
      </c>
      <c r="PSL47" s="626"/>
      <c r="PSM47" s="655">
        <v>5000</v>
      </c>
      <c r="PSN47" s="626"/>
      <c r="PSO47" s="655">
        <v>5000</v>
      </c>
      <c r="PSP47" s="626"/>
      <c r="PSQ47" s="655">
        <v>5000</v>
      </c>
      <c r="PSR47" s="626"/>
      <c r="PSS47" s="655">
        <v>5000</v>
      </c>
      <c r="PST47" s="626"/>
      <c r="PSU47" s="655">
        <v>5000</v>
      </c>
      <c r="PSV47" s="626"/>
      <c r="PSW47" s="655">
        <v>5000</v>
      </c>
      <c r="PSX47" s="626"/>
      <c r="PSY47" s="655">
        <v>5000</v>
      </c>
      <c r="PSZ47" s="626"/>
      <c r="PTA47" s="655">
        <v>5000</v>
      </c>
      <c r="PTB47" s="626"/>
      <c r="PTC47" s="655">
        <v>5000</v>
      </c>
      <c r="PTD47" s="626"/>
      <c r="PTE47" s="655">
        <v>5000</v>
      </c>
      <c r="PTF47" s="626"/>
      <c r="PTG47" s="655">
        <v>5000</v>
      </c>
      <c r="PTH47" s="626"/>
      <c r="PTI47" s="655">
        <v>5000</v>
      </c>
      <c r="PTJ47" s="626"/>
      <c r="PTK47" s="655">
        <v>5000</v>
      </c>
      <c r="PTL47" s="626"/>
      <c r="PTM47" s="655">
        <v>5000</v>
      </c>
      <c r="PTN47" s="626"/>
      <c r="PTO47" s="655">
        <v>5000</v>
      </c>
      <c r="PTP47" s="626"/>
      <c r="PTQ47" s="655">
        <v>5000</v>
      </c>
      <c r="PTR47" s="626"/>
      <c r="PTS47" s="655">
        <v>5000</v>
      </c>
      <c r="PTT47" s="626"/>
      <c r="PTU47" s="655">
        <v>5000</v>
      </c>
      <c r="PTV47" s="626"/>
      <c r="PTW47" s="655">
        <v>5000</v>
      </c>
      <c r="PTX47" s="626"/>
      <c r="PTY47" s="655">
        <v>5000</v>
      </c>
      <c r="PTZ47" s="626"/>
      <c r="PUA47" s="655">
        <v>5000</v>
      </c>
      <c r="PUB47" s="626"/>
      <c r="PUC47" s="655">
        <v>5000</v>
      </c>
      <c r="PUD47" s="626"/>
      <c r="PUE47" s="655">
        <v>5000</v>
      </c>
      <c r="PUF47" s="626"/>
      <c r="PUG47" s="655">
        <v>5000</v>
      </c>
      <c r="PUH47" s="626"/>
      <c r="PUI47" s="655">
        <v>5000</v>
      </c>
      <c r="PUJ47" s="626"/>
      <c r="PUK47" s="655">
        <v>5000</v>
      </c>
      <c r="PUL47" s="626"/>
      <c r="PUM47" s="655">
        <v>5000</v>
      </c>
      <c r="PUN47" s="626"/>
      <c r="PUO47" s="655">
        <v>5000</v>
      </c>
      <c r="PUP47" s="626"/>
      <c r="PUQ47" s="655">
        <v>5000</v>
      </c>
      <c r="PUR47" s="626"/>
      <c r="PUS47" s="655">
        <v>5000</v>
      </c>
      <c r="PUT47" s="626"/>
      <c r="PUU47" s="655">
        <v>5000</v>
      </c>
      <c r="PUV47" s="626"/>
      <c r="PUW47" s="655">
        <v>5000</v>
      </c>
      <c r="PUX47" s="626"/>
      <c r="PUY47" s="655">
        <v>5000</v>
      </c>
      <c r="PUZ47" s="626"/>
      <c r="PVA47" s="655">
        <v>5000</v>
      </c>
      <c r="PVB47" s="626"/>
      <c r="PVC47" s="655">
        <v>5000</v>
      </c>
      <c r="PVD47" s="626"/>
      <c r="PVE47" s="655">
        <v>5000</v>
      </c>
      <c r="PVF47" s="626"/>
      <c r="PVG47" s="655">
        <v>5000</v>
      </c>
      <c r="PVH47" s="626"/>
      <c r="PVI47" s="655">
        <v>5000</v>
      </c>
      <c r="PVJ47" s="626"/>
      <c r="PVK47" s="655">
        <v>5000</v>
      </c>
      <c r="PVL47" s="626"/>
      <c r="PVM47" s="655">
        <v>5000</v>
      </c>
      <c r="PVN47" s="626"/>
      <c r="PVO47" s="655">
        <v>5000</v>
      </c>
      <c r="PVP47" s="626"/>
      <c r="PVQ47" s="655">
        <v>5000</v>
      </c>
      <c r="PVR47" s="626"/>
      <c r="PVS47" s="655">
        <v>5000</v>
      </c>
      <c r="PVT47" s="626"/>
      <c r="PVU47" s="655">
        <v>5000</v>
      </c>
      <c r="PVV47" s="626"/>
      <c r="PVW47" s="655">
        <v>5000</v>
      </c>
      <c r="PVX47" s="626"/>
      <c r="PVY47" s="655">
        <v>5000</v>
      </c>
      <c r="PVZ47" s="626"/>
      <c r="PWA47" s="655">
        <v>5000</v>
      </c>
      <c r="PWB47" s="626"/>
      <c r="PWC47" s="655">
        <v>5000</v>
      </c>
      <c r="PWD47" s="626"/>
      <c r="PWE47" s="655">
        <v>5000</v>
      </c>
      <c r="PWF47" s="626"/>
      <c r="PWG47" s="655">
        <v>5000</v>
      </c>
      <c r="PWH47" s="626"/>
      <c r="PWI47" s="655">
        <v>5000</v>
      </c>
      <c r="PWJ47" s="626"/>
      <c r="PWK47" s="655">
        <v>5000</v>
      </c>
      <c r="PWL47" s="626"/>
      <c r="PWM47" s="655">
        <v>5000</v>
      </c>
      <c r="PWN47" s="626"/>
      <c r="PWO47" s="655">
        <v>5000</v>
      </c>
      <c r="PWP47" s="626"/>
      <c r="PWQ47" s="655">
        <v>5000</v>
      </c>
      <c r="PWR47" s="626"/>
      <c r="PWS47" s="655">
        <v>5000</v>
      </c>
      <c r="PWT47" s="626"/>
      <c r="PWU47" s="655">
        <v>5000</v>
      </c>
      <c r="PWV47" s="626"/>
      <c r="PWW47" s="655">
        <v>5000</v>
      </c>
      <c r="PWX47" s="626"/>
      <c r="PWY47" s="655">
        <v>5000</v>
      </c>
      <c r="PWZ47" s="626"/>
      <c r="PXA47" s="655">
        <v>5000</v>
      </c>
      <c r="PXB47" s="626"/>
      <c r="PXC47" s="655">
        <v>5000</v>
      </c>
      <c r="PXD47" s="626"/>
      <c r="PXE47" s="655">
        <v>5000</v>
      </c>
      <c r="PXF47" s="626"/>
      <c r="PXG47" s="655">
        <v>5000</v>
      </c>
      <c r="PXH47" s="626"/>
      <c r="PXI47" s="655">
        <v>5000</v>
      </c>
      <c r="PXJ47" s="626"/>
      <c r="PXK47" s="655">
        <v>5000</v>
      </c>
      <c r="PXL47" s="626"/>
      <c r="PXM47" s="655">
        <v>5000</v>
      </c>
      <c r="PXN47" s="626"/>
      <c r="PXO47" s="655">
        <v>5000</v>
      </c>
      <c r="PXP47" s="626"/>
      <c r="PXQ47" s="655">
        <v>5000</v>
      </c>
      <c r="PXR47" s="626"/>
      <c r="PXS47" s="655">
        <v>5000</v>
      </c>
      <c r="PXT47" s="626"/>
      <c r="PXU47" s="655">
        <v>5000</v>
      </c>
      <c r="PXV47" s="626"/>
      <c r="PXW47" s="655">
        <v>5000</v>
      </c>
      <c r="PXX47" s="626"/>
      <c r="PXY47" s="655">
        <v>5000</v>
      </c>
      <c r="PXZ47" s="626"/>
      <c r="PYA47" s="655">
        <v>5000</v>
      </c>
      <c r="PYB47" s="626"/>
      <c r="PYC47" s="655">
        <v>5000</v>
      </c>
      <c r="PYD47" s="626"/>
      <c r="PYE47" s="655">
        <v>5000</v>
      </c>
      <c r="PYF47" s="626"/>
      <c r="PYG47" s="655">
        <v>5000</v>
      </c>
      <c r="PYH47" s="626"/>
      <c r="PYI47" s="655">
        <v>5000</v>
      </c>
      <c r="PYJ47" s="626"/>
      <c r="PYK47" s="655">
        <v>5000</v>
      </c>
      <c r="PYL47" s="626"/>
      <c r="PYM47" s="655">
        <v>5000</v>
      </c>
      <c r="PYN47" s="626"/>
      <c r="PYO47" s="655">
        <v>5000</v>
      </c>
      <c r="PYP47" s="626"/>
      <c r="PYQ47" s="655">
        <v>5000</v>
      </c>
      <c r="PYR47" s="626"/>
      <c r="PYS47" s="655">
        <v>5000</v>
      </c>
      <c r="PYT47" s="626"/>
      <c r="PYU47" s="655">
        <v>5000</v>
      </c>
      <c r="PYV47" s="626"/>
      <c r="PYW47" s="655">
        <v>5000</v>
      </c>
      <c r="PYX47" s="626"/>
      <c r="PYY47" s="655">
        <v>5000</v>
      </c>
      <c r="PYZ47" s="626"/>
      <c r="PZA47" s="655">
        <v>5000</v>
      </c>
      <c r="PZB47" s="626"/>
      <c r="PZC47" s="655">
        <v>5000</v>
      </c>
      <c r="PZD47" s="626"/>
      <c r="PZE47" s="655">
        <v>5000</v>
      </c>
      <c r="PZF47" s="626"/>
      <c r="PZG47" s="655">
        <v>5000</v>
      </c>
      <c r="PZH47" s="626"/>
      <c r="PZI47" s="655">
        <v>5000</v>
      </c>
      <c r="PZJ47" s="626"/>
      <c r="PZK47" s="655">
        <v>5000</v>
      </c>
      <c r="PZL47" s="626"/>
      <c r="PZM47" s="655">
        <v>5000</v>
      </c>
      <c r="PZN47" s="626"/>
      <c r="PZO47" s="655">
        <v>5000</v>
      </c>
      <c r="PZP47" s="626"/>
      <c r="PZQ47" s="655">
        <v>5000</v>
      </c>
      <c r="PZR47" s="626"/>
      <c r="PZS47" s="655">
        <v>5000</v>
      </c>
      <c r="PZT47" s="626"/>
      <c r="PZU47" s="655">
        <v>5000</v>
      </c>
      <c r="PZV47" s="626"/>
      <c r="PZW47" s="655">
        <v>5000</v>
      </c>
      <c r="PZX47" s="626"/>
      <c r="PZY47" s="655">
        <v>5000</v>
      </c>
      <c r="PZZ47" s="626"/>
      <c r="QAA47" s="655">
        <v>5000</v>
      </c>
      <c r="QAB47" s="626"/>
      <c r="QAC47" s="655">
        <v>5000</v>
      </c>
      <c r="QAD47" s="626"/>
      <c r="QAE47" s="655">
        <v>5000</v>
      </c>
      <c r="QAF47" s="626"/>
      <c r="QAG47" s="655">
        <v>5000</v>
      </c>
      <c r="QAH47" s="626"/>
      <c r="QAI47" s="655">
        <v>5000</v>
      </c>
      <c r="QAJ47" s="626"/>
      <c r="QAK47" s="655">
        <v>5000</v>
      </c>
      <c r="QAL47" s="626"/>
      <c r="QAM47" s="655">
        <v>5000</v>
      </c>
      <c r="QAN47" s="626"/>
      <c r="QAO47" s="655">
        <v>5000</v>
      </c>
      <c r="QAP47" s="626"/>
      <c r="QAQ47" s="655">
        <v>5000</v>
      </c>
      <c r="QAR47" s="626"/>
      <c r="QAS47" s="655">
        <v>5000</v>
      </c>
      <c r="QAT47" s="626"/>
      <c r="QAU47" s="655">
        <v>5000</v>
      </c>
      <c r="QAV47" s="626"/>
      <c r="QAW47" s="655">
        <v>5000</v>
      </c>
      <c r="QAX47" s="626"/>
      <c r="QAY47" s="655">
        <v>5000</v>
      </c>
      <c r="QAZ47" s="626"/>
      <c r="QBA47" s="655">
        <v>5000</v>
      </c>
      <c r="QBB47" s="626"/>
      <c r="QBC47" s="655">
        <v>5000</v>
      </c>
      <c r="QBD47" s="626"/>
      <c r="QBE47" s="655">
        <v>5000</v>
      </c>
      <c r="QBF47" s="626"/>
      <c r="QBG47" s="655">
        <v>5000</v>
      </c>
      <c r="QBH47" s="626"/>
      <c r="QBI47" s="655">
        <v>5000</v>
      </c>
      <c r="QBJ47" s="626"/>
      <c r="QBK47" s="655">
        <v>5000</v>
      </c>
      <c r="QBL47" s="626"/>
      <c r="QBM47" s="655">
        <v>5000</v>
      </c>
      <c r="QBN47" s="626"/>
      <c r="QBO47" s="655">
        <v>5000</v>
      </c>
      <c r="QBP47" s="626"/>
      <c r="QBQ47" s="655">
        <v>5000</v>
      </c>
      <c r="QBR47" s="626"/>
      <c r="QBS47" s="655">
        <v>5000</v>
      </c>
      <c r="QBT47" s="626"/>
      <c r="QBU47" s="655">
        <v>5000</v>
      </c>
      <c r="QBV47" s="626"/>
      <c r="QBW47" s="655">
        <v>5000</v>
      </c>
      <c r="QBX47" s="626"/>
      <c r="QBY47" s="655">
        <v>5000</v>
      </c>
      <c r="QBZ47" s="626"/>
      <c r="QCA47" s="655">
        <v>5000</v>
      </c>
      <c r="QCB47" s="626"/>
      <c r="QCC47" s="655">
        <v>5000</v>
      </c>
      <c r="QCD47" s="626"/>
      <c r="QCE47" s="655">
        <v>5000</v>
      </c>
      <c r="QCF47" s="626"/>
      <c r="QCG47" s="655">
        <v>5000</v>
      </c>
      <c r="QCH47" s="626"/>
      <c r="QCI47" s="655">
        <v>5000</v>
      </c>
      <c r="QCJ47" s="626"/>
      <c r="QCK47" s="655">
        <v>5000</v>
      </c>
      <c r="QCL47" s="626"/>
      <c r="QCM47" s="655">
        <v>5000</v>
      </c>
      <c r="QCN47" s="626"/>
      <c r="QCO47" s="655">
        <v>5000</v>
      </c>
      <c r="QCP47" s="626"/>
      <c r="QCQ47" s="655">
        <v>5000</v>
      </c>
      <c r="QCR47" s="626"/>
      <c r="QCS47" s="655">
        <v>5000</v>
      </c>
      <c r="QCT47" s="626"/>
      <c r="QCU47" s="655">
        <v>5000</v>
      </c>
      <c r="QCV47" s="626"/>
      <c r="QCW47" s="655">
        <v>5000</v>
      </c>
      <c r="QCX47" s="626"/>
      <c r="QCY47" s="655">
        <v>5000</v>
      </c>
      <c r="QCZ47" s="626"/>
      <c r="QDA47" s="655">
        <v>5000</v>
      </c>
      <c r="QDB47" s="626"/>
      <c r="QDC47" s="655">
        <v>5000</v>
      </c>
      <c r="QDD47" s="626"/>
      <c r="QDE47" s="655">
        <v>5000</v>
      </c>
      <c r="QDF47" s="626"/>
      <c r="QDG47" s="655">
        <v>5000</v>
      </c>
      <c r="QDH47" s="626"/>
      <c r="QDI47" s="655">
        <v>5000</v>
      </c>
      <c r="QDJ47" s="626"/>
      <c r="QDK47" s="655">
        <v>5000</v>
      </c>
      <c r="QDL47" s="626"/>
      <c r="QDM47" s="655">
        <v>5000</v>
      </c>
      <c r="QDN47" s="626"/>
      <c r="QDO47" s="655">
        <v>5000</v>
      </c>
      <c r="QDP47" s="626"/>
      <c r="QDQ47" s="655">
        <v>5000</v>
      </c>
      <c r="QDR47" s="626"/>
      <c r="QDS47" s="655">
        <v>5000</v>
      </c>
      <c r="QDT47" s="626"/>
      <c r="QDU47" s="655">
        <v>5000</v>
      </c>
      <c r="QDV47" s="626"/>
      <c r="QDW47" s="655">
        <v>5000</v>
      </c>
      <c r="QDX47" s="626"/>
      <c r="QDY47" s="655">
        <v>5000</v>
      </c>
      <c r="QDZ47" s="626"/>
      <c r="QEA47" s="655">
        <v>5000</v>
      </c>
      <c r="QEB47" s="626"/>
      <c r="QEC47" s="655">
        <v>5000</v>
      </c>
      <c r="QED47" s="626"/>
      <c r="QEE47" s="655">
        <v>5000</v>
      </c>
      <c r="QEF47" s="626"/>
      <c r="QEG47" s="655">
        <v>5000</v>
      </c>
      <c r="QEH47" s="626"/>
      <c r="QEI47" s="655">
        <v>5000</v>
      </c>
      <c r="QEJ47" s="626"/>
      <c r="QEK47" s="655">
        <v>5000</v>
      </c>
      <c r="QEL47" s="626"/>
      <c r="QEM47" s="655">
        <v>5000</v>
      </c>
      <c r="QEN47" s="626"/>
      <c r="QEO47" s="655">
        <v>5000</v>
      </c>
      <c r="QEP47" s="626"/>
      <c r="QEQ47" s="655">
        <v>5000</v>
      </c>
      <c r="QER47" s="626"/>
      <c r="QES47" s="655">
        <v>5000</v>
      </c>
      <c r="QET47" s="626"/>
      <c r="QEU47" s="655">
        <v>5000</v>
      </c>
      <c r="QEV47" s="626"/>
      <c r="QEW47" s="655">
        <v>5000</v>
      </c>
      <c r="QEX47" s="626"/>
      <c r="QEY47" s="655">
        <v>5000</v>
      </c>
      <c r="QEZ47" s="626"/>
      <c r="QFA47" s="655">
        <v>5000</v>
      </c>
      <c r="QFB47" s="626"/>
      <c r="QFC47" s="655">
        <v>5000</v>
      </c>
      <c r="QFD47" s="626"/>
      <c r="QFE47" s="655">
        <v>5000</v>
      </c>
      <c r="QFF47" s="626"/>
      <c r="QFG47" s="655">
        <v>5000</v>
      </c>
      <c r="QFH47" s="626"/>
      <c r="QFI47" s="655">
        <v>5000</v>
      </c>
      <c r="QFJ47" s="626"/>
      <c r="QFK47" s="655">
        <v>5000</v>
      </c>
      <c r="QFL47" s="626"/>
      <c r="QFM47" s="655">
        <v>5000</v>
      </c>
      <c r="QFN47" s="626"/>
      <c r="QFO47" s="655">
        <v>5000</v>
      </c>
      <c r="QFP47" s="626"/>
      <c r="QFQ47" s="655">
        <v>5000</v>
      </c>
      <c r="QFR47" s="626"/>
      <c r="QFS47" s="655">
        <v>5000</v>
      </c>
      <c r="QFT47" s="626"/>
      <c r="QFU47" s="655">
        <v>5000</v>
      </c>
      <c r="QFV47" s="626"/>
      <c r="QFW47" s="655">
        <v>5000</v>
      </c>
      <c r="QFX47" s="626"/>
      <c r="QFY47" s="655">
        <v>5000</v>
      </c>
      <c r="QFZ47" s="626"/>
      <c r="QGA47" s="655">
        <v>5000</v>
      </c>
      <c r="QGB47" s="626"/>
      <c r="QGC47" s="655">
        <v>5000</v>
      </c>
      <c r="QGD47" s="626"/>
      <c r="QGE47" s="655">
        <v>5000</v>
      </c>
      <c r="QGF47" s="626"/>
      <c r="QGG47" s="655">
        <v>5000</v>
      </c>
      <c r="QGH47" s="626"/>
      <c r="QGI47" s="655">
        <v>5000</v>
      </c>
      <c r="QGJ47" s="626"/>
      <c r="QGK47" s="655">
        <v>5000</v>
      </c>
      <c r="QGL47" s="626"/>
      <c r="QGM47" s="655">
        <v>5000</v>
      </c>
      <c r="QGN47" s="626"/>
      <c r="QGO47" s="655">
        <v>5000</v>
      </c>
      <c r="QGP47" s="626"/>
      <c r="QGQ47" s="655">
        <v>5000</v>
      </c>
      <c r="QGR47" s="626"/>
      <c r="QGS47" s="655">
        <v>5000</v>
      </c>
      <c r="QGT47" s="626"/>
      <c r="QGU47" s="655">
        <v>5000</v>
      </c>
      <c r="QGV47" s="626"/>
      <c r="QGW47" s="655">
        <v>5000</v>
      </c>
      <c r="QGX47" s="626"/>
      <c r="QGY47" s="655">
        <v>5000</v>
      </c>
      <c r="QGZ47" s="626"/>
      <c r="QHA47" s="655">
        <v>5000</v>
      </c>
      <c r="QHB47" s="626"/>
      <c r="QHC47" s="655">
        <v>5000</v>
      </c>
      <c r="QHD47" s="626"/>
      <c r="QHE47" s="655">
        <v>5000</v>
      </c>
      <c r="QHF47" s="626"/>
      <c r="QHG47" s="655">
        <v>5000</v>
      </c>
      <c r="QHH47" s="626"/>
      <c r="QHI47" s="655">
        <v>5000</v>
      </c>
      <c r="QHJ47" s="626"/>
      <c r="QHK47" s="655">
        <v>5000</v>
      </c>
      <c r="QHL47" s="626"/>
      <c r="QHM47" s="655">
        <v>5000</v>
      </c>
      <c r="QHN47" s="626"/>
      <c r="QHO47" s="655">
        <v>5000</v>
      </c>
      <c r="QHP47" s="626"/>
      <c r="QHQ47" s="655">
        <v>5000</v>
      </c>
      <c r="QHR47" s="626"/>
      <c r="QHS47" s="655">
        <v>5000</v>
      </c>
      <c r="QHT47" s="626"/>
      <c r="QHU47" s="655">
        <v>5000</v>
      </c>
      <c r="QHV47" s="626"/>
      <c r="QHW47" s="655">
        <v>5000</v>
      </c>
      <c r="QHX47" s="626"/>
      <c r="QHY47" s="655">
        <v>5000</v>
      </c>
      <c r="QHZ47" s="626"/>
      <c r="QIA47" s="655">
        <v>5000</v>
      </c>
      <c r="QIB47" s="626"/>
      <c r="QIC47" s="655">
        <v>5000</v>
      </c>
      <c r="QID47" s="626"/>
      <c r="QIE47" s="655">
        <v>5000</v>
      </c>
      <c r="QIF47" s="626"/>
      <c r="QIG47" s="655">
        <v>5000</v>
      </c>
      <c r="QIH47" s="626"/>
      <c r="QII47" s="655">
        <v>5000</v>
      </c>
      <c r="QIJ47" s="626"/>
      <c r="QIK47" s="655">
        <v>5000</v>
      </c>
      <c r="QIL47" s="626"/>
      <c r="QIM47" s="655">
        <v>5000</v>
      </c>
      <c r="QIN47" s="626"/>
      <c r="QIO47" s="655">
        <v>5000</v>
      </c>
      <c r="QIP47" s="626"/>
      <c r="QIQ47" s="655">
        <v>5000</v>
      </c>
      <c r="QIR47" s="626"/>
      <c r="QIS47" s="655">
        <v>5000</v>
      </c>
      <c r="QIT47" s="626"/>
      <c r="QIU47" s="655">
        <v>5000</v>
      </c>
      <c r="QIV47" s="626"/>
      <c r="QIW47" s="655">
        <v>5000</v>
      </c>
      <c r="QIX47" s="626"/>
      <c r="QIY47" s="655">
        <v>5000</v>
      </c>
      <c r="QIZ47" s="626"/>
      <c r="QJA47" s="655">
        <v>5000</v>
      </c>
      <c r="QJB47" s="626"/>
      <c r="QJC47" s="655">
        <v>5000</v>
      </c>
      <c r="QJD47" s="626"/>
      <c r="QJE47" s="655">
        <v>5000</v>
      </c>
      <c r="QJF47" s="626"/>
      <c r="QJG47" s="655">
        <v>5000</v>
      </c>
      <c r="QJH47" s="626"/>
      <c r="QJI47" s="655">
        <v>5000</v>
      </c>
      <c r="QJJ47" s="626"/>
      <c r="QJK47" s="655">
        <v>5000</v>
      </c>
      <c r="QJL47" s="626"/>
      <c r="QJM47" s="655">
        <v>5000</v>
      </c>
      <c r="QJN47" s="626"/>
      <c r="QJO47" s="655">
        <v>5000</v>
      </c>
      <c r="QJP47" s="626"/>
      <c r="QJQ47" s="655">
        <v>5000</v>
      </c>
      <c r="QJR47" s="626"/>
      <c r="QJS47" s="655">
        <v>5000</v>
      </c>
      <c r="QJT47" s="626"/>
      <c r="QJU47" s="655">
        <v>5000</v>
      </c>
      <c r="QJV47" s="626"/>
      <c r="QJW47" s="655">
        <v>5000</v>
      </c>
      <c r="QJX47" s="626"/>
      <c r="QJY47" s="655">
        <v>5000</v>
      </c>
      <c r="QJZ47" s="626"/>
      <c r="QKA47" s="655">
        <v>5000</v>
      </c>
      <c r="QKB47" s="626"/>
      <c r="QKC47" s="655">
        <v>5000</v>
      </c>
      <c r="QKD47" s="626"/>
      <c r="QKE47" s="655">
        <v>5000</v>
      </c>
      <c r="QKF47" s="626"/>
      <c r="QKG47" s="655">
        <v>5000</v>
      </c>
      <c r="QKH47" s="626"/>
      <c r="QKI47" s="655">
        <v>5000</v>
      </c>
      <c r="QKJ47" s="626"/>
      <c r="QKK47" s="655">
        <v>5000</v>
      </c>
      <c r="QKL47" s="626"/>
      <c r="QKM47" s="655">
        <v>5000</v>
      </c>
      <c r="QKN47" s="626"/>
      <c r="QKO47" s="655">
        <v>5000</v>
      </c>
      <c r="QKP47" s="626"/>
      <c r="QKQ47" s="655">
        <v>5000</v>
      </c>
      <c r="QKR47" s="626"/>
      <c r="QKS47" s="655">
        <v>5000</v>
      </c>
      <c r="QKT47" s="626"/>
      <c r="QKU47" s="655">
        <v>5000</v>
      </c>
      <c r="QKV47" s="626"/>
      <c r="QKW47" s="655">
        <v>5000</v>
      </c>
      <c r="QKX47" s="626"/>
      <c r="QKY47" s="655">
        <v>5000</v>
      </c>
      <c r="QKZ47" s="626"/>
      <c r="QLA47" s="655">
        <v>5000</v>
      </c>
      <c r="QLB47" s="626"/>
      <c r="QLC47" s="655">
        <v>5000</v>
      </c>
      <c r="QLD47" s="626"/>
      <c r="QLE47" s="655">
        <v>5000</v>
      </c>
      <c r="QLF47" s="626"/>
      <c r="QLG47" s="655">
        <v>5000</v>
      </c>
      <c r="QLH47" s="626"/>
      <c r="QLI47" s="655">
        <v>5000</v>
      </c>
      <c r="QLJ47" s="626"/>
      <c r="QLK47" s="655">
        <v>5000</v>
      </c>
      <c r="QLL47" s="626"/>
      <c r="QLM47" s="655">
        <v>5000</v>
      </c>
      <c r="QLN47" s="626"/>
      <c r="QLO47" s="655">
        <v>5000</v>
      </c>
      <c r="QLP47" s="626"/>
      <c r="QLQ47" s="655">
        <v>5000</v>
      </c>
      <c r="QLR47" s="626"/>
      <c r="QLS47" s="655">
        <v>5000</v>
      </c>
      <c r="QLT47" s="626"/>
      <c r="QLU47" s="655">
        <v>5000</v>
      </c>
      <c r="QLV47" s="626"/>
      <c r="QLW47" s="655">
        <v>5000</v>
      </c>
      <c r="QLX47" s="626"/>
      <c r="QLY47" s="655">
        <v>5000</v>
      </c>
      <c r="QLZ47" s="626"/>
      <c r="QMA47" s="655">
        <v>5000</v>
      </c>
      <c r="QMB47" s="626"/>
      <c r="QMC47" s="655">
        <v>5000</v>
      </c>
      <c r="QMD47" s="626"/>
      <c r="QME47" s="655">
        <v>5000</v>
      </c>
      <c r="QMF47" s="626"/>
      <c r="QMG47" s="655">
        <v>5000</v>
      </c>
      <c r="QMH47" s="626"/>
      <c r="QMI47" s="655">
        <v>5000</v>
      </c>
      <c r="QMJ47" s="626"/>
      <c r="QMK47" s="655">
        <v>5000</v>
      </c>
      <c r="QML47" s="626"/>
      <c r="QMM47" s="655">
        <v>5000</v>
      </c>
      <c r="QMN47" s="626"/>
      <c r="QMO47" s="655">
        <v>5000</v>
      </c>
      <c r="QMP47" s="626"/>
      <c r="QMQ47" s="655">
        <v>5000</v>
      </c>
      <c r="QMR47" s="626"/>
      <c r="QMS47" s="655">
        <v>5000</v>
      </c>
      <c r="QMT47" s="626"/>
      <c r="QMU47" s="655">
        <v>5000</v>
      </c>
      <c r="QMV47" s="626"/>
      <c r="QMW47" s="655">
        <v>5000</v>
      </c>
      <c r="QMX47" s="626"/>
      <c r="QMY47" s="655">
        <v>5000</v>
      </c>
      <c r="QMZ47" s="626"/>
      <c r="QNA47" s="655">
        <v>5000</v>
      </c>
      <c r="QNB47" s="626"/>
      <c r="QNC47" s="655">
        <v>5000</v>
      </c>
      <c r="QND47" s="626"/>
      <c r="QNE47" s="655">
        <v>5000</v>
      </c>
      <c r="QNF47" s="626"/>
      <c r="QNG47" s="655">
        <v>5000</v>
      </c>
      <c r="QNH47" s="626"/>
      <c r="QNI47" s="655">
        <v>5000</v>
      </c>
      <c r="QNJ47" s="626"/>
      <c r="QNK47" s="655">
        <v>5000</v>
      </c>
      <c r="QNL47" s="626"/>
      <c r="QNM47" s="655">
        <v>5000</v>
      </c>
      <c r="QNN47" s="626"/>
      <c r="QNO47" s="655">
        <v>5000</v>
      </c>
      <c r="QNP47" s="626"/>
      <c r="QNQ47" s="655">
        <v>5000</v>
      </c>
      <c r="QNR47" s="626"/>
      <c r="QNS47" s="655">
        <v>5000</v>
      </c>
      <c r="QNT47" s="626"/>
      <c r="QNU47" s="655">
        <v>5000</v>
      </c>
      <c r="QNV47" s="626"/>
      <c r="QNW47" s="655">
        <v>5000</v>
      </c>
      <c r="QNX47" s="626"/>
      <c r="QNY47" s="655">
        <v>5000</v>
      </c>
      <c r="QNZ47" s="626"/>
      <c r="QOA47" s="655">
        <v>5000</v>
      </c>
      <c r="QOB47" s="626"/>
      <c r="QOC47" s="655">
        <v>5000</v>
      </c>
      <c r="QOD47" s="626"/>
      <c r="QOE47" s="655">
        <v>5000</v>
      </c>
      <c r="QOF47" s="626"/>
      <c r="QOG47" s="655">
        <v>5000</v>
      </c>
      <c r="QOH47" s="626"/>
      <c r="QOI47" s="655">
        <v>5000</v>
      </c>
      <c r="QOJ47" s="626"/>
      <c r="QOK47" s="655">
        <v>5000</v>
      </c>
      <c r="QOL47" s="626"/>
      <c r="QOM47" s="655">
        <v>5000</v>
      </c>
      <c r="QON47" s="626"/>
      <c r="QOO47" s="655">
        <v>5000</v>
      </c>
      <c r="QOP47" s="626"/>
      <c r="QOQ47" s="655">
        <v>5000</v>
      </c>
      <c r="QOR47" s="626"/>
      <c r="QOS47" s="655">
        <v>5000</v>
      </c>
      <c r="QOT47" s="626"/>
      <c r="QOU47" s="655">
        <v>5000</v>
      </c>
      <c r="QOV47" s="626"/>
      <c r="QOW47" s="655">
        <v>5000</v>
      </c>
      <c r="QOX47" s="626"/>
      <c r="QOY47" s="655">
        <v>5000</v>
      </c>
      <c r="QOZ47" s="626"/>
      <c r="QPA47" s="655">
        <v>5000</v>
      </c>
      <c r="QPB47" s="626"/>
      <c r="QPC47" s="655">
        <v>5000</v>
      </c>
      <c r="QPD47" s="626"/>
      <c r="QPE47" s="655">
        <v>5000</v>
      </c>
      <c r="QPF47" s="626"/>
      <c r="QPG47" s="655">
        <v>5000</v>
      </c>
      <c r="QPH47" s="626"/>
      <c r="QPI47" s="655">
        <v>5000</v>
      </c>
      <c r="QPJ47" s="626"/>
      <c r="QPK47" s="655">
        <v>5000</v>
      </c>
      <c r="QPL47" s="626"/>
      <c r="QPM47" s="655">
        <v>5000</v>
      </c>
      <c r="QPN47" s="626"/>
      <c r="QPO47" s="655">
        <v>5000</v>
      </c>
      <c r="QPP47" s="626"/>
      <c r="QPQ47" s="655">
        <v>5000</v>
      </c>
      <c r="QPR47" s="626"/>
      <c r="QPS47" s="655">
        <v>5000</v>
      </c>
      <c r="QPT47" s="626"/>
      <c r="QPU47" s="655">
        <v>5000</v>
      </c>
      <c r="QPV47" s="626"/>
      <c r="QPW47" s="655">
        <v>5000</v>
      </c>
      <c r="QPX47" s="626"/>
      <c r="QPY47" s="655">
        <v>5000</v>
      </c>
      <c r="QPZ47" s="626"/>
      <c r="QQA47" s="655">
        <v>5000</v>
      </c>
      <c r="QQB47" s="626"/>
      <c r="QQC47" s="655">
        <v>5000</v>
      </c>
      <c r="QQD47" s="626"/>
      <c r="QQE47" s="655">
        <v>5000</v>
      </c>
      <c r="QQF47" s="626"/>
      <c r="QQG47" s="655">
        <v>5000</v>
      </c>
      <c r="QQH47" s="626"/>
      <c r="QQI47" s="655">
        <v>5000</v>
      </c>
      <c r="QQJ47" s="626"/>
      <c r="QQK47" s="655">
        <v>5000</v>
      </c>
      <c r="QQL47" s="626"/>
      <c r="QQM47" s="655">
        <v>5000</v>
      </c>
      <c r="QQN47" s="626"/>
      <c r="QQO47" s="655">
        <v>5000</v>
      </c>
      <c r="QQP47" s="626"/>
      <c r="QQQ47" s="655">
        <v>5000</v>
      </c>
      <c r="QQR47" s="626"/>
      <c r="QQS47" s="655">
        <v>5000</v>
      </c>
      <c r="QQT47" s="626"/>
      <c r="QQU47" s="655">
        <v>5000</v>
      </c>
      <c r="QQV47" s="626"/>
      <c r="QQW47" s="655">
        <v>5000</v>
      </c>
      <c r="QQX47" s="626"/>
      <c r="QQY47" s="655">
        <v>5000</v>
      </c>
      <c r="QQZ47" s="626"/>
      <c r="QRA47" s="655">
        <v>5000</v>
      </c>
      <c r="QRB47" s="626"/>
      <c r="QRC47" s="655">
        <v>5000</v>
      </c>
      <c r="QRD47" s="626"/>
      <c r="QRE47" s="655">
        <v>5000</v>
      </c>
      <c r="QRF47" s="626"/>
      <c r="QRG47" s="655">
        <v>5000</v>
      </c>
      <c r="QRH47" s="626"/>
      <c r="QRI47" s="655">
        <v>5000</v>
      </c>
      <c r="QRJ47" s="626"/>
      <c r="QRK47" s="655">
        <v>5000</v>
      </c>
      <c r="QRL47" s="626"/>
      <c r="QRM47" s="655">
        <v>5000</v>
      </c>
      <c r="QRN47" s="626"/>
      <c r="QRO47" s="655">
        <v>5000</v>
      </c>
      <c r="QRP47" s="626"/>
      <c r="QRQ47" s="655">
        <v>5000</v>
      </c>
      <c r="QRR47" s="626"/>
      <c r="QRS47" s="655">
        <v>5000</v>
      </c>
      <c r="QRT47" s="626"/>
      <c r="QRU47" s="655">
        <v>5000</v>
      </c>
      <c r="QRV47" s="626"/>
      <c r="QRW47" s="655">
        <v>5000</v>
      </c>
      <c r="QRX47" s="626"/>
      <c r="QRY47" s="655">
        <v>5000</v>
      </c>
      <c r="QRZ47" s="626"/>
      <c r="QSA47" s="655">
        <v>5000</v>
      </c>
      <c r="QSB47" s="626"/>
      <c r="QSC47" s="655">
        <v>5000</v>
      </c>
      <c r="QSD47" s="626"/>
      <c r="QSE47" s="655">
        <v>5000</v>
      </c>
      <c r="QSF47" s="626"/>
      <c r="QSG47" s="655">
        <v>5000</v>
      </c>
      <c r="QSH47" s="626"/>
      <c r="QSI47" s="655">
        <v>5000</v>
      </c>
      <c r="QSJ47" s="626"/>
      <c r="QSK47" s="655">
        <v>5000</v>
      </c>
      <c r="QSL47" s="626"/>
      <c r="QSM47" s="655">
        <v>5000</v>
      </c>
      <c r="QSN47" s="626"/>
      <c r="QSO47" s="655">
        <v>5000</v>
      </c>
      <c r="QSP47" s="626"/>
      <c r="QSQ47" s="655">
        <v>5000</v>
      </c>
      <c r="QSR47" s="626"/>
      <c r="QSS47" s="655">
        <v>5000</v>
      </c>
      <c r="QST47" s="626"/>
      <c r="QSU47" s="655">
        <v>5000</v>
      </c>
      <c r="QSV47" s="626"/>
      <c r="QSW47" s="655">
        <v>5000</v>
      </c>
      <c r="QSX47" s="626"/>
      <c r="QSY47" s="655">
        <v>5000</v>
      </c>
      <c r="QSZ47" s="626"/>
      <c r="QTA47" s="655">
        <v>5000</v>
      </c>
      <c r="QTB47" s="626"/>
      <c r="QTC47" s="655">
        <v>5000</v>
      </c>
      <c r="QTD47" s="626"/>
      <c r="QTE47" s="655">
        <v>5000</v>
      </c>
      <c r="QTF47" s="626"/>
      <c r="QTG47" s="655">
        <v>5000</v>
      </c>
      <c r="QTH47" s="626"/>
      <c r="QTI47" s="655">
        <v>5000</v>
      </c>
      <c r="QTJ47" s="626"/>
      <c r="QTK47" s="655">
        <v>5000</v>
      </c>
      <c r="QTL47" s="626"/>
      <c r="QTM47" s="655">
        <v>5000</v>
      </c>
      <c r="QTN47" s="626"/>
      <c r="QTO47" s="655">
        <v>5000</v>
      </c>
      <c r="QTP47" s="626"/>
      <c r="QTQ47" s="655">
        <v>5000</v>
      </c>
      <c r="QTR47" s="626"/>
      <c r="QTS47" s="655">
        <v>5000</v>
      </c>
      <c r="QTT47" s="626"/>
      <c r="QTU47" s="655">
        <v>5000</v>
      </c>
      <c r="QTV47" s="626"/>
      <c r="QTW47" s="655">
        <v>5000</v>
      </c>
      <c r="QTX47" s="626"/>
      <c r="QTY47" s="655">
        <v>5000</v>
      </c>
      <c r="QTZ47" s="626"/>
      <c r="QUA47" s="655">
        <v>5000</v>
      </c>
      <c r="QUB47" s="626"/>
      <c r="QUC47" s="655">
        <v>5000</v>
      </c>
      <c r="QUD47" s="626"/>
      <c r="QUE47" s="655">
        <v>5000</v>
      </c>
      <c r="QUF47" s="626"/>
      <c r="QUG47" s="655">
        <v>5000</v>
      </c>
      <c r="QUH47" s="626"/>
      <c r="QUI47" s="655">
        <v>5000</v>
      </c>
      <c r="QUJ47" s="626"/>
      <c r="QUK47" s="655">
        <v>5000</v>
      </c>
      <c r="QUL47" s="626"/>
      <c r="QUM47" s="655">
        <v>5000</v>
      </c>
      <c r="QUN47" s="626"/>
      <c r="QUO47" s="655">
        <v>5000</v>
      </c>
      <c r="QUP47" s="626"/>
      <c r="QUQ47" s="655">
        <v>5000</v>
      </c>
      <c r="QUR47" s="626"/>
      <c r="QUS47" s="655">
        <v>5000</v>
      </c>
      <c r="QUT47" s="626"/>
      <c r="QUU47" s="655">
        <v>5000</v>
      </c>
      <c r="QUV47" s="626"/>
      <c r="QUW47" s="655">
        <v>5000</v>
      </c>
      <c r="QUX47" s="626"/>
      <c r="QUY47" s="655">
        <v>5000</v>
      </c>
      <c r="QUZ47" s="626"/>
      <c r="QVA47" s="655">
        <v>5000</v>
      </c>
      <c r="QVB47" s="626"/>
      <c r="QVC47" s="655">
        <v>5000</v>
      </c>
      <c r="QVD47" s="626"/>
      <c r="QVE47" s="655">
        <v>5000</v>
      </c>
      <c r="QVF47" s="626"/>
      <c r="QVG47" s="655">
        <v>5000</v>
      </c>
      <c r="QVH47" s="626"/>
      <c r="QVI47" s="655">
        <v>5000</v>
      </c>
      <c r="QVJ47" s="626"/>
      <c r="QVK47" s="655">
        <v>5000</v>
      </c>
      <c r="QVL47" s="626"/>
      <c r="QVM47" s="655">
        <v>5000</v>
      </c>
      <c r="QVN47" s="626"/>
      <c r="QVO47" s="655">
        <v>5000</v>
      </c>
      <c r="QVP47" s="626"/>
      <c r="QVQ47" s="655">
        <v>5000</v>
      </c>
      <c r="QVR47" s="626"/>
      <c r="QVS47" s="655">
        <v>5000</v>
      </c>
      <c r="QVT47" s="626"/>
      <c r="QVU47" s="655">
        <v>5000</v>
      </c>
      <c r="QVV47" s="626"/>
      <c r="QVW47" s="655">
        <v>5000</v>
      </c>
      <c r="QVX47" s="626"/>
      <c r="QVY47" s="655">
        <v>5000</v>
      </c>
      <c r="QVZ47" s="626"/>
      <c r="QWA47" s="655">
        <v>5000</v>
      </c>
      <c r="QWB47" s="626"/>
      <c r="QWC47" s="655">
        <v>5000</v>
      </c>
      <c r="QWD47" s="626"/>
      <c r="QWE47" s="655">
        <v>5000</v>
      </c>
      <c r="QWF47" s="626"/>
      <c r="QWG47" s="655">
        <v>5000</v>
      </c>
      <c r="QWH47" s="626"/>
      <c r="QWI47" s="655">
        <v>5000</v>
      </c>
      <c r="QWJ47" s="626"/>
      <c r="QWK47" s="655">
        <v>5000</v>
      </c>
      <c r="QWL47" s="626"/>
      <c r="QWM47" s="655">
        <v>5000</v>
      </c>
      <c r="QWN47" s="626"/>
      <c r="QWO47" s="655">
        <v>5000</v>
      </c>
      <c r="QWP47" s="626"/>
      <c r="QWQ47" s="655">
        <v>5000</v>
      </c>
      <c r="QWR47" s="626"/>
      <c r="QWS47" s="655">
        <v>5000</v>
      </c>
      <c r="QWT47" s="626"/>
      <c r="QWU47" s="655">
        <v>5000</v>
      </c>
      <c r="QWV47" s="626"/>
      <c r="QWW47" s="655">
        <v>5000</v>
      </c>
      <c r="QWX47" s="626"/>
      <c r="QWY47" s="655">
        <v>5000</v>
      </c>
      <c r="QWZ47" s="626"/>
      <c r="QXA47" s="655">
        <v>5000</v>
      </c>
      <c r="QXB47" s="626"/>
      <c r="QXC47" s="655">
        <v>5000</v>
      </c>
      <c r="QXD47" s="626"/>
      <c r="QXE47" s="655">
        <v>5000</v>
      </c>
      <c r="QXF47" s="626"/>
      <c r="QXG47" s="655">
        <v>5000</v>
      </c>
      <c r="QXH47" s="626"/>
      <c r="QXI47" s="655">
        <v>5000</v>
      </c>
      <c r="QXJ47" s="626"/>
      <c r="QXK47" s="655">
        <v>5000</v>
      </c>
      <c r="QXL47" s="626"/>
      <c r="QXM47" s="655">
        <v>5000</v>
      </c>
      <c r="QXN47" s="626"/>
      <c r="QXO47" s="655">
        <v>5000</v>
      </c>
      <c r="QXP47" s="626"/>
      <c r="QXQ47" s="655">
        <v>5000</v>
      </c>
      <c r="QXR47" s="626"/>
      <c r="QXS47" s="655">
        <v>5000</v>
      </c>
      <c r="QXT47" s="626"/>
      <c r="QXU47" s="655">
        <v>5000</v>
      </c>
      <c r="QXV47" s="626"/>
      <c r="QXW47" s="655">
        <v>5000</v>
      </c>
      <c r="QXX47" s="626"/>
      <c r="QXY47" s="655">
        <v>5000</v>
      </c>
      <c r="QXZ47" s="626"/>
      <c r="QYA47" s="655">
        <v>5000</v>
      </c>
      <c r="QYB47" s="626"/>
      <c r="QYC47" s="655">
        <v>5000</v>
      </c>
      <c r="QYD47" s="626"/>
      <c r="QYE47" s="655">
        <v>5000</v>
      </c>
      <c r="QYF47" s="626"/>
      <c r="QYG47" s="655">
        <v>5000</v>
      </c>
      <c r="QYH47" s="626"/>
      <c r="QYI47" s="655">
        <v>5000</v>
      </c>
      <c r="QYJ47" s="626"/>
      <c r="QYK47" s="655">
        <v>5000</v>
      </c>
      <c r="QYL47" s="626"/>
      <c r="QYM47" s="655">
        <v>5000</v>
      </c>
      <c r="QYN47" s="626"/>
      <c r="QYO47" s="655">
        <v>5000</v>
      </c>
      <c r="QYP47" s="626"/>
      <c r="QYQ47" s="655">
        <v>5000</v>
      </c>
      <c r="QYR47" s="626"/>
      <c r="QYS47" s="655">
        <v>5000</v>
      </c>
      <c r="QYT47" s="626"/>
      <c r="QYU47" s="655">
        <v>5000</v>
      </c>
      <c r="QYV47" s="626"/>
      <c r="QYW47" s="655">
        <v>5000</v>
      </c>
      <c r="QYX47" s="626"/>
      <c r="QYY47" s="655">
        <v>5000</v>
      </c>
      <c r="QYZ47" s="626"/>
      <c r="QZA47" s="655">
        <v>5000</v>
      </c>
      <c r="QZB47" s="626"/>
      <c r="QZC47" s="655">
        <v>5000</v>
      </c>
      <c r="QZD47" s="626"/>
      <c r="QZE47" s="655">
        <v>5000</v>
      </c>
      <c r="QZF47" s="626"/>
      <c r="QZG47" s="655">
        <v>5000</v>
      </c>
      <c r="QZH47" s="626"/>
      <c r="QZI47" s="655">
        <v>5000</v>
      </c>
      <c r="QZJ47" s="626"/>
      <c r="QZK47" s="655">
        <v>5000</v>
      </c>
      <c r="QZL47" s="626"/>
      <c r="QZM47" s="655">
        <v>5000</v>
      </c>
      <c r="QZN47" s="626"/>
      <c r="QZO47" s="655">
        <v>5000</v>
      </c>
      <c r="QZP47" s="626"/>
      <c r="QZQ47" s="655">
        <v>5000</v>
      </c>
      <c r="QZR47" s="626"/>
      <c r="QZS47" s="655">
        <v>5000</v>
      </c>
      <c r="QZT47" s="626"/>
      <c r="QZU47" s="655">
        <v>5000</v>
      </c>
      <c r="QZV47" s="626"/>
      <c r="QZW47" s="655">
        <v>5000</v>
      </c>
      <c r="QZX47" s="626"/>
      <c r="QZY47" s="655">
        <v>5000</v>
      </c>
      <c r="QZZ47" s="626"/>
      <c r="RAA47" s="655">
        <v>5000</v>
      </c>
      <c r="RAB47" s="626"/>
      <c r="RAC47" s="655">
        <v>5000</v>
      </c>
      <c r="RAD47" s="626"/>
      <c r="RAE47" s="655">
        <v>5000</v>
      </c>
      <c r="RAF47" s="626"/>
      <c r="RAG47" s="655">
        <v>5000</v>
      </c>
      <c r="RAH47" s="626"/>
      <c r="RAI47" s="655">
        <v>5000</v>
      </c>
      <c r="RAJ47" s="626"/>
      <c r="RAK47" s="655">
        <v>5000</v>
      </c>
      <c r="RAL47" s="626"/>
      <c r="RAM47" s="655">
        <v>5000</v>
      </c>
      <c r="RAN47" s="626"/>
      <c r="RAO47" s="655">
        <v>5000</v>
      </c>
      <c r="RAP47" s="626"/>
      <c r="RAQ47" s="655">
        <v>5000</v>
      </c>
      <c r="RAR47" s="626"/>
      <c r="RAS47" s="655">
        <v>5000</v>
      </c>
      <c r="RAT47" s="626"/>
      <c r="RAU47" s="655">
        <v>5000</v>
      </c>
      <c r="RAV47" s="626"/>
      <c r="RAW47" s="655">
        <v>5000</v>
      </c>
      <c r="RAX47" s="626"/>
      <c r="RAY47" s="655">
        <v>5000</v>
      </c>
      <c r="RAZ47" s="626"/>
      <c r="RBA47" s="655">
        <v>5000</v>
      </c>
      <c r="RBB47" s="626"/>
      <c r="RBC47" s="655">
        <v>5000</v>
      </c>
      <c r="RBD47" s="626"/>
      <c r="RBE47" s="655">
        <v>5000</v>
      </c>
      <c r="RBF47" s="626"/>
      <c r="RBG47" s="655">
        <v>5000</v>
      </c>
      <c r="RBH47" s="626"/>
      <c r="RBI47" s="655">
        <v>5000</v>
      </c>
      <c r="RBJ47" s="626"/>
      <c r="RBK47" s="655">
        <v>5000</v>
      </c>
      <c r="RBL47" s="626"/>
      <c r="RBM47" s="655">
        <v>5000</v>
      </c>
      <c r="RBN47" s="626"/>
      <c r="RBO47" s="655">
        <v>5000</v>
      </c>
      <c r="RBP47" s="626"/>
      <c r="RBQ47" s="655">
        <v>5000</v>
      </c>
      <c r="RBR47" s="626"/>
      <c r="RBS47" s="655">
        <v>5000</v>
      </c>
      <c r="RBT47" s="626"/>
      <c r="RBU47" s="655">
        <v>5000</v>
      </c>
      <c r="RBV47" s="626"/>
      <c r="RBW47" s="655">
        <v>5000</v>
      </c>
      <c r="RBX47" s="626"/>
      <c r="RBY47" s="655">
        <v>5000</v>
      </c>
      <c r="RBZ47" s="626"/>
      <c r="RCA47" s="655">
        <v>5000</v>
      </c>
      <c r="RCB47" s="626"/>
      <c r="RCC47" s="655">
        <v>5000</v>
      </c>
      <c r="RCD47" s="626"/>
      <c r="RCE47" s="655">
        <v>5000</v>
      </c>
      <c r="RCF47" s="626"/>
      <c r="RCG47" s="655">
        <v>5000</v>
      </c>
      <c r="RCH47" s="626"/>
      <c r="RCI47" s="655">
        <v>5000</v>
      </c>
      <c r="RCJ47" s="626"/>
      <c r="RCK47" s="655">
        <v>5000</v>
      </c>
      <c r="RCL47" s="626"/>
      <c r="RCM47" s="655">
        <v>5000</v>
      </c>
      <c r="RCN47" s="626"/>
      <c r="RCO47" s="655">
        <v>5000</v>
      </c>
      <c r="RCP47" s="626"/>
      <c r="RCQ47" s="655">
        <v>5000</v>
      </c>
      <c r="RCR47" s="626"/>
      <c r="RCS47" s="655">
        <v>5000</v>
      </c>
      <c r="RCT47" s="626"/>
      <c r="RCU47" s="655">
        <v>5000</v>
      </c>
      <c r="RCV47" s="626"/>
      <c r="RCW47" s="655">
        <v>5000</v>
      </c>
      <c r="RCX47" s="626"/>
      <c r="RCY47" s="655">
        <v>5000</v>
      </c>
      <c r="RCZ47" s="626"/>
      <c r="RDA47" s="655">
        <v>5000</v>
      </c>
      <c r="RDB47" s="626"/>
      <c r="RDC47" s="655">
        <v>5000</v>
      </c>
      <c r="RDD47" s="626"/>
      <c r="RDE47" s="655">
        <v>5000</v>
      </c>
      <c r="RDF47" s="626"/>
      <c r="RDG47" s="655">
        <v>5000</v>
      </c>
      <c r="RDH47" s="626"/>
      <c r="RDI47" s="655">
        <v>5000</v>
      </c>
      <c r="RDJ47" s="626"/>
      <c r="RDK47" s="655">
        <v>5000</v>
      </c>
      <c r="RDL47" s="626"/>
      <c r="RDM47" s="655">
        <v>5000</v>
      </c>
      <c r="RDN47" s="626"/>
      <c r="RDO47" s="655">
        <v>5000</v>
      </c>
      <c r="RDP47" s="626"/>
      <c r="RDQ47" s="655">
        <v>5000</v>
      </c>
      <c r="RDR47" s="626"/>
      <c r="RDS47" s="655">
        <v>5000</v>
      </c>
      <c r="RDT47" s="626"/>
      <c r="RDU47" s="655">
        <v>5000</v>
      </c>
      <c r="RDV47" s="626"/>
      <c r="RDW47" s="655">
        <v>5000</v>
      </c>
      <c r="RDX47" s="626"/>
      <c r="RDY47" s="655">
        <v>5000</v>
      </c>
      <c r="RDZ47" s="626"/>
      <c r="REA47" s="655">
        <v>5000</v>
      </c>
      <c r="REB47" s="626"/>
      <c r="REC47" s="655">
        <v>5000</v>
      </c>
      <c r="RED47" s="626"/>
      <c r="REE47" s="655">
        <v>5000</v>
      </c>
      <c r="REF47" s="626"/>
      <c r="REG47" s="655">
        <v>5000</v>
      </c>
      <c r="REH47" s="626"/>
      <c r="REI47" s="655">
        <v>5000</v>
      </c>
      <c r="REJ47" s="626"/>
      <c r="REK47" s="655">
        <v>5000</v>
      </c>
      <c r="REL47" s="626"/>
      <c r="REM47" s="655">
        <v>5000</v>
      </c>
      <c r="REN47" s="626"/>
      <c r="REO47" s="655">
        <v>5000</v>
      </c>
      <c r="REP47" s="626"/>
      <c r="REQ47" s="655">
        <v>5000</v>
      </c>
      <c r="RER47" s="626"/>
      <c r="RES47" s="655">
        <v>5000</v>
      </c>
      <c r="RET47" s="626"/>
      <c r="REU47" s="655">
        <v>5000</v>
      </c>
      <c r="REV47" s="626"/>
      <c r="REW47" s="655">
        <v>5000</v>
      </c>
      <c r="REX47" s="626"/>
      <c r="REY47" s="655">
        <v>5000</v>
      </c>
      <c r="REZ47" s="626"/>
      <c r="RFA47" s="655">
        <v>5000</v>
      </c>
      <c r="RFB47" s="626"/>
      <c r="RFC47" s="655">
        <v>5000</v>
      </c>
      <c r="RFD47" s="626"/>
      <c r="RFE47" s="655">
        <v>5000</v>
      </c>
      <c r="RFF47" s="626"/>
      <c r="RFG47" s="655">
        <v>5000</v>
      </c>
      <c r="RFH47" s="626"/>
      <c r="RFI47" s="655">
        <v>5000</v>
      </c>
      <c r="RFJ47" s="626"/>
      <c r="RFK47" s="655">
        <v>5000</v>
      </c>
      <c r="RFL47" s="626"/>
      <c r="RFM47" s="655">
        <v>5000</v>
      </c>
      <c r="RFN47" s="626"/>
      <c r="RFO47" s="655">
        <v>5000</v>
      </c>
      <c r="RFP47" s="626"/>
      <c r="RFQ47" s="655">
        <v>5000</v>
      </c>
      <c r="RFR47" s="626"/>
      <c r="RFS47" s="655">
        <v>5000</v>
      </c>
      <c r="RFT47" s="626"/>
      <c r="RFU47" s="655">
        <v>5000</v>
      </c>
      <c r="RFV47" s="626"/>
      <c r="RFW47" s="655">
        <v>5000</v>
      </c>
      <c r="RFX47" s="626"/>
      <c r="RFY47" s="655">
        <v>5000</v>
      </c>
      <c r="RFZ47" s="626"/>
      <c r="RGA47" s="655">
        <v>5000</v>
      </c>
      <c r="RGB47" s="626"/>
      <c r="RGC47" s="655">
        <v>5000</v>
      </c>
      <c r="RGD47" s="626"/>
      <c r="RGE47" s="655">
        <v>5000</v>
      </c>
      <c r="RGF47" s="626"/>
      <c r="RGG47" s="655">
        <v>5000</v>
      </c>
      <c r="RGH47" s="626"/>
      <c r="RGI47" s="655">
        <v>5000</v>
      </c>
      <c r="RGJ47" s="626"/>
      <c r="RGK47" s="655">
        <v>5000</v>
      </c>
      <c r="RGL47" s="626"/>
      <c r="RGM47" s="655">
        <v>5000</v>
      </c>
      <c r="RGN47" s="626"/>
      <c r="RGO47" s="655">
        <v>5000</v>
      </c>
      <c r="RGP47" s="626"/>
      <c r="RGQ47" s="655">
        <v>5000</v>
      </c>
      <c r="RGR47" s="626"/>
      <c r="RGS47" s="655">
        <v>5000</v>
      </c>
      <c r="RGT47" s="626"/>
      <c r="RGU47" s="655">
        <v>5000</v>
      </c>
      <c r="RGV47" s="626"/>
      <c r="RGW47" s="655">
        <v>5000</v>
      </c>
      <c r="RGX47" s="626"/>
      <c r="RGY47" s="655">
        <v>5000</v>
      </c>
      <c r="RGZ47" s="626"/>
      <c r="RHA47" s="655">
        <v>5000</v>
      </c>
      <c r="RHB47" s="626"/>
      <c r="RHC47" s="655">
        <v>5000</v>
      </c>
      <c r="RHD47" s="626"/>
      <c r="RHE47" s="655">
        <v>5000</v>
      </c>
      <c r="RHF47" s="626"/>
      <c r="RHG47" s="655">
        <v>5000</v>
      </c>
      <c r="RHH47" s="626"/>
      <c r="RHI47" s="655">
        <v>5000</v>
      </c>
      <c r="RHJ47" s="626"/>
      <c r="RHK47" s="655">
        <v>5000</v>
      </c>
      <c r="RHL47" s="626"/>
      <c r="RHM47" s="655">
        <v>5000</v>
      </c>
      <c r="RHN47" s="626"/>
      <c r="RHO47" s="655">
        <v>5000</v>
      </c>
      <c r="RHP47" s="626"/>
      <c r="RHQ47" s="655">
        <v>5000</v>
      </c>
      <c r="RHR47" s="626"/>
      <c r="RHS47" s="655">
        <v>5000</v>
      </c>
      <c r="RHT47" s="626"/>
      <c r="RHU47" s="655">
        <v>5000</v>
      </c>
      <c r="RHV47" s="626"/>
      <c r="RHW47" s="655">
        <v>5000</v>
      </c>
      <c r="RHX47" s="626"/>
      <c r="RHY47" s="655">
        <v>5000</v>
      </c>
      <c r="RHZ47" s="626"/>
      <c r="RIA47" s="655">
        <v>5000</v>
      </c>
      <c r="RIB47" s="626"/>
      <c r="RIC47" s="655">
        <v>5000</v>
      </c>
      <c r="RID47" s="626"/>
      <c r="RIE47" s="655">
        <v>5000</v>
      </c>
      <c r="RIF47" s="626"/>
      <c r="RIG47" s="655">
        <v>5000</v>
      </c>
      <c r="RIH47" s="626"/>
      <c r="RII47" s="655">
        <v>5000</v>
      </c>
      <c r="RIJ47" s="626"/>
      <c r="RIK47" s="655">
        <v>5000</v>
      </c>
      <c r="RIL47" s="626"/>
      <c r="RIM47" s="655">
        <v>5000</v>
      </c>
      <c r="RIN47" s="626"/>
      <c r="RIO47" s="655">
        <v>5000</v>
      </c>
      <c r="RIP47" s="626"/>
      <c r="RIQ47" s="655">
        <v>5000</v>
      </c>
      <c r="RIR47" s="626"/>
      <c r="RIS47" s="655">
        <v>5000</v>
      </c>
      <c r="RIT47" s="626"/>
      <c r="RIU47" s="655">
        <v>5000</v>
      </c>
      <c r="RIV47" s="626"/>
      <c r="RIW47" s="655">
        <v>5000</v>
      </c>
      <c r="RIX47" s="626"/>
      <c r="RIY47" s="655">
        <v>5000</v>
      </c>
      <c r="RIZ47" s="626"/>
      <c r="RJA47" s="655">
        <v>5000</v>
      </c>
      <c r="RJB47" s="626"/>
      <c r="RJC47" s="655">
        <v>5000</v>
      </c>
      <c r="RJD47" s="626"/>
      <c r="RJE47" s="655">
        <v>5000</v>
      </c>
      <c r="RJF47" s="626"/>
      <c r="RJG47" s="655">
        <v>5000</v>
      </c>
      <c r="RJH47" s="626"/>
      <c r="RJI47" s="655">
        <v>5000</v>
      </c>
      <c r="RJJ47" s="626"/>
      <c r="RJK47" s="655">
        <v>5000</v>
      </c>
      <c r="RJL47" s="626"/>
      <c r="RJM47" s="655">
        <v>5000</v>
      </c>
      <c r="RJN47" s="626"/>
      <c r="RJO47" s="655">
        <v>5000</v>
      </c>
      <c r="RJP47" s="626"/>
      <c r="RJQ47" s="655">
        <v>5000</v>
      </c>
      <c r="RJR47" s="626"/>
      <c r="RJS47" s="655">
        <v>5000</v>
      </c>
      <c r="RJT47" s="626"/>
      <c r="RJU47" s="655">
        <v>5000</v>
      </c>
      <c r="RJV47" s="626"/>
      <c r="RJW47" s="655">
        <v>5000</v>
      </c>
      <c r="RJX47" s="626"/>
      <c r="RJY47" s="655">
        <v>5000</v>
      </c>
      <c r="RJZ47" s="626"/>
      <c r="RKA47" s="655">
        <v>5000</v>
      </c>
      <c r="RKB47" s="626"/>
      <c r="RKC47" s="655">
        <v>5000</v>
      </c>
      <c r="RKD47" s="626"/>
      <c r="RKE47" s="655">
        <v>5000</v>
      </c>
      <c r="RKF47" s="626"/>
      <c r="RKG47" s="655">
        <v>5000</v>
      </c>
      <c r="RKH47" s="626"/>
      <c r="RKI47" s="655">
        <v>5000</v>
      </c>
      <c r="RKJ47" s="626"/>
      <c r="RKK47" s="655">
        <v>5000</v>
      </c>
      <c r="RKL47" s="626"/>
      <c r="RKM47" s="655">
        <v>5000</v>
      </c>
      <c r="RKN47" s="626"/>
      <c r="RKO47" s="655">
        <v>5000</v>
      </c>
      <c r="RKP47" s="626"/>
      <c r="RKQ47" s="655">
        <v>5000</v>
      </c>
      <c r="RKR47" s="626"/>
      <c r="RKS47" s="655">
        <v>5000</v>
      </c>
      <c r="RKT47" s="626"/>
      <c r="RKU47" s="655">
        <v>5000</v>
      </c>
      <c r="RKV47" s="626"/>
      <c r="RKW47" s="655">
        <v>5000</v>
      </c>
      <c r="RKX47" s="626"/>
      <c r="RKY47" s="655">
        <v>5000</v>
      </c>
      <c r="RKZ47" s="626"/>
      <c r="RLA47" s="655">
        <v>5000</v>
      </c>
      <c r="RLB47" s="626"/>
      <c r="RLC47" s="655">
        <v>5000</v>
      </c>
      <c r="RLD47" s="626"/>
      <c r="RLE47" s="655">
        <v>5000</v>
      </c>
      <c r="RLF47" s="626"/>
      <c r="RLG47" s="655">
        <v>5000</v>
      </c>
      <c r="RLH47" s="626"/>
      <c r="RLI47" s="655">
        <v>5000</v>
      </c>
      <c r="RLJ47" s="626"/>
      <c r="RLK47" s="655">
        <v>5000</v>
      </c>
      <c r="RLL47" s="626"/>
      <c r="RLM47" s="655">
        <v>5000</v>
      </c>
      <c r="RLN47" s="626"/>
      <c r="RLO47" s="655">
        <v>5000</v>
      </c>
      <c r="RLP47" s="626"/>
      <c r="RLQ47" s="655">
        <v>5000</v>
      </c>
      <c r="RLR47" s="626"/>
      <c r="RLS47" s="655">
        <v>5000</v>
      </c>
      <c r="RLT47" s="626"/>
      <c r="RLU47" s="655">
        <v>5000</v>
      </c>
      <c r="RLV47" s="626"/>
      <c r="RLW47" s="655">
        <v>5000</v>
      </c>
      <c r="RLX47" s="626"/>
      <c r="RLY47" s="655">
        <v>5000</v>
      </c>
      <c r="RLZ47" s="626"/>
      <c r="RMA47" s="655">
        <v>5000</v>
      </c>
      <c r="RMB47" s="626"/>
      <c r="RMC47" s="655">
        <v>5000</v>
      </c>
      <c r="RMD47" s="626"/>
      <c r="RME47" s="655">
        <v>5000</v>
      </c>
      <c r="RMF47" s="626"/>
      <c r="RMG47" s="655">
        <v>5000</v>
      </c>
      <c r="RMH47" s="626"/>
      <c r="RMI47" s="655">
        <v>5000</v>
      </c>
      <c r="RMJ47" s="626"/>
      <c r="RMK47" s="655">
        <v>5000</v>
      </c>
      <c r="RML47" s="626"/>
      <c r="RMM47" s="655">
        <v>5000</v>
      </c>
      <c r="RMN47" s="626"/>
      <c r="RMO47" s="655">
        <v>5000</v>
      </c>
      <c r="RMP47" s="626"/>
      <c r="RMQ47" s="655">
        <v>5000</v>
      </c>
      <c r="RMR47" s="626"/>
      <c r="RMS47" s="655">
        <v>5000</v>
      </c>
      <c r="RMT47" s="626"/>
      <c r="RMU47" s="655">
        <v>5000</v>
      </c>
      <c r="RMV47" s="626"/>
      <c r="RMW47" s="655">
        <v>5000</v>
      </c>
      <c r="RMX47" s="626"/>
      <c r="RMY47" s="655">
        <v>5000</v>
      </c>
      <c r="RMZ47" s="626"/>
      <c r="RNA47" s="655">
        <v>5000</v>
      </c>
      <c r="RNB47" s="626"/>
      <c r="RNC47" s="655">
        <v>5000</v>
      </c>
      <c r="RND47" s="626"/>
      <c r="RNE47" s="655">
        <v>5000</v>
      </c>
      <c r="RNF47" s="626"/>
      <c r="RNG47" s="655">
        <v>5000</v>
      </c>
      <c r="RNH47" s="626"/>
      <c r="RNI47" s="655">
        <v>5000</v>
      </c>
      <c r="RNJ47" s="626"/>
      <c r="RNK47" s="655">
        <v>5000</v>
      </c>
      <c r="RNL47" s="626"/>
      <c r="RNM47" s="655">
        <v>5000</v>
      </c>
      <c r="RNN47" s="626"/>
      <c r="RNO47" s="655">
        <v>5000</v>
      </c>
      <c r="RNP47" s="626"/>
      <c r="RNQ47" s="655">
        <v>5000</v>
      </c>
      <c r="RNR47" s="626"/>
      <c r="RNS47" s="655">
        <v>5000</v>
      </c>
      <c r="RNT47" s="626"/>
      <c r="RNU47" s="655">
        <v>5000</v>
      </c>
      <c r="RNV47" s="626"/>
      <c r="RNW47" s="655">
        <v>5000</v>
      </c>
      <c r="RNX47" s="626"/>
      <c r="RNY47" s="655">
        <v>5000</v>
      </c>
      <c r="RNZ47" s="626"/>
      <c r="ROA47" s="655">
        <v>5000</v>
      </c>
      <c r="ROB47" s="626"/>
      <c r="ROC47" s="655">
        <v>5000</v>
      </c>
      <c r="ROD47" s="626"/>
      <c r="ROE47" s="655">
        <v>5000</v>
      </c>
      <c r="ROF47" s="626"/>
      <c r="ROG47" s="655">
        <v>5000</v>
      </c>
      <c r="ROH47" s="626"/>
      <c r="ROI47" s="655">
        <v>5000</v>
      </c>
      <c r="ROJ47" s="626"/>
      <c r="ROK47" s="655">
        <v>5000</v>
      </c>
      <c r="ROL47" s="626"/>
      <c r="ROM47" s="655">
        <v>5000</v>
      </c>
      <c r="RON47" s="626"/>
      <c r="ROO47" s="655">
        <v>5000</v>
      </c>
      <c r="ROP47" s="626"/>
      <c r="ROQ47" s="655">
        <v>5000</v>
      </c>
      <c r="ROR47" s="626"/>
      <c r="ROS47" s="655">
        <v>5000</v>
      </c>
      <c r="ROT47" s="626"/>
      <c r="ROU47" s="655">
        <v>5000</v>
      </c>
      <c r="ROV47" s="626"/>
      <c r="ROW47" s="655">
        <v>5000</v>
      </c>
      <c r="ROX47" s="626"/>
      <c r="ROY47" s="655">
        <v>5000</v>
      </c>
      <c r="ROZ47" s="626"/>
      <c r="RPA47" s="655">
        <v>5000</v>
      </c>
      <c r="RPB47" s="626"/>
      <c r="RPC47" s="655">
        <v>5000</v>
      </c>
      <c r="RPD47" s="626"/>
      <c r="RPE47" s="655">
        <v>5000</v>
      </c>
      <c r="RPF47" s="626"/>
      <c r="RPG47" s="655">
        <v>5000</v>
      </c>
      <c r="RPH47" s="626"/>
      <c r="RPI47" s="655">
        <v>5000</v>
      </c>
      <c r="RPJ47" s="626"/>
      <c r="RPK47" s="655">
        <v>5000</v>
      </c>
      <c r="RPL47" s="626"/>
      <c r="RPM47" s="655">
        <v>5000</v>
      </c>
      <c r="RPN47" s="626"/>
      <c r="RPO47" s="655">
        <v>5000</v>
      </c>
      <c r="RPP47" s="626"/>
      <c r="RPQ47" s="655">
        <v>5000</v>
      </c>
      <c r="RPR47" s="626"/>
      <c r="RPS47" s="655">
        <v>5000</v>
      </c>
      <c r="RPT47" s="626"/>
      <c r="RPU47" s="655">
        <v>5000</v>
      </c>
      <c r="RPV47" s="626"/>
      <c r="RPW47" s="655">
        <v>5000</v>
      </c>
      <c r="RPX47" s="626"/>
      <c r="RPY47" s="655">
        <v>5000</v>
      </c>
      <c r="RPZ47" s="626"/>
      <c r="RQA47" s="655">
        <v>5000</v>
      </c>
      <c r="RQB47" s="626"/>
      <c r="RQC47" s="655">
        <v>5000</v>
      </c>
      <c r="RQD47" s="626"/>
      <c r="RQE47" s="655">
        <v>5000</v>
      </c>
      <c r="RQF47" s="626"/>
      <c r="RQG47" s="655">
        <v>5000</v>
      </c>
      <c r="RQH47" s="626"/>
      <c r="RQI47" s="655">
        <v>5000</v>
      </c>
      <c r="RQJ47" s="626"/>
      <c r="RQK47" s="655">
        <v>5000</v>
      </c>
      <c r="RQL47" s="626"/>
      <c r="RQM47" s="655">
        <v>5000</v>
      </c>
      <c r="RQN47" s="626"/>
      <c r="RQO47" s="655">
        <v>5000</v>
      </c>
      <c r="RQP47" s="626"/>
      <c r="RQQ47" s="655">
        <v>5000</v>
      </c>
      <c r="RQR47" s="626"/>
      <c r="RQS47" s="655">
        <v>5000</v>
      </c>
      <c r="RQT47" s="626"/>
      <c r="RQU47" s="655">
        <v>5000</v>
      </c>
      <c r="RQV47" s="626"/>
      <c r="RQW47" s="655">
        <v>5000</v>
      </c>
      <c r="RQX47" s="626"/>
      <c r="RQY47" s="655">
        <v>5000</v>
      </c>
      <c r="RQZ47" s="626"/>
      <c r="RRA47" s="655">
        <v>5000</v>
      </c>
      <c r="RRB47" s="626"/>
      <c r="RRC47" s="655">
        <v>5000</v>
      </c>
      <c r="RRD47" s="626"/>
      <c r="RRE47" s="655">
        <v>5000</v>
      </c>
      <c r="RRF47" s="626"/>
      <c r="RRG47" s="655">
        <v>5000</v>
      </c>
      <c r="RRH47" s="626"/>
      <c r="RRI47" s="655">
        <v>5000</v>
      </c>
      <c r="RRJ47" s="626"/>
      <c r="RRK47" s="655">
        <v>5000</v>
      </c>
      <c r="RRL47" s="626"/>
      <c r="RRM47" s="655">
        <v>5000</v>
      </c>
      <c r="RRN47" s="626"/>
      <c r="RRO47" s="655">
        <v>5000</v>
      </c>
      <c r="RRP47" s="626"/>
      <c r="RRQ47" s="655">
        <v>5000</v>
      </c>
      <c r="RRR47" s="626"/>
      <c r="RRS47" s="655">
        <v>5000</v>
      </c>
      <c r="RRT47" s="626"/>
      <c r="RRU47" s="655">
        <v>5000</v>
      </c>
      <c r="RRV47" s="626"/>
      <c r="RRW47" s="655">
        <v>5000</v>
      </c>
      <c r="RRX47" s="626"/>
      <c r="RRY47" s="655">
        <v>5000</v>
      </c>
      <c r="RRZ47" s="626"/>
      <c r="RSA47" s="655">
        <v>5000</v>
      </c>
      <c r="RSB47" s="626"/>
      <c r="RSC47" s="655">
        <v>5000</v>
      </c>
      <c r="RSD47" s="626"/>
      <c r="RSE47" s="655">
        <v>5000</v>
      </c>
      <c r="RSF47" s="626"/>
      <c r="RSG47" s="655">
        <v>5000</v>
      </c>
      <c r="RSH47" s="626"/>
      <c r="RSI47" s="655">
        <v>5000</v>
      </c>
      <c r="RSJ47" s="626"/>
      <c r="RSK47" s="655">
        <v>5000</v>
      </c>
      <c r="RSL47" s="626"/>
      <c r="RSM47" s="655">
        <v>5000</v>
      </c>
      <c r="RSN47" s="626"/>
      <c r="RSO47" s="655">
        <v>5000</v>
      </c>
      <c r="RSP47" s="626"/>
      <c r="RSQ47" s="655">
        <v>5000</v>
      </c>
      <c r="RSR47" s="626"/>
      <c r="RSS47" s="655">
        <v>5000</v>
      </c>
      <c r="RST47" s="626"/>
      <c r="RSU47" s="655">
        <v>5000</v>
      </c>
      <c r="RSV47" s="626"/>
      <c r="RSW47" s="655">
        <v>5000</v>
      </c>
      <c r="RSX47" s="626"/>
      <c r="RSY47" s="655">
        <v>5000</v>
      </c>
      <c r="RSZ47" s="626"/>
      <c r="RTA47" s="655">
        <v>5000</v>
      </c>
      <c r="RTB47" s="626"/>
      <c r="RTC47" s="655">
        <v>5000</v>
      </c>
      <c r="RTD47" s="626"/>
      <c r="RTE47" s="655">
        <v>5000</v>
      </c>
      <c r="RTF47" s="626"/>
      <c r="RTG47" s="655">
        <v>5000</v>
      </c>
      <c r="RTH47" s="626"/>
      <c r="RTI47" s="655">
        <v>5000</v>
      </c>
      <c r="RTJ47" s="626"/>
      <c r="RTK47" s="655">
        <v>5000</v>
      </c>
      <c r="RTL47" s="626"/>
      <c r="RTM47" s="655">
        <v>5000</v>
      </c>
      <c r="RTN47" s="626"/>
      <c r="RTO47" s="655">
        <v>5000</v>
      </c>
      <c r="RTP47" s="626"/>
      <c r="RTQ47" s="655">
        <v>5000</v>
      </c>
      <c r="RTR47" s="626"/>
      <c r="RTS47" s="655">
        <v>5000</v>
      </c>
      <c r="RTT47" s="626"/>
      <c r="RTU47" s="655">
        <v>5000</v>
      </c>
      <c r="RTV47" s="626"/>
      <c r="RTW47" s="655">
        <v>5000</v>
      </c>
      <c r="RTX47" s="626"/>
      <c r="RTY47" s="655">
        <v>5000</v>
      </c>
      <c r="RTZ47" s="626"/>
      <c r="RUA47" s="655">
        <v>5000</v>
      </c>
      <c r="RUB47" s="626"/>
      <c r="RUC47" s="655">
        <v>5000</v>
      </c>
      <c r="RUD47" s="626"/>
      <c r="RUE47" s="655">
        <v>5000</v>
      </c>
      <c r="RUF47" s="626"/>
      <c r="RUG47" s="655">
        <v>5000</v>
      </c>
      <c r="RUH47" s="626"/>
      <c r="RUI47" s="655">
        <v>5000</v>
      </c>
      <c r="RUJ47" s="626"/>
      <c r="RUK47" s="655">
        <v>5000</v>
      </c>
      <c r="RUL47" s="626"/>
      <c r="RUM47" s="655">
        <v>5000</v>
      </c>
      <c r="RUN47" s="626"/>
      <c r="RUO47" s="655">
        <v>5000</v>
      </c>
      <c r="RUP47" s="626"/>
      <c r="RUQ47" s="655">
        <v>5000</v>
      </c>
      <c r="RUR47" s="626"/>
      <c r="RUS47" s="655">
        <v>5000</v>
      </c>
      <c r="RUT47" s="626"/>
      <c r="RUU47" s="655">
        <v>5000</v>
      </c>
      <c r="RUV47" s="626"/>
      <c r="RUW47" s="655">
        <v>5000</v>
      </c>
      <c r="RUX47" s="626"/>
      <c r="RUY47" s="655">
        <v>5000</v>
      </c>
      <c r="RUZ47" s="626"/>
      <c r="RVA47" s="655">
        <v>5000</v>
      </c>
      <c r="RVB47" s="626"/>
      <c r="RVC47" s="655">
        <v>5000</v>
      </c>
      <c r="RVD47" s="626"/>
      <c r="RVE47" s="655">
        <v>5000</v>
      </c>
      <c r="RVF47" s="626"/>
      <c r="RVG47" s="655">
        <v>5000</v>
      </c>
      <c r="RVH47" s="626"/>
      <c r="RVI47" s="655">
        <v>5000</v>
      </c>
      <c r="RVJ47" s="626"/>
      <c r="RVK47" s="655">
        <v>5000</v>
      </c>
      <c r="RVL47" s="626"/>
      <c r="RVM47" s="655">
        <v>5000</v>
      </c>
      <c r="RVN47" s="626"/>
      <c r="RVO47" s="655">
        <v>5000</v>
      </c>
      <c r="RVP47" s="626"/>
      <c r="RVQ47" s="655">
        <v>5000</v>
      </c>
      <c r="RVR47" s="626"/>
      <c r="RVS47" s="655">
        <v>5000</v>
      </c>
      <c r="RVT47" s="626"/>
      <c r="RVU47" s="655">
        <v>5000</v>
      </c>
      <c r="RVV47" s="626"/>
      <c r="RVW47" s="655">
        <v>5000</v>
      </c>
      <c r="RVX47" s="626"/>
      <c r="RVY47" s="655">
        <v>5000</v>
      </c>
      <c r="RVZ47" s="626"/>
      <c r="RWA47" s="655">
        <v>5000</v>
      </c>
      <c r="RWB47" s="626"/>
      <c r="RWC47" s="655">
        <v>5000</v>
      </c>
      <c r="RWD47" s="626"/>
      <c r="RWE47" s="655">
        <v>5000</v>
      </c>
      <c r="RWF47" s="626"/>
      <c r="RWG47" s="655">
        <v>5000</v>
      </c>
      <c r="RWH47" s="626"/>
      <c r="RWI47" s="655">
        <v>5000</v>
      </c>
      <c r="RWJ47" s="626"/>
      <c r="RWK47" s="655">
        <v>5000</v>
      </c>
      <c r="RWL47" s="626"/>
      <c r="RWM47" s="655">
        <v>5000</v>
      </c>
      <c r="RWN47" s="626"/>
      <c r="RWO47" s="655">
        <v>5000</v>
      </c>
      <c r="RWP47" s="626"/>
      <c r="RWQ47" s="655">
        <v>5000</v>
      </c>
      <c r="RWR47" s="626"/>
      <c r="RWS47" s="655">
        <v>5000</v>
      </c>
      <c r="RWT47" s="626"/>
      <c r="RWU47" s="655">
        <v>5000</v>
      </c>
      <c r="RWV47" s="626"/>
      <c r="RWW47" s="655">
        <v>5000</v>
      </c>
      <c r="RWX47" s="626"/>
      <c r="RWY47" s="655">
        <v>5000</v>
      </c>
      <c r="RWZ47" s="626"/>
      <c r="RXA47" s="655">
        <v>5000</v>
      </c>
      <c r="RXB47" s="626"/>
      <c r="RXC47" s="655">
        <v>5000</v>
      </c>
      <c r="RXD47" s="626"/>
      <c r="RXE47" s="655">
        <v>5000</v>
      </c>
      <c r="RXF47" s="626"/>
      <c r="RXG47" s="655">
        <v>5000</v>
      </c>
      <c r="RXH47" s="626"/>
      <c r="RXI47" s="655">
        <v>5000</v>
      </c>
      <c r="RXJ47" s="626"/>
      <c r="RXK47" s="655">
        <v>5000</v>
      </c>
      <c r="RXL47" s="626"/>
      <c r="RXM47" s="655">
        <v>5000</v>
      </c>
      <c r="RXN47" s="626"/>
      <c r="RXO47" s="655">
        <v>5000</v>
      </c>
      <c r="RXP47" s="626"/>
      <c r="RXQ47" s="655">
        <v>5000</v>
      </c>
      <c r="RXR47" s="626"/>
      <c r="RXS47" s="655">
        <v>5000</v>
      </c>
      <c r="RXT47" s="626"/>
      <c r="RXU47" s="655">
        <v>5000</v>
      </c>
      <c r="RXV47" s="626"/>
      <c r="RXW47" s="655">
        <v>5000</v>
      </c>
      <c r="RXX47" s="626"/>
      <c r="RXY47" s="655">
        <v>5000</v>
      </c>
      <c r="RXZ47" s="626"/>
      <c r="RYA47" s="655">
        <v>5000</v>
      </c>
      <c r="RYB47" s="626"/>
      <c r="RYC47" s="655">
        <v>5000</v>
      </c>
      <c r="RYD47" s="626"/>
      <c r="RYE47" s="655">
        <v>5000</v>
      </c>
      <c r="RYF47" s="626"/>
      <c r="RYG47" s="655">
        <v>5000</v>
      </c>
      <c r="RYH47" s="626"/>
      <c r="RYI47" s="655">
        <v>5000</v>
      </c>
      <c r="RYJ47" s="626"/>
      <c r="RYK47" s="655">
        <v>5000</v>
      </c>
      <c r="RYL47" s="626"/>
      <c r="RYM47" s="655">
        <v>5000</v>
      </c>
      <c r="RYN47" s="626"/>
      <c r="RYO47" s="655">
        <v>5000</v>
      </c>
      <c r="RYP47" s="626"/>
      <c r="RYQ47" s="655">
        <v>5000</v>
      </c>
      <c r="RYR47" s="626"/>
      <c r="RYS47" s="655">
        <v>5000</v>
      </c>
      <c r="RYT47" s="626"/>
      <c r="RYU47" s="655">
        <v>5000</v>
      </c>
      <c r="RYV47" s="626"/>
      <c r="RYW47" s="655">
        <v>5000</v>
      </c>
      <c r="RYX47" s="626"/>
      <c r="RYY47" s="655">
        <v>5000</v>
      </c>
      <c r="RYZ47" s="626"/>
      <c r="RZA47" s="655">
        <v>5000</v>
      </c>
      <c r="RZB47" s="626"/>
      <c r="RZC47" s="655">
        <v>5000</v>
      </c>
      <c r="RZD47" s="626"/>
      <c r="RZE47" s="655">
        <v>5000</v>
      </c>
      <c r="RZF47" s="626"/>
      <c r="RZG47" s="655">
        <v>5000</v>
      </c>
      <c r="RZH47" s="626"/>
      <c r="RZI47" s="655">
        <v>5000</v>
      </c>
      <c r="RZJ47" s="626"/>
      <c r="RZK47" s="655">
        <v>5000</v>
      </c>
      <c r="RZL47" s="626"/>
      <c r="RZM47" s="655">
        <v>5000</v>
      </c>
      <c r="RZN47" s="626"/>
      <c r="RZO47" s="655">
        <v>5000</v>
      </c>
      <c r="RZP47" s="626"/>
      <c r="RZQ47" s="655">
        <v>5000</v>
      </c>
      <c r="RZR47" s="626"/>
      <c r="RZS47" s="655">
        <v>5000</v>
      </c>
      <c r="RZT47" s="626"/>
      <c r="RZU47" s="655">
        <v>5000</v>
      </c>
      <c r="RZV47" s="626"/>
      <c r="RZW47" s="655">
        <v>5000</v>
      </c>
      <c r="RZX47" s="626"/>
      <c r="RZY47" s="655">
        <v>5000</v>
      </c>
      <c r="RZZ47" s="626"/>
      <c r="SAA47" s="655">
        <v>5000</v>
      </c>
      <c r="SAB47" s="626"/>
      <c r="SAC47" s="655">
        <v>5000</v>
      </c>
      <c r="SAD47" s="626"/>
      <c r="SAE47" s="655">
        <v>5000</v>
      </c>
      <c r="SAF47" s="626"/>
      <c r="SAG47" s="655">
        <v>5000</v>
      </c>
      <c r="SAH47" s="626"/>
      <c r="SAI47" s="655">
        <v>5000</v>
      </c>
      <c r="SAJ47" s="626"/>
      <c r="SAK47" s="655">
        <v>5000</v>
      </c>
      <c r="SAL47" s="626"/>
      <c r="SAM47" s="655">
        <v>5000</v>
      </c>
      <c r="SAN47" s="626"/>
      <c r="SAO47" s="655">
        <v>5000</v>
      </c>
      <c r="SAP47" s="626"/>
      <c r="SAQ47" s="655">
        <v>5000</v>
      </c>
      <c r="SAR47" s="626"/>
      <c r="SAS47" s="655">
        <v>5000</v>
      </c>
      <c r="SAT47" s="626"/>
      <c r="SAU47" s="655">
        <v>5000</v>
      </c>
      <c r="SAV47" s="626"/>
      <c r="SAW47" s="655">
        <v>5000</v>
      </c>
      <c r="SAX47" s="626"/>
      <c r="SAY47" s="655">
        <v>5000</v>
      </c>
      <c r="SAZ47" s="626"/>
      <c r="SBA47" s="655">
        <v>5000</v>
      </c>
      <c r="SBB47" s="626"/>
      <c r="SBC47" s="655">
        <v>5000</v>
      </c>
      <c r="SBD47" s="626"/>
      <c r="SBE47" s="655">
        <v>5000</v>
      </c>
      <c r="SBF47" s="626"/>
      <c r="SBG47" s="655">
        <v>5000</v>
      </c>
      <c r="SBH47" s="626"/>
      <c r="SBI47" s="655">
        <v>5000</v>
      </c>
      <c r="SBJ47" s="626"/>
      <c r="SBK47" s="655">
        <v>5000</v>
      </c>
      <c r="SBL47" s="626"/>
      <c r="SBM47" s="655">
        <v>5000</v>
      </c>
      <c r="SBN47" s="626"/>
      <c r="SBO47" s="655">
        <v>5000</v>
      </c>
      <c r="SBP47" s="626"/>
      <c r="SBQ47" s="655">
        <v>5000</v>
      </c>
      <c r="SBR47" s="626"/>
      <c r="SBS47" s="655">
        <v>5000</v>
      </c>
      <c r="SBT47" s="626"/>
      <c r="SBU47" s="655">
        <v>5000</v>
      </c>
      <c r="SBV47" s="626"/>
      <c r="SBW47" s="655">
        <v>5000</v>
      </c>
      <c r="SBX47" s="626"/>
      <c r="SBY47" s="655">
        <v>5000</v>
      </c>
      <c r="SBZ47" s="626"/>
      <c r="SCA47" s="655">
        <v>5000</v>
      </c>
      <c r="SCB47" s="626"/>
      <c r="SCC47" s="655">
        <v>5000</v>
      </c>
      <c r="SCD47" s="626"/>
      <c r="SCE47" s="655">
        <v>5000</v>
      </c>
      <c r="SCF47" s="626"/>
      <c r="SCG47" s="655">
        <v>5000</v>
      </c>
      <c r="SCH47" s="626"/>
      <c r="SCI47" s="655">
        <v>5000</v>
      </c>
      <c r="SCJ47" s="626"/>
      <c r="SCK47" s="655">
        <v>5000</v>
      </c>
      <c r="SCL47" s="626"/>
      <c r="SCM47" s="655">
        <v>5000</v>
      </c>
      <c r="SCN47" s="626"/>
      <c r="SCO47" s="655">
        <v>5000</v>
      </c>
      <c r="SCP47" s="626"/>
      <c r="SCQ47" s="655">
        <v>5000</v>
      </c>
      <c r="SCR47" s="626"/>
      <c r="SCS47" s="655">
        <v>5000</v>
      </c>
      <c r="SCT47" s="626"/>
      <c r="SCU47" s="655">
        <v>5000</v>
      </c>
      <c r="SCV47" s="626"/>
      <c r="SCW47" s="655">
        <v>5000</v>
      </c>
      <c r="SCX47" s="626"/>
      <c r="SCY47" s="655">
        <v>5000</v>
      </c>
      <c r="SCZ47" s="626"/>
      <c r="SDA47" s="655">
        <v>5000</v>
      </c>
      <c r="SDB47" s="626"/>
      <c r="SDC47" s="655">
        <v>5000</v>
      </c>
      <c r="SDD47" s="626"/>
      <c r="SDE47" s="655">
        <v>5000</v>
      </c>
      <c r="SDF47" s="626"/>
      <c r="SDG47" s="655">
        <v>5000</v>
      </c>
      <c r="SDH47" s="626"/>
      <c r="SDI47" s="655">
        <v>5000</v>
      </c>
      <c r="SDJ47" s="626"/>
      <c r="SDK47" s="655">
        <v>5000</v>
      </c>
      <c r="SDL47" s="626"/>
      <c r="SDM47" s="655">
        <v>5000</v>
      </c>
      <c r="SDN47" s="626"/>
      <c r="SDO47" s="655">
        <v>5000</v>
      </c>
      <c r="SDP47" s="626"/>
      <c r="SDQ47" s="655">
        <v>5000</v>
      </c>
      <c r="SDR47" s="626"/>
      <c r="SDS47" s="655">
        <v>5000</v>
      </c>
      <c r="SDT47" s="626"/>
      <c r="SDU47" s="655">
        <v>5000</v>
      </c>
      <c r="SDV47" s="626"/>
      <c r="SDW47" s="655">
        <v>5000</v>
      </c>
      <c r="SDX47" s="626"/>
      <c r="SDY47" s="655">
        <v>5000</v>
      </c>
      <c r="SDZ47" s="626"/>
      <c r="SEA47" s="655">
        <v>5000</v>
      </c>
      <c r="SEB47" s="626"/>
      <c r="SEC47" s="655">
        <v>5000</v>
      </c>
      <c r="SED47" s="626"/>
      <c r="SEE47" s="655">
        <v>5000</v>
      </c>
      <c r="SEF47" s="626"/>
      <c r="SEG47" s="655">
        <v>5000</v>
      </c>
      <c r="SEH47" s="626"/>
      <c r="SEI47" s="655">
        <v>5000</v>
      </c>
      <c r="SEJ47" s="626"/>
      <c r="SEK47" s="655">
        <v>5000</v>
      </c>
      <c r="SEL47" s="626"/>
      <c r="SEM47" s="655">
        <v>5000</v>
      </c>
      <c r="SEN47" s="626"/>
      <c r="SEO47" s="655">
        <v>5000</v>
      </c>
      <c r="SEP47" s="626"/>
      <c r="SEQ47" s="655">
        <v>5000</v>
      </c>
      <c r="SER47" s="626"/>
      <c r="SES47" s="655">
        <v>5000</v>
      </c>
      <c r="SET47" s="626"/>
      <c r="SEU47" s="655">
        <v>5000</v>
      </c>
      <c r="SEV47" s="626"/>
      <c r="SEW47" s="655">
        <v>5000</v>
      </c>
      <c r="SEX47" s="626"/>
      <c r="SEY47" s="655">
        <v>5000</v>
      </c>
      <c r="SEZ47" s="626"/>
      <c r="SFA47" s="655">
        <v>5000</v>
      </c>
      <c r="SFB47" s="626"/>
      <c r="SFC47" s="655">
        <v>5000</v>
      </c>
      <c r="SFD47" s="626"/>
      <c r="SFE47" s="655">
        <v>5000</v>
      </c>
      <c r="SFF47" s="626"/>
      <c r="SFG47" s="655">
        <v>5000</v>
      </c>
      <c r="SFH47" s="626"/>
      <c r="SFI47" s="655">
        <v>5000</v>
      </c>
      <c r="SFJ47" s="626"/>
      <c r="SFK47" s="655">
        <v>5000</v>
      </c>
      <c r="SFL47" s="626"/>
      <c r="SFM47" s="655">
        <v>5000</v>
      </c>
      <c r="SFN47" s="626"/>
      <c r="SFO47" s="655">
        <v>5000</v>
      </c>
      <c r="SFP47" s="626"/>
      <c r="SFQ47" s="655">
        <v>5000</v>
      </c>
      <c r="SFR47" s="626"/>
      <c r="SFS47" s="655">
        <v>5000</v>
      </c>
      <c r="SFT47" s="626"/>
      <c r="SFU47" s="655">
        <v>5000</v>
      </c>
      <c r="SFV47" s="626"/>
      <c r="SFW47" s="655">
        <v>5000</v>
      </c>
      <c r="SFX47" s="626"/>
      <c r="SFY47" s="655">
        <v>5000</v>
      </c>
      <c r="SFZ47" s="626"/>
      <c r="SGA47" s="655">
        <v>5000</v>
      </c>
      <c r="SGB47" s="626"/>
      <c r="SGC47" s="655">
        <v>5000</v>
      </c>
      <c r="SGD47" s="626"/>
      <c r="SGE47" s="655">
        <v>5000</v>
      </c>
      <c r="SGF47" s="626"/>
      <c r="SGG47" s="655">
        <v>5000</v>
      </c>
      <c r="SGH47" s="626"/>
      <c r="SGI47" s="655">
        <v>5000</v>
      </c>
      <c r="SGJ47" s="626"/>
      <c r="SGK47" s="655">
        <v>5000</v>
      </c>
      <c r="SGL47" s="626"/>
      <c r="SGM47" s="655">
        <v>5000</v>
      </c>
      <c r="SGN47" s="626"/>
      <c r="SGO47" s="655">
        <v>5000</v>
      </c>
      <c r="SGP47" s="626"/>
      <c r="SGQ47" s="655">
        <v>5000</v>
      </c>
      <c r="SGR47" s="626"/>
      <c r="SGS47" s="655">
        <v>5000</v>
      </c>
      <c r="SGT47" s="626"/>
      <c r="SGU47" s="655">
        <v>5000</v>
      </c>
      <c r="SGV47" s="626"/>
      <c r="SGW47" s="655">
        <v>5000</v>
      </c>
      <c r="SGX47" s="626"/>
      <c r="SGY47" s="655">
        <v>5000</v>
      </c>
      <c r="SGZ47" s="626"/>
      <c r="SHA47" s="655">
        <v>5000</v>
      </c>
      <c r="SHB47" s="626"/>
      <c r="SHC47" s="655">
        <v>5000</v>
      </c>
      <c r="SHD47" s="626"/>
      <c r="SHE47" s="655">
        <v>5000</v>
      </c>
      <c r="SHF47" s="626"/>
      <c r="SHG47" s="655">
        <v>5000</v>
      </c>
      <c r="SHH47" s="626"/>
      <c r="SHI47" s="655">
        <v>5000</v>
      </c>
      <c r="SHJ47" s="626"/>
      <c r="SHK47" s="655">
        <v>5000</v>
      </c>
      <c r="SHL47" s="626"/>
      <c r="SHM47" s="655">
        <v>5000</v>
      </c>
      <c r="SHN47" s="626"/>
      <c r="SHO47" s="655">
        <v>5000</v>
      </c>
      <c r="SHP47" s="626"/>
      <c r="SHQ47" s="655">
        <v>5000</v>
      </c>
      <c r="SHR47" s="626"/>
      <c r="SHS47" s="655">
        <v>5000</v>
      </c>
      <c r="SHT47" s="626"/>
      <c r="SHU47" s="655">
        <v>5000</v>
      </c>
      <c r="SHV47" s="626"/>
      <c r="SHW47" s="655">
        <v>5000</v>
      </c>
      <c r="SHX47" s="626"/>
      <c r="SHY47" s="655">
        <v>5000</v>
      </c>
      <c r="SHZ47" s="626"/>
      <c r="SIA47" s="655">
        <v>5000</v>
      </c>
      <c r="SIB47" s="626"/>
      <c r="SIC47" s="655">
        <v>5000</v>
      </c>
      <c r="SID47" s="626"/>
      <c r="SIE47" s="655">
        <v>5000</v>
      </c>
      <c r="SIF47" s="626"/>
      <c r="SIG47" s="655">
        <v>5000</v>
      </c>
      <c r="SIH47" s="626"/>
      <c r="SII47" s="655">
        <v>5000</v>
      </c>
      <c r="SIJ47" s="626"/>
      <c r="SIK47" s="655">
        <v>5000</v>
      </c>
      <c r="SIL47" s="626"/>
      <c r="SIM47" s="655">
        <v>5000</v>
      </c>
      <c r="SIN47" s="626"/>
      <c r="SIO47" s="655">
        <v>5000</v>
      </c>
      <c r="SIP47" s="626"/>
      <c r="SIQ47" s="655">
        <v>5000</v>
      </c>
      <c r="SIR47" s="626"/>
      <c r="SIS47" s="655">
        <v>5000</v>
      </c>
      <c r="SIT47" s="626"/>
      <c r="SIU47" s="655">
        <v>5000</v>
      </c>
      <c r="SIV47" s="626"/>
      <c r="SIW47" s="655">
        <v>5000</v>
      </c>
      <c r="SIX47" s="626"/>
      <c r="SIY47" s="655">
        <v>5000</v>
      </c>
      <c r="SIZ47" s="626"/>
      <c r="SJA47" s="655">
        <v>5000</v>
      </c>
      <c r="SJB47" s="626"/>
      <c r="SJC47" s="655">
        <v>5000</v>
      </c>
      <c r="SJD47" s="626"/>
      <c r="SJE47" s="655">
        <v>5000</v>
      </c>
      <c r="SJF47" s="626"/>
      <c r="SJG47" s="655">
        <v>5000</v>
      </c>
      <c r="SJH47" s="626"/>
      <c r="SJI47" s="655">
        <v>5000</v>
      </c>
      <c r="SJJ47" s="626"/>
      <c r="SJK47" s="655">
        <v>5000</v>
      </c>
      <c r="SJL47" s="626"/>
      <c r="SJM47" s="655">
        <v>5000</v>
      </c>
      <c r="SJN47" s="626"/>
      <c r="SJO47" s="655">
        <v>5000</v>
      </c>
      <c r="SJP47" s="626"/>
      <c r="SJQ47" s="655">
        <v>5000</v>
      </c>
      <c r="SJR47" s="626"/>
      <c r="SJS47" s="655">
        <v>5000</v>
      </c>
      <c r="SJT47" s="626"/>
      <c r="SJU47" s="655">
        <v>5000</v>
      </c>
      <c r="SJV47" s="626"/>
      <c r="SJW47" s="655">
        <v>5000</v>
      </c>
      <c r="SJX47" s="626"/>
      <c r="SJY47" s="655">
        <v>5000</v>
      </c>
      <c r="SJZ47" s="626"/>
      <c r="SKA47" s="655">
        <v>5000</v>
      </c>
      <c r="SKB47" s="626"/>
      <c r="SKC47" s="655">
        <v>5000</v>
      </c>
      <c r="SKD47" s="626"/>
      <c r="SKE47" s="655">
        <v>5000</v>
      </c>
      <c r="SKF47" s="626"/>
      <c r="SKG47" s="655">
        <v>5000</v>
      </c>
      <c r="SKH47" s="626"/>
      <c r="SKI47" s="655">
        <v>5000</v>
      </c>
      <c r="SKJ47" s="626"/>
      <c r="SKK47" s="655">
        <v>5000</v>
      </c>
      <c r="SKL47" s="626"/>
      <c r="SKM47" s="655">
        <v>5000</v>
      </c>
      <c r="SKN47" s="626"/>
      <c r="SKO47" s="655">
        <v>5000</v>
      </c>
      <c r="SKP47" s="626"/>
      <c r="SKQ47" s="655">
        <v>5000</v>
      </c>
      <c r="SKR47" s="626"/>
      <c r="SKS47" s="655">
        <v>5000</v>
      </c>
      <c r="SKT47" s="626"/>
      <c r="SKU47" s="655">
        <v>5000</v>
      </c>
      <c r="SKV47" s="626"/>
      <c r="SKW47" s="655">
        <v>5000</v>
      </c>
      <c r="SKX47" s="626"/>
      <c r="SKY47" s="655">
        <v>5000</v>
      </c>
      <c r="SKZ47" s="626"/>
      <c r="SLA47" s="655">
        <v>5000</v>
      </c>
      <c r="SLB47" s="626"/>
      <c r="SLC47" s="655">
        <v>5000</v>
      </c>
      <c r="SLD47" s="626"/>
      <c r="SLE47" s="655">
        <v>5000</v>
      </c>
      <c r="SLF47" s="626"/>
      <c r="SLG47" s="655">
        <v>5000</v>
      </c>
      <c r="SLH47" s="626"/>
      <c r="SLI47" s="655">
        <v>5000</v>
      </c>
      <c r="SLJ47" s="626"/>
      <c r="SLK47" s="655">
        <v>5000</v>
      </c>
      <c r="SLL47" s="626"/>
      <c r="SLM47" s="655">
        <v>5000</v>
      </c>
      <c r="SLN47" s="626"/>
      <c r="SLO47" s="655">
        <v>5000</v>
      </c>
      <c r="SLP47" s="626"/>
      <c r="SLQ47" s="655">
        <v>5000</v>
      </c>
      <c r="SLR47" s="626"/>
      <c r="SLS47" s="655">
        <v>5000</v>
      </c>
      <c r="SLT47" s="626"/>
      <c r="SLU47" s="655">
        <v>5000</v>
      </c>
      <c r="SLV47" s="626"/>
      <c r="SLW47" s="655">
        <v>5000</v>
      </c>
      <c r="SLX47" s="626"/>
      <c r="SLY47" s="655">
        <v>5000</v>
      </c>
      <c r="SLZ47" s="626"/>
      <c r="SMA47" s="655">
        <v>5000</v>
      </c>
      <c r="SMB47" s="626"/>
      <c r="SMC47" s="655">
        <v>5000</v>
      </c>
      <c r="SMD47" s="626"/>
      <c r="SME47" s="655">
        <v>5000</v>
      </c>
      <c r="SMF47" s="626"/>
      <c r="SMG47" s="655">
        <v>5000</v>
      </c>
      <c r="SMH47" s="626"/>
      <c r="SMI47" s="655">
        <v>5000</v>
      </c>
      <c r="SMJ47" s="626"/>
      <c r="SMK47" s="655">
        <v>5000</v>
      </c>
      <c r="SML47" s="626"/>
      <c r="SMM47" s="655">
        <v>5000</v>
      </c>
      <c r="SMN47" s="626"/>
      <c r="SMO47" s="655">
        <v>5000</v>
      </c>
      <c r="SMP47" s="626"/>
      <c r="SMQ47" s="655">
        <v>5000</v>
      </c>
      <c r="SMR47" s="626"/>
      <c r="SMS47" s="655">
        <v>5000</v>
      </c>
      <c r="SMT47" s="626"/>
      <c r="SMU47" s="655">
        <v>5000</v>
      </c>
      <c r="SMV47" s="626"/>
      <c r="SMW47" s="655">
        <v>5000</v>
      </c>
      <c r="SMX47" s="626"/>
      <c r="SMY47" s="655">
        <v>5000</v>
      </c>
      <c r="SMZ47" s="626"/>
      <c r="SNA47" s="655">
        <v>5000</v>
      </c>
      <c r="SNB47" s="626"/>
      <c r="SNC47" s="655">
        <v>5000</v>
      </c>
      <c r="SND47" s="626"/>
      <c r="SNE47" s="655">
        <v>5000</v>
      </c>
      <c r="SNF47" s="626"/>
      <c r="SNG47" s="655">
        <v>5000</v>
      </c>
      <c r="SNH47" s="626"/>
      <c r="SNI47" s="655">
        <v>5000</v>
      </c>
      <c r="SNJ47" s="626"/>
      <c r="SNK47" s="655">
        <v>5000</v>
      </c>
      <c r="SNL47" s="626"/>
      <c r="SNM47" s="655">
        <v>5000</v>
      </c>
      <c r="SNN47" s="626"/>
      <c r="SNO47" s="655">
        <v>5000</v>
      </c>
      <c r="SNP47" s="626"/>
      <c r="SNQ47" s="655">
        <v>5000</v>
      </c>
      <c r="SNR47" s="626"/>
      <c r="SNS47" s="655">
        <v>5000</v>
      </c>
      <c r="SNT47" s="626"/>
      <c r="SNU47" s="655">
        <v>5000</v>
      </c>
      <c r="SNV47" s="626"/>
      <c r="SNW47" s="655">
        <v>5000</v>
      </c>
      <c r="SNX47" s="626"/>
      <c r="SNY47" s="655">
        <v>5000</v>
      </c>
      <c r="SNZ47" s="626"/>
      <c r="SOA47" s="655">
        <v>5000</v>
      </c>
      <c r="SOB47" s="626"/>
      <c r="SOC47" s="655">
        <v>5000</v>
      </c>
      <c r="SOD47" s="626"/>
      <c r="SOE47" s="655">
        <v>5000</v>
      </c>
      <c r="SOF47" s="626"/>
      <c r="SOG47" s="655">
        <v>5000</v>
      </c>
      <c r="SOH47" s="626"/>
      <c r="SOI47" s="655">
        <v>5000</v>
      </c>
      <c r="SOJ47" s="626"/>
      <c r="SOK47" s="655">
        <v>5000</v>
      </c>
      <c r="SOL47" s="626"/>
      <c r="SOM47" s="655">
        <v>5000</v>
      </c>
      <c r="SON47" s="626"/>
      <c r="SOO47" s="655">
        <v>5000</v>
      </c>
      <c r="SOP47" s="626"/>
      <c r="SOQ47" s="655">
        <v>5000</v>
      </c>
      <c r="SOR47" s="626"/>
      <c r="SOS47" s="655">
        <v>5000</v>
      </c>
      <c r="SOT47" s="626"/>
      <c r="SOU47" s="655">
        <v>5000</v>
      </c>
      <c r="SOV47" s="626"/>
      <c r="SOW47" s="655">
        <v>5000</v>
      </c>
      <c r="SOX47" s="626"/>
      <c r="SOY47" s="655">
        <v>5000</v>
      </c>
      <c r="SOZ47" s="626"/>
      <c r="SPA47" s="655">
        <v>5000</v>
      </c>
      <c r="SPB47" s="626"/>
      <c r="SPC47" s="655">
        <v>5000</v>
      </c>
      <c r="SPD47" s="626"/>
      <c r="SPE47" s="655">
        <v>5000</v>
      </c>
      <c r="SPF47" s="626"/>
      <c r="SPG47" s="655">
        <v>5000</v>
      </c>
      <c r="SPH47" s="626"/>
      <c r="SPI47" s="655">
        <v>5000</v>
      </c>
      <c r="SPJ47" s="626"/>
      <c r="SPK47" s="655">
        <v>5000</v>
      </c>
      <c r="SPL47" s="626"/>
      <c r="SPM47" s="655">
        <v>5000</v>
      </c>
      <c r="SPN47" s="626"/>
      <c r="SPO47" s="655">
        <v>5000</v>
      </c>
      <c r="SPP47" s="626"/>
      <c r="SPQ47" s="655">
        <v>5000</v>
      </c>
      <c r="SPR47" s="626"/>
      <c r="SPS47" s="655">
        <v>5000</v>
      </c>
      <c r="SPT47" s="626"/>
      <c r="SPU47" s="655">
        <v>5000</v>
      </c>
      <c r="SPV47" s="626"/>
      <c r="SPW47" s="655">
        <v>5000</v>
      </c>
      <c r="SPX47" s="626"/>
      <c r="SPY47" s="655">
        <v>5000</v>
      </c>
      <c r="SPZ47" s="626"/>
      <c r="SQA47" s="655">
        <v>5000</v>
      </c>
      <c r="SQB47" s="626"/>
      <c r="SQC47" s="655">
        <v>5000</v>
      </c>
      <c r="SQD47" s="626"/>
      <c r="SQE47" s="655">
        <v>5000</v>
      </c>
      <c r="SQF47" s="626"/>
      <c r="SQG47" s="655">
        <v>5000</v>
      </c>
      <c r="SQH47" s="626"/>
      <c r="SQI47" s="655">
        <v>5000</v>
      </c>
      <c r="SQJ47" s="626"/>
      <c r="SQK47" s="655">
        <v>5000</v>
      </c>
      <c r="SQL47" s="626"/>
      <c r="SQM47" s="655">
        <v>5000</v>
      </c>
      <c r="SQN47" s="626"/>
      <c r="SQO47" s="655">
        <v>5000</v>
      </c>
      <c r="SQP47" s="626"/>
      <c r="SQQ47" s="655">
        <v>5000</v>
      </c>
      <c r="SQR47" s="626"/>
      <c r="SQS47" s="655">
        <v>5000</v>
      </c>
      <c r="SQT47" s="626"/>
      <c r="SQU47" s="655">
        <v>5000</v>
      </c>
      <c r="SQV47" s="626"/>
      <c r="SQW47" s="655">
        <v>5000</v>
      </c>
      <c r="SQX47" s="626"/>
      <c r="SQY47" s="655">
        <v>5000</v>
      </c>
      <c r="SQZ47" s="626"/>
      <c r="SRA47" s="655">
        <v>5000</v>
      </c>
      <c r="SRB47" s="626"/>
      <c r="SRC47" s="655">
        <v>5000</v>
      </c>
      <c r="SRD47" s="626"/>
      <c r="SRE47" s="655">
        <v>5000</v>
      </c>
      <c r="SRF47" s="626"/>
      <c r="SRG47" s="655">
        <v>5000</v>
      </c>
      <c r="SRH47" s="626"/>
      <c r="SRI47" s="655">
        <v>5000</v>
      </c>
      <c r="SRJ47" s="626"/>
      <c r="SRK47" s="655">
        <v>5000</v>
      </c>
      <c r="SRL47" s="626"/>
      <c r="SRM47" s="655">
        <v>5000</v>
      </c>
      <c r="SRN47" s="626"/>
      <c r="SRO47" s="655">
        <v>5000</v>
      </c>
      <c r="SRP47" s="626"/>
      <c r="SRQ47" s="655">
        <v>5000</v>
      </c>
      <c r="SRR47" s="626"/>
      <c r="SRS47" s="655">
        <v>5000</v>
      </c>
      <c r="SRT47" s="626"/>
      <c r="SRU47" s="655">
        <v>5000</v>
      </c>
      <c r="SRV47" s="626"/>
      <c r="SRW47" s="655">
        <v>5000</v>
      </c>
      <c r="SRX47" s="626"/>
      <c r="SRY47" s="655">
        <v>5000</v>
      </c>
      <c r="SRZ47" s="626"/>
      <c r="SSA47" s="655">
        <v>5000</v>
      </c>
      <c r="SSB47" s="626"/>
      <c r="SSC47" s="655">
        <v>5000</v>
      </c>
      <c r="SSD47" s="626"/>
      <c r="SSE47" s="655">
        <v>5000</v>
      </c>
      <c r="SSF47" s="626"/>
      <c r="SSG47" s="655">
        <v>5000</v>
      </c>
      <c r="SSH47" s="626"/>
      <c r="SSI47" s="655">
        <v>5000</v>
      </c>
      <c r="SSJ47" s="626"/>
      <c r="SSK47" s="655">
        <v>5000</v>
      </c>
      <c r="SSL47" s="626"/>
      <c r="SSM47" s="655">
        <v>5000</v>
      </c>
      <c r="SSN47" s="626"/>
      <c r="SSO47" s="655">
        <v>5000</v>
      </c>
      <c r="SSP47" s="626"/>
      <c r="SSQ47" s="655">
        <v>5000</v>
      </c>
      <c r="SSR47" s="626"/>
      <c r="SSS47" s="655">
        <v>5000</v>
      </c>
      <c r="SST47" s="626"/>
      <c r="SSU47" s="655">
        <v>5000</v>
      </c>
      <c r="SSV47" s="626"/>
      <c r="SSW47" s="655">
        <v>5000</v>
      </c>
      <c r="SSX47" s="626"/>
      <c r="SSY47" s="655">
        <v>5000</v>
      </c>
      <c r="SSZ47" s="626"/>
      <c r="STA47" s="655">
        <v>5000</v>
      </c>
      <c r="STB47" s="626"/>
      <c r="STC47" s="655">
        <v>5000</v>
      </c>
      <c r="STD47" s="626"/>
      <c r="STE47" s="655">
        <v>5000</v>
      </c>
      <c r="STF47" s="626"/>
      <c r="STG47" s="655">
        <v>5000</v>
      </c>
      <c r="STH47" s="626"/>
      <c r="STI47" s="655">
        <v>5000</v>
      </c>
      <c r="STJ47" s="626"/>
      <c r="STK47" s="655">
        <v>5000</v>
      </c>
      <c r="STL47" s="626"/>
      <c r="STM47" s="655">
        <v>5000</v>
      </c>
      <c r="STN47" s="626"/>
      <c r="STO47" s="655">
        <v>5000</v>
      </c>
      <c r="STP47" s="626"/>
      <c r="STQ47" s="655">
        <v>5000</v>
      </c>
      <c r="STR47" s="626"/>
      <c r="STS47" s="655">
        <v>5000</v>
      </c>
      <c r="STT47" s="626"/>
      <c r="STU47" s="655">
        <v>5000</v>
      </c>
      <c r="STV47" s="626"/>
      <c r="STW47" s="655">
        <v>5000</v>
      </c>
      <c r="STX47" s="626"/>
      <c r="STY47" s="655">
        <v>5000</v>
      </c>
      <c r="STZ47" s="626"/>
      <c r="SUA47" s="655">
        <v>5000</v>
      </c>
      <c r="SUB47" s="626"/>
      <c r="SUC47" s="655">
        <v>5000</v>
      </c>
      <c r="SUD47" s="626"/>
      <c r="SUE47" s="655">
        <v>5000</v>
      </c>
      <c r="SUF47" s="626"/>
      <c r="SUG47" s="655">
        <v>5000</v>
      </c>
      <c r="SUH47" s="626"/>
      <c r="SUI47" s="655">
        <v>5000</v>
      </c>
      <c r="SUJ47" s="626"/>
      <c r="SUK47" s="655">
        <v>5000</v>
      </c>
      <c r="SUL47" s="626"/>
      <c r="SUM47" s="655">
        <v>5000</v>
      </c>
      <c r="SUN47" s="626"/>
      <c r="SUO47" s="655">
        <v>5000</v>
      </c>
      <c r="SUP47" s="626"/>
      <c r="SUQ47" s="655">
        <v>5000</v>
      </c>
      <c r="SUR47" s="626"/>
      <c r="SUS47" s="655">
        <v>5000</v>
      </c>
      <c r="SUT47" s="626"/>
      <c r="SUU47" s="655">
        <v>5000</v>
      </c>
      <c r="SUV47" s="626"/>
      <c r="SUW47" s="655">
        <v>5000</v>
      </c>
      <c r="SUX47" s="626"/>
      <c r="SUY47" s="655">
        <v>5000</v>
      </c>
      <c r="SUZ47" s="626"/>
      <c r="SVA47" s="655">
        <v>5000</v>
      </c>
      <c r="SVB47" s="626"/>
      <c r="SVC47" s="655">
        <v>5000</v>
      </c>
      <c r="SVD47" s="626"/>
      <c r="SVE47" s="655">
        <v>5000</v>
      </c>
      <c r="SVF47" s="626"/>
      <c r="SVG47" s="655">
        <v>5000</v>
      </c>
      <c r="SVH47" s="626"/>
      <c r="SVI47" s="655">
        <v>5000</v>
      </c>
      <c r="SVJ47" s="626"/>
      <c r="SVK47" s="655">
        <v>5000</v>
      </c>
      <c r="SVL47" s="626"/>
      <c r="SVM47" s="655">
        <v>5000</v>
      </c>
      <c r="SVN47" s="626"/>
      <c r="SVO47" s="655">
        <v>5000</v>
      </c>
      <c r="SVP47" s="626"/>
      <c r="SVQ47" s="655">
        <v>5000</v>
      </c>
      <c r="SVR47" s="626"/>
      <c r="SVS47" s="655">
        <v>5000</v>
      </c>
      <c r="SVT47" s="626"/>
      <c r="SVU47" s="655">
        <v>5000</v>
      </c>
      <c r="SVV47" s="626"/>
      <c r="SVW47" s="655">
        <v>5000</v>
      </c>
      <c r="SVX47" s="626"/>
      <c r="SVY47" s="655">
        <v>5000</v>
      </c>
      <c r="SVZ47" s="626"/>
      <c r="SWA47" s="655">
        <v>5000</v>
      </c>
      <c r="SWB47" s="626"/>
      <c r="SWC47" s="655">
        <v>5000</v>
      </c>
      <c r="SWD47" s="626"/>
      <c r="SWE47" s="655">
        <v>5000</v>
      </c>
      <c r="SWF47" s="626"/>
      <c r="SWG47" s="655">
        <v>5000</v>
      </c>
      <c r="SWH47" s="626"/>
      <c r="SWI47" s="655">
        <v>5000</v>
      </c>
      <c r="SWJ47" s="626"/>
      <c r="SWK47" s="655">
        <v>5000</v>
      </c>
      <c r="SWL47" s="626"/>
      <c r="SWM47" s="655">
        <v>5000</v>
      </c>
      <c r="SWN47" s="626"/>
      <c r="SWO47" s="655">
        <v>5000</v>
      </c>
      <c r="SWP47" s="626"/>
      <c r="SWQ47" s="655">
        <v>5000</v>
      </c>
      <c r="SWR47" s="626"/>
      <c r="SWS47" s="655">
        <v>5000</v>
      </c>
      <c r="SWT47" s="626"/>
      <c r="SWU47" s="655">
        <v>5000</v>
      </c>
      <c r="SWV47" s="626"/>
      <c r="SWW47" s="655">
        <v>5000</v>
      </c>
      <c r="SWX47" s="626"/>
      <c r="SWY47" s="655">
        <v>5000</v>
      </c>
      <c r="SWZ47" s="626"/>
      <c r="SXA47" s="655">
        <v>5000</v>
      </c>
      <c r="SXB47" s="626"/>
      <c r="SXC47" s="655">
        <v>5000</v>
      </c>
      <c r="SXD47" s="626"/>
      <c r="SXE47" s="655">
        <v>5000</v>
      </c>
      <c r="SXF47" s="626"/>
      <c r="SXG47" s="655">
        <v>5000</v>
      </c>
      <c r="SXH47" s="626"/>
      <c r="SXI47" s="655">
        <v>5000</v>
      </c>
      <c r="SXJ47" s="626"/>
      <c r="SXK47" s="655">
        <v>5000</v>
      </c>
      <c r="SXL47" s="626"/>
      <c r="SXM47" s="655">
        <v>5000</v>
      </c>
      <c r="SXN47" s="626"/>
      <c r="SXO47" s="655">
        <v>5000</v>
      </c>
      <c r="SXP47" s="626"/>
      <c r="SXQ47" s="655">
        <v>5000</v>
      </c>
      <c r="SXR47" s="626"/>
      <c r="SXS47" s="655">
        <v>5000</v>
      </c>
      <c r="SXT47" s="626"/>
      <c r="SXU47" s="655">
        <v>5000</v>
      </c>
      <c r="SXV47" s="626"/>
      <c r="SXW47" s="655">
        <v>5000</v>
      </c>
      <c r="SXX47" s="626"/>
      <c r="SXY47" s="655">
        <v>5000</v>
      </c>
      <c r="SXZ47" s="626"/>
      <c r="SYA47" s="655">
        <v>5000</v>
      </c>
      <c r="SYB47" s="626"/>
      <c r="SYC47" s="655">
        <v>5000</v>
      </c>
      <c r="SYD47" s="626"/>
      <c r="SYE47" s="655">
        <v>5000</v>
      </c>
      <c r="SYF47" s="626"/>
      <c r="SYG47" s="655">
        <v>5000</v>
      </c>
      <c r="SYH47" s="626"/>
      <c r="SYI47" s="655">
        <v>5000</v>
      </c>
      <c r="SYJ47" s="626"/>
      <c r="SYK47" s="655">
        <v>5000</v>
      </c>
      <c r="SYL47" s="626"/>
      <c r="SYM47" s="655">
        <v>5000</v>
      </c>
      <c r="SYN47" s="626"/>
      <c r="SYO47" s="655">
        <v>5000</v>
      </c>
      <c r="SYP47" s="626"/>
      <c r="SYQ47" s="655">
        <v>5000</v>
      </c>
      <c r="SYR47" s="626"/>
      <c r="SYS47" s="655">
        <v>5000</v>
      </c>
      <c r="SYT47" s="626"/>
      <c r="SYU47" s="655">
        <v>5000</v>
      </c>
      <c r="SYV47" s="626"/>
      <c r="SYW47" s="655">
        <v>5000</v>
      </c>
      <c r="SYX47" s="626"/>
      <c r="SYY47" s="655">
        <v>5000</v>
      </c>
      <c r="SYZ47" s="626"/>
      <c r="SZA47" s="655">
        <v>5000</v>
      </c>
      <c r="SZB47" s="626"/>
      <c r="SZC47" s="655">
        <v>5000</v>
      </c>
      <c r="SZD47" s="626"/>
      <c r="SZE47" s="655">
        <v>5000</v>
      </c>
      <c r="SZF47" s="626"/>
      <c r="SZG47" s="655">
        <v>5000</v>
      </c>
      <c r="SZH47" s="626"/>
      <c r="SZI47" s="655">
        <v>5000</v>
      </c>
      <c r="SZJ47" s="626"/>
      <c r="SZK47" s="655">
        <v>5000</v>
      </c>
      <c r="SZL47" s="626"/>
      <c r="SZM47" s="655">
        <v>5000</v>
      </c>
      <c r="SZN47" s="626"/>
      <c r="SZO47" s="655">
        <v>5000</v>
      </c>
      <c r="SZP47" s="626"/>
      <c r="SZQ47" s="655">
        <v>5000</v>
      </c>
      <c r="SZR47" s="626"/>
      <c r="SZS47" s="655">
        <v>5000</v>
      </c>
      <c r="SZT47" s="626"/>
      <c r="SZU47" s="655">
        <v>5000</v>
      </c>
      <c r="SZV47" s="626"/>
      <c r="SZW47" s="655">
        <v>5000</v>
      </c>
      <c r="SZX47" s="626"/>
      <c r="SZY47" s="655">
        <v>5000</v>
      </c>
      <c r="SZZ47" s="626"/>
      <c r="TAA47" s="655">
        <v>5000</v>
      </c>
      <c r="TAB47" s="626"/>
      <c r="TAC47" s="655">
        <v>5000</v>
      </c>
      <c r="TAD47" s="626"/>
      <c r="TAE47" s="655">
        <v>5000</v>
      </c>
      <c r="TAF47" s="626"/>
      <c r="TAG47" s="655">
        <v>5000</v>
      </c>
      <c r="TAH47" s="626"/>
      <c r="TAI47" s="655">
        <v>5000</v>
      </c>
      <c r="TAJ47" s="626"/>
      <c r="TAK47" s="655">
        <v>5000</v>
      </c>
      <c r="TAL47" s="626"/>
      <c r="TAM47" s="655">
        <v>5000</v>
      </c>
      <c r="TAN47" s="626"/>
      <c r="TAO47" s="655">
        <v>5000</v>
      </c>
      <c r="TAP47" s="626"/>
      <c r="TAQ47" s="655">
        <v>5000</v>
      </c>
      <c r="TAR47" s="626"/>
      <c r="TAS47" s="655">
        <v>5000</v>
      </c>
      <c r="TAT47" s="626"/>
      <c r="TAU47" s="655">
        <v>5000</v>
      </c>
      <c r="TAV47" s="626"/>
      <c r="TAW47" s="655">
        <v>5000</v>
      </c>
      <c r="TAX47" s="626"/>
      <c r="TAY47" s="655">
        <v>5000</v>
      </c>
      <c r="TAZ47" s="626"/>
      <c r="TBA47" s="655">
        <v>5000</v>
      </c>
      <c r="TBB47" s="626"/>
      <c r="TBC47" s="655">
        <v>5000</v>
      </c>
      <c r="TBD47" s="626"/>
      <c r="TBE47" s="655">
        <v>5000</v>
      </c>
      <c r="TBF47" s="626"/>
      <c r="TBG47" s="655">
        <v>5000</v>
      </c>
      <c r="TBH47" s="626"/>
      <c r="TBI47" s="655">
        <v>5000</v>
      </c>
      <c r="TBJ47" s="626"/>
      <c r="TBK47" s="655">
        <v>5000</v>
      </c>
      <c r="TBL47" s="626"/>
      <c r="TBM47" s="655">
        <v>5000</v>
      </c>
      <c r="TBN47" s="626"/>
      <c r="TBO47" s="655">
        <v>5000</v>
      </c>
      <c r="TBP47" s="626"/>
      <c r="TBQ47" s="655">
        <v>5000</v>
      </c>
      <c r="TBR47" s="626"/>
      <c r="TBS47" s="655">
        <v>5000</v>
      </c>
      <c r="TBT47" s="626"/>
      <c r="TBU47" s="655">
        <v>5000</v>
      </c>
      <c r="TBV47" s="626"/>
      <c r="TBW47" s="655">
        <v>5000</v>
      </c>
      <c r="TBX47" s="626"/>
      <c r="TBY47" s="655">
        <v>5000</v>
      </c>
      <c r="TBZ47" s="626"/>
      <c r="TCA47" s="655">
        <v>5000</v>
      </c>
      <c r="TCB47" s="626"/>
      <c r="TCC47" s="655">
        <v>5000</v>
      </c>
      <c r="TCD47" s="626"/>
      <c r="TCE47" s="655">
        <v>5000</v>
      </c>
      <c r="TCF47" s="626"/>
      <c r="TCG47" s="655">
        <v>5000</v>
      </c>
      <c r="TCH47" s="626"/>
      <c r="TCI47" s="655">
        <v>5000</v>
      </c>
      <c r="TCJ47" s="626"/>
      <c r="TCK47" s="655">
        <v>5000</v>
      </c>
      <c r="TCL47" s="626"/>
      <c r="TCM47" s="655">
        <v>5000</v>
      </c>
      <c r="TCN47" s="626"/>
      <c r="TCO47" s="655">
        <v>5000</v>
      </c>
      <c r="TCP47" s="626"/>
      <c r="TCQ47" s="655">
        <v>5000</v>
      </c>
      <c r="TCR47" s="626"/>
      <c r="TCS47" s="655">
        <v>5000</v>
      </c>
      <c r="TCT47" s="626"/>
      <c r="TCU47" s="655">
        <v>5000</v>
      </c>
      <c r="TCV47" s="626"/>
      <c r="TCW47" s="655">
        <v>5000</v>
      </c>
      <c r="TCX47" s="626"/>
      <c r="TCY47" s="655">
        <v>5000</v>
      </c>
      <c r="TCZ47" s="626"/>
      <c r="TDA47" s="655">
        <v>5000</v>
      </c>
      <c r="TDB47" s="626"/>
      <c r="TDC47" s="655">
        <v>5000</v>
      </c>
      <c r="TDD47" s="626"/>
      <c r="TDE47" s="655">
        <v>5000</v>
      </c>
      <c r="TDF47" s="626"/>
      <c r="TDG47" s="655">
        <v>5000</v>
      </c>
      <c r="TDH47" s="626"/>
      <c r="TDI47" s="655">
        <v>5000</v>
      </c>
      <c r="TDJ47" s="626"/>
      <c r="TDK47" s="655">
        <v>5000</v>
      </c>
      <c r="TDL47" s="626"/>
      <c r="TDM47" s="655">
        <v>5000</v>
      </c>
      <c r="TDN47" s="626"/>
      <c r="TDO47" s="655">
        <v>5000</v>
      </c>
      <c r="TDP47" s="626"/>
      <c r="TDQ47" s="655">
        <v>5000</v>
      </c>
      <c r="TDR47" s="626"/>
      <c r="TDS47" s="655">
        <v>5000</v>
      </c>
      <c r="TDT47" s="626"/>
      <c r="TDU47" s="655">
        <v>5000</v>
      </c>
      <c r="TDV47" s="626"/>
      <c r="TDW47" s="655">
        <v>5000</v>
      </c>
      <c r="TDX47" s="626"/>
      <c r="TDY47" s="655">
        <v>5000</v>
      </c>
      <c r="TDZ47" s="626"/>
      <c r="TEA47" s="655">
        <v>5000</v>
      </c>
      <c r="TEB47" s="626"/>
      <c r="TEC47" s="655">
        <v>5000</v>
      </c>
      <c r="TED47" s="626"/>
      <c r="TEE47" s="655">
        <v>5000</v>
      </c>
      <c r="TEF47" s="626"/>
      <c r="TEG47" s="655">
        <v>5000</v>
      </c>
      <c r="TEH47" s="626"/>
      <c r="TEI47" s="655">
        <v>5000</v>
      </c>
      <c r="TEJ47" s="626"/>
      <c r="TEK47" s="655">
        <v>5000</v>
      </c>
      <c r="TEL47" s="626"/>
      <c r="TEM47" s="655">
        <v>5000</v>
      </c>
      <c r="TEN47" s="626"/>
      <c r="TEO47" s="655">
        <v>5000</v>
      </c>
      <c r="TEP47" s="626"/>
      <c r="TEQ47" s="655">
        <v>5000</v>
      </c>
      <c r="TER47" s="626"/>
      <c r="TES47" s="655">
        <v>5000</v>
      </c>
      <c r="TET47" s="626"/>
      <c r="TEU47" s="655">
        <v>5000</v>
      </c>
      <c r="TEV47" s="626"/>
      <c r="TEW47" s="655">
        <v>5000</v>
      </c>
      <c r="TEX47" s="626"/>
      <c r="TEY47" s="655">
        <v>5000</v>
      </c>
      <c r="TEZ47" s="626"/>
      <c r="TFA47" s="655">
        <v>5000</v>
      </c>
      <c r="TFB47" s="626"/>
      <c r="TFC47" s="655">
        <v>5000</v>
      </c>
      <c r="TFD47" s="626"/>
      <c r="TFE47" s="655">
        <v>5000</v>
      </c>
      <c r="TFF47" s="626"/>
      <c r="TFG47" s="655">
        <v>5000</v>
      </c>
      <c r="TFH47" s="626"/>
      <c r="TFI47" s="655">
        <v>5000</v>
      </c>
      <c r="TFJ47" s="626"/>
      <c r="TFK47" s="655">
        <v>5000</v>
      </c>
      <c r="TFL47" s="626"/>
      <c r="TFM47" s="655">
        <v>5000</v>
      </c>
      <c r="TFN47" s="626"/>
      <c r="TFO47" s="655">
        <v>5000</v>
      </c>
      <c r="TFP47" s="626"/>
      <c r="TFQ47" s="655">
        <v>5000</v>
      </c>
      <c r="TFR47" s="626"/>
      <c r="TFS47" s="655">
        <v>5000</v>
      </c>
      <c r="TFT47" s="626"/>
      <c r="TFU47" s="655">
        <v>5000</v>
      </c>
      <c r="TFV47" s="626"/>
      <c r="TFW47" s="655">
        <v>5000</v>
      </c>
      <c r="TFX47" s="626"/>
      <c r="TFY47" s="655">
        <v>5000</v>
      </c>
      <c r="TFZ47" s="626"/>
      <c r="TGA47" s="655">
        <v>5000</v>
      </c>
      <c r="TGB47" s="626"/>
      <c r="TGC47" s="655">
        <v>5000</v>
      </c>
      <c r="TGD47" s="626"/>
      <c r="TGE47" s="655">
        <v>5000</v>
      </c>
      <c r="TGF47" s="626"/>
      <c r="TGG47" s="655">
        <v>5000</v>
      </c>
      <c r="TGH47" s="626"/>
      <c r="TGI47" s="655">
        <v>5000</v>
      </c>
      <c r="TGJ47" s="626"/>
      <c r="TGK47" s="655">
        <v>5000</v>
      </c>
      <c r="TGL47" s="626"/>
      <c r="TGM47" s="655">
        <v>5000</v>
      </c>
      <c r="TGN47" s="626"/>
      <c r="TGO47" s="655">
        <v>5000</v>
      </c>
      <c r="TGP47" s="626"/>
      <c r="TGQ47" s="655">
        <v>5000</v>
      </c>
      <c r="TGR47" s="626"/>
      <c r="TGS47" s="655">
        <v>5000</v>
      </c>
      <c r="TGT47" s="626"/>
      <c r="TGU47" s="655">
        <v>5000</v>
      </c>
      <c r="TGV47" s="626"/>
      <c r="TGW47" s="655">
        <v>5000</v>
      </c>
      <c r="TGX47" s="626"/>
      <c r="TGY47" s="655">
        <v>5000</v>
      </c>
      <c r="TGZ47" s="626"/>
      <c r="THA47" s="655">
        <v>5000</v>
      </c>
      <c r="THB47" s="626"/>
      <c r="THC47" s="655">
        <v>5000</v>
      </c>
      <c r="THD47" s="626"/>
      <c r="THE47" s="655">
        <v>5000</v>
      </c>
      <c r="THF47" s="626"/>
      <c r="THG47" s="655">
        <v>5000</v>
      </c>
      <c r="THH47" s="626"/>
      <c r="THI47" s="655">
        <v>5000</v>
      </c>
      <c r="THJ47" s="626"/>
      <c r="THK47" s="655">
        <v>5000</v>
      </c>
      <c r="THL47" s="626"/>
      <c r="THM47" s="655">
        <v>5000</v>
      </c>
      <c r="THN47" s="626"/>
      <c r="THO47" s="655">
        <v>5000</v>
      </c>
      <c r="THP47" s="626"/>
      <c r="THQ47" s="655">
        <v>5000</v>
      </c>
      <c r="THR47" s="626"/>
      <c r="THS47" s="655">
        <v>5000</v>
      </c>
      <c r="THT47" s="626"/>
      <c r="THU47" s="655">
        <v>5000</v>
      </c>
      <c r="THV47" s="626"/>
      <c r="THW47" s="655">
        <v>5000</v>
      </c>
      <c r="THX47" s="626"/>
      <c r="THY47" s="655">
        <v>5000</v>
      </c>
      <c r="THZ47" s="626"/>
      <c r="TIA47" s="655">
        <v>5000</v>
      </c>
      <c r="TIB47" s="626"/>
      <c r="TIC47" s="655">
        <v>5000</v>
      </c>
      <c r="TID47" s="626"/>
      <c r="TIE47" s="655">
        <v>5000</v>
      </c>
      <c r="TIF47" s="626"/>
      <c r="TIG47" s="655">
        <v>5000</v>
      </c>
      <c r="TIH47" s="626"/>
      <c r="TII47" s="655">
        <v>5000</v>
      </c>
      <c r="TIJ47" s="626"/>
      <c r="TIK47" s="655">
        <v>5000</v>
      </c>
      <c r="TIL47" s="626"/>
      <c r="TIM47" s="655">
        <v>5000</v>
      </c>
      <c r="TIN47" s="626"/>
      <c r="TIO47" s="655">
        <v>5000</v>
      </c>
      <c r="TIP47" s="626"/>
      <c r="TIQ47" s="655">
        <v>5000</v>
      </c>
      <c r="TIR47" s="626"/>
      <c r="TIS47" s="655">
        <v>5000</v>
      </c>
      <c r="TIT47" s="626"/>
      <c r="TIU47" s="655">
        <v>5000</v>
      </c>
      <c r="TIV47" s="626"/>
      <c r="TIW47" s="655">
        <v>5000</v>
      </c>
      <c r="TIX47" s="626"/>
      <c r="TIY47" s="655">
        <v>5000</v>
      </c>
      <c r="TIZ47" s="626"/>
      <c r="TJA47" s="655">
        <v>5000</v>
      </c>
      <c r="TJB47" s="626"/>
      <c r="TJC47" s="655">
        <v>5000</v>
      </c>
      <c r="TJD47" s="626"/>
      <c r="TJE47" s="655">
        <v>5000</v>
      </c>
      <c r="TJF47" s="626"/>
      <c r="TJG47" s="655">
        <v>5000</v>
      </c>
      <c r="TJH47" s="626"/>
      <c r="TJI47" s="655">
        <v>5000</v>
      </c>
      <c r="TJJ47" s="626"/>
      <c r="TJK47" s="655">
        <v>5000</v>
      </c>
      <c r="TJL47" s="626"/>
      <c r="TJM47" s="655">
        <v>5000</v>
      </c>
      <c r="TJN47" s="626"/>
      <c r="TJO47" s="655">
        <v>5000</v>
      </c>
      <c r="TJP47" s="626"/>
      <c r="TJQ47" s="655">
        <v>5000</v>
      </c>
      <c r="TJR47" s="626"/>
      <c r="TJS47" s="655">
        <v>5000</v>
      </c>
      <c r="TJT47" s="626"/>
      <c r="TJU47" s="655">
        <v>5000</v>
      </c>
      <c r="TJV47" s="626"/>
      <c r="TJW47" s="655">
        <v>5000</v>
      </c>
      <c r="TJX47" s="626"/>
      <c r="TJY47" s="655">
        <v>5000</v>
      </c>
      <c r="TJZ47" s="626"/>
      <c r="TKA47" s="655">
        <v>5000</v>
      </c>
      <c r="TKB47" s="626"/>
      <c r="TKC47" s="655">
        <v>5000</v>
      </c>
      <c r="TKD47" s="626"/>
      <c r="TKE47" s="655">
        <v>5000</v>
      </c>
      <c r="TKF47" s="626"/>
      <c r="TKG47" s="655">
        <v>5000</v>
      </c>
      <c r="TKH47" s="626"/>
      <c r="TKI47" s="655">
        <v>5000</v>
      </c>
      <c r="TKJ47" s="626"/>
      <c r="TKK47" s="655">
        <v>5000</v>
      </c>
      <c r="TKL47" s="626"/>
      <c r="TKM47" s="655">
        <v>5000</v>
      </c>
      <c r="TKN47" s="626"/>
      <c r="TKO47" s="655">
        <v>5000</v>
      </c>
      <c r="TKP47" s="626"/>
      <c r="TKQ47" s="655">
        <v>5000</v>
      </c>
      <c r="TKR47" s="626"/>
      <c r="TKS47" s="655">
        <v>5000</v>
      </c>
      <c r="TKT47" s="626"/>
      <c r="TKU47" s="655">
        <v>5000</v>
      </c>
      <c r="TKV47" s="626"/>
      <c r="TKW47" s="655">
        <v>5000</v>
      </c>
      <c r="TKX47" s="626"/>
      <c r="TKY47" s="655">
        <v>5000</v>
      </c>
      <c r="TKZ47" s="626"/>
      <c r="TLA47" s="655">
        <v>5000</v>
      </c>
      <c r="TLB47" s="626"/>
      <c r="TLC47" s="655">
        <v>5000</v>
      </c>
      <c r="TLD47" s="626"/>
      <c r="TLE47" s="655">
        <v>5000</v>
      </c>
      <c r="TLF47" s="626"/>
      <c r="TLG47" s="655">
        <v>5000</v>
      </c>
      <c r="TLH47" s="626"/>
      <c r="TLI47" s="655">
        <v>5000</v>
      </c>
      <c r="TLJ47" s="626"/>
      <c r="TLK47" s="655">
        <v>5000</v>
      </c>
      <c r="TLL47" s="626"/>
      <c r="TLM47" s="655">
        <v>5000</v>
      </c>
      <c r="TLN47" s="626"/>
      <c r="TLO47" s="655">
        <v>5000</v>
      </c>
      <c r="TLP47" s="626"/>
      <c r="TLQ47" s="655">
        <v>5000</v>
      </c>
      <c r="TLR47" s="626"/>
      <c r="TLS47" s="655">
        <v>5000</v>
      </c>
      <c r="TLT47" s="626"/>
      <c r="TLU47" s="655">
        <v>5000</v>
      </c>
      <c r="TLV47" s="626"/>
      <c r="TLW47" s="655">
        <v>5000</v>
      </c>
      <c r="TLX47" s="626"/>
      <c r="TLY47" s="655">
        <v>5000</v>
      </c>
      <c r="TLZ47" s="626"/>
      <c r="TMA47" s="655">
        <v>5000</v>
      </c>
      <c r="TMB47" s="626"/>
      <c r="TMC47" s="655">
        <v>5000</v>
      </c>
      <c r="TMD47" s="626"/>
      <c r="TME47" s="655">
        <v>5000</v>
      </c>
      <c r="TMF47" s="626"/>
      <c r="TMG47" s="655">
        <v>5000</v>
      </c>
      <c r="TMH47" s="626"/>
      <c r="TMI47" s="655">
        <v>5000</v>
      </c>
      <c r="TMJ47" s="626"/>
      <c r="TMK47" s="655">
        <v>5000</v>
      </c>
      <c r="TML47" s="626"/>
      <c r="TMM47" s="655">
        <v>5000</v>
      </c>
      <c r="TMN47" s="626"/>
      <c r="TMO47" s="655">
        <v>5000</v>
      </c>
      <c r="TMP47" s="626"/>
      <c r="TMQ47" s="655">
        <v>5000</v>
      </c>
      <c r="TMR47" s="626"/>
      <c r="TMS47" s="655">
        <v>5000</v>
      </c>
      <c r="TMT47" s="626"/>
      <c r="TMU47" s="655">
        <v>5000</v>
      </c>
      <c r="TMV47" s="626"/>
      <c r="TMW47" s="655">
        <v>5000</v>
      </c>
      <c r="TMX47" s="626"/>
      <c r="TMY47" s="655">
        <v>5000</v>
      </c>
      <c r="TMZ47" s="626"/>
      <c r="TNA47" s="655">
        <v>5000</v>
      </c>
      <c r="TNB47" s="626"/>
      <c r="TNC47" s="655">
        <v>5000</v>
      </c>
      <c r="TND47" s="626"/>
      <c r="TNE47" s="655">
        <v>5000</v>
      </c>
      <c r="TNF47" s="626"/>
      <c r="TNG47" s="655">
        <v>5000</v>
      </c>
      <c r="TNH47" s="626"/>
      <c r="TNI47" s="655">
        <v>5000</v>
      </c>
      <c r="TNJ47" s="626"/>
      <c r="TNK47" s="655">
        <v>5000</v>
      </c>
      <c r="TNL47" s="626"/>
      <c r="TNM47" s="655">
        <v>5000</v>
      </c>
      <c r="TNN47" s="626"/>
      <c r="TNO47" s="655">
        <v>5000</v>
      </c>
      <c r="TNP47" s="626"/>
      <c r="TNQ47" s="655">
        <v>5000</v>
      </c>
      <c r="TNR47" s="626"/>
      <c r="TNS47" s="655">
        <v>5000</v>
      </c>
      <c r="TNT47" s="626"/>
      <c r="TNU47" s="655">
        <v>5000</v>
      </c>
      <c r="TNV47" s="626"/>
      <c r="TNW47" s="655">
        <v>5000</v>
      </c>
      <c r="TNX47" s="626"/>
      <c r="TNY47" s="655">
        <v>5000</v>
      </c>
      <c r="TNZ47" s="626"/>
      <c r="TOA47" s="655">
        <v>5000</v>
      </c>
      <c r="TOB47" s="626"/>
      <c r="TOC47" s="655">
        <v>5000</v>
      </c>
      <c r="TOD47" s="626"/>
      <c r="TOE47" s="655">
        <v>5000</v>
      </c>
      <c r="TOF47" s="626"/>
      <c r="TOG47" s="655">
        <v>5000</v>
      </c>
      <c r="TOH47" s="626"/>
      <c r="TOI47" s="655">
        <v>5000</v>
      </c>
      <c r="TOJ47" s="626"/>
      <c r="TOK47" s="655">
        <v>5000</v>
      </c>
      <c r="TOL47" s="626"/>
      <c r="TOM47" s="655">
        <v>5000</v>
      </c>
      <c r="TON47" s="626"/>
      <c r="TOO47" s="655">
        <v>5000</v>
      </c>
      <c r="TOP47" s="626"/>
      <c r="TOQ47" s="655">
        <v>5000</v>
      </c>
      <c r="TOR47" s="626"/>
      <c r="TOS47" s="655">
        <v>5000</v>
      </c>
      <c r="TOT47" s="626"/>
      <c r="TOU47" s="655">
        <v>5000</v>
      </c>
      <c r="TOV47" s="626"/>
      <c r="TOW47" s="655">
        <v>5000</v>
      </c>
      <c r="TOX47" s="626"/>
      <c r="TOY47" s="655">
        <v>5000</v>
      </c>
      <c r="TOZ47" s="626"/>
      <c r="TPA47" s="655">
        <v>5000</v>
      </c>
      <c r="TPB47" s="626"/>
      <c r="TPC47" s="655">
        <v>5000</v>
      </c>
      <c r="TPD47" s="626"/>
      <c r="TPE47" s="655">
        <v>5000</v>
      </c>
      <c r="TPF47" s="626"/>
      <c r="TPG47" s="655">
        <v>5000</v>
      </c>
      <c r="TPH47" s="626"/>
      <c r="TPI47" s="655">
        <v>5000</v>
      </c>
      <c r="TPJ47" s="626"/>
      <c r="TPK47" s="655">
        <v>5000</v>
      </c>
      <c r="TPL47" s="626"/>
      <c r="TPM47" s="655">
        <v>5000</v>
      </c>
      <c r="TPN47" s="626"/>
      <c r="TPO47" s="655">
        <v>5000</v>
      </c>
      <c r="TPP47" s="626"/>
      <c r="TPQ47" s="655">
        <v>5000</v>
      </c>
      <c r="TPR47" s="626"/>
      <c r="TPS47" s="655">
        <v>5000</v>
      </c>
      <c r="TPT47" s="626"/>
      <c r="TPU47" s="655">
        <v>5000</v>
      </c>
      <c r="TPV47" s="626"/>
      <c r="TPW47" s="655">
        <v>5000</v>
      </c>
      <c r="TPX47" s="626"/>
      <c r="TPY47" s="655">
        <v>5000</v>
      </c>
      <c r="TPZ47" s="626"/>
      <c r="TQA47" s="655">
        <v>5000</v>
      </c>
      <c r="TQB47" s="626"/>
      <c r="TQC47" s="655">
        <v>5000</v>
      </c>
      <c r="TQD47" s="626"/>
      <c r="TQE47" s="655">
        <v>5000</v>
      </c>
      <c r="TQF47" s="626"/>
      <c r="TQG47" s="655">
        <v>5000</v>
      </c>
      <c r="TQH47" s="626"/>
      <c r="TQI47" s="655">
        <v>5000</v>
      </c>
      <c r="TQJ47" s="626"/>
      <c r="TQK47" s="655">
        <v>5000</v>
      </c>
      <c r="TQL47" s="626"/>
      <c r="TQM47" s="655">
        <v>5000</v>
      </c>
      <c r="TQN47" s="626"/>
      <c r="TQO47" s="655">
        <v>5000</v>
      </c>
      <c r="TQP47" s="626"/>
      <c r="TQQ47" s="655">
        <v>5000</v>
      </c>
      <c r="TQR47" s="626"/>
      <c r="TQS47" s="655">
        <v>5000</v>
      </c>
      <c r="TQT47" s="626"/>
      <c r="TQU47" s="655">
        <v>5000</v>
      </c>
      <c r="TQV47" s="626"/>
      <c r="TQW47" s="655">
        <v>5000</v>
      </c>
      <c r="TQX47" s="626"/>
      <c r="TQY47" s="655">
        <v>5000</v>
      </c>
      <c r="TQZ47" s="626"/>
      <c r="TRA47" s="655">
        <v>5000</v>
      </c>
      <c r="TRB47" s="626"/>
      <c r="TRC47" s="655">
        <v>5000</v>
      </c>
      <c r="TRD47" s="626"/>
      <c r="TRE47" s="655">
        <v>5000</v>
      </c>
      <c r="TRF47" s="626"/>
      <c r="TRG47" s="655">
        <v>5000</v>
      </c>
      <c r="TRH47" s="626"/>
      <c r="TRI47" s="655">
        <v>5000</v>
      </c>
      <c r="TRJ47" s="626"/>
      <c r="TRK47" s="655">
        <v>5000</v>
      </c>
      <c r="TRL47" s="626"/>
      <c r="TRM47" s="655">
        <v>5000</v>
      </c>
      <c r="TRN47" s="626"/>
      <c r="TRO47" s="655">
        <v>5000</v>
      </c>
      <c r="TRP47" s="626"/>
      <c r="TRQ47" s="655">
        <v>5000</v>
      </c>
      <c r="TRR47" s="626"/>
      <c r="TRS47" s="655">
        <v>5000</v>
      </c>
      <c r="TRT47" s="626"/>
      <c r="TRU47" s="655">
        <v>5000</v>
      </c>
      <c r="TRV47" s="626"/>
      <c r="TRW47" s="655">
        <v>5000</v>
      </c>
      <c r="TRX47" s="626"/>
      <c r="TRY47" s="655">
        <v>5000</v>
      </c>
      <c r="TRZ47" s="626"/>
      <c r="TSA47" s="655">
        <v>5000</v>
      </c>
      <c r="TSB47" s="626"/>
      <c r="TSC47" s="655">
        <v>5000</v>
      </c>
      <c r="TSD47" s="626"/>
      <c r="TSE47" s="655">
        <v>5000</v>
      </c>
      <c r="TSF47" s="626"/>
      <c r="TSG47" s="655">
        <v>5000</v>
      </c>
      <c r="TSH47" s="626"/>
      <c r="TSI47" s="655">
        <v>5000</v>
      </c>
      <c r="TSJ47" s="626"/>
      <c r="TSK47" s="655">
        <v>5000</v>
      </c>
      <c r="TSL47" s="626"/>
      <c r="TSM47" s="655">
        <v>5000</v>
      </c>
      <c r="TSN47" s="626"/>
      <c r="TSO47" s="655">
        <v>5000</v>
      </c>
      <c r="TSP47" s="626"/>
      <c r="TSQ47" s="655">
        <v>5000</v>
      </c>
      <c r="TSR47" s="626"/>
      <c r="TSS47" s="655">
        <v>5000</v>
      </c>
      <c r="TST47" s="626"/>
      <c r="TSU47" s="655">
        <v>5000</v>
      </c>
      <c r="TSV47" s="626"/>
      <c r="TSW47" s="655">
        <v>5000</v>
      </c>
      <c r="TSX47" s="626"/>
      <c r="TSY47" s="655">
        <v>5000</v>
      </c>
      <c r="TSZ47" s="626"/>
      <c r="TTA47" s="655">
        <v>5000</v>
      </c>
      <c r="TTB47" s="626"/>
      <c r="TTC47" s="655">
        <v>5000</v>
      </c>
      <c r="TTD47" s="626"/>
      <c r="TTE47" s="655">
        <v>5000</v>
      </c>
      <c r="TTF47" s="626"/>
      <c r="TTG47" s="655">
        <v>5000</v>
      </c>
      <c r="TTH47" s="626"/>
      <c r="TTI47" s="655">
        <v>5000</v>
      </c>
      <c r="TTJ47" s="626"/>
      <c r="TTK47" s="655">
        <v>5000</v>
      </c>
      <c r="TTL47" s="626"/>
      <c r="TTM47" s="655">
        <v>5000</v>
      </c>
      <c r="TTN47" s="626"/>
      <c r="TTO47" s="655">
        <v>5000</v>
      </c>
      <c r="TTP47" s="626"/>
      <c r="TTQ47" s="655">
        <v>5000</v>
      </c>
      <c r="TTR47" s="626"/>
      <c r="TTS47" s="655">
        <v>5000</v>
      </c>
      <c r="TTT47" s="626"/>
      <c r="TTU47" s="655">
        <v>5000</v>
      </c>
      <c r="TTV47" s="626"/>
      <c r="TTW47" s="655">
        <v>5000</v>
      </c>
      <c r="TTX47" s="626"/>
      <c r="TTY47" s="655">
        <v>5000</v>
      </c>
      <c r="TTZ47" s="626"/>
      <c r="TUA47" s="655">
        <v>5000</v>
      </c>
      <c r="TUB47" s="626"/>
      <c r="TUC47" s="655">
        <v>5000</v>
      </c>
      <c r="TUD47" s="626"/>
      <c r="TUE47" s="655">
        <v>5000</v>
      </c>
      <c r="TUF47" s="626"/>
      <c r="TUG47" s="655">
        <v>5000</v>
      </c>
      <c r="TUH47" s="626"/>
      <c r="TUI47" s="655">
        <v>5000</v>
      </c>
      <c r="TUJ47" s="626"/>
      <c r="TUK47" s="655">
        <v>5000</v>
      </c>
      <c r="TUL47" s="626"/>
      <c r="TUM47" s="655">
        <v>5000</v>
      </c>
      <c r="TUN47" s="626"/>
      <c r="TUO47" s="655">
        <v>5000</v>
      </c>
      <c r="TUP47" s="626"/>
      <c r="TUQ47" s="655">
        <v>5000</v>
      </c>
      <c r="TUR47" s="626"/>
      <c r="TUS47" s="655">
        <v>5000</v>
      </c>
      <c r="TUT47" s="626"/>
      <c r="TUU47" s="655">
        <v>5000</v>
      </c>
      <c r="TUV47" s="626"/>
      <c r="TUW47" s="655">
        <v>5000</v>
      </c>
      <c r="TUX47" s="626"/>
      <c r="TUY47" s="655">
        <v>5000</v>
      </c>
      <c r="TUZ47" s="626"/>
      <c r="TVA47" s="655">
        <v>5000</v>
      </c>
      <c r="TVB47" s="626"/>
      <c r="TVC47" s="655">
        <v>5000</v>
      </c>
      <c r="TVD47" s="626"/>
      <c r="TVE47" s="655">
        <v>5000</v>
      </c>
      <c r="TVF47" s="626"/>
      <c r="TVG47" s="655">
        <v>5000</v>
      </c>
      <c r="TVH47" s="626"/>
      <c r="TVI47" s="655">
        <v>5000</v>
      </c>
      <c r="TVJ47" s="626"/>
      <c r="TVK47" s="655">
        <v>5000</v>
      </c>
      <c r="TVL47" s="626"/>
      <c r="TVM47" s="655">
        <v>5000</v>
      </c>
      <c r="TVN47" s="626"/>
      <c r="TVO47" s="655">
        <v>5000</v>
      </c>
      <c r="TVP47" s="626"/>
      <c r="TVQ47" s="655">
        <v>5000</v>
      </c>
      <c r="TVR47" s="626"/>
      <c r="TVS47" s="655">
        <v>5000</v>
      </c>
      <c r="TVT47" s="626"/>
      <c r="TVU47" s="655">
        <v>5000</v>
      </c>
      <c r="TVV47" s="626"/>
      <c r="TVW47" s="655">
        <v>5000</v>
      </c>
      <c r="TVX47" s="626"/>
      <c r="TVY47" s="655">
        <v>5000</v>
      </c>
      <c r="TVZ47" s="626"/>
      <c r="TWA47" s="655">
        <v>5000</v>
      </c>
      <c r="TWB47" s="626"/>
      <c r="TWC47" s="655">
        <v>5000</v>
      </c>
      <c r="TWD47" s="626"/>
      <c r="TWE47" s="655">
        <v>5000</v>
      </c>
      <c r="TWF47" s="626"/>
      <c r="TWG47" s="655">
        <v>5000</v>
      </c>
      <c r="TWH47" s="626"/>
      <c r="TWI47" s="655">
        <v>5000</v>
      </c>
      <c r="TWJ47" s="626"/>
      <c r="TWK47" s="655">
        <v>5000</v>
      </c>
      <c r="TWL47" s="626"/>
      <c r="TWM47" s="655">
        <v>5000</v>
      </c>
      <c r="TWN47" s="626"/>
      <c r="TWO47" s="655">
        <v>5000</v>
      </c>
      <c r="TWP47" s="626"/>
      <c r="TWQ47" s="655">
        <v>5000</v>
      </c>
      <c r="TWR47" s="626"/>
      <c r="TWS47" s="655">
        <v>5000</v>
      </c>
      <c r="TWT47" s="626"/>
      <c r="TWU47" s="655">
        <v>5000</v>
      </c>
      <c r="TWV47" s="626"/>
      <c r="TWW47" s="655">
        <v>5000</v>
      </c>
      <c r="TWX47" s="626"/>
      <c r="TWY47" s="655">
        <v>5000</v>
      </c>
      <c r="TWZ47" s="626"/>
      <c r="TXA47" s="655">
        <v>5000</v>
      </c>
      <c r="TXB47" s="626"/>
      <c r="TXC47" s="655">
        <v>5000</v>
      </c>
      <c r="TXD47" s="626"/>
      <c r="TXE47" s="655">
        <v>5000</v>
      </c>
      <c r="TXF47" s="626"/>
      <c r="TXG47" s="655">
        <v>5000</v>
      </c>
      <c r="TXH47" s="626"/>
      <c r="TXI47" s="655">
        <v>5000</v>
      </c>
      <c r="TXJ47" s="626"/>
      <c r="TXK47" s="655">
        <v>5000</v>
      </c>
      <c r="TXL47" s="626"/>
      <c r="TXM47" s="655">
        <v>5000</v>
      </c>
      <c r="TXN47" s="626"/>
      <c r="TXO47" s="655">
        <v>5000</v>
      </c>
      <c r="TXP47" s="626"/>
      <c r="TXQ47" s="655">
        <v>5000</v>
      </c>
      <c r="TXR47" s="626"/>
      <c r="TXS47" s="655">
        <v>5000</v>
      </c>
      <c r="TXT47" s="626"/>
      <c r="TXU47" s="655">
        <v>5000</v>
      </c>
      <c r="TXV47" s="626"/>
      <c r="TXW47" s="655">
        <v>5000</v>
      </c>
      <c r="TXX47" s="626"/>
      <c r="TXY47" s="655">
        <v>5000</v>
      </c>
      <c r="TXZ47" s="626"/>
      <c r="TYA47" s="655">
        <v>5000</v>
      </c>
      <c r="TYB47" s="626"/>
      <c r="TYC47" s="655">
        <v>5000</v>
      </c>
      <c r="TYD47" s="626"/>
      <c r="TYE47" s="655">
        <v>5000</v>
      </c>
      <c r="TYF47" s="626"/>
      <c r="TYG47" s="655">
        <v>5000</v>
      </c>
      <c r="TYH47" s="626"/>
      <c r="TYI47" s="655">
        <v>5000</v>
      </c>
      <c r="TYJ47" s="626"/>
      <c r="TYK47" s="655">
        <v>5000</v>
      </c>
      <c r="TYL47" s="626"/>
      <c r="TYM47" s="655">
        <v>5000</v>
      </c>
      <c r="TYN47" s="626"/>
      <c r="TYO47" s="655">
        <v>5000</v>
      </c>
      <c r="TYP47" s="626"/>
      <c r="TYQ47" s="655">
        <v>5000</v>
      </c>
      <c r="TYR47" s="626"/>
      <c r="TYS47" s="655">
        <v>5000</v>
      </c>
      <c r="TYT47" s="626"/>
      <c r="TYU47" s="655">
        <v>5000</v>
      </c>
      <c r="TYV47" s="626"/>
      <c r="TYW47" s="655">
        <v>5000</v>
      </c>
      <c r="TYX47" s="626"/>
      <c r="TYY47" s="655">
        <v>5000</v>
      </c>
      <c r="TYZ47" s="626"/>
      <c r="TZA47" s="655">
        <v>5000</v>
      </c>
      <c r="TZB47" s="626"/>
      <c r="TZC47" s="655">
        <v>5000</v>
      </c>
      <c r="TZD47" s="626"/>
      <c r="TZE47" s="655">
        <v>5000</v>
      </c>
      <c r="TZF47" s="626"/>
      <c r="TZG47" s="655">
        <v>5000</v>
      </c>
      <c r="TZH47" s="626"/>
      <c r="TZI47" s="655">
        <v>5000</v>
      </c>
      <c r="TZJ47" s="626"/>
      <c r="TZK47" s="655">
        <v>5000</v>
      </c>
      <c r="TZL47" s="626"/>
      <c r="TZM47" s="655">
        <v>5000</v>
      </c>
      <c r="TZN47" s="626"/>
      <c r="TZO47" s="655">
        <v>5000</v>
      </c>
      <c r="TZP47" s="626"/>
      <c r="TZQ47" s="655">
        <v>5000</v>
      </c>
      <c r="TZR47" s="626"/>
      <c r="TZS47" s="655">
        <v>5000</v>
      </c>
      <c r="TZT47" s="626"/>
      <c r="TZU47" s="655">
        <v>5000</v>
      </c>
      <c r="TZV47" s="626"/>
      <c r="TZW47" s="655">
        <v>5000</v>
      </c>
      <c r="TZX47" s="626"/>
      <c r="TZY47" s="655">
        <v>5000</v>
      </c>
      <c r="TZZ47" s="626"/>
      <c r="UAA47" s="655">
        <v>5000</v>
      </c>
      <c r="UAB47" s="626"/>
      <c r="UAC47" s="655">
        <v>5000</v>
      </c>
      <c r="UAD47" s="626"/>
      <c r="UAE47" s="655">
        <v>5000</v>
      </c>
      <c r="UAF47" s="626"/>
      <c r="UAG47" s="655">
        <v>5000</v>
      </c>
      <c r="UAH47" s="626"/>
      <c r="UAI47" s="655">
        <v>5000</v>
      </c>
      <c r="UAJ47" s="626"/>
      <c r="UAK47" s="655">
        <v>5000</v>
      </c>
      <c r="UAL47" s="626"/>
      <c r="UAM47" s="655">
        <v>5000</v>
      </c>
      <c r="UAN47" s="626"/>
      <c r="UAO47" s="655">
        <v>5000</v>
      </c>
      <c r="UAP47" s="626"/>
      <c r="UAQ47" s="655">
        <v>5000</v>
      </c>
      <c r="UAR47" s="626"/>
      <c r="UAS47" s="655">
        <v>5000</v>
      </c>
      <c r="UAT47" s="626"/>
      <c r="UAU47" s="655">
        <v>5000</v>
      </c>
      <c r="UAV47" s="626"/>
      <c r="UAW47" s="655">
        <v>5000</v>
      </c>
      <c r="UAX47" s="626"/>
      <c r="UAY47" s="655">
        <v>5000</v>
      </c>
      <c r="UAZ47" s="626"/>
      <c r="UBA47" s="655">
        <v>5000</v>
      </c>
      <c r="UBB47" s="626"/>
      <c r="UBC47" s="655">
        <v>5000</v>
      </c>
      <c r="UBD47" s="626"/>
      <c r="UBE47" s="655">
        <v>5000</v>
      </c>
      <c r="UBF47" s="626"/>
      <c r="UBG47" s="655">
        <v>5000</v>
      </c>
      <c r="UBH47" s="626"/>
      <c r="UBI47" s="655">
        <v>5000</v>
      </c>
      <c r="UBJ47" s="626"/>
      <c r="UBK47" s="655">
        <v>5000</v>
      </c>
      <c r="UBL47" s="626"/>
      <c r="UBM47" s="655">
        <v>5000</v>
      </c>
      <c r="UBN47" s="626"/>
      <c r="UBO47" s="655">
        <v>5000</v>
      </c>
      <c r="UBP47" s="626"/>
      <c r="UBQ47" s="655">
        <v>5000</v>
      </c>
      <c r="UBR47" s="626"/>
      <c r="UBS47" s="655">
        <v>5000</v>
      </c>
      <c r="UBT47" s="626"/>
      <c r="UBU47" s="655">
        <v>5000</v>
      </c>
      <c r="UBV47" s="626"/>
      <c r="UBW47" s="655">
        <v>5000</v>
      </c>
      <c r="UBX47" s="626"/>
      <c r="UBY47" s="655">
        <v>5000</v>
      </c>
      <c r="UBZ47" s="626"/>
      <c r="UCA47" s="655">
        <v>5000</v>
      </c>
      <c r="UCB47" s="626"/>
      <c r="UCC47" s="655">
        <v>5000</v>
      </c>
      <c r="UCD47" s="626"/>
      <c r="UCE47" s="655">
        <v>5000</v>
      </c>
      <c r="UCF47" s="626"/>
      <c r="UCG47" s="655">
        <v>5000</v>
      </c>
      <c r="UCH47" s="626"/>
      <c r="UCI47" s="655">
        <v>5000</v>
      </c>
      <c r="UCJ47" s="626"/>
      <c r="UCK47" s="655">
        <v>5000</v>
      </c>
      <c r="UCL47" s="626"/>
      <c r="UCM47" s="655">
        <v>5000</v>
      </c>
      <c r="UCN47" s="626"/>
      <c r="UCO47" s="655">
        <v>5000</v>
      </c>
      <c r="UCP47" s="626"/>
      <c r="UCQ47" s="655">
        <v>5000</v>
      </c>
      <c r="UCR47" s="626"/>
      <c r="UCS47" s="655">
        <v>5000</v>
      </c>
      <c r="UCT47" s="626"/>
      <c r="UCU47" s="655">
        <v>5000</v>
      </c>
      <c r="UCV47" s="626"/>
      <c r="UCW47" s="655">
        <v>5000</v>
      </c>
      <c r="UCX47" s="626"/>
      <c r="UCY47" s="655">
        <v>5000</v>
      </c>
      <c r="UCZ47" s="626"/>
      <c r="UDA47" s="655">
        <v>5000</v>
      </c>
      <c r="UDB47" s="626"/>
      <c r="UDC47" s="655">
        <v>5000</v>
      </c>
      <c r="UDD47" s="626"/>
      <c r="UDE47" s="655">
        <v>5000</v>
      </c>
      <c r="UDF47" s="626"/>
      <c r="UDG47" s="655">
        <v>5000</v>
      </c>
      <c r="UDH47" s="626"/>
      <c r="UDI47" s="655">
        <v>5000</v>
      </c>
      <c r="UDJ47" s="626"/>
      <c r="UDK47" s="655">
        <v>5000</v>
      </c>
      <c r="UDL47" s="626"/>
      <c r="UDM47" s="655">
        <v>5000</v>
      </c>
      <c r="UDN47" s="626"/>
      <c r="UDO47" s="655">
        <v>5000</v>
      </c>
      <c r="UDP47" s="626"/>
      <c r="UDQ47" s="655">
        <v>5000</v>
      </c>
      <c r="UDR47" s="626"/>
      <c r="UDS47" s="655">
        <v>5000</v>
      </c>
      <c r="UDT47" s="626"/>
      <c r="UDU47" s="655">
        <v>5000</v>
      </c>
      <c r="UDV47" s="626"/>
      <c r="UDW47" s="655">
        <v>5000</v>
      </c>
      <c r="UDX47" s="626"/>
      <c r="UDY47" s="655">
        <v>5000</v>
      </c>
      <c r="UDZ47" s="626"/>
      <c r="UEA47" s="655">
        <v>5000</v>
      </c>
      <c r="UEB47" s="626"/>
      <c r="UEC47" s="655">
        <v>5000</v>
      </c>
      <c r="UED47" s="626"/>
      <c r="UEE47" s="655">
        <v>5000</v>
      </c>
      <c r="UEF47" s="626"/>
      <c r="UEG47" s="655">
        <v>5000</v>
      </c>
      <c r="UEH47" s="626"/>
      <c r="UEI47" s="655">
        <v>5000</v>
      </c>
      <c r="UEJ47" s="626"/>
      <c r="UEK47" s="655">
        <v>5000</v>
      </c>
      <c r="UEL47" s="626"/>
      <c r="UEM47" s="655">
        <v>5000</v>
      </c>
      <c r="UEN47" s="626"/>
      <c r="UEO47" s="655">
        <v>5000</v>
      </c>
      <c r="UEP47" s="626"/>
      <c r="UEQ47" s="655">
        <v>5000</v>
      </c>
      <c r="UER47" s="626"/>
      <c r="UES47" s="655">
        <v>5000</v>
      </c>
      <c r="UET47" s="626"/>
      <c r="UEU47" s="655">
        <v>5000</v>
      </c>
      <c r="UEV47" s="626"/>
      <c r="UEW47" s="655">
        <v>5000</v>
      </c>
      <c r="UEX47" s="626"/>
      <c r="UEY47" s="655">
        <v>5000</v>
      </c>
      <c r="UEZ47" s="626"/>
      <c r="UFA47" s="655">
        <v>5000</v>
      </c>
      <c r="UFB47" s="626"/>
      <c r="UFC47" s="655">
        <v>5000</v>
      </c>
      <c r="UFD47" s="626"/>
      <c r="UFE47" s="655">
        <v>5000</v>
      </c>
      <c r="UFF47" s="626"/>
      <c r="UFG47" s="655">
        <v>5000</v>
      </c>
      <c r="UFH47" s="626"/>
      <c r="UFI47" s="655">
        <v>5000</v>
      </c>
      <c r="UFJ47" s="626"/>
      <c r="UFK47" s="655">
        <v>5000</v>
      </c>
      <c r="UFL47" s="626"/>
      <c r="UFM47" s="655">
        <v>5000</v>
      </c>
      <c r="UFN47" s="626"/>
      <c r="UFO47" s="655">
        <v>5000</v>
      </c>
      <c r="UFP47" s="626"/>
      <c r="UFQ47" s="655">
        <v>5000</v>
      </c>
      <c r="UFR47" s="626"/>
      <c r="UFS47" s="655">
        <v>5000</v>
      </c>
      <c r="UFT47" s="626"/>
      <c r="UFU47" s="655">
        <v>5000</v>
      </c>
      <c r="UFV47" s="626"/>
      <c r="UFW47" s="655">
        <v>5000</v>
      </c>
      <c r="UFX47" s="626"/>
      <c r="UFY47" s="655">
        <v>5000</v>
      </c>
      <c r="UFZ47" s="626"/>
      <c r="UGA47" s="655">
        <v>5000</v>
      </c>
      <c r="UGB47" s="626"/>
      <c r="UGC47" s="655">
        <v>5000</v>
      </c>
      <c r="UGD47" s="626"/>
      <c r="UGE47" s="655">
        <v>5000</v>
      </c>
      <c r="UGF47" s="626"/>
      <c r="UGG47" s="655">
        <v>5000</v>
      </c>
      <c r="UGH47" s="626"/>
      <c r="UGI47" s="655">
        <v>5000</v>
      </c>
      <c r="UGJ47" s="626"/>
      <c r="UGK47" s="655">
        <v>5000</v>
      </c>
      <c r="UGL47" s="626"/>
      <c r="UGM47" s="655">
        <v>5000</v>
      </c>
      <c r="UGN47" s="626"/>
      <c r="UGO47" s="655">
        <v>5000</v>
      </c>
      <c r="UGP47" s="626"/>
      <c r="UGQ47" s="655">
        <v>5000</v>
      </c>
      <c r="UGR47" s="626"/>
      <c r="UGS47" s="655">
        <v>5000</v>
      </c>
      <c r="UGT47" s="626"/>
      <c r="UGU47" s="655">
        <v>5000</v>
      </c>
      <c r="UGV47" s="626"/>
      <c r="UGW47" s="655">
        <v>5000</v>
      </c>
      <c r="UGX47" s="626"/>
      <c r="UGY47" s="655">
        <v>5000</v>
      </c>
      <c r="UGZ47" s="626"/>
      <c r="UHA47" s="655">
        <v>5000</v>
      </c>
      <c r="UHB47" s="626"/>
      <c r="UHC47" s="655">
        <v>5000</v>
      </c>
      <c r="UHD47" s="626"/>
      <c r="UHE47" s="655">
        <v>5000</v>
      </c>
      <c r="UHF47" s="626"/>
      <c r="UHG47" s="655">
        <v>5000</v>
      </c>
      <c r="UHH47" s="626"/>
      <c r="UHI47" s="655">
        <v>5000</v>
      </c>
      <c r="UHJ47" s="626"/>
      <c r="UHK47" s="655">
        <v>5000</v>
      </c>
      <c r="UHL47" s="626"/>
      <c r="UHM47" s="655">
        <v>5000</v>
      </c>
      <c r="UHN47" s="626"/>
      <c r="UHO47" s="655">
        <v>5000</v>
      </c>
      <c r="UHP47" s="626"/>
      <c r="UHQ47" s="655">
        <v>5000</v>
      </c>
      <c r="UHR47" s="626"/>
      <c r="UHS47" s="655">
        <v>5000</v>
      </c>
      <c r="UHT47" s="626"/>
      <c r="UHU47" s="655">
        <v>5000</v>
      </c>
      <c r="UHV47" s="626"/>
      <c r="UHW47" s="655">
        <v>5000</v>
      </c>
      <c r="UHX47" s="626"/>
      <c r="UHY47" s="655">
        <v>5000</v>
      </c>
      <c r="UHZ47" s="626"/>
      <c r="UIA47" s="655">
        <v>5000</v>
      </c>
      <c r="UIB47" s="626"/>
      <c r="UIC47" s="655">
        <v>5000</v>
      </c>
      <c r="UID47" s="626"/>
      <c r="UIE47" s="655">
        <v>5000</v>
      </c>
      <c r="UIF47" s="626"/>
      <c r="UIG47" s="655">
        <v>5000</v>
      </c>
      <c r="UIH47" s="626"/>
      <c r="UII47" s="655">
        <v>5000</v>
      </c>
      <c r="UIJ47" s="626"/>
      <c r="UIK47" s="655">
        <v>5000</v>
      </c>
      <c r="UIL47" s="626"/>
      <c r="UIM47" s="655">
        <v>5000</v>
      </c>
      <c r="UIN47" s="626"/>
      <c r="UIO47" s="655">
        <v>5000</v>
      </c>
      <c r="UIP47" s="626"/>
      <c r="UIQ47" s="655">
        <v>5000</v>
      </c>
      <c r="UIR47" s="626"/>
      <c r="UIS47" s="655">
        <v>5000</v>
      </c>
      <c r="UIT47" s="626"/>
      <c r="UIU47" s="655">
        <v>5000</v>
      </c>
      <c r="UIV47" s="626"/>
      <c r="UIW47" s="655">
        <v>5000</v>
      </c>
      <c r="UIX47" s="626"/>
      <c r="UIY47" s="655">
        <v>5000</v>
      </c>
      <c r="UIZ47" s="626"/>
      <c r="UJA47" s="655">
        <v>5000</v>
      </c>
      <c r="UJB47" s="626"/>
      <c r="UJC47" s="655">
        <v>5000</v>
      </c>
      <c r="UJD47" s="626"/>
      <c r="UJE47" s="655">
        <v>5000</v>
      </c>
      <c r="UJF47" s="626"/>
      <c r="UJG47" s="655">
        <v>5000</v>
      </c>
      <c r="UJH47" s="626"/>
      <c r="UJI47" s="655">
        <v>5000</v>
      </c>
      <c r="UJJ47" s="626"/>
      <c r="UJK47" s="655">
        <v>5000</v>
      </c>
      <c r="UJL47" s="626"/>
      <c r="UJM47" s="655">
        <v>5000</v>
      </c>
      <c r="UJN47" s="626"/>
      <c r="UJO47" s="655">
        <v>5000</v>
      </c>
      <c r="UJP47" s="626"/>
      <c r="UJQ47" s="655">
        <v>5000</v>
      </c>
      <c r="UJR47" s="626"/>
      <c r="UJS47" s="655">
        <v>5000</v>
      </c>
      <c r="UJT47" s="626"/>
      <c r="UJU47" s="655">
        <v>5000</v>
      </c>
      <c r="UJV47" s="626"/>
      <c r="UJW47" s="655">
        <v>5000</v>
      </c>
      <c r="UJX47" s="626"/>
      <c r="UJY47" s="655">
        <v>5000</v>
      </c>
      <c r="UJZ47" s="626"/>
      <c r="UKA47" s="655">
        <v>5000</v>
      </c>
      <c r="UKB47" s="626"/>
      <c r="UKC47" s="655">
        <v>5000</v>
      </c>
      <c r="UKD47" s="626"/>
      <c r="UKE47" s="655">
        <v>5000</v>
      </c>
      <c r="UKF47" s="626"/>
      <c r="UKG47" s="655">
        <v>5000</v>
      </c>
      <c r="UKH47" s="626"/>
      <c r="UKI47" s="655">
        <v>5000</v>
      </c>
      <c r="UKJ47" s="626"/>
      <c r="UKK47" s="655">
        <v>5000</v>
      </c>
      <c r="UKL47" s="626"/>
      <c r="UKM47" s="655">
        <v>5000</v>
      </c>
      <c r="UKN47" s="626"/>
      <c r="UKO47" s="655">
        <v>5000</v>
      </c>
      <c r="UKP47" s="626"/>
      <c r="UKQ47" s="655">
        <v>5000</v>
      </c>
      <c r="UKR47" s="626"/>
      <c r="UKS47" s="655">
        <v>5000</v>
      </c>
      <c r="UKT47" s="626"/>
      <c r="UKU47" s="655">
        <v>5000</v>
      </c>
      <c r="UKV47" s="626"/>
      <c r="UKW47" s="655">
        <v>5000</v>
      </c>
      <c r="UKX47" s="626"/>
      <c r="UKY47" s="655">
        <v>5000</v>
      </c>
      <c r="UKZ47" s="626"/>
      <c r="ULA47" s="655">
        <v>5000</v>
      </c>
      <c r="ULB47" s="626"/>
      <c r="ULC47" s="655">
        <v>5000</v>
      </c>
      <c r="ULD47" s="626"/>
      <c r="ULE47" s="655">
        <v>5000</v>
      </c>
      <c r="ULF47" s="626"/>
      <c r="ULG47" s="655">
        <v>5000</v>
      </c>
      <c r="ULH47" s="626"/>
      <c r="ULI47" s="655">
        <v>5000</v>
      </c>
      <c r="ULJ47" s="626"/>
      <c r="ULK47" s="655">
        <v>5000</v>
      </c>
      <c r="ULL47" s="626"/>
      <c r="ULM47" s="655">
        <v>5000</v>
      </c>
      <c r="ULN47" s="626"/>
      <c r="ULO47" s="655">
        <v>5000</v>
      </c>
      <c r="ULP47" s="626"/>
      <c r="ULQ47" s="655">
        <v>5000</v>
      </c>
      <c r="ULR47" s="626"/>
      <c r="ULS47" s="655">
        <v>5000</v>
      </c>
      <c r="ULT47" s="626"/>
      <c r="ULU47" s="655">
        <v>5000</v>
      </c>
      <c r="ULV47" s="626"/>
      <c r="ULW47" s="655">
        <v>5000</v>
      </c>
      <c r="ULX47" s="626"/>
      <c r="ULY47" s="655">
        <v>5000</v>
      </c>
      <c r="ULZ47" s="626"/>
      <c r="UMA47" s="655">
        <v>5000</v>
      </c>
      <c r="UMB47" s="626"/>
      <c r="UMC47" s="655">
        <v>5000</v>
      </c>
      <c r="UMD47" s="626"/>
      <c r="UME47" s="655">
        <v>5000</v>
      </c>
      <c r="UMF47" s="626"/>
      <c r="UMG47" s="655">
        <v>5000</v>
      </c>
      <c r="UMH47" s="626"/>
      <c r="UMI47" s="655">
        <v>5000</v>
      </c>
      <c r="UMJ47" s="626"/>
      <c r="UMK47" s="655">
        <v>5000</v>
      </c>
      <c r="UML47" s="626"/>
      <c r="UMM47" s="655">
        <v>5000</v>
      </c>
      <c r="UMN47" s="626"/>
      <c r="UMO47" s="655">
        <v>5000</v>
      </c>
      <c r="UMP47" s="626"/>
      <c r="UMQ47" s="655">
        <v>5000</v>
      </c>
      <c r="UMR47" s="626"/>
      <c r="UMS47" s="655">
        <v>5000</v>
      </c>
      <c r="UMT47" s="626"/>
      <c r="UMU47" s="655">
        <v>5000</v>
      </c>
      <c r="UMV47" s="626"/>
      <c r="UMW47" s="655">
        <v>5000</v>
      </c>
      <c r="UMX47" s="626"/>
      <c r="UMY47" s="655">
        <v>5000</v>
      </c>
      <c r="UMZ47" s="626"/>
      <c r="UNA47" s="655">
        <v>5000</v>
      </c>
      <c r="UNB47" s="626"/>
      <c r="UNC47" s="655">
        <v>5000</v>
      </c>
      <c r="UND47" s="626"/>
      <c r="UNE47" s="655">
        <v>5000</v>
      </c>
      <c r="UNF47" s="626"/>
      <c r="UNG47" s="655">
        <v>5000</v>
      </c>
      <c r="UNH47" s="626"/>
      <c r="UNI47" s="655">
        <v>5000</v>
      </c>
      <c r="UNJ47" s="626"/>
      <c r="UNK47" s="655">
        <v>5000</v>
      </c>
      <c r="UNL47" s="626"/>
      <c r="UNM47" s="655">
        <v>5000</v>
      </c>
      <c r="UNN47" s="626"/>
      <c r="UNO47" s="655">
        <v>5000</v>
      </c>
      <c r="UNP47" s="626"/>
      <c r="UNQ47" s="655">
        <v>5000</v>
      </c>
      <c r="UNR47" s="626"/>
      <c r="UNS47" s="655">
        <v>5000</v>
      </c>
      <c r="UNT47" s="626"/>
      <c r="UNU47" s="655">
        <v>5000</v>
      </c>
      <c r="UNV47" s="626"/>
      <c r="UNW47" s="655">
        <v>5000</v>
      </c>
      <c r="UNX47" s="626"/>
      <c r="UNY47" s="655">
        <v>5000</v>
      </c>
      <c r="UNZ47" s="626"/>
      <c r="UOA47" s="655">
        <v>5000</v>
      </c>
      <c r="UOB47" s="626"/>
      <c r="UOC47" s="655">
        <v>5000</v>
      </c>
      <c r="UOD47" s="626"/>
      <c r="UOE47" s="655">
        <v>5000</v>
      </c>
      <c r="UOF47" s="626"/>
      <c r="UOG47" s="655">
        <v>5000</v>
      </c>
      <c r="UOH47" s="626"/>
      <c r="UOI47" s="655">
        <v>5000</v>
      </c>
      <c r="UOJ47" s="626"/>
      <c r="UOK47" s="655">
        <v>5000</v>
      </c>
      <c r="UOL47" s="626"/>
      <c r="UOM47" s="655">
        <v>5000</v>
      </c>
      <c r="UON47" s="626"/>
      <c r="UOO47" s="655">
        <v>5000</v>
      </c>
      <c r="UOP47" s="626"/>
      <c r="UOQ47" s="655">
        <v>5000</v>
      </c>
      <c r="UOR47" s="626"/>
      <c r="UOS47" s="655">
        <v>5000</v>
      </c>
      <c r="UOT47" s="626"/>
      <c r="UOU47" s="655">
        <v>5000</v>
      </c>
      <c r="UOV47" s="626"/>
      <c r="UOW47" s="655">
        <v>5000</v>
      </c>
      <c r="UOX47" s="626"/>
      <c r="UOY47" s="655">
        <v>5000</v>
      </c>
      <c r="UOZ47" s="626"/>
      <c r="UPA47" s="655">
        <v>5000</v>
      </c>
      <c r="UPB47" s="626"/>
      <c r="UPC47" s="655">
        <v>5000</v>
      </c>
      <c r="UPD47" s="626"/>
      <c r="UPE47" s="655">
        <v>5000</v>
      </c>
      <c r="UPF47" s="626"/>
      <c r="UPG47" s="655">
        <v>5000</v>
      </c>
      <c r="UPH47" s="626"/>
      <c r="UPI47" s="655">
        <v>5000</v>
      </c>
      <c r="UPJ47" s="626"/>
      <c r="UPK47" s="655">
        <v>5000</v>
      </c>
      <c r="UPL47" s="626"/>
      <c r="UPM47" s="655">
        <v>5000</v>
      </c>
      <c r="UPN47" s="626"/>
      <c r="UPO47" s="655">
        <v>5000</v>
      </c>
      <c r="UPP47" s="626"/>
      <c r="UPQ47" s="655">
        <v>5000</v>
      </c>
      <c r="UPR47" s="626"/>
      <c r="UPS47" s="655">
        <v>5000</v>
      </c>
      <c r="UPT47" s="626"/>
      <c r="UPU47" s="655">
        <v>5000</v>
      </c>
      <c r="UPV47" s="626"/>
      <c r="UPW47" s="655">
        <v>5000</v>
      </c>
      <c r="UPX47" s="626"/>
      <c r="UPY47" s="655">
        <v>5000</v>
      </c>
      <c r="UPZ47" s="626"/>
      <c r="UQA47" s="655">
        <v>5000</v>
      </c>
      <c r="UQB47" s="626"/>
      <c r="UQC47" s="655">
        <v>5000</v>
      </c>
      <c r="UQD47" s="626"/>
      <c r="UQE47" s="655">
        <v>5000</v>
      </c>
      <c r="UQF47" s="626"/>
      <c r="UQG47" s="655">
        <v>5000</v>
      </c>
      <c r="UQH47" s="626"/>
      <c r="UQI47" s="655">
        <v>5000</v>
      </c>
      <c r="UQJ47" s="626"/>
      <c r="UQK47" s="655">
        <v>5000</v>
      </c>
      <c r="UQL47" s="626"/>
      <c r="UQM47" s="655">
        <v>5000</v>
      </c>
      <c r="UQN47" s="626"/>
      <c r="UQO47" s="655">
        <v>5000</v>
      </c>
      <c r="UQP47" s="626"/>
      <c r="UQQ47" s="655">
        <v>5000</v>
      </c>
      <c r="UQR47" s="626"/>
      <c r="UQS47" s="655">
        <v>5000</v>
      </c>
      <c r="UQT47" s="626"/>
      <c r="UQU47" s="655">
        <v>5000</v>
      </c>
      <c r="UQV47" s="626"/>
      <c r="UQW47" s="655">
        <v>5000</v>
      </c>
      <c r="UQX47" s="626"/>
      <c r="UQY47" s="655">
        <v>5000</v>
      </c>
      <c r="UQZ47" s="626"/>
      <c r="URA47" s="655">
        <v>5000</v>
      </c>
      <c r="URB47" s="626"/>
      <c r="URC47" s="655">
        <v>5000</v>
      </c>
      <c r="URD47" s="626"/>
      <c r="URE47" s="655">
        <v>5000</v>
      </c>
      <c r="URF47" s="626"/>
      <c r="URG47" s="655">
        <v>5000</v>
      </c>
      <c r="URH47" s="626"/>
      <c r="URI47" s="655">
        <v>5000</v>
      </c>
      <c r="URJ47" s="626"/>
      <c r="URK47" s="655">
        <v>5000</v>
      </c>
      <c r="URL47" s="626"/>
      <c r="URM47" s="655">
        <v>5000</v>
      </c>
      <c r="URN47" s="626"/>
      <c r="URO47" s="655">
        <v>5000</v>
      </c>
      <c r="URP47" s="626"/>
      <c r="URQ47" s="655">
        <v>5000</v>
      </c>
      <c r="URR47" s="626"/>
      <c r="URS47" s="655">
        <v>5000</v>
      </c>
      <c r="URT47" s="626"/>
      <c r="URU47" s="655">
        <v>5000</v>
      </c>
      <c r="URV47" s="626"/>
      <c r="URW47" s="655">
        <v>5000</v>
      </c>
      <c r="URX47" s="626"/>
      <c r="URY47" s="655">
        <v>5000</v>
      </c>
      <c r="URZ47" s="626"/>
      <c r="USA47" s="655">
        <v>5000</v>
      </c>
      <c r="USB47" s="626"/>
      <c r="USC47" s="655">
        <v>5000</v>
      </c>
      <c r="USD47" s="626"/>
      <c r="USE47" s="655">
        <v>5000</v>
      </c>
      <c r="USF47" s="626"/>
      <c r="USG47" s="655">
        <v>5000</v>
      </c>
      <c r="USH47" s="626"/>
      <c r="USI47" s="655">
        <v>5000</v>
      </c>
      <c r="USJ47" s="626"/>
      <c r="USK47" s="655">
        <v>5000</v>
      </c>
      <c r="USL47" s="626"/>
      <c r="USM47" s="655">
        <v>5000</v>
      </c>
      <c r="USN47" s="626"/>
      <c r="USO47" s="655">
        <v>5000</v>
      </c>
      <c r="USP47" s="626"/>
      <c r="USQ47" s="655">
        <v>5000</v>
      </c>
      <c r="USR47" s="626"/>
      <c r="USS47" s="655">
        <v>5000</v>
      </c>
      <c r="UST47" s="626"/>
      <c r="USU47" s="655">
        <v>5000</v>
      </c>
      <c r="USV47" s="626"/>
      <c r="USW47" s="655">
        <v>5000</v>
      </c>
      <c r="USX47" s="626"/>
      <c r="USY47" s="655">
        <v>5000</v>
      </c>
      <c r="USZ47" s="626"/>
      <c r="UTA47" s="655">
        <v>5000</v>
      </c>
      <c r="UTB47" s="626"/>
      <c r="UTC47" s="655">
        <v>5000</v>
      </c>
      <c r="UTD47" s="626"/>
      <c r="UTE47" s="655">
        <v>5000</v>
      </c>
      <c r="UTF47" s="626"/>
      <c r="UTG47" s="655">
        <v>5000</v>
      </c>
      <c r="UTH47" s="626"/>
      <c r="UTI47" s="655">
        <v>5000</v>
      </c>
      <c r="UTJ47" s="626"/>
      <c r="UTK47" s="655">
        <v>5000</v>
      </c>
      <c r="UTL47" s="626"/>
      <c r="UTM47" s="655">
        <v>5000</v>
      </c>
      <c r="UTN47" s="626"/>
      <c r="UTO47" s="655">
        <v>5000</v>
      </c>
      <c r="UTP47" s="626"/>
      <c r="UTQ47" s="655">
        <v>5000</v>
      </c>
      <c r="UTR47" s="626"/>
      <c r="UTS47" s="655">
        <v>5000</v>
      </c>
      <c r="UTT47" s="626"/>
      <c r="UTU47" s="655">
        <v>5000</v>
      </c>
      <c r="UTV47" s="626"/>
      <c r="UTW47" s="655">
        <v>5000</v>
      </c>
      <c r="UTX47" s="626"/>
      <c r="UTY47" s="655">
        <v>5000</v>
      </c>
      <c r="UTZ47" s="626"/>
      <c r="UUA47" s="655">
        <v>5000</v>
      </c>
      <c r="UUB47" s="626"/>
      <c r="UUC47" s="655">
        <v>5000</v>
      </c>
      <c r="UUD47" s="626"/>
      <c r="UUE47" s="655">
        <v>5000</v>
      </c>
      <c r="UUF47" s="626"/>
      <c r="UUG47" s="655">
        <v>5000</v>
      </c>
      <c r="UUH47" s="626"/>
      <c r="UUI47" s="655">
        <v>5000</v>
      </c>
      <c r="UUJ47" s="626"/>
      <c r="UUK47" s="655">
        <v>5000</v>
      </c>
      <c r="UUL47" s="626"/>
      <c r="UUM47" s="655">
        <v>5000</v>
      </c>
      <c r="UUN47" s="626"/>
      <c r="UUO47" s="655">
        <v>5000</v>
      </c>
      <c r="UUP47" s="626"/>
      <c r="UUQ47" s="655">
        <v>5000</v>
      </c>
      <c r="UUR47" s="626"/>
      <c r="UUS47" s="655">
        <v>5000</v>
      </c>
      <c r="UUT47" s="626"/>
      <c r="UUU47" s="655">
        <v>5000</v>
      </c>
      <c r="UUV47" s="626"/>
      <c r="UUW47" s="655">
        <v>5000</v>
      </c>
      <c r="UUX47" s="626"/>
      <c r="UUY47" s="655">
        <v>5000</v>
      </c>
      <c r="UUZ47" s="626"/>
      <c r="UVA47" s="655">
        <v>5000</v>
      </c>
      <c r="UVB47" s="626"/>
      <c r="UVC47" s="655">
        <v>5000</v>
      </c>
      <c r="UVD47" s="626"/>
      <c r="UVE47" s="655">
        <v>5000</v>
      </c>
      <c r="UVF47" s="626"/>
      <c r="UVG47" s="655">
        <v>5000</v>
      </c>
      <c r="UVH47" s="626"/>
      <c r="UVI47" s="655">
        <v>5000</v>
      </c>
      <c r="UVJ47" s="626"/>
      <c r="UVK47" s="655">
        <v>5000</v>
      </c>
      <c r="UVL47" s="626"/>
      <c r="UVM47" s="655">
        <v>5000</v>
      </c>
      <c r="UVN47" s="626"/>
      <c r="UVO47" s="655">
        <v>5000</v>
      </c>
      <c r="UVP47" s="626"/>
      <c r="UVQ47" s="655">
        <v>5000</v>
      </c>
      <c r="UVR47" s="626"/>
      <c r="UVS47" s="655">
        <v>5000</v>
      </c>
      <c r="UVT47" s="626"/>
      <c r="UVU47" s="655">
        <v>5000</v>
      </c>
      <c r="UVV47" s="626"/>
      <c r="UVW47" s="655">
        <v>5000</v>
      </c>
      <c r="UVX47" s="626"/>
      <c r="UVY47" s="655">
        <v>5000</v>
      </c>
      <c r="UVZ47" s="626"/>
      <c r="UWA47" s="655">
        <v>5000</v>
      </c>
      <c r="UWB47" s="626"/>
      <c r="UWC47" s="655">
        <v>5000</v>
      </c>
      <c r="UWD47" s="626"/>
      <c r="UWE47" s="655">
        <v>5000</v>
      </c>
      <c r="UWF47" s="626"/>
      <c r="UWG47" s="655">
        <v>5000</v>
      </c>
      <c r="UWH47" s="626"/>
      <c r="UWI47" s="655">
        <v>5000</v>
      </c>
      <c r="UWJ47" s="626"/>
      <c r="UWK47" s="655">
        <v>5000</v>
      </c>
      <c r="UWL47" s="626"/>
      <c r="UWM47" s="655">
        <v>5000</v>
      </c>
      <c r="UWN47" s="626"/>
      <c r="UWO47" s="655">
        <v>5000</v>
      </c>
      <c r="UWP47" s="626"/>
      <c r="UWQ47" s="655">
        <v>5000</v>
      </c>
      <c r="UWR47" s="626"/>
      <c r="UWS47" s="655">
        <v>5000</v>
      </c>
      <c r="UWT47" s="626"/>
      <c r="UWU47" s="655">
        <v>5000</v>
      </c>
      <c r="UWV47" s="626"/>
      <c r="UWW47" s="655">
        <v>5000</v>
      </c>
      <c r="UWX47" s="626"/>
      <c r="UWY47" s="655">
        <v>5000</v>
      </c>
      <c r="UWZ47" s="626"/>
      <c r="UXA47" s="655">
        <v>5000</v>
      </c>
      <c r="UXB47" s="626"/>
      <c r="UXC47" s="655">
        <v>5000</v>
      </c>
      <c r="UXD47" s="626"/>
      <c r="UXE47" s="655">
        <v>5000</v>
      </c>
      <c r="UXF47" s="626"/>
      <c r="UXG47" s="655">
        <v>5000</v>
      </c>
      <c r="UXH47" s="626"/>
      <c r="UXI47" s="655">
        <v>5000</v>
      </c>
      <c r="UXJ47" s="626"/>
      <c r="UXK47" s="655">
        <v>5000</v>
      </c>
      <c r="UXL47" s="626"/>
      <c r="UXM47" s="655">
        <v>5000</v>
      </c>
      <c r="UXN47" s="626"/>
      <c r="UXO47" s="655">
        <v>5000</v>
      </c>
      <c r="UXP47" s="626"/>
      <c r="UXQ47" s="655">
        <v>5000</v>
      </c>
      <c r="UXR47" s="626"/>
      <c r="UXS47" s="655">
        <v>5000</v>
      </c>
      <c r="UXT47" s="626"/>
      <c r="UXU47" s="655">
        <v>5000</v>
      </c>
      <c r="UXV47" s="626"/>
      <c r="UXW47" s="655">
        <v>5000</v>
      </c>
      <c r="UXX47" s="626"/>
      <c r="UXY47" s="655">
        <v>5000</v>
      </c>
      <c r="UXZ47" s="626"/>
      <c r="UYA47" s="655">
        <v>5000</v>
      </c>
      <c r="UYB47" s="626"/>
      <c r="UYC47" s="655">
        <v>5000</v>
      </c>
      <c r="UYD47" s="626"/>
      <c r="UYE47" s="655">
        <v>5000</v>
      </c>
      <c r="UYF47" s="626"/>
      <c r="UYG47" s="655">
        <v>5000</v>
      </c>
      <c r="UYH47" s="626"/>
      <c r="UYI47" s="655">
        <v>5000</v>
      </c>
      <c r="UYJ47" s="626"/>
      <c r="UYK47" s="655">
        <v>5000</v>
      </c>
      <c r="UYL47" s="626"/>
      <c r="UYM47" s="655">
        <v>5000</v>
      </c>
      <c r="UYN47" s="626"/>
      <c r="UYO47" s="655">
        <v>5000</v>
      </c>
      <c r="UYP47" s="626"/>
      <c r="UYQ47" s="655">
        <v>5000</v>
      </c>
      <c r="UYR47" s="626"/>
      <c r="UYS47" s="655">
        <v>5000</v>
      </c>
      <c r="UYT47" s="626"/>
      <c r="UYU47" s="655">
        <v>5000</v>
      </c>
      <c r="UYV47" s="626"/>
      <c r="UYW47" s="655">
        <v>5000</v>
      </c>
      <c r="UYX47" s="626"/>
      <c r="UYY47" s="655">
        <v>5000</v>
      </c>
      <c r="UYZ47" s="626"/>
      <c r="UZA47" s="655">
        <v>5000</v>
      </c>
      <c r="UZB47" s="626"/>
      <c r="UZC47" s="655">
        <v>5000</v>
      </c>
      <c r="UZD47" s="626"/>
      <c r="UZE47" s="655">
        <v>5000</v>
      </c>
      <c r="UZF47" s="626"/>
      <c r="UZG47" s="655">
        <v>5000</v>
      </c>
      <c r="UZH47" s="626"/>
      <c r="UZI47" s="655">
        <v>5000</v>
      </c>
      <c r="UZJ47" s="626"/>
      <c r="UZK47" s="655">
        <v>5000</v>
      </c>
      <c r="UZL47" s="626"/>
      <c r="UZM47" s="655">
        <v>5000</v>
      </c>
      <c r="UZN47" s="626"/>
      <c r="UZO47" s="655">
        <v>5000</v>
      </c>
      <c r="UZP47" s="626"/>
      <c r="UZQ47" s="655">
        <v>5000</v>
      </c>
      <c r="UZR47" s="626"/>
      <c r="UZS47" s="655">
        <v>5000</v>
      </c>
      <c r="UZT47" s="626"/>
      <c r="UZU47" s="655">
        <v>5000</v>
      </c>
      <c r="UZV47" s="626"/>
      <c r="UZW47" s="655">
        <v>5000</v>
      </c>
      <c r="UZX47" s="626"/>
      <c r="UZY47" s="655">
        <v>5000</v>
      </c>
      <c r="UZZ47" s="626"/>
      <c r="VAA47" s="655">
        <v>5000</v>
      </c>
      <c r="VAB47" s="626"/>
      <c r="VAC47" s="655">
        <v>5000</v>
      </c>
      <c r="VAD47" s="626"/>
      <c r="VAE47" s="655">
        <v>5000</v>
      </c>
      <c r="VAF47" s="626"/>
      <c r="VAG47" s="655">
        <v>5000</v>
      </c>
      <c r="VAH47" s="626"/>
      <c r="VAI47" s="655">
        <v>5000</v>
      </c>
      <c r="VAJ47" s="626"/>
      <c r="VAK47" s="655">
        <v>5000</v>
      </c>
      <c r="VAL47" s="626"/>
      <c r="VAM47" s="655">
        <v>5000</v>
      </c>
      <c r="VAN47" s="626"/>
      <c r="VAO47" s="655">
        <v>5000</v>
      </c>
      <c r="VAP47" s="626"/>
      <c r="VAQ47" s="655">
        <v>5000</v>
      </c>
      <c r="VAR47" s="626"/>
      <c r="VAS47" s="655">
        <v>5000</v>
      </c>
      <c r="VAT47" s="626"/>
      <c r="VAU47" s="655">
        <v>5000</v>
      </c>
      <c r="VAV47" s="626"/>
      <c r="VAW47" s="655">
        <v>5000</v>
      </c>
      <c r="VAX47" s="626"/>
      <c r="VAY47" s="655">
        <v>5000</v>
      </c>
      <c r="VAZ47" s="626"/>
      <c r="VBA47" s="655">
        <v>5000</v>
      </c>
      <c r="VBB47" s="626"/>
      <c r="VBC47" s="655">
        <v>5000</v>
      </c>
      <c r="VBD47" s="626"/>
      <c r="VBE47" s="655">
        <v>5000</v>
      </c>
      <c r="VBF47" s="626"/>
      <c r="VBG47" s="655">
        <v>5000</v>
      </c>
      <c r="VBH47" s="626"/>
      <c r="VBI47" s="655">
        <v>5000</v>
      </c>
      <c r="VBJ47" s="626"/>
      <c r="VBK47" s="655">
        <v>5000</v>
      </c>
      <c r="VBL47" s="626"/>
      <c r="VBM47" s="655">
        <v>5000</v>
      </c>
      <c r="VBN47" s="626"/>
      <c r="VBO47" s="655">
        <v>5000</v>
      </c>
      <c r="VBP47" s="626"/>
      <c r="VBQ47" s="655">
        <v>5000</v>
      </c>
      <c r="VBR47" s="626"/>
      <c r="VBS47" s="655">
        <v>5000</v>
      </c>
      <c r="VBT47" s="626"/>
      <c r="VBU47" s="655">
        <v>5000</v>
      </c>
      <c r="VBV47" s="626"/>
      <c r="VBW47" s="655">
        <v>5000</v>
      </c>
      <c r="VBX47" s="626"/>
      <c r="VBY47" s="655">
        <v>5000</v>
      </c>
      <c r="VBZ47" s="626"/>
      <c r="VCA47" s="655">
        <v>5000</v>
      </c>
      <c r="VCB47" s="626"/>
      <c r="VCC47" s="655">
        <v>5000</v>
      </c>
      <c r="VCD47" s="626"/>
      <c r="VCE47" s="655">
        <v>5000</v>
      </c>
      <c r="VCF47" s="626"/>
      <c r="VCG47" s="655">
        <v>5000</v>
      </c>
      <c r="VCH47" s="626"/>
      <c r="VCI47" s="655">
        <v>5000</v>
      </c>
      <c r="VCJ47" s="626"/>
      <c r="VCK47" s="655">
        <v>5000</v>
      </c>
      <c r="VCL47" s="626"/>
      <c r="VCM47" s="655">
        <v>5000</v>
      </c>
      <c r="VCN47" s="626"/>
      <c r="VCO47" s="655">
        <v>5000</v>
      </c>
      <c r="VCP47" s="626"/>
      <c r="VCQ47" s="655">
        <v>5000</v>
      </c>
      <c r="VCR47" s="626"/>
      <c r="VCS47" s="655">
        <v>5000</v>
      </c>
      <c r="VCT47" s="626"/>
      <c r="VCU47" s="655">
        <v>5000</v>
      </c>
      <c r="VCV47" s="626"/>
      <c r="VCW47" s="655">
        <v>5000</v>
      </c>
      <c r="VCX47" s="626"/>
      <c r="VCY47" s="655">
        <v>5000</v>
      </c>
      <c r="VCZ47" s="626"/>
      <c r="VDA47" s="655">
        <v>5000</v>
      </c>
      <c r="VDB47" s="626"/>
      <c r="VDC47" s="655">
        <v>5000</v>
      </c>
      <c r="VDD47" s="626"/>
      <c r="VDE47" s="655">
        <v>5000</v>
      </c>
      <c r="VDF47" s="626"/>
      <c r="VDG47" s="655">
        <v>5000</v>
      </c>
      <c r="VDH47" s="626"/>
      <c r="VDI47" s="655">
        <v>5000</v>
      </c>
      <c r="VDJ47" s="626"/>
      <c r="VDK47" s="655">
        <v>5000</v>
      </c>
      <c r="VDL47" s="626"/>
      <c r="VDM47" s="655">
        <v>5000</v>
      </c>
      <c r="VDN47" s="626"/>
      <c r="VDO47" s="655">
        <v>5000</v>
      </c>
      <c r="VDP47" s="626"/>
      <c r="VDQ47" s="655">
        <v>5000</v>
      </c>
      <c r="VDR47" s="626"/>
      <c r="VDS47" s="655">
        <v>5000</v>
      </c>
      <c r="VDT47" s="626"/>
      <c r="VDU47" s="655">
        <v>5000</v>
      </c>
      <c r="VDV47" s="626"/>
      <c r="VDW47" s="655">
        <v>5000</v>
      </c>
      <c r="VDX47" s="626"/>
      <c r="VDY47" s="655">
        <v>5000</v>
      </c>
      <c r="VDZ47" s="626"/>
      <c r="VEA47" s="655">
        <v>5000</v>
      </c>
      <c r="VEB47" s="626"/>
      <c r="VEC47" s="655">
        <v>5000</v>
      </c>
      <c r="VED47" s="626"/>
      <c r="VEE47" s="655">
        <v>5000</v>
      </c>
      <c r="VEF47" s="626"/>
      <c r="VEG47" s="655">
        <v>5000</v>
      </c>
      <c r="VEH47" s="626"/>
      <c r="VEI47" s="655">
        <v>5000</v>
      </c>
      <c r="VEJ47" s="626"/>
      <c r="VEK47" s="655">
        <v>5000</v>
      </c>
      <c r="VEL47" s="626"/>
      <c r="VEM47" s="655">
        <v>5000</v>
      </c>
      <c r="VEN47" s="626"/>
      <c r="VEO47" s="655">
        <v>5000</v>
      </c>
      <c r="VEP47" s="626"/>
      <c r="VEQ47" s="655">
        <v>5000</v>
      </c>
      <c r="VER47" s="626"/>
      <c r="VES47" s="655">
        <v>5000</v>
      </c>
      <c r="VET47" s="626"/>
      <c r="VEU47" s="655">
        <v>5000</v>
      </c>
      <c r="VEV47" s="626"/>
      <c r="VEW47" s="655">
        <v>5000</v>
      </c>
      <c r="VEX47" s="626"/>
      <c r="VEY47" s="655">
        <v>5000</v>
      </c>
      <c r="VEZ47" s="626"/>
      <c r="VFA47" s="655">
        <v>5000</v>
      </c>
      <c r="VFB47" s="626"/>
      <c r="VFC47" s="655">
        <v>5000</v>
      </c>
      <c r="VFD47" s="626"/>
      <c r="VFE47" s="655">
        <v>5000</v>
      </c>
      <c r="VFF47" s="626"/>
      <c r="VFG47" s="655">
        <v>5000</v>
      </c>
      <c r="VFH47" s="626"/>
      <c r="VFI47" s="655">
        <v>5000</v>
      </c>
      <c r="VFJ47" s="626"/>
      <c r="VFK47" s="655">
        <v>5000</v>
      </c>
      <c r="VFL47" s="626"/>
      <c r="VFM47" s="655">
        <v>5000</v>
      </c>
      <c r="VFN47" s="626"/>
      <c r="VFO47" s="655">
        <v>5000</v>
      </c>
      <c r="VFP47" s="626"/>
      <c r="VFQ47" s="655">
        <v>5000</v>
      </c>
      <c r="VFR47" s="626"/>
      <c r="VFS47" s="655">
        <v>5000</v>
      </c>
      <c r="VFT47" s="626"/>
      <c r="VFU47" s="655">
        <v>5000</v>
      </c>
      <c r="VFV47" s="626"/>
      <c r="VFW47" s="655">
        <v>5000</v>
      </c>
      <c r="VFX47" s="626"/>
      <c r="VFY47" s="655">
        <v>5000</v>
      </c>
      <c r="VFZ47" s="626"/>
      <c r="VGA47" s="655">
        <v>5000</v>
      </c>
      <c r="VGB47" s="626"/>
      <c r="VGC47" s="655">
        <v>5000</v>
      </c>
      <c r="VGD47" s="626"/>
      <c r="VGE47" s="655">
        <v>5000</v>
      </c>
      <c r="VGF47" s="626"/>
      <c r="VGG47" s="655">
        <v>5000</v>
      </c>
      <c r="VGH47" s="626"/>
      <c r="VGI47" s="655">
        <v>5000</v>
      </c>
      <c r="VGJ47" s="626"/>
      <c r="VGK47" s="655">
        <v>5000</v>
      </c>
      <c r="VGL47" s="626"/>
      <c r="VGM47" s="655">
        <v>5000</v>
      </c>
      <c r="VGN47" s="626"/>
      <c r="VGO47" s="655">
        <v>5000</v>
      </c>
      <c r="VGP47" s="626"/>
      <c r="VGQ47" s="655">
        <v>5000</v>
      </c>
      <c r="VGR47" s="626"/>
      <c r="VGS47" s="655">
        <v>5000</v>
      </c>
      <c r="VGT47" s="626"/>
      <c r="VGU47" s="655">
        <v>5000</v>
      </c>
      <c r="VGV47" s="626"/>
      <c r="VGW47" s="655">
        <v>5000</v>
      </c>
      <c r="VGX47" s="626"/>
      <c r="VGY47" s="655">
        <v>5000</v>
      </c>
      <c r="VGZ47" s="626"/>
      <c r="VHA47" s="655">
        <v>5000</v>
      </c>
      <c r="VHB47" s="626"/>
      <c r="VHC47" s="655">
        <v>5000</v>
      </c>
      <c r="VHD47" s="626"/>
      <c r="VHE47" s="655">
        <v>5000</v>
      </c>
      <c r="VHF47" s="626"/>
      <c r="VHG47" s="655">
        <v>5000</v>
      </c>
      <c r="VHH47" s="626"/>
      <c r="VHI47" s="655">
        <v>5000</v>
      </c>
      <c r="VHJ47" s="626"/>
      <c r="VHK47" s="655">
        <v>5000</v>
      </c>
      <c r="VHL47" s="626"/>
      <c r="VHM47" s="655">
        <v>5000</v>
      </c>
      <c r="VHN47" s="626"/>
      <c r="VHO47" s="655">
        <v>5000</v>
      </c>
      <c r="VHP47" s="626"/>
      <c r="VHQ47" s="655">
        <v>5000</v>
      </c>
      <c r="VHR47" s="626"/>
      <c r="VHS47" s="655">
        <v>5000</v>
      </c>
      <c r="VHT47" s="626"/>
      <c r="VHU47" s="655">
        <v>5000</v>
      </c>
      <c r="VHV47" s="626"/>
      <c r="VHW47" s="655">
        <v>5000</v>
      </c>
      <c r="VHX47" s="626"/>
      <c r="VHY47" s="655">
        <v>5000</v>
      </c>
      <c r="VHZ47" s="626"/>
      <c r="VIA47" s="655">
        <v>5000</v>
      </c>
      <c r="VIB47" s="626"/>
      <c r="VIC47" s="655">
        <v>5000</v>
      </c>
      <c r="VID47" s="626"/>
      <c r="VIE47" s="655">
        <v>5000</v>
      </c>
      <c r="VIF47" s="626"/>
      <c r="VIG47" s="655">
        <v>5000</v>
      </c>
      <c r="VIH47" s="626"/>
      <c r="VII47" s="655">
        <v>5000</v>
      </c>
      <c r="VIJ47" s="626"/>
      <c r="VIK47" s="655">
        <v>5000</v>
      </c>
      <c r="VIL47" s="626"/>
      <c r="VIM47" s="655">
        <v>5000</v>
      </c>
      <c r="VIN47" s="626"/>
      <c r="VIO47" s="655">
        <v>5000</v>
      </c>
      <c r="VIP47" s="626"/>
      <c r="VIQ47" s="655">
        <v>5000</v>
      </c>
      <c r="VIR47" s="626"/>
      <c r="VIS47" s="655">
        <v>5000</v>
      </c>
      <c r="VIT47" s="626"/>
      <c r="VIU47" s="655">
        <v>5000</v>
      </c>
      <c r="VIV47" s="626"/>
      <c r="VIW47" s="655">
        <v>5000</v>
      </c>
      <c r="VIX47" s="626"/>
      <c r="VIY47" s="655">
        <v>5000</v>
      </c>
      <c r="VIZ47" s="626"/>
      <c r="VJA47" s="655">
        <v>5000</v>
      </c>
      <c r="VJB47" s="626"/>
      <c r="VJC47" s="655">
        <v>5000</v>
      </c>
      <c r="VJD47" s="626"/>
      <c r="VJE47" s="655">
        <v>5000</v>
      </c>
      <c r="VJF47" s="626"/>
      <c r="VJG47" s="655">
        <v>5000</v>
      </c>
      <c r="VJH47" s="626"/>
      <c r="VJI47" s="655">
        <v>5000</v>
      </c>
      <c r="VJJ47" s="626"/>
      <c r="VJK47" s="655">
        <v>5000</v>
      </c>
      <c r="VJL47" s="626"/>
      <c r="VJM47" s="655">
        <v>5000</v>
      </c>
      <c r="VJN47" s="626"/>
      <c r="VJO47" s="655">
        <v>5000</v>
      </c>
      <c r="VJP47" s="626"/>
      <c r="VJQ47" s="655">
        <v>5000</v>
      </c>
      <c r="VJR47" s="626"/>
      <c r="VJS47" s="655">
        <v>5000</v>
      </c>
      <c r="VJT47" s="626"/>
      <c r="VJU47" s="655">
        <v>5000</v>
      </c>
      <c r="VJV47" s="626"/>
      <c r="VJW47" s="655">
        <v>5000</v>
      </c>
      <c r="VJX47" s="626"/>
      <c r="VJY47" s="655">
        <v>5000</v>
      </c>
      <c r="VJZ47" s="626"/>
      <c r="VKA47" s="655">
        <v>5000</v>
      </c>
      <c r="VKB47" s="626"/>
      <c r="VKC47" s="655">
        <v>5000</v>
      </c>
      <c r="VKD47" s="626"/>
      <c r="VKE47" s="655">
        <v>5000</v>
      </c>
      <c r="VKF47" s="626"/>
      <c r="VKG47" s="655">
        <v>5000</v>
      </c>
      <c r="VKH47" s="626"/>
      <c r="VKI47" s="655">
        <v>5000</v>
      </c>
      <c r="VKJ47" s="626"/>
      <c r="VKK47" s="655">
        <v>5000</v>
      </c>
      <c r="VKL47" s="626"/>
      <c r="VKM47" s="655">
        <v>5000</v>
      </c>
      <c r="VKN47" s="626"/>
      <c r="VKO47" s="655">
        <v>5000</v>
      </c>
      <c r="VKP47" s="626"/>
      <c r="VKQ47" s="655">
        <v>5000</v>
      </c>
      <c r="VKR47" s="626"/>
      <c r="VKS47" s="655">
        <v>5000</v>
      </c>
      <c r="VKT47" s="626"/>
      <c r="VKU47" s="655">
        <v>5000</v>
      </c>
      <c r="VKV47" s="626"/>
      <c r="VKW47" s="655">
        <v>5000</v>
      </c>
      <c r="VKX47" s="626"/>
      <c r="VKY47" s="655">
        <v>5000</v>
      </c>
      <c r="VKZ47" s="626"/>
      <c r="VLA47" s="655">
        <v>5000</v>
      </c>
      <c r="VLB47" s="626"/>
      <c r="VLC47" s="655">
        <v>5000</v>
      </c>
      <c r="VLD47" s="626"/>
      <c r="VLE47" s="655">
        <v>5000</v>
      </c>
      <c r="VLF47" s="626"/>
      <c r="VLG47" s="655">
        <v>5000</v>
      </c>
      <c r="VLH47" s="626"/>
      <c r="VLI47" s="655">
        <v>5000</v>
      </c>
      <c r="VLJ47" s="626"/>
      <c r="VLK47" s="655">
        <v>5000</v>
      </c>
      <c r="VLL47" s="626"/>
      <c r="VLM47" s="655">
        <v>5000</v>
      </c>
      <c r="VLN47" s="626"/>
      <c r="VLO47" s="655">
        <v>5000</v>
      </c>
      <c r="VLP47" s="626"/>
      <c r="VLQ47" s="655">
        <v>5000</v>
      </c>
      <c r="VLR47" s="626"/>
      <c r="VLS47" s="655">
        <v>5000</v>
      </c>
      <c r="VLT47" s="626"/>
      <c r="VLU47" s="655">
        <v>5000</v>
      </c>
      <c r="VLV47" s="626"/>
      <c r="VLW47" s="655">
        <v>5000</v>
      </c>
      <c r="VLX47" s="626"/>
      <c r="VLY47" s="655">
        <v>5000</v>
      </c>
      <c r="VLZ47" s="626"/>
      <c r="VMA47" s="655">
        <v>5000</v>
      </c>
      <c r="VMB47" s="626"/>
      <c r="VMC47" s="655">
        <v>5000</v>
      </c>
      <c r="VMD47" s="626"/>
      <c r="VME47" s="655">
        <v>5000</v>
      </c>
      <c r="VMF47" s="626"/>
      <c r="VMG47" s="655">
        <v>5000</v>
      </c>
      <c r="VMH47" s="626"/>
      <c r="VMI47" s="655">
        <v>5000</v>
      </c>
      <c r="VMJ47" s="626"/>
      <c r="VMK47" s="655">
        <v>5000</v>
      </c>
      <c r="VML47" s="626"/>
      <c r="VMM47" s="655">
        <v>5000</v>
      </c>
      <c r="VMN47" s="626"/>
      <c r="VMO47" s="655">
        <v>5000</v>
      </c>
      <c r="VMP47" s="626"/>
      <c r="VMQ47" s="655">
        <v>5000</v>
      </c>
      <c r="VMR47" s="626"/>
      <c r="VMS47" s="655">
        <v>5000</v>
      </c>
      <c r="VMT47" s="626"/>
      <c r="VMU47" s="655">
        <v>5000</v>
      </c>
      <c r="VMV47" s="626"/>
      <c r="VMW47" s="655">
        <v>5000</v>
      </c>
      <c r="VMX47" s="626"/>
      <c r="VMY47" s="655">
        <v>5000</v>
      </c>
      <c r="VMZ47" s="626"/>
      <c r="VNA47" s="655">
        <v>5000</v>
      </c>
      <c r="VNB47" s="626"/>
      <c r="VNC47" s="655">
        <v>5000</v>
      </c>
      <c r="VND47" s="626"/>
      <c r="VNE47" s="655">
        <v>5000</v>
      </c>
      <c r="VNF47" s="626"/>
      <c r="VNG47" s="655">
        <v>5000</v>
      </c>
      <c r="VNH47" s="626"/>
      <c r="VNI47" s="655">
        <v>5000</v>
      </c>
      <c r="VNJ47" s="626"/>
      <c r="VNK47" s="655">
        <v>5000</v>
      </c>
      <c r="VNL47" s="626"/>
      <c r="VNM47" s="655">
        <v>5000</v>
      </c>
      <c r="VNN47" s="626"/>
      <c r="VNO47" s="655">
        <v>5000</v>
      </c>
      <c r="VNP47" s="626"/>
      <c r="VNQ47" s="655">
        <v>5000</v>
      </c>
      <c r="VNR47" s="626"/>
      <c r="VNS47" s="655">
        <v>5000</v>
      </c>
      <c r="VNT47" s="626"/>
      <c r="VNU47" s="655">
        <v>5000</v>
      </c>
      <c r="VNV47" s="626"/>
      <c r="VNW47" s="655">
        <v>5000</v>
      </c>
      <c r="VNX47" s="626"/>
      <c r="VNY47" s="655">
        <v>5000</v>
      </c>
      <c r="VNZ47" s="626"/>
      <c r="VOA47" s="655">
        <v>5000</v>
      </c>
      <c r="VOB47" s="626"/>
      <c r="VOC47" s="655">
        <v>5000</v>
      </c>
      <c r="VOD47" s="626"/>
      <c r="VOE47" s="655">
        <v>5000</v>
      </c>
      <c r="VOF47" s="626"/>
      <c r="VOG47" s="655">
        <v>5000</v>
      </c>
      <c r="VOH47" s="626"/>
      <c r="VOI47" s="655">
        <v>5000</v>
      </c>
      <c r="VOJ47" s="626"/>
      <c r="VOK47" s="655">
        <v>5000</v>
      </c>
      <c r="VOL47" s="626"/>
      <c r="VOM47" s="655">
        <v>5000</v>
      </c>
      <c r="VON47" s="626"/>
      <c r="VOO47" s="655">
        <v>5000</v>
      </c>
      <c r="VOP47" s="626"/>
      <c r="VOQ47" s="655">
        <v>5000</v>
      </c>
      <c r="VOR47" s="626"/>
      <c r="VOS47" s="655">
        <v>5000</v>
      </c>
      <c r="VOT47" s="626"/>
      <c r="VOU47" s="655">
        <v>5000</v>
      </c>
      <c r="VOV47" s="626"/>
      <c r="VOW47" s="655">
        <v>5000</v>
      </c>
      <c r="VOX47" s="626"/>
      <c r="VOY47" s="655">
        <v>5000</v>
      </c>
      <c r="VOZ47" s="626"/>
      <c r="VPA47" s="655">
        <v>5000</v>
      </c>
      <c r="VPB47" s="626"/>
      <c r="VPC47" s="655">
        <v>5000</v>
      </c>
      <c r="VPD47" s="626"/>
      <c r="VPE47" s="655">
        <v>5000</v>
      </c>
      <c r="VPF47" s="626"/>
      <c r="VPG47" s="655">
        <v>5000</v>
      </c>
      <c r="VPH47" s="626"/>
      <c r="VPI47" s="655">
        <v>5000</v>
      </c>
      <c r="VPJ47" s="626"/>
      <c r="VPK47" s="655">
        <v>5000</v>
      </c>
      <c r="VPL47" s="626"/>
      <c r="VPM47" s="655">
        <v>5000</v>
      </c>
      <c r="VPN47" s="626"/>
      <c r="VPO47" s="655">
        <v>5000</v>
      </c>
      <c r="VPP47" s="626"/>
      <c r="VPQ47" s="655">
        <v>5000</v>
      </c>
      <c r="VPR47" s="626"/>
      <c r="VPS47" s="655">
        <v>5000</v>
      </c>
      <c r="VPT47" s="626"/>
      <c r="VPU47" s="655">
        <v>5000</v>
      </c>
      <c r="VPV47" s="626"/>
      <c r="VPW47" s="655">
        <v>5000</v>
      </c>
      <c r="VPX47" s="626"/>
      <c r="VPY47" s="655">
        <v>5000</v>
      </c>
      <c r="VPZ47" s="626"/>
      <c r="VQA47" s="655">
        <v>5000</v>
      </c>
      <c r="VQB47" s="626"/>
      <c r="VQC47" s="655">
        <v>5000</v>
      </c>
      <c r="VQD47" s="626"/>
      <c r="VQE47" s="655">
        <v>5000</v>
      </c>
      <c r="VQF47" s="626"/>
      <c r="VQG47" s="655">
        <v>5000</v>
      </c>
      <c r="VQH47" s="626"/>
      <c r="VQI47" s="655">
        <v>5000</v>
      </c>
      <c r="VQJ47" s="626"/>
      <c r="VQK47" s="655">
        <v>5000</v>
      </c>
      <c r="VQL47" s="626"/>
      <c r="VQM47" s="655">
        <v>5000</v>
      </c>
      <c r="VQN47" s="626"/>
      <c r="VQO47" s="655">
        <v>5000</v>
      </c>
      <c r="VQP47" s="626"/>
      <c r="VQQ47" s="655">
        <v>5000</v>
      </c>
      <c r="VQR47" s="626"/>
      <c r="VQS47" s="655">
        <v>5000</v>
      </c>
      <c r="VQT47" s="626"/>
      <c r="VQU47" s="655">
        <v>5000</v>
      </c>
      <c r="VQV47" s="626"/>
      <c r="VQW47" s="655">
        <v>5000</v>
      </c>
      <c r="VQX47" s="626"/>
      <c r="VQY47" s="655">
        <v>5000</v>
      </c>
      <c r="VQZ47" s="626"/>
      <c r="VRA47" s="655">
        <v>5000</v>
      </c>
      <c r="VRB47" s="626"/>
      <c r="VRC47" s="655">
        <v>5000</v>
      </c>
      <c r="VRD47" s="626"/>
      <c r="VRE47" s="655">
        <v>5000</v>
      </c>
      <c r="VRF47" s="626"/>
      <c r="VRG47" s="655">
        <v>5000</v>
      </c>
      <c r="VRH47" s="626"/>
      <c r="VRI47" s="655">
        <v>5000</v>
      </c>
      <c r="VRJ47" s="626"/>
      <c r="VRK47" s="655">
        <v>5000</v>
      </c>
      <c r="VRL47" s="626"/>
      <c r="VRM47" s="655">
        <v>5000</v>
      </c>
      <c r="VRN47" s="626"/>
      <c r="VRO47" s="655">
        <v>5000</v>
      </c>
      <c r="VRP47" s="626"/>
      <c r="VRQ47" s="655">
        <v>5000</v>
      </c>
      <c r="VRR47" s="626"/>
      <c r="VRS47" s="655">
        <v>5000</v>
      </c>
      <c r="VRT47" s="626"/>
      <c r="VRU47" s="655">
        <v>5000</v>
      </c>
      <c r="VRV47" s="626"/>
      <c r="VRW47" s="655">
        <v>5000</v>
      </c>
      <c r="VRX47" s="626"/>
      <c r="VRY47" s="655">
        <v>5000</v>
      </c>
      <c r="VRZ47" s="626"/>
      <c r="VSA47" s="655">
        <v>5000</v>
      </c>
      <c r="VSB47" s="626"/>
      <c r="VSC47" s="655">
        <v>5000</v>
      </c>
      <c r="VSD47" s="626"/>
      <c r="VSE47" s="655">
        <v>5000</v>
      </c>
      <c r="VSF47" s="626"/>
      <c r="VSG47" s="655">
        <v>5000</v>
      </c>
      <c r="VSH47" s="626"/>
      <c r="VSI47" s="655">
        <v>5000</v>
      </c>
      <c r="VSJ47" s="626"/>
      <c r="VSK47" s="655">
        <v>5000</v>
      </c>
      <c r="VSL47" s="626"/>
      <c r="VSM47" s="655">
        <v>5000</v>
      </c>
      <c r="VSN47" s="626"/>
      <c r="VSO47" s="655">
        <v>5000</v>
      </c>
      <c r="VSP47" s="626"/>
      <c r="VSQ47" s="655">
        <v>5000</v>
      </c>
      <c r="VSR47" s="626"/>
      <c r="VSS47" s="655">
        <v>5000</v>
      </c>
      <c r="VST47" s="626"/>
      <c r="VSU47" s="655">
        <v>5000</v>
      </c>
      <c r="VSV47" s="626"/>
      <c r="VSW47" s="655">
        <v>5000</v>
      </c>
      <c r="VSX47" s="626"/>
      <c r="VSY47" s="655">
        <v>5000</v>
      </c>
      <c r="VSZ47" s="626"/>
      <c r="VTA47" s="655">
        <v>5000</v>
      </c>
      <c r="VTB47" s="626"/>
      <c r="VTC47" s="655">
        <v>5000</v>
      </c>
      <c r="VTD47" s="626"/>
      <c r="VTE47" s="655">
        <v>5000</v>
      </c>
      <c r="VTF47" s="626"/>
      <c r="VTG47" s="655">
        <v>5000</v>
      </c>
      <c r="VTH47" s="626"/>
      <c r="VTI47" s="655">
        <v>5000</v>
      </c>
      <c r="VTJ47" s="626"/>
      <c r="VTK47" s="655">
        <v>5000</v>
      </c>
      <c r="VTL47" s="626"/>
      <c r="VTM47" s="655">
        <v>5000</v>
      </c>
      <c r="VTN47" s="626"/>
      <c r="VTO47" s="655">
        <v>5000</v>
      </c>
      <c r="VTP47" s="626"/>
      <c r="VTQ47" s="655">
        <v>5000</v>
      </c>
      <c r="VTR47" s="626"/>
      <c r="VTS47" s="655">
        <v>5000</v>
      </c>
      <c r="VTT47" s="626"/>
      <c r="VTU47" s="655">
        <v>5000</v>
      </c>
      <c r="VTV47" s="626"/>
      <c r="VTW47" s="655">
        <v>5000</v>
      </c>
      <c r="VTX47" s="626"/>
      <c r="VTY47" s="655">
        <v>5000</v>
      </c>
      <c r="VTZ47" s="626"/>
      <c r="VUA47" s="655">
        <v>5000</v>
      </c>
      <c r="VUB47" s="626"/>
      <c r="VUC47" s="655">
        <v>5000</v>
      </c>
      <c r="VUD47" s="626"/>
      <c r="VUE47" s="655">
        <v>5000</v>
      </c>
      <c r="VUF47" s="626"/>
      <c r="VUG47" s="655">
        <v>5000</v>
      </c>
      <c r="VUH47" s="626"/>
      <c r="VUI47" s="655">
        <v>5000</v>
      </c>
      <c r="VUJ47" s="626"/>
      <c r="VUK47" s="655">
        <v>5000</v>
      </c>
      <c r="VUL47" s="626"/>
      <c r="VUM47" s="655">
        <v>5000</v>
      </c>
      <c r="VUN47" s="626"/>
      <c r="VUO47" s="655">
        <v>5000</v>
      </c>
      <c r="VUP47" s="626"/>
      <c r="VUQ47" s="655">
        <v>5000</v>
      </c>
      <c r="VUR47" s="626"/>
      <c r="VUS47" s="655">
        <v>5000</v>
      </c>
      <c r="VUT47" s="626"/>
      <c r="VUU47" s="655">
        <v>5000</v>
      </c>
      <c r="VUV47" s="626"/>
      <c r="VUW47" s="655">
        <v>5000</v>
      </c>
      <c r="VUX47" s="626"/>
      <c r="VUY47" s="655">
        <v>5000</v>
      </c>
      <c r="VUZ47" s="626"/>
      <c r="VVA47" s="655">
        <v>5000</v>
      </c>
      <c r="VVB47" s="626"/>
      <c r="VVC47" s="655">
        <v>5000</v>
      </c>
      <c r="VVD47" s="626"/>
      <c r="VVE47" s="655">
        <v>5000</v>
      </c>
      <c r="VVF47" s="626"/>
      <c r="VVG47" s="655">
        <v>5000</v>
      </c>
      <c r="VVH47" s="626"/>
      <c r="VVI47" s="655">
        <v>5000</v>
      </c>
      <c r="VVJ47" s="626"/>
      <c r="VVK47" s="655">
        <v>5000</v>
      </c>
      <c r="VVL47" s="626"/>
      <c r="VVM47" s="655">
        <v>5000</v>
      </c>
      <c r="VVN47" s="626"/>
      <c r="VVO47" s="655">
        <v>5000</v>
      </c>
      <c r="VVP47" s="626"/>
      <c r="VVQ47" s="655">
        <v>5000</v>
      </c>
      <c r="VVR47" s="626"/>
      <c r="VVS47" s="655">
        <v>5000</v>
      </c>
      <c r="VVT47" s="626"/>
      <c r="VVU47" s="655">
        <v>5000</v>
      </c>
      <c r="VVV47" s="626"/>
      <c r="VVW47" s="655">
        <v>5000</v>
      </c>
      <c r="VVX47" s="626"/>
      <c r="VVY47" s="655">
        <v>5000</v>
      </c>
      <c r="VVZ47" s="626"/>
      <c r="VWA47" s="655">
        <v>5000</v>
      </c>
      <c r="VWB47" s="626"/>
      <c r="VWC47" s="655">
        <v>5000</v>
      </c>
      <c r="VWD47" s="626"/>
      <c r="VWE47" s="655">
        <v>5000</v>
      </c>
      <c r="VWF47" s="626"/>
      <c r="VWG47" s="655">
        <v>5000</v>
      </c>
      <c r="VWH47" s="626"/>
      <c r="VWI47" s="655">
        <v>5000</v>
      </c>
      <c r="VWJ47" s="626"/>
      <c r="VWK47" s="655">
        <v>5000</v>
      </c>
      <c r="VWL47" s="626"/>
      <c r="VWM47" s="655">
        <v>5000</v>
      </c>
      <c r="VWN47" s="626"/>
      <c r="VWO47" s="655">
        <v>5000</v>
      </c>
      <c r="VWP47" s="626"/>
      <c r="VWQ47" s="655">
        <v>5000</v>
      </c>
      <c r="VWR47" s="626"/>
      <c r="VWS47" s="655">
        <v>5000</v>
      </c>
      <c r="VWT47" s="626"/>
      <c r="VWU47" s="655">
        <v>5000</v>
      </c>
      <c r="VWV47" s="626"/>
      <c r="VWW47" s="655">
        <v>5000</v>
      </c>
      <c r="VWX47" s="626"/>
      <c r="VWY47" s="655">
        <v>5000</v>
      </c>
      <c r="VWZ47" s="626"/>
      <c r="VXA47" s="655">
        <v>5000</v>
      </c>
      <c r="VXB47" s="626"/>
      <c r="VXC47" s="655">
        <v>5000</v>
      </c>
      <c r="VXD47" s="626"/>
      <c r="VXE47" s="655">
        <v>5000</v>
      </c>
      <c r="VXF47" s="626"/>
      <c r="VXG47" s="655">
        <v>5000</v>
      </c>
      <c r="VXH47" s="626"/>
      <c r="VXI47" s="655">
        <v>5000</v>
      </c>
      <c r="VXJ47" s="626"/>
      <c r="VXK47" s="655">
        <v>5000</v>
      </c>
      <c r="VXL47" s="626"/>
      <c r="VXM47" s="655">
        <v>5000</v>
      </c>
      <c r="VXN47" s="626"/>
      <c r="VXO47" s="655">
        <v>5000</v>
      </c>
      <c r="VXP47" s="626"/>
      <c r="VXQ47" s="655">
        <v>5000</v>
      </c>
      <c r="VXR47" s="626"/>
      <c r="VXS47" s="655">
        <v>5000</v>
      </c>
      <c r="VXT47" s="626"/>
      <c r="VXU47" s="655">
        <v>5000</v>
      </c>
      <c r="VXV47" s="626"/>
      <c r="VXW47" s="655">
        <v>5000</v>
      </c>
      <c r="VXX47" s="626"/>
      <c r="VXY47" s="655">
        <v>5000</v>
      </c>
      <c r="VXZ47" s="626"/>
      <c r="VYA47" s="655">
        <v>5000</v>
      </c>
      <c r="VYB47" s="626"/>
      <c r="VYC47" s="655">
        <v>5000</v>
      </c>
      <c r="VYD47" s="626"/>
      <c r="VYE47" s="655">
        <v>5000</v>
      </c>
      <c r="VYF47" s="626"/>
      <c r="VYG47" s="655">
        <v>5000</v>
      </c>
      <c r="VYH47" s="626"/>
      <c r="VYI47" s="655">
        <v>5000</v>
      </c>
      <c r="VYJ47" s="626"/>
      <c r="VYK47" s="655">
        <v>5000</v>
      </c>
      <c r="VYL47" s="626"/>
      <c r="VYM47" s="655">
        <v>5000</v>
      </c>
      <c r="VYN47" s="626"/>
      <c r="VYO47" s="655">
        <v>5000</v>
      </c>
      <c r="VYP47" s="626"/>
      <c r="VYQ47" s="655">
        <v>5000</v>
      </c>
      <c r="VYR47" s="626"/>
      <c r="VYS47" s="655">
        <v>5000</v>
      </c>
      <c r="VYT47" s="626"/>
      <c r="VYU47" s="655">
        <v>5000</v>
      </c>
      <c r="VYV47" s="626"/>
      <c r="VYW47" s="655">
        <v>5000</v>
      </c>
      <c r="VYX47" s="626"/>
      <c r="VYY47" s="655">
        <v>5000</v>
      </c>
      <c r="VYZ47" s="626"/>
      <c r="VZA47" s="655">
        <v>5000</v>
      </c>
      <c r="VZB47" s="626"/>
      <c r="VZC47" s="655">
        <v>5000</v>
      </c>
      <c r="VZD47" s="626"/>
      <c r="VZE47" s="655">
        <v>5000</v>
      </c>
      <c r="VZF47" s="626"/>
      <c r="VZG47" s="655">
        <v>5000</v>
      </c>
      <c r="VZH47" s="626"/>
      <c r="VZI47" s="655">
        <v>5000</v>
      </c>
      <c r="VZJ47" s="626"/>
      <c r="VZK47" s="655">
        <v>5000</v>
      </c>
      <c r="VZL47" s="626"/>
      <c r="VZM47" s="655">
        <v>5000</v>
      </c>
      <c r="VZN47" s="626"/>
      <c r="VZO47" s="655">
        <v>5000</v>
      </c>
      <c r="VZP47" s="626"/>
      <c r="VZQ47" s="655">
        <v>5000</v>
      </c>
      <c r="VZR47" s="626"/>
      <c r="VZS47" s="655">
        <v>5000</v>
      </c>
      <c r="VZT47" s="626"/>
      <c r="VZU47" s="655">
        <v>5000</v>
      </c>
      <c r="VZV47" s="626"/>
      <c r="VZW47" s="655">
        <v>5000</v>
      </c>
      <c r="VZX47" s="626"/>
      <c r="VZY47" s="655">
        <v>5000</v>
      </c>
      <c r="VZZ47" s="626"/>
      <c r="WAA47" s="655">
        <v>5000</v>
      </c>
      <c r="WAB47" s="626"/>
      <c r="WAC47" s="655">
        <v>5000</v>
      </c>
      <c r="WAD47" s="626"/>
      <c r="WAE47" s="655">
        <v>5000</v>
      </c>
      <c r="WAF47" s="626"/>
      <c r="WAG47" s="655">
        <v>5000</v>
      </c>
      <c r="WAH47" s="626"/>
      <c r="WAI47" s="655">
        <v>5000</v>
      </c>
      <c r="WAJ47" s="626"/>
      <c r="WAK47" s="655">
        <v>5000</v>
      </c>
      <c r="WAL47" s="626"/>
      <c r="WAM47" s="655">
        <v>5000</v>
      </c>
      <c r="WAN47" s="626"/>
      <c r="WAO47" s="655">
        <v>5000</v>
      </c>
      <c r="WAP47" s="626"/>
      <c r="WAQ47" s="655">
        <v>5000</v>
      </c>
      <c r="WAR47" s="626"/>
      <c r="WAS47" s="655">
        <v>5000</v>
      </c>
      <c r="WAT47" s="626"/>
      <c r="WAU47" s="655">
        <v>5000</v>
      </c>
      <c r="WAV47" s="626"/>
      <c r="WAW47" s="655">
        <v>5000</v>
      </c>
      <c r="WAX47" s="626"/>
      <c r="WAY47" s="655">
        <v>5000</v>
      </c>
      <c r="WAZ47" s="626"/>
      <c r="WBA47" s="655">
        <v>5000</v>
      </c>
      <c r="WBB47" s="626"/>
      <c r="WBC47" s="655">
        <v>5000</v>
      </c>
      <c r="WBD47" s="626"/>
      <c r="WBE47" s="655">
        <v>5000</v>
      </c>
      <c r="WBF47" s="626"/>
      <c r="WBG47" s="655">
        <v>5000</v>
      </c>
      <c r="WBH47" s="626"/>
      <c r="WBI47" s="655">
        <v>5000</v>
      </c>
      <c r="WBJ47" s="626"/>
      <c r="WBK47" s="655">
        <v>5000</v>
      </c>
      <c r="WBL47" s="626"/>
      <c r="WBM47" s="655">
        <v>5000</v>
      </c>
      <c r="WBN47" s="626"/>
      <c r="WBO47" s="655">
        <v>5000</v>
      </c>
      <c r="WBP47" s="626"/>
      <c r="WBQ47" s="655">
        <v>5000</v>
      </c>
      <c r="WBR47" s="626"/>
      <c r="WBS47" s="655">
        <v>5000</v>
      </c>
      <c r="WBT47" s="626"/>
      <c r="WBU47" s="655">
        <v>5000</v>
      </c>
      <c r="WBV47" s="626"/>
      <c r="WBW47" s="655">
        <v>5000</v>
      </c>
      <c r="WBX47" s="626"/>
      <c r="WBY47" s="655">
        <v>5000</v>
      </c>
      <c r="WBZ47" s="626"/>
      <c r="WCA47" s="655">
        <v>5000</v>
      </c>
      <c r="WCB47" s="626"/>
      <c r="WCC47" s="655">
        <v>5000</v>
      </c>
      <c r="WCD47" s="626"/>
      <c r="WCE47" s="655">
        <v>5000</v>
      </c>
      <c r="WCF47" s="626"/>
      <c r="WCG47" s="655">
        <v>5000</v>
      </c>
      <c r="WCH47" s="626"/>
      <c r="WCI47" s="655">
        <v>5000</v>
      </c>
      <c r="WCJ47" s="626"/>
      <c r="WCK47" s="655">
        <v>5000</v>
      </c>
      <c r="WCL47" s="626"/>
      <c r="WCM47" s="655">
        <v>5000</v>
      </c>
      <c r="WCN47" s="626"/>
      <c r="WCO47" s="655">
        <v>5000</v>
      </c>
      <c r="WCP47" s="626"/>
      <c r="WCQ47" s="655">
        <v>5000</v>
      </c>
      <c r="WCR47" s="626"/>
      <c r="WCS47" s="655">
        <v>5000</v>
      </c>
      <c r="WCT47" s="626"/>
      <c r="WCU47" s="655">
        <v>5000</v>
      </c>
      <c r="WCV47" s="626"/>
      <c r="WCW47" s="655">
        <v>5000</v>
      </c>
      <c r="WCX47" s="626"/>
      <c r="WCY47" s="655">
        <v>5000</v>
      </c>
      <c r="WCZ47" s="626"/>
      <c r="WDA47" s="655">
        <v>5000</v>
      </c>
      <c r="WDB47" s="626"/>
      <c r="WDC47" s="655">
        <v>5000</v>
      </c>
      <c r="WDD47" s="626"/>
      <c r="WDE47" s="655">
        <v>5000</v>
      </c>
      <c r="WDF47" s="626"/>
      <c r="WDG47" s="655">
        <v>5000</v>
      </c>
      <c r="WDH47" s="626"/>
      <c r="WDI47" s="655">
        <v>5000</v>
      </c>
      <c r="WDJ47" s="626"/>
      <c r="WDK47" s="655">
        <v>5000</v>
      </c>
      <c r="WDL47" s="626"/>
      <c r="WDM47" s="655">
        <v>5000</v>
      </c>
      <c r="WDN47" s="626"/>
      <c r="WDO47" s="655">
        <v>5000</v>
      </c>
      <c r="WDP47" s="626"/>
      <c r="WDQ47" s="655">
        <v>5000</v>
      </c>
      <c r="WDR47" s="626"/>
      <c r="WDS47" s="655">
        <v>5000</v>
      </c>
      <c r="WDT47" s="626"/>
      <c r="WDU47" s="655">
        <v>5000</v>
      </c>
      <c r="WDV47" s="626"/>
      <c r="WDW47" s="655">
        <v>5000</v>
      </c>
      <c r="WDX47" s="626"/>
      <c r="WDY47" s="655">
        <v>5000</v>
      </c>
      <c r="WDZ47" s="626"/>
      <c r="WEA47" s="655">
        <v>5000</v>
      </c>
      <c r="WEB47" s="626"/>
      <c r="WEC47" s="655">
        <v>5000</v>
      </c>
      <c r="WED47" s="626"/>
      <c r="WEE47" s="655">
        <v>5000</v>
      </c>
      <c r="WEF47" s="626"/>
      <c r="WEG47" s="655">
        <v>5000</v>
      </c>
      <c r="WEH47" s="626"/>
      <c r="WEI47" s="655">
        <v>5000</v>
      </c>
      <c r="WEJ47" s="626"/>
      <c r="WEK47" s="655">
        <v>5000</v>
      </c>
      <c r="WEL47" s="626"/>
      <c r="WEM47" s="655">
        <v>5000</v>
      </c>
      <c r="WEN47" s="626"/>
      <c r="WEO47" s="655">
        <v>5000</v>
      </c>
      <c r="WEP47" s="626"/>
      <c r="WEQ47" s="655">
        <v>5000</v>
      </c>
      <c r="WER47" s="626"/>
      <c r="WES47" s="655">
        <v>5000</v>
      </c>
      <c r="WET47" s="626"/>
      <c r="WEU47" s="655">
        <v>5000</v>
      </c>
      <c r="WEV47" s="626"/>
      <c r="WEW47" s="655">
        <v>5000</v>
      </c>
      <c r="WEX47" s="626"/>
      <c r="WEY47" s="655">
        <v>5000</v>
      </c>
      <c r="WEZ47" s="626"/>
      <c r="WFA47" s="655">
        <v>5000</v>
      </c>
      <c r="WFB47" s="626"/>
      <c r="WFC47" s="655">
        <v>5000</v>
      </c>
      <c r="WFD47" s="626"/>
      <c r="WFE47" s="655">
        <v>5000</v>
      </c>
      <c r="WFF47" s="626"/>
      <c r="WFG47" s="655">
        <v>5000</v>
      </c>
      <c r="WFH47" s="626"/>
      <c r="WFI47" s="655">
        <v>5000</v>
      </c>
      <c r="WFJ47" s="626"/>
      <c r="WFK47" s="655">
        <v>5000</v>
      </c>
      <c r="WFL47" s="626"/>
      <c r="WFM47" s="655">
        <v>5000</v>
      </c>
      <c r="WFN47" s="626"/>
      <c r="WFO47" s="655">
        <v>5000</v>
      </c>
      <c r="WFP47" s="626"/>
      <c r="WFQ47" s="655">
        <v>5000</v>
      </c>
      <c r="WFR47" s="626"/>
      <c r="WFS47" s="655">
        <v>5000</v>
      </c>
      <c r="WFT47" s="626"/>
      <c r="WFU47" s="655">
        <v>5000</v>
      </c>
      <c r="WFV47" s="626"/>
      <c r="WFW47" s="655">
        <v>5000</v>
      </c>
      <c r="WFX47" s="626"/>
      <c r="WFY47" s="655">
        <v>5000</v>
      </c>
      <c r="WFZ47" s="626"/>
      <c r="WGA47" s="655">
        <v>5000</v>
      </c>
      <c r="WGB47" s="626"/>
      <c r="WGC47" s="655">
        <v>5000</v>
      </c>
      <c r="WGD47" s="626"/>
      <c r="WGE47" s="655">
        <v>5000</v>
      </c>
      <c r="WGF47" s="626"/>
      <c r="WGG47" s="655">
        <v>5000</v>
      </c>
      <c r="WGH47" s="626"/>
      <c r="WGI47" s="655">
        <v>5000</v>
      </c>
      <c r="WGJ47" s="626"/>
      <c r="WGK47" s="655">
        <v>5000</v>
      </c>
      <c r="WGL47" s="626"/>
      <c r="WGM47" s="655">
        <v>5000</v>
      </c>
      <c r="WGN47" s="626"/>
      <c r="WGO47" s="655">
        <v>5000</v>
      </c>
      <c r="WGP47" s="626"/>
      <c r="WGQ47" s="655">
        <v>5000</v>
      </c>
      <c r="WGR47" s="626"/>
      <c r="WGS47" s="655">
        <v>5000</v>
      </c>
      <c r="WGT47" s="626"/>
      <c r="WGU47" s="655">
        <v>5000</v>
      </c>
      <c r="WGV47" s="626"/>
      <c r="WGW47" s="655">
        <v>5000</v>
      </c>
      <c r="WGX47" s="626"/>
      <c r="WGY47" s="655">
        <v>5000</v>
      </c>
      <c r="WGZ47" s="626"/>
      <c r="WHA47" s="655">
        <v>5000</v>
      </c>
      <c r="WHB47" s="626"/>
      <c r="WHC47" s="655">
        <v>5000</v>
      </c>
      <c r="WHD47" s="626"/>
      <c r="WHE47" s="655">
        <v>5000</v>
      </c>
      <c r="WHF47" s="626"/>
      <c r="WHG47" s="655">
        <v>5000</v>
      </c>
      <c r="WHH47" s="626"/>
      <c r="WHI47" s="655">
        <v>5000</v>
      </c>
      <c r="WHJ47" s="626"/>
      <c r="WHK47" s="655">
        <v>5000</v>
      </c>
      <c r="WHL47" s="626"/>
      <c r="WHM47" s="655">
        <v>5000</v>
      </c>
      <c r="WHN47" s="626"/>
      <c r="WHO47" s="655">
        <v>5000</v>
      </c>
      <c r="WHP47" s="626"/>
      <c r="WHQ47" s="655">
        <v>5000</v>
      </c>
      <c r="WHR47" s="626"/>
      <c r="WHS47" s="655">
        <v>5000</v>
      </c>
      <c r="WHT47" s="626"/>
      <c r="WHU47" s="655">
        <v>5000</v>
      </c>
      <c r="WHV47" s="626"/>
      <c r="WHW47" s="655">
        <v>5000</v>
      </c>
      <c r="WHX47" s="626"/>
      <c r="WHY47" s="655">
        <v>5000</v>
      </c>
      <c r="WHZ47" s="626"/>
      <c r="WIA47" s="655">
        <v>5000</v>
      </c>
      <c r="WIB47" s="626"/>
      <c r="WIC47" s="655">
        <v>5000</v>
      </c>
      <c r="WID47" s="626"/>
      <c r="WIE47" s="655">
        <v>5000</v>
      </c>
      <c r="WIF47" s="626"/>
      <c r="WIG47" s="655">
        <v>5000</v>
      </c>
      <c r="WIH47" s="626"/>
      <c r="WII47" s="655">
        <v>5000</v>
      </c>
      <c r="WIJ47" s="626"/>
      <c r="WIK47" s="655">
        <v>5000</v>
      </c>
      <c r="WIL47" s="626"/>
      <c r="WIM47" s="655">
        <v>5000</v>
      </c>
      <c r="WIN47" s="626"/>
      <c r="WIO47" s="655">
        <v>5000</v>
      </c>
      <c r="WIP47" s="626"/>
      <c r="WIQ47" s="655">
        <v>5000</v>
      </c>
      <c r="WIR47" s="626"/>
      <c r="WIS47" s="655">
        <v>5000</v>
      </c>
      <c r="WIT47" s="626"/>
      <c r="WIU47" s="655">
        <v>5000</v>
      </c>
      <c r="WIV47" s="626"/>
      <c r="WIW47" s="655">
        <v>5000</v>
      </c>
      <c r="WIX47" s="626"/>
      <c r="WIY47" s="655">
        <v>5000</v>
      </c>
      <c r="WIZ47" s="626"/>
      <c r="WJA47" s="655">
        <v>5000</v>
      </c>
      <c r="WJB47" s="626"/>
      <c r="WJC47" s="655">
        <v>5000</v>
      </c>
      <c r="WJD47" s="626"/>
      <c r="WJE47" s="655">
        <v>5000</v>
      </c>
      <c r="WJF47" s="626"/>
      <c r="WJG47" s="655">
        <v>5000</v>
      </c>
      <c r="WJH47" s="626"/>
      <c r="WJI47" s="655">
        <v>5000</v>
      </c>
      <c r="WJJ47" s="626"/>
      <c r="WJK47" s="655">
        <v>5000</v>
      </c>
      <c r="WJL47" s="626"/>
      <c r="WJM47" s="655">
        <v>5000</v>
      </c>
      <c r="WJN47" s="626"/>
      <c r="WJO47" s="655">
        <v>5000</v>
      </c>
      <c r="WJP47" s="626"/>
      <c r="WJQ47" s="655">
        <v>5000</v>
      </c>
      <c r="WJR47" s="626"/>
      <c r="WJS47" s="655">
        <v>5000</v>
      </c>
      <c r="WJT47" s="626"/>
      <c r="WJU47" s="655">
        <v>5000</v>
      </c>
      <c r="WJV47" s="626"/>
      <c r="WJW47" s="655">
        <v>5000</v>
      </c>
      <c r="WJX47" s="626"/>
      <c r="WJY47" s="655">
        <v>5000</v>
      </c>
      <c r="WJZ47" s="626"/>
      <c r="WKA47" s="655">
        <v>5000</v>
      </c>
      <c r="WKB47" s="626"/>
      <c r="WKC47" s="655">
        <v>5000</v>
      </c>
      <c r="WKD47" s="626"/>
      <c r="WKE47" s="655">
        <v>5000</v>
      </c>
      <c r="WKF47" s="626"/>
      <c r="WKG47" s="655">
        <v>5000</v>
      </c>
      <c r="WKH47" s="626"/>
      <c r="WKI47" s="655">
        <v>5000</v>
      </c>
      <c r="WKJ47" s="626"/>
      <c r="WKK47" s="655">
        <v>5000</v>
      </c>
      <c r="WKL47" s="626"/>
      <c r="WKM47" s="655">
        <v>5000</v>
      </c>
      <c r="WKN47" s="626"/>
      <c r="WKO47" s="655">
        <v>5000</v>
      </c>
      <c r="WKP47" s="626"/>
      <c r="WKQ47" s="655">
        <v>5000</v>
      </c>
      <c r="WKR47" s="626"/>
      <c r="WKS47" s="655">
        <v>5000</v>
      </c>
      <c r="WKT47" s="626"/>
      <c r="WKU47" s="655">
        <v>5000</v>
      </c>
      <c r="WKV47" s="626"/>
      <c r="WKW47" s="655">
        <v>5000</v>
      </c>
      <c r="WKX47" s="626"/>
      <c r="WKY47" s="655">
        <v>5000</v>
      </c>
      <c r="WKZ47" s="626"/>
      <c r="WLA47" s="655">
        <v>5000</v>
      </c>
      <c r="WLB47" s="626"/>
      <c r="WLC47" s="655">
        <v>5000</v>
      </c>
      <c r="WLD47" s="626"/>
      <c r="WLE47" s="655">
        <v>5000</v>
      </c>
      <c r="WLF47" s="626"/>
      <c r="WLG47" s="655">
        <v>5000</v>
      </c>
      <c r="WLH47" s="626"/>
      <c r="WLI47" s="655">
        <v>5000</v>
      </c>
      <c r="WLJ47" s="626"/>
      <c r="WLK47" s="655">
        <v>5000</v>
      </c>
      <c r="WLL47" s="626"/>
      <c r="WLM47" s="655">
        <v>5000</v>
      </c>
      <c r="WLN47" s="626"/>
      <c r="WLO47" s="655">
        <v>5000</v>
      </c>
      <c r="WLP47" s="626"/>
      <c r="WLQ47" s="655">
        <v>5000</v>
      </c>
      <c r="WLR47" s="626"/>
      <c r="WLS47" s="655">
        <v>5000</v>
      </c>
      <c r="WLT47" s="626"/>
      <c r="WLU47" s="655">
        <v>5000</v>
      </c>
      <c r="WLV47" s="626"/>
      <c r="WLW47" s="655">
        <v>5000</v>
      </c>
      <c r="WLX47" s="626"/>
      <c r="WLY47" s="655">
        <v>5000</v>
      </c>
      <c r="WLZ47" s="626"/>
      <c r="WMA47" s="655">
        <v>5000</v>
      </c>
      <c r="WMB47" s="626"/>
      <c r="WMC47" s="655">
        <v>5000</v>
      </c>
      <c r="WMD47" s="626"/>
      <c r="WME47" s="655">
        <v>5000</v>
      </c>
      <c r="WMF47" s="626"/>
      <c r="WMG47" s="655">
        <v>5000</v>
      </c>
      <c r="WMH47" s="626"/>
      <c r="WMI47" s="655">
        <v>5000</v>
      </c>
      <c r="WMJ47" s="626"/>
      <c r="WMK47" s="655">
        <v>5000</v>
      </c>
      <c r="WML47" s="626"/>
      <c r="WMM47" s="655">
        <v>5000</v>
      </c>
      <c r="WMN47" s="626"/>
      <c r="WMO47" s="655">
        <v>5000</v>
      </c>
      <c r="WMP47" s="626"/>
      <c r="WMQ47" s="655">
        <v>5000</v>
      </c>
      <c r="WMR47" s="626"/>
      <c r="WMS47" s="655">
        <v>5000</v>
      </c>
      <c r="WMT47" s="626"/>
      <c r="WMU47" s="655">
        <v>5000</v>
      </c>
      <c r="WMV47" s="626"/>
      <c r="WMW47" s="655">
        <v>5000</v>
      </c>
      <c r="WMX47" s="626"/>
      <c r="WMY47" s="655">
        <v>5000</v>
      </c>
      <c r="WMZ47" s="626"/>
      <c r="WNA47" s="655">
        <v>5000</v>
      </c>
      <c r="WNB47" s="626"/>
      <c r="WNC47" s="655">
        <v>5000</v>
      </c>
      <c r="WND47" s="626"/>
      <c r="WNE47" s="655">
        <v>5000</v>
      </c>
      <c r="WNF47" s="626"/>
      <c r="WNG47" s="655">
        <v>5000</v>
      </c>
      <c r="WNH47" s="626"/>
      <c r="WNI47" s="655">
        <v>5000</v>
      </c>
      <c r="WNJ47" s="626"/>
      <c r="WNK47" s="655">
        <v>5000</v>
      </c>
      <c r="WNL47" s="626"/>
      <c r="WNM47" s="655">
        <v>5000</v>
      </c>
      <c r="WNN47" s="626"/>
      <c r="WNO47" s="655">
        <v>5000</v>
      </c>
      <c r="WNP47" s="626"/>
      <c r="WNQ47" s="655">
        <v>5000</v>
      </c>
      <c r="WNR47" s="626"/>
      <c r="WNS47" s="655">
        <v>5000</v>
      </c>
      <c r="WNT47" s="626"/>
      <c r="WNU47" s="655">
        <v>5000</v>
      </c>
      <c r="WNV47" s="626"/>
      <c r="WNW47" s="655">
        <v>5000</v>
      </c>
      <c r="WNX47" s="626"/>
      <c r="WNY47" s="655">
        <v>5000</v>
      </c>
      <c r="WNZ47" s="626"/>
      <c r="WOA47" s="655">
        <v>5000</v>
      </c>
      <c r="WOB47" s="626"/>
      <c r="WOC47" s="655">
        <v>5000</v>
      </c>
      <c r="WOD47" s="626"/>
      <c r="WOE47" s="655">
        <v>5000</v>
      </c>
      <c r="WOF47" s="626"/>
      <c r="WOG47" s="655">
        <v>5000</v>
      </c>
      <c r="WOH47" s="626"/>
      <c r="WOI47" s="655">
        <v>5000</v>
      </c>
      <c r="WOJ47" s="626"/>
      <c r="WOK47" s="655">
        <v>5000</v>
      </c>
      <c r="WOL47" s="626"/>
      <c r="WOM47" s="655">
        <v>5000</v>
      </c>
      <c r="WON47" s="626"/>
      <c r="WOO47" s="655">
        <v>5000</v>
      </c>
      <c r="WOP47" s="626"/>
      <c r="WOQ47" s="655">
        <v>5000</v>
      </c>
      <c r="WOR47" s="626"/>
      <c r="WOS47" s="655">
        <v>5000</v>
      </c>
      <c r="WOT47" s="626"/>
      <c r="WOU47" s="655">
        <v>5000</v>
      </c>
      <c r="WOV47" s="626"/>
      <c r="WOW47" s="655">
        <v>5000</v>
      </c>
      <c r="WOX47" s="626"/>
      <c r="WOY47" s="655">
        <v>5000</v>
      </c>
      <c r="WOZ47" s="626"/>
      <c r="WPA47" s="655">
        <v>5000</v>
      </c>
      <c r="WPB47" s="626"/>
      <c r="WPC47" s="655">
        <v>5000</v>
      </c>
      <c r="WPD47" s="626"/>
      <c r="WPE47" s="655">
        <v>5000</v>
      </c>
      <c r="WPF47" s="626"/>
      <c r="WPG47" s="655">
        <v>5000</v>
      </c>
      <c r="WPH47" s="626"/>
      <c r="WPI47" s="655">
        <v>5000</v>
      </c>
      <c r="WPJ47" s="626"/>
      <c r="WPK47" s="655">
        <v>5000</v>
      </c>
      <c r="WPL47" s="626"/>
      <c r="WPM47" s="655">
        <v>5000</v>
      </c>
      <c r="WPN47" s="626"/>
      <c r="WPO47" s="655">
        <v>5000</v>
      </c>
      <c r="WPP47" s="626"/>
      <c r="WPQ47" s="655">
        <v>5000</v>
      </c>
      <c r="WPR47" s="626"/>
      <c r="WPS47" s="655">
        <v>5000</v>
      </c>
      <c r="WPT47" s="626"/>
      <c r="WPU47" s="655">
        <v>5000</v>
      </c>
      <c r="WPV47" s="626"/>
      <c r="WPW47" s="655">
        <v>5000</v>
      </c>
      <c r="WPX47" s="626"/>
      <c r="WPY47" s="655">
        <v>5000</v>
      </c>
      <c r="WPZ47" s="626"/>
      <c r="WQA47" s="655">
        <v>5000</v>
      </c>
      <c r="WQB47" s="626"/>
      <c r="WQC47" s="655">
        <v>5000</v>
      </c>
      <c r="WQD47" s="626"/>
      <c r="WQE47" s="655">
        <v>5000</v>
      </c>
      <c r="WQF47" s="626"/>
      <c r="WQG47" s="655">
        <v>5000</v>
      </c>
      <c r="WQH47" s="626"/>
      <c r="WQI47" s="655">
        <v>5000</v>
      </c>
      <c r="WQJ47" s="626"/>
      <c r="WQK47" s="655">
        <v>5000</v>
      </c>
      <c r="WQL47" s="626"/>
      <c r="WQM47" s="655">
        <v>5000</v>
      </c>
      <c r="WQN47" s="626"/>
      <c r="WQO47" s="655">
        <v>5000</v>
      </c>
      <c r="WQP47" s="626"/>
      <c r="WQQ47" s="655">
        <v>5000</v>
      </c>
      <c r="WQR47" s="626"/>
      <c r="WQS47" s="655">
        <v>5000</v>
      </c>
      <c r="WQT47" s="626"/>
      <c r="WQU47" s="655">
        <v>5000</v>
      </c>
      <c r="WQV47" s="626"/>
      <c r="WQW47" s="655">
        <v>5000</v>
      </c>
      <c r="WQX47" s="626"/>
      <c r="WQY47" s="655">
        <v>5000</v>
      </c>
      <c r="WQZ47" s="626"/>
      <c r="WRA47" s="655">
        <v>5000</v>
      </c>
      <c r="WRB47" s="626"/>
      <c r="WRC47" s="655">
        <v>5000</v>
      </c>
      <c r="WRD47" s="626"/>
      <c r="WRE47" s="655">
        <v>5000</v>
      </c>
      <c r="WRF47" s="626"/>
      <c r="WRG47" s="655">
        <v>5000</v>
      </c>
      <c r="WRH47" s="626"/>
      <c r="WRI47" s="655">
        <v>5000</v>
      </c>
      <c r="WRJ47" s="626"/>
      <c r="WRK47" s="655">
        <v>5000</v>
      </c>
      <c r="WRL47" s="626"/>
      <c r="WRM47" s="655">
        <v>5000</v>
      </c>
      <c r="WRN47" s="626"/>
      <c r="WRO47" s="655">
        <v>5000</v>
      </c>
      <c r="WRP47" s="626"/>
      <c r="WRQ47" s="655">
        <v>5000</v>
      </c>
      <c r="WRR47" s="626"/>
      <c r="WRS47" s="655">
        <v>5000</v>
      </c>
      <c r="WRT47" s="626"/>
      <c r="WRU47" s="655">
        <v>5000</v>
      </c>
      <c r="WRV47" s="626"/>
      <c r="WRW47" s="655">
        <v>5000</v>
      </c>
      <c r="WRX47" s="626"/>
      <c r="WRY47" s="655">
        <v>5000</v>
      </c>
      <c r="WRZ47" s="626"/>
      <c r="WSA47" s="655">
        <v>5000</v>
      </c>
      <c r="WSB47" s="626"/>
      <c r="WSC47" s="655">
        <v>5000</v>
      </c>
      <c r="WSD47" s="626"/>
      <c r="WSE47" s="655">
        <v>5000</v>
      </c>
      <c r="WSF47" s="626"/>
      <c r="WSG47" s="655">
        <v>5000</v>
      </c>
      <c r="WSH47" s="626"/>
      <c r="WSI47" s="655">
        <v>5000</v>
      </c>
      <c r="WSJ47" s="626"/>
      <c r="WSK47" s="655">
        <v>5000</v>
      </c>
      <c r="WSL47" s="626"/>
      <c r="WSM47" s="655">
        <v>5000</v>
      </c>
      <c r="WSN47" s="626"/>
      <c r="WSO47" s="655">
        <v>5000</v>
      </c>
      <c r="WSP47" s="626"/>
      <c r="WSQ47" s="655">
        <v>5000</v>
      </c>
      <c r="WSR47" s="626"/>
      <c r="WSS47" s="655">
        <v>5000</v>
      </c>
      <c r="WST47" s="626"/>
      <c r="WSU47" s="655">
        <v>5000</v>
      </c>
      <c r="WSV47" s="626"/>
      <c r="WSW47" s="655">
        <v>5000</v>
      </c>
      <c r="WSX47" s="626"/>
      <c r="WSY47" s="655">
        <v>5000</v>
      </c>
      <c r="WSZ47" s="626"/>
      <c r="WTA47" s="655">
        <v>5000</v>
      </c>
      <c r="WTB47" s="626"/>
      <c r="WTC47" s="655">
        <v>5000</v>
      </c>
      <c r="WTD47" s="626"/>
      <c r="WTE47" s="655">
        <v>5000</v>
      </c>
      <c r="WTF47" s="626"/>
      <c r="WTG47" s="655">
        <v>5000</v>
      </c>
      <c r="WTH47" s="626"/>
      <c r="WTI47" s="655">
        <v>5000</v>
      </c>
      <c r="WTJ47" s="626"/>
      <c r="WTK47" s="655">
        <v>5000</v>
      </c>
      <c r="WTL47" s="626"/>
      <c r="WTM47" s="655">
        <v>5000</v>
      </c>
      <c r="WTN47" s="626"/>
      <c r="WTO47" s="655">
        <v>5000</v>
      </c>
      <c r="WTP47" s="626"/>
      <c r="WTQ47" s="655">
        <v>5000</v>
      </c>
      <c r="WTR47" s="626"/>
      <c r="WTS47" s="655">
        <v>5000</v>
      </c>
      <c r="WTT47" s="626"/>
      <c r="WTU47" s="655">
        <v>5000</v>
      </c>
      <c r="WTV47" s="626"/>
      <c r="WTW47" s="655">
        <v>5000</v>
      </c>
      <c r="WTX47" s="626"/>
      <c r="WTY47" s="655">
        <v>5000</v>
      </c>
      <c r="WTZ47" s="626"/>
      <c r="WUA47" s="655">
        <v>5000</v>
      </c>
      <c r="WUB47" s="626"/>
      <c r="WUC47" s="655">
        <v>5000</v>
      </c>
      <c r="WUD47" s="626"/>
      <c r="WUE47" s="655">
        <v>5000</v>
      </c>
      <c r="WUF47" s="626"/>
      <c r="WUG47" s="655">
        <v>5000</v>
      </c>
      <c r="WUH47" s="626"/>
      <c r="WUI47" s="655">
        <v>5000</v>
      </c>
      <c r="WUJ47" s="626"/>
      <c r="WUK47" s="655">
        <v>5000</v>
      </c>
      <c r="WUL47" s="626"/>
      <c r="WUM47" s="655">
        <v>5000</v>
      </c>
      <c r="WUN47" s="626"/>
      <c r="WUO47" s="655">
        <v>5000</v>
      </c>
      <c r="WUP47" s="626"/>
      <c r="WUQ47" s="655">
        <v>5000</v>
      </c>
      <c r="WUR47" s="626"/>
      <c r="WUS47" s="655">
        <v>5000</v>
      </c>
      <c r="WUT47" s="626"/>
      <c r="WUU47" s="655">
        <v>5000</v>
      </c>
      <c r="WUV47" s="626"/>
      <c r="WUW47" s="655">
        <v>5000</v>
      </c>
      <c r="WUX47" s="626"/>
      <c r="WUY47" s="655">
        <v>5000</v>
      </c>
      <c r="WUZ47" s="626"/>
      <c r="WVA47" s="655">
        <v>5000</v>
      </c>
      <c r="WVB47" s="626"/>
      <c r="WVC47" s="655">
        <v>5000</v>
      </c>
      <c r="WVD47" s="626"/>
      <c r="WVE47" s="655">
        <v>5000</v>
      </c>
      <c r="WVF47" s="626"/>
      <c r="WVG47" s="655">
        <v>5000</v>
      </c>
      <c r="WVH47" s="626"/>
      <c r="WVI47" s="655">
        <v>5000</v>
      </c>
      <c r="WVJ47" s="626"/>
      <c r="WVK47" s="655">
        <v>5000</v>
      </c>
      <c r="WVL47" s="626"/>
      <c r="WVM47" s="655">
        <v>5000</v>
      </c>
      <c r="WVN47" s="626"/>
      <c r="WVO47" s="655">
        <v>5000</v>
      </c>
      <c r="WVP47" s="626"/>
      <c r="WVQ47" s="655">
        <v>5000</v>
      </c>
      <c r="WVR47" s="626"/>
      <c r="WVS47" s="655">
        <v>5000</v>
      </c>
      <c r="WVT47" s="626"/>
      <c r="WVU47" s="655">
        <v>5000</v>
      </c>
      <c r="WVV47" s="626"/>
      <c r="WVW47" s="655">
        <v>5000</v>
      </c>
      <c r="WVX47" s="626"/>
      <c r="WVY47" s="655">
        <v>5000</v>
      </c>
      <c r="WVZ47" s="626"/>
      <c r="WWA47" s="655">
        <v>5000</v>
      </c>
      <c r="WWB47" s="626"/>
      <c r="WWC47" s="655">
        <v>5000</v>
      </c>
      <c r="WWD47" s="626"/>
      <c r="WWE47" s="655">
        <v>5000</v>
      </c>
      <c r="WWF47" s="626"/>
      <c r="WWG47" s="655">
        <v>5000</v>
      </c>
      <c r="WWH47" s="626"/>
      <c r="WWI47" s="655">
        <v>5000</v>
      </c>
      <c r="WWJ47" s="626"/>
      <c r="WWK47" s="655">
        <v>5000</v>
      </c>
      <c r="WWL47" s="626"/>
      <c r="WWM47" s="655">
        <v>5000</v>
      </c>
      <c r="WWN47" s="626"/>
      <c r="WWO47" s="655">
        <v>5000</v>
      </c>
      <c r="WWP47" s="626"/>
      <c r="WWQ47" s="655">
        <v>5000</v>
      </c>
      <c r="WWR47" s="626"/>
      <c r="WWS47" s="655">
        <v>5000</v>
      </c>
      <c r="WWT47" s="626"/>
      <c r="WWU47" s="655">
        <v>5000</v>
      </c>
      <c r="WWV47" s="626"/>
      <c r="WWW47" s="655">
        <v>5000</v>
      </c>
      <c r="WWX47" s="626"/>
      <c r="WWY47" s="655">
        <v>5000</v>
      </c>
      <c r="WWZ47" s="626"/>
      <c r="WXA47" s="655">
        <v>5000</v>
      </c>
      <c r="WXB47" s="626"/>
      <c r="WXC47" s="655">
        <v>5000</v>
      </c>
      <c r="WXD47" s="626"/>
      <c r="WXE47" s="655">
        <v>5000</v>
      </c>
      <c r="WXF47" s="626"/>
      <c r="WXG47" s="655">
        <v>5000</v>
      </c>
      <c r="WXH47" s="626"/>
      <c r="WXI47" s="655">
        <v>5000</v>
      </c>
      <c r="WXJ47" s="626"/>
      <c r="WXK47" s="655">
        <v>5000</v>
      </c>
      <c r="WXL47" s="626"/>
      <c r="WXM47" s="655">
        <v>5000</v>
      </c>
      <c r="WXN47" s="626"/>
      <c r="WXO47" s="655">
        <v>5000</v>
      </c>
      <c r="WXP47" s="626"/>
      <c r="WXQ47" s="655">
        <v>5000</v>
      </c>
      <c r="WXR47" s="626"/>
      <c r="WXS47" s="655">
        <v>5000</v>
      </c>
      <c r="WXT47" s="626"/>
      <c r="WXU47" s="655">
        <v>5000</v>
      </c>
      <c r="WXV47" s="626"/>
      <c r="WXW47" s="655">
        <v>5000</v>
      </c>
      <c r="WXX47" s="626"/>
      <c r="WXY47" s="655">
        <v>5000</v>
      </c>
      <c r="WXZ47" s="626"/>
      <c r="WYA47" s="655">
        <v>5000</v>
      </c>
      <c r="WYB47" s="626"/>
      <c r="WYC47" s="655">
        <v>5000</v>
      </c>
      <c r="WYD47" s="626"/>
      <c r="WYE47" s="655">
        <v>5000</v>
      </c>
      <c r="WYF47" s="626"/>
      <c r="WYG47" s="655">
        <v>5000</v>
      </c>
      <c r="WYH47" s="626"/>
      <c r="WYI47" s="655">
        <v>5000</v>
      </c>
      <c r="WYJ47" s="626"/>
      <c r="WYK47" s="655">
        <v>5000</v>
      </c>
      <c r="WYL47" s="626"/>
      <c r="WYM47" s="655">
        <v>5000</v>
      </c>
      <c r="WYN47" s="626"/>
      <c r="WYO47" s="655">
        <v>5000</v>
      </c>
      <c r="WYP47" s="626"/>
      <c r="WYQ47" s="655">
        <v>5000</v>
      </c>
      <c r="WYR47" s="626"/>
      <c r="WYS47" s="655">
        <v>5000</v>
      </c>
      <c r="WYT47" s="626"/>
      <c r="WYU47" s="655">
        <v>5000</v>
      </c>
      <c r="WYV47" s="626"/>
      <c r="WYW47" s="655">
        <v>5000</v>
      </c>
      <c r="WYX47" s="626"/>
      <c r="WYY47" s="655">
        <v>5000</v>
      </c>
      <c r="WYZ47" s="626"/>
      <c r="WZA47" s="655">
        <v>5000</v>
      </c>
      <c r="WZB47" s="626"/>
      <c r="WZC47" s="655">
        <v>5000</v>
      </c>
      <c r="WZD47" s="626"/>
      <c r="WZE47" s="655">
        <v>5000</v>
      </c>
      <c r="WZF47" s="626"/>
      <c r="WZG47" s="655">
        <v>5000</v>
      </c>
      <c r="WZH47" s="626"/>
      <c r="WZI47" s="655">
        <v>5000</v>
      </c>
      <c r="WZJ47" s="626"/>
      <c r="WZK47" s="655">
        <v>5000</v>
      </c>
      <c r="WZL47" s="626"/>
      <c r="WZM47" s="655">
        <v>5000</v>
      </c>
      <c r="WZN47" s="626"/>
      <c r="WZO47" s="655">
        <v>5000</v>
      </c>
      <c r="WZP47" s="626"/>
      <c r="WZQ47" s="655">
        <v>5000</v>
      </c>
      <c r="WZR47" s="626"/>
      <c r="WZS47" s="655">
        <v>5000</v>
      </c>
      <c r="WZT47" s="626"/>
      <c r="WZU47" s="655">
        <v>5000</v>
      </c>
      <c r="WZV47" s="626"/>
      <c r="WZW47" s="655">
        <v>5000</v>
      </c>
      <c r="WZX47" s="626"/>
      <c r="WZY47" s="655">
        <v>5000</v>
      </c>
      <c r="WZZ47" s="626"/>
      <c r="XAA47" s="655">
        <v>5000</v>
      </c>
      <c r="XAB47" s="626"/>
      <c r="XAC47" s="655">
        <v>5000</v>
      </c>
      <c r="XAD47" s="626"/>
      <c r="XAE47" s="655">
        <v>5000</v>
      </c>
      <c r="XAF47" s="626"/>
      <c r="XAG47" s="655">
        <v>5000</v>
      </c>
      <c r="XAH47" s="626"/>
      <c r="XAI47" s="655">
        <v>5000</v>
      </c>
      <c r="XAJ47" s="626"/>
      <c r="XAK47" s="655">
        <v>5000</v>
      </c>
      <c r="XAL47" s="626"/>
      <c r="XAM47" s="655">
        <v>5000</v>
      </c>
      <c r="XAN47" s="626"/>
      <c r="XAO47" s="655">
        <v>5000</v>
      </c>
      <c r="XAP47" s="626"/>
      <c r="XAQ47" s="655">
        <v>5000</v>
      </c>
      <c r="XAR47" s="626"/>
      <c r="XAS47" s="655">
        <v>5000</v>
      </c>
      <c r="XAT47" s="626"/>
      <c r="XAU47" s="655">
        <v>5000</v>
      </c>
      <c r="XAV47" s="626"/>
      <c r="XAW47" s="655">
        <v>5000</v>
      </c>
      <c r="XAX47" s="626"/>
      <c r="XAY47" s="655">
        <v>5000</v>
      </c>
      <c r="XAZ47" s="626"/>
      <c r="XBA47" s="655">
        <v>5000</v>
      </c>
      <c r="XBB47" s="626"/>
      <c r="XBC47" s="655">
        <v>5000</v>
      </c>
      <c r="XBD47" s="626"/>
      <c r="XBE47" s="655">
        <v>5000</v>
      </c>
      <c r="XBF47" s="626"/>
      <c r="XBG47" s="655">
        <v>5000</v>
      </c>
      <c r="XBH47" s="626"/>
      <c r="XBI47" s="655">
        <v>5000</v>
      </c>
      <c r="XBJ47" s="626"/>
      <c r="XBK47" s="655">
        <v>5000</v>
      </c>
      <c r="XBL47" s="626"/>
      <c r="XBM47" s="655">
        <v>5000</v>
      </c>
      <c r="XBN47" s="626"/>
      <c r="XBO47" s="655">
        <v>5000</v>
      </c>
      <c r="XBP47" s="626"/>
      <c r="XBQ47" s="655">
        <v>5000</v>
      </c>
      <c r="XBR47" s="626"/>
      <c r="XBS47" s="655">
        <v>5000</v>
      </c>
      <c r="XBT47" s="626"/>
      <c r="XBU47" s="655">
        <v>5000</v>
      </c>
      <c r="XBV47" s="626"/>
      <c r="XBW47" s="655">
        <v>5000</v>
      </c>
      <c r="XBX47" s="626"/>
      <c r="XBY47" s="655">
        <v>5000</v>
      </c>
      <c r="XBZ47" s="626"/>
      <c r="XCA47" s="655">
        <v>5000</v>
      </c>
      <c r="XCB47" s="626"/>
      <c r="XCC47" s="655">
        <v>5000</v>
      </c>
      <c r="XCD47" s="626"/>
      <c r="XCE47" s="655">
        <v>5000</v>
      </c>
      <c r="XCF47" s="626"/>
      <c r="XCG47" s="655">
        <v>5000</v>
      </c>
      <c r="XCH47" s="626"/>
      <c r="XCI47" s="655">
        <v>5000</v>
      </c>
      <c r="XCJ47" s="626"/>
      <c r="XCK47" s="655">
        <v>5000</v>
      </c>
      <c r="XCL47" s="626"/>
      <c r="XCM47" s="655">
        <v>5000</v>
      </c>
      <c r="XCN47" s="626"/>
      <c r="XCO47" s="655">
        <v>5000</v>
      </c>
      <c r="XCP47" s="626"/>
      <c r="XCQ47" s="655">
        <v>5000</v>
      </c>
      <c r="XCR47" s="626"/>
      <c r="XCS47" s="655">
        <v>5000</v>
      </c>
      <c r="XCT47" s="626"/>
      <c r="XCU47" s="655">
        <v>5000</v>
      </c>
      <c r="XCV47" s="626"/>
      <c r="XCW47" s="655">
        <v>5000</v>
      </c>
      <c r="XCX47" s="626"/>
      <c r="XCY47" s="655">
        <v>5000</v>
      </c>
      <c r="XCZ47" s="626"/>
      <c r="XDA47" s="655">
        <v>5000</v>
      </c>
      <c r="XDB47" s="626"/>
      <c r="XDC47" s="655">
        <v>5000</v>
      </c>
      <c r="XDD47" s="626"/>
      <c r="XDE47" s="655">
        <v>5000</v>
      </c>
      <c r="XDF47" s="626"/>
      <c r="XDG47" s="655">
        <v>5000</v>
      </c>
      <c r="XDH47" s="626"/>
      <c r="XDI47" s="655">
        <v>5000</v>
      </c>
      <c r="XDJ47" s="626"/>
      <c r="XDK47" s="655">
        <v>5000</v>
      </c>
      <c r="XDL47" s="626"/>
      <c r="XDM47" s="655">
        <v>5000</v>
      </c>
      <c r="XDN47" s="626"/>
      <c r="XDO47" s="655">
        <v>5000</v>
      </c>
      <c r="XDP47" s="626"/>
      <c r="XDQ47" s="655">
        <v>5000</v>
      </c>
      <c r="XDR47" s="626"/>
      <c r="XDS47" s="655">
        <v>5000</v>
      </c>
      <c r="XDT47" s="626"/>
      <c r="XDU47" s="655">
        <v>5000</v>
      </c>
      <c r="XDV47" s="626"/>
      <c r="XDW47" s="655">
        <v>5000</v>
      </c>
      <c r="XDX47" s="626"/>
      <c r="XDY47" s="655">
        <v>5000</v>
      </c>
      <c r="XDZ47" s="626"/>
      <c r="XEA47" s="655">
        <v>5000</v>
      </c>
      <c r="XEB47" s="626"/>
      <c r="XEC47" s="655">
        <v>5000</v>
      </c>
      <c r="XED47" s="626"/>
      <c r="XEE47" s="655">
        <v>5000</v>
      </c>
      <c r="XEF47" s="626"/>
      <c r="XEG47" s="655">
        <v>5000</v>
      </c>
      <c r="XEH47" s="626"/>
      <c r="XEI47" s="655">
        <v>5000</v>
      </c>
      <c r="XEJ47" s="626"/>
      <c r="XEK47" s="655">
        <v>5000</v>
      </c>
      <c r="XEL47" s="626"/>
      <c r="XEM47" s="655">
        <v>5000</v>
      </c>
      <c r="XEN47" s="626"/>
      <c r="XEO47" s="655">
        <v>5000</v>
      </c>
      <c r="XEP47" s="626"/>
      <c r="XEQ47" s="655">
        <v>5000</v>
      </c>
      <c r="XER47" s="626"/>
      <c r="XES47" s="655">
        <v>5000</v>
      </c>
      <c r="XET47" s="626"/>
      <c r="XEU47" s="655">
        <v>5000</v>
      </c>
      <c r="XEV47" s="626"/>
      <c r="XEW47" s="655">
        <v>5000</v>
      </c>
      <c r="XEX47" s="626"/>
      <c r="XEY47" s="655">
        <v>5000</v>
      </c>
      <c r="XEZ47" s="626"/>
      <c r="XFA47" s="655">
        <v>5000</v>
      </c>
      <c r="XFB47" s="626"/>
      <c r="XFC47" s="655">
        <v>5000</v>
      </c>
      <c r="XFD47" s="626"/>
    </row>
    <row r="48" spans="1:16384">
      <c r="A48" s="608" t="s">
        <v>1235</v>
      </c>
      <c r="B48" s="608"/>
      <c r="C48" s="665"/>
      <c r="D48" s="608"/>
      <c r="E48" s="656">
        <v>5000</v>
      </c>
      <c r="F48" s="635"/>
      <c r="G48" s="656">
        <v>5000</v>
      </c>
      <c r="H48" s="635"/>
      <c r="I48" s="656">
        <v>5000</v>
      </c>
      <c r="J48" s="635"/>
      <c r="K48" s="656">
        <v>5000</v>
      </c>
      <c r="L48" s="635"/>
      <c r="M48" s="656">
        <v>5000</v>
      </c>
      <c r="N48" s="635"/>
      <c r="O48" s="656">
        <v>5000</v>
      </c>
      <c r="P48" s="635"/>
      <c r="Q48" s="656">
        <v>5000</v>
      </c>
      <c r="R48" s="635"/>
      <c r="S48" s="656">
        <v>5000</v>
      </c>
      <c r="T48" s="635"/>
      <c r="U48" s="656">
        <v>5000</v>
      </c>
      <c r="V48" s="635"/>
      <c r="W48" s="656">
        <v>5000</v>
      </c>
      <c r="X48" s="635"/>
      <c r="Y48" s="656">
        <v>5000</v>
      </c>
      <c r="Z48" s="635"/>
      <c r="AA48" s="656">
        <v>5000</v>
      </c>
      <c r="AB48" s="635"/>
      <c r="AC48" s="656">
        <v>5000</v>
      </c>
      <c r="AD48" s="635"/>
      <c r="AE48" s="656">
        <v>5000</v>
      </c>
      <c r="AF48" s="635"/>
      <c r="AG48" s="656">
        <v>5000</v>
      </c>
      <c r="AH48" s="635"/>
      <c r="AI48" s="656">
        <v>5000</v>
      </c>
      <c r="AJ48" s="635"/>
      <c r="AK48" s="656">
        <v>5000</v>
      </c>
      <c r="AL48" s="635"/>
      <c r="AM48" s="656">
        <v>5000</v>
      </c>
      <c r="AN48" s="635"/>
      <c r="AO48" s="656">
        <v>5000</v>
      </c>
      <c r="AP48" s="635"/>
      <c r="AQ48" s="656">
        <v>5000</v>
      </c>
      <c r="AR48" s="635"/>
      <c r="AS48" s="656">
        <v>5000</v>
      </c>
      <c r="AT48" s="635"/>
      <c r="AU48" s="656">
        <v>5000</v>
      </c>
      <c r="AV48" s="635"/>
      <c r="AW48" s="656">
        <v>5000</v>
      </c>
      <c r="AX48" s="635"/>
      <c r="AY48" s="656">
        <v>5000</v>
      </c>
      <c r="AZ48" s="635"/>
      <c r="BA48" s="656">
        <v>5000</v>
      </c>
      <c r="BB48" s="635"/>
      <c r="BC48" s="656">
        <v>5000</v>
      </c>
      <c r="BD48" s="635"/>
      <c r="BE48" s="656">
        <v>5000</v>
      </c>
      <c r="BF48" s="635"/>
      <c r="BG48" s="656">
        <v>5000</v>
      </c>
      <c r="BH48" s="635"/>
      <c r="BI48" s="656">
        <v>5000</v>
      </c>
      <c r="BJ48" s="635"/>
      <c r="BK48" s="656">
        <v>5000</v>
      </c>
      <c r="BL48" s="635"/>
      <c r="BM48" s="656">
        <v>5000</v>
      </c>
      <c r="BN48" s="635"/>
      <c r="BO48" s="656">
        <v>5000</v>
      </c>
      <c r="BP48" s="635"/>
      <c r="BQ48" s="656">
        <v>5000</v>
      </c>
      <c r="BR48" s="635"/>
      <c r="BS48" s="656">
        <v>5000</v>
      </c>
      <c r="BT48" s="635"/>
      <c r="BU48" s="656">
        <v>5000</v>
      </c>
      <c r="BV48" s="635"/>
      <c r="BW48" s="656">
        <v>5000</v>
      </c>
      <c r="BX48" s="635"/>
      <c r="BY48" s="656">
        <v>5000</v>
      </c>
      <c r="BZ48" s="635"/>
      <c r="CA48" s="656">
        <v>5000</v>
      </c>
      <c r="CB48" s="635"/>
      <c r="CC48" s="656">
        <v>5000</v>
      </c>
      <c r="CD48" s="635"/>
      <c r="CE48" s="656">
        <v>5000</v>
      </c>
      <c r="CF48" s="635"/>
      <c r="CG48" s="656">
        <v>5000</v>
      </c>
      <c r="CH48" s="635"/>
      <c r="CI48" s="656">
        <v>5000</v>
      </c>
      <c r="CJ48" s="635"/>
      <c r="CK48" s="656">
        <v>5000</v>
      </c>
      <c r="CL48" s="635"/>
      <c r="CM48" s="656">
        <v>5000</v>
      </c>
      <c r="CN48" s="635"/>
      <c r="CO48" s="656">
        <v>5000</v>
      </c>
      <c r="CP48" s="635"/>
      <c r="CQ48" s="656">
        <v>5000</v>
      </c>
      <c r="CR48" s="635"/>
      <c r="CS48" s="656">
        <v>5000</v>
      </c>
      <c r="CT48" s="635"/>
      <c r="CU48" s="656">
        <v>5000</v>
      </c>
      <c r="CV48" s="635"/>
      <c r="CW48" s="656">
        <v>5000</v>
      </c>
      <c r="CX48" s="635"/>
      <c r="CY48" s="656">
        <v>5000</v>
      </c>
      <c r="CZ48" s="635"/>
      <c r="DA48" s="656">
        <v>5000</v>
      </c>
      <c r="DB48" s="635"/>
      <c r="DC48" s="656">
        <v>5000</v>
      </c>
      <c r="DD48" s="635"/>
      <c r="DE48" s="656">
        <v>5000</v>
      </c>
      <c r="DF48" s="635"/>
      <c r="DG48" s="656">
        <v>5000</v>
      </c>
      <c r="DH48" s="635"/>
      <c r="DI48" s="656">
        <v>5000</v>
      </c>
      <c r="DJ48" s="635"/>
      <c r="DK48" s="656">
        <v>5000</v>
      </c>
      <c r="DL48" s="635"/>
      <c r="DM48" s="656">
        <v>5000</v>
      </c>
      <c r="DN48" s="635"/>
      <c r="DO48" s="656">
        <v>5000</v>
      </c>
      <c r="DP48" s="635"/>
      <c r="DQ48" s="656">
        <v>5000</v>
      </c>
      <c r="DR48" s="635"/>
      <c r="DS48" s="656">
        <v>5000</v>
      </c>
      <c r="DT48" s="635"/>
      <c r="DU48" s="656">
        <v>5000</v>
      </c>
      <c r="DV48" s="635"/>
      <c r="DW48" s="656">
        <v>5000</v>
      </c>
      <c r="DX48" s="635"/>
      <c r="DY48" s="656">
        <v>5000</v>
      </c>
      <c r="DZ48" s="635"/>
      <c r="EA48" s="656">
        <v>5000</v>
      </c>
      <c r="EB48" s="635"/>
      <c r="EC48" s="656">
        <v>5000</v>
      </c>
      <c r="ED48" s="635"/>
      <c r="EE48" s="656">
        <v>5000</v>
      </c>
      <c r="EF48" s="635"/>
      <c r="EG48" s="656">
        <v>5000</v>
      </c>
      <c r="EH48" s="635"/>
      <c r="EI48" s="656">
        <v>5000</v>
      </c>
      <c r="EJ48" s="635"/>
      <c r="EK48" s="656">
        <v>5000</v>
      </c>
      <c r="EL48" s="635"/>
      <c r="EM48" s="656">
        <v>5000</v>
      </c>
      <c r="EN48" s="635"/>
      <c r="EO48" s="656">
        <v>5000</v>
      </c>
      <c r="EP48" s="635"/>
      <c r="EQ48" s="656">
        <v>5000</v>
      </c>
      <c r="ER48" s="635"/>
      <c r="ES48" s="656">
        <v>5000</v>
      </c>
      <c r="ET48" s="635"/>
      <c r="EU48" s="656">
        <v>5000</v>
      </c>
      <c r="EV48" s="635"/>
      <c r="EW48" s="656">
        <v>5000</v>
      </c>
      <c r="EX48" s="635"/>
      <c r="EY48" s="656">
        <v>5000</v>
      </c>
      <c r="EZ48" s="635"/>
      <c r="FA48" s="656">
        <v>5000</v>
      </c>
      <c r="FB48" s="635"/>
      <c r="FC48" s="656">
        <v>5000</v>
      </c>
      <c r="FD48" s="635"/>
      <c r="FE48" s="656">
        <v>5000</v>
      </c>
      <c r="FF48" s="635"/>
      <c r="FG48" s="656">
        <v>5000</v>
      </c>
      <c r="FH48" s="635"/>
      <c r="FI48" s="656">
        <v>5000</v>
      </c>
      <c r="FJ48" s="635"/>
      <c r="FK48" s="656">
        <v>5000</v>
      </c>
      <c r="FL48" s="635"/>
      <c r="FM48" s="656">
        <v>5000</v>
      </c>
      <c r="FN48" s="635"/>
      <c r="FO48" s="656">
        <v>5000</v>
      </c>
      <c r="FP48" s="635"/>
      <c r="FQ48" s="656">
        <v>5000</v>
      </c>
      <c r="FR48" s="635"/>
      <c r="FS48" s="656">
        <v>5000</v>
      </c>
      <c r="FT48" s="635"/>
      <c r="FU48" s="656">
        <v>5000</v>
      </c>
      <c r="FV48" s="635"/>
      <c r="FW48" s="656">
        <v>5000</v>
      </c>
      <c r="FX48" s="635"/>
      <c r="FY48" s="656">
        <v>5000</v>
      </c>
      <c r="FZ48" s="635"/>
      <c r="GA48" s="656">
        <v>5000</v>
      </c>
      <c r="GB48" s="635"/>
      <c r="GC48" s="656">
        <v>5000</v>
      </c>
      <c r="GD48" s="635"/>
      <c r="GE48" s="656">
        <v>5000</v>
      </c>
      <c r="GF48" s="635"/>
      <c r="GG48" s="656">
        <v>5000</v>
      </c>
      <c r="GH48" s="635"/>
      <c r="GI48" s="656">
        <v>5000</v>
      </c>
      <c r="GJ48" s="635"/>
      <c r="GK48" s="656">
        <v>5000</v>
      </c>
      <c r="GL48" s="635"/>
      <c r="GM48" s="656">
        <v>5000</v>
      </c>
      <c r="GN48" s="635"/>
      <c r="GO48" s="656">
        <v>5000</v>
      </c>
      <c r="GP48" s="635"/>
      <c r="GQ48" s="656">
        <v>5000</v>
      </c>
      <c r="GR48" s="635"/>
      <c r="GS48" s="656">
        <v>5000</v>
      </c>
      <c r="GT48" s="635"/>
      <c r="GU48" s="656">
        <v>5000</v>
      </c>
      <c r="GV48" s="635"/>
      <c r="GW48" s="656">
        <v>5000</v>
      </c>
      <c r="GX48" s="635"/>
      <c r="GY48" s="656">
        <v>5000</v>
      </c>
      <c r="GZ48" s="635"/>
      <c r="HA48" s="656">
        <v>5000</v>
      </c>
      <c r="HB48" s="635"/>
      <c r="HC48" s="656">
        <v>5000</v>
      </c>
      <c r="HD48" s="635"/>
      <c r="HE48" s="656">
        <v>5000</v>
      </c>
      <c r="HF48" s="635"/>
      <c r="HG48" s="656">
        <v>5000</v>
      </c>
      <c r="HH48" s="635"/>
      <c r="HI48" s="656">
        <v>5000</v>
      </c>
      <c r="HJ48" s="635"/>
      <c r="HK48" s="656">
        <v>5000</v>
      </c>
      <c r="HL48" s="635"/>
      <c r="HM48" s="656">
        <v>5000</v>
      </c>
      <c r="HN48" s="635"/>
      <c r="HO48" s="656">
        <v>5000</v>
      </c>
      <c r="HP48" s="635"/>
      <c r="HQ48" s="656">
        <v>5000</v>
      </c>
      <c r="HR48" s="635"/>
      <c r="HS48" s="656">
        <v>5000</v>
      </c>
      <c r="HT48" s="635"/>
      <c r="HU48" s="656">
        <v>5000</v>
      </c>
      <c r="HV48" s="635"/>
      <c r="HW48" s="656">
        <v>5000</v>
      </c>
      <c r="HX48" s="635"/>
      <c r="HY48" s="656">
        <v>5000</v>
      </c>
      <c r="HZ48" s="635"/>
      <c r="IA48" s="656">
        <v>5000</v>
      </c>
      <c r="IB48" s="635"/>
      <c r="IC48" s="656">
        <v>5000</v>
      </c>
      <c r="ID48" s="635"/>
      <c r="IE48" s="656">
        <v>5000</v>
      </c>
      <c r="IF48" s="635"/>
      <c r="IG48" s="656">
        <v>5000</v>
      </c>
      <c r="IH48" s="635"/>
      <c r="II48" s="656">
        <v>5000</v>
      </c>
      <c r="IJ48" s="635"/>
      <c r="IK48" s="656">
        <v>5000</v>
      </c>
      <c r="IL48" s="635"/>
      <c r="IM48" s="656">
        <v>5000</v>
      </c>
      <c r="IN48" s="635"/>
      <c r="IO48" s="656">
        <v>5000</v>
      </c>
      <c r="IP48" s="635"/>
      <c r="IQ48" s="656">
        <v>5000</v>
      </c>
      <c r="IR48" s="635"/>
      <c r="IS48" s="656">
        <v>5000</v>
      </c>
      <c r="IT48" s="635"/>
      <c r="IU48" s="656">
        <v>5000</v>
      </c>
      <c r="IV48" s="635"/>
      <c r="IW48" s="656">
        <v>5000</v>
      </c>
      <c r="IX48" s="635"/>
      <c r="IY48" s="656">
        <v>5000</v>
      </c>
      <c r="IZ48" s="635"/>
      <c r="JA48" s="656">
        <v>5000</v>
      </c>
      <c r="JB48" s="635"/>
      <c r="JC48" s="656">
        <v>5000</v>
      </c>
      <c r="JD48" s="635"/>
      <c r="JE48" s="656">
        <v>5000</v>
      </c>
      <c r="JF48" s="635"/>
      <c r="JG48" s="656">
        <v>5000</v>
      </c>
      <c r="JH48" s="635"/>
      <c r="JI48" s="656">
        <v>5000</v>
      </c>
      <c r="JJ48" s="635"/>
      <c r="JK48" s="656">
        <v>5000</v>
      </c>
      <c r="JL48" s="635"/>
      <c r="JM48" s="656">
        <v>5000</v>
      </c>
      <c r="JN48" s="635"/>
      <c r="JO48" s="656">
        <v>5000</v>
      </c>
      <c r="JP48" s="635"/>
      <c r="JQ48" s="656">
        <v>5000</v>
      </c>
      <c r="JR48" s="635"/>
      <c r="JS48" s="656">
        <v>5000</v>
      </c>
      <c r="JT48" s="635"/>
      <c r="JU48" s="656">
        <v>5000</v>
      </c>
      <c r="JV48" s="635"/>
      <c r="JW48" s="656">
        <v>5000</v>
      </c>
      <c r="JX48" s="635"/>
      <c r="JY48" s="656">
        <v>5000</v>
      </c>
      <c r="JZ48" s="635"/>
      <c r="KA48" s="656">
        <v>5000</v>
      </c>
      <c r="KB48" s="635"/>
      <c r="KC48" s="656">
        <v>5000</v>
      </c>
      <c r="KD48" s="635"/>
      <c r="KE48" s="656">
        <v>5000</v>
      </c>
      <c r="KF48" s="635"/>
      <c r="KG48" s="656">
        <v>5000</v>
      </c>
      <c r="KH48" s="635"/>
      <c r="KI48" s="656">
        <v>5000</v>
      </c>
      <c r="KJ48" s="635"/>
      <c r="KK48" s="656">
        <v>5000</v>
      </c>
      <c r="KL48" s="635"/>
      <c r="KM48" s="656">
        <v>5000</v>
      </c>
      <c r="KN48" s="635"/>
      <c r="KO48" s="656">
        <v>5000</v>
      </c>
      <c r="KP48" s="635"/>
      <c r="KQ48" s="656">
        <v>5000</v>
      </c>
      <c r="KR48" s="635"/>
      <c r="KS48" s="656">
        <v>5000</v>
      </c>
      <c r="KT48" s="635"/>
      <c r="KU48" s="656">
        <v>5000</v>
      </c>
      <c r="KV48" s="635"/>
      <c r="KW48" s="656">
        <v>5000</v>
      </c>
      <c r="KX48" s="635"/>
      <c r="KY48" s="656">
        <v>5000</v>
      </c>
      <c r="KZ48" s="635"/>
      <c r="LA48" s="656">
        <v>5000</v>
      </c>
      <c r="LB48" s="635"/>
      <c r="LC48" s="656">
        <v>5000</v>
      </c>
      <c r="LD48" s="635"/>
      <c r="LE48" s="656">
        <v>5000</v>
      </c>
      <c r="LF48" s="635"/>
      <c r="LG48" s="656">
        <v>5000</v>
      </c>
      <c r="LH48" s="635"/>
      <c r="LI48" s="656">
        <v>5000</v>
      </c>
      <c r="LJ48" s="635"/>
      <c r="LK48" s="656">
        <v>5000</v>
      </c>
      <c r="LL48" s="635"/>
      <c r="LM48" s="656">
        <v>5000</v>
      </c>
      <c r="LN48" s="635"/>
      <c r="LO48" s="656">
        <v>5000</v>
      </c>
      <c r="LP48" s="635"/>
      <c r="LQ48" s="656">
        <v>5000</v>
      </c>
      <c r="LR48" s="635"/>
      <c r="LS48" s="656">
        <v>5000</v>
      </c>
      <c r="LT48" s="635"/>
      <c r="LU48" s="656">
        <v>5000</v>
      </c>
      <c r="LV48" s="635"/>
      <c r="LW48" s="656">
        <v>5000</v>
      </c>
      <c r="LX48" s="635"/>
      <c r="LY48" s="656">
        <v>5000</v>
      </c>
      <c r="LZ48" s="635"/>
      <c r="MA48" s="656">
        <v>5000</v>
      </c>
      <c r="MB48" s="635"/>
      <c r="MC48" s="656">
        <v>5000</v>
      </c>
      <c r="MD48" s="635"/>
      <c r="ME48" s="656">
        <v>5000</v>
      </c>
      <c r="MF48" s="635"/>
      <c r="MG48" s="656">
        <v>5000</v>
      </c>
      <c r="MH48" s="635"/>
      <c r="MI48" s="656">
        <v>5000</v>
      </c>
      <c r="MJ48" s="635"/>
      <c r="MK48" s="656">
        <v>5000</v>
      </c>
      <c r="ML48" s="635"/>
      <c r="MM48" s="656">
        <v>5000</v>
      </c>
      <c r="MN48" s="635"/>
      <c r="MO48" s="656">
        <v>5000</v>
      </c>
      <c r="MP48" s="635"/>
      <c r="MQ48" s="656">
        <v>5000</v>
      </c>
      <c r="MR48" s="635"/>
      <c r="MS48" s="656">
        <v>5000</v>
      </c>
      <c r="MT48" s="635"/>
      <c r="MU48" s="656">
        <v>5000</v>
      </c>
      <c r="MV48" s="635"/>
      <c r="MW48" s="656">
        <v>5000</v>
      </c>
      <c r="MX48" s="635"/>
      <c r="MY48" s="656">
        <v>5000</v>
      </c>
      <c r="MZ48" s="635"/>
      <c r="NA48" s="656">
        <v>5000</v>
      </c>
      <c r="NB48" s="635"/>
      <c r="NC48" s="656">
        <v>5000</v>
      </c>
      <c r="ND48" s="635"/>
      <c r="NE48" s="656">
        <v>5000</v>
      </c>
      <c r="NF48" s="635"/>
      <c r="NG48" s="656">
        <v>5000</v>
      </c>
      <c r="NH48" s="635"/>
      <c r="NI48" s="656">
        <v>5000</v>
      </c>
      <c r="NJ48" s="635"/>
      <c r="NK48" s="656">
        <v>5000</v>
      </c>
      <c r="NL48" s="635"/>
      <c r="NM48" s="656">
        <v>5000</v>
      </c>
      <c r="NN48" s="635"/>
      <c r="NO48" s="656">
        <v>5000</v>
      </c>
      <c r="NP48" s="635"/>
      <c r="NQ48" s="656">
        <v>5000</v>
      </c>
      <c r="NR48" s="635"/>
      <c r="NS48" s="656">
        <v>5000</v>
      </c>
      <c r="NT48" s="635"/>
      <c r="NU48" s="656">
        <v>5000</v>
      </c>
      <c r="NV48" s="635"/>
      <c r="NW48" s="656">
        <v>5000</v>
      </c>
      <c r="NX48" s="635"/>
      <c r="NY48" s="656">
        <v>5000</v>
      </c>
      <c r="NZ48" s="635"/>
      <c r="OA48" s="656">
        <v>5000</v>
      </c>
      <c r="OB48" s="635"/>
      <c r="OC48" s="656">
        <v>5000</v>
      </c>
      <c r="OD48" s="635"/>
      <c r="OE48" s="656">
        <v>5000</v>
      </c>
      <c r="OF48" s="635"/>
      <c r="OG48" s="656">
        <v>5000</v>
      </c>
      <c r="OH48" s="635"/>
      <c r="OI48" s="656">
        <v>5000</v>
      </c>
      <c r="OJ48" s="635"/>
      <c r="OK48" s="656">
        <v>5000</v>
      </c>
      <c r="OL48" s="635"/>
      <c r="OM48" s="656">
        <v>5000</v>
      </c>
      <c r="ON48" s="635"/>
      <c r="OO48" s="656">
        <v>5000</v>
      </c>
      <c r="OP48" s="635"/>
      <c r="OQ48" s="656">
        <v>5000</v>
      </c>
      <c r="OR48" s="635"/>
      <c r="OS48" s="656">
        <v>5000</v>
      </c>
      <c r="OT48" s="635"/>
      <c r="OU48" s="656">
        <v>5000</v>
      </c>
      <c r="OV48" s="635"/>
      <c r="OW48" s="656">
        <v>5000</v>
      </c>
      <c r="OX48" s="635"/>
      <c r="OY48" s="656">
        <v>5000</v>
      </c>
      <c r="OZ48" s="635"/>
      <c r="PA48" s="656">
        <v>5000</v>
      </c>
      <c r="PB48" s="635"/>
      <c r="PC48" s="656">
        <v>5000</v>
      </c>
      <c r="PD48" s="635"/>
      <c r="PE48" s="656">
        <v>5000</v>
      </c>
      <c r="PF48" s="635"/>
      <c r="PG48" s="656">
        <v>5000</v>
      </c>
      <c r="PH48" s="635"/>
      <c r="PI48" s="656">
        <v>5000</v>
      </c>
      <c r="PJ48" s="635"/>
      <c r="PK48" s="656">
        <v>5000</v>
      </c>
      <c r="PL48" s="635"/>
      <c r="PM48" s="656">
        <v>5000</v>
      </c>
      <c r="PN48" s="635"/>
      <c r="PO48" s="656">
        <v>5000</v>
      </c>
      <c r="PP48" s="635"/>
      <c r="PQ48" s="656">
        <v>5000</v>
      </c>
      <c r="PR48" s="635"/>
      <c r="PS48" s="656">
        <v>5000</v>
      </c>
      <c r="PT48" s="635"/>
      <c r="PU48" s="656">
        <v>5000</v>
      </c>
      <c r="PV48" s="635"/>
      <c r="PW48" s="656">
        <v>5000</v>
      </c>
      <c r="PX48" s="635"/>
      <c r="PY48" s="656">
        <v>5000</v>
      </c>
      <c r="PZ48" s="635"/>
      <c r="QA48" s="656">
        <v>5000</v>
      </c>
      <c r="QB48" s="635"/>
      <c r="QC48" s="656">
        <v>5000</v>
      </c>
      <c r="QD48" s="635"/>
      <c r="QE48" s="656">
        <v>5000</v>
      </c>
      <c r="QF48" s="635"/>
      <c r="QG48" s="656">
        <v>5000</v>
      </c>
      <c r="QH48" s="635"/>
      <c r="QI48" s="656">
        <v>5000</v>
      </c>
      <c r="QJ48" s="635"/>
      <c r="QK48" s="656">
        <v>5000</v>
      </c>
      <c r="QL48" s="635"/>
      <c r="QM48" s="656">
        <v>5000</v>
      </c>
      <c r="QN48" s="635"/>
      <c r="QO48" s="656">
        <v>5000</v>
      </c>
      <c r="QP48" s="635"/>
      <c r="QQ48" s="656">
        <v>5000</v>
      </c>
      <c r="QR48" s="635"/>
      <c r="QS48" s="656">
        <v>5000</v>
      </c>
      <c r="QT48" s="635"/>
      <c r="QU48" s="656">
        <v>5000</v>
      </c>
      <c r="QV48" s="635"/>
      <c r="QW48" s="656">
        <v>5000</v>
      </c>
      <c r="QX48" s="635"/>
      <c r="QY48" s="656">
        <v>5000</v>
      </c>
      <c r="QZ48" s="635"/>
      <c r="RA48" s="656">
        <v>5000</v>
      </c>
      <c r="RB48" s="635"/>
      <c r="RC48" s="656">
        <v>5000</v>
      </c>
      <c r="RD48" s="635"/>
      <c r="RE48" s="656">
        <v>5000</v>
      </c>
      <c r="RF48" s="635"/>
      <c r="RG48" s="656">
        <v>5000</v>
      </c>
      <c r="RH48" s="635"/>
      <c r="RI48" s="656">
        <v>5000</v>
      </c>
      <c r="RJ48" s="635"/>
      <c r="RK48" s="656">
        <v>5000</v>
      </c>
      <c r="RL48" s="635"/>
      <c r="RM48" s="656">
        <v>5000</v>
      </c>
      <c r="RN48" s="635"/>
      <c r="RO48" s="656">
        <v>5000</v>
      </c>
      <c r="RP48" s="635"/>
      <c r="RQ48" s="656">
        <v>5000</v>
      </c>
      <c r="RR48" s="635"/>
      <c r="RS48" s="656">
        <v>5000</v>
      </c>
      <c r="RT48" s="635"/>
      <c r="RU48" s="656">
        <v>5000</v>
      </c>
      <c r="RV48" s="635"/>
      <c r="RW48" s="656">
        <v>5000</v>
      </c>
      <c r="RX48" s="635"/>
      <c r="RY48" s="656">
        <v>5000</v>
      </c>
      <c r="RZ48" s="635"/>
      <c r="SA48" s="656">
        <v>5000</v>
      </c>
      <c r="SB48" s="635"/>
      <c r="SC48" s="656">
        <v>5000</v>
      </c>
      <c r="SD48" s="635"/>
      <c r="SE48" s="656">
        <v>5000</v>
      </c>
      <c r="SF48" s="635"/>
      <c r="SG48" s="656">
        <v>5000</v>
      </c>
      <c r="SH48" s="635"/>
      <c r="SI48" s="656">
        <v>5000</v>
      </c>
      <c r="SJ48" s="635"/>
      <c r="SK48" s="656">
        <v>5000</v>
      </c>
      <c r="SL48" s="635"/>
      <c r="SM48" s="656">
        <v>5000</v>
      </c>
      <c r="SN48" s="635"/>
      <c r="SO48" s="656">
        <v>5000</v>
      </c>
      <c r="SP48" s="635"/>
      <c r="SQ48" s="656">
        <v>5000</v>
      </c>
      <c r="SR48" s="635"/>
      <c r="SS48" s="656">
        <v>5000</v>
      </c>
      <c r="ST48" s="635"/>
      <c r="SU48" s="656">
        <v>5000</v>
      </c>
      <c r="SV48" s="635"/>
      <c r="SW48" s="656">
        <v>5000</v>
      </c>
      <c r="SX48" s="635"/>
      <c r="SY48" s="656">
        <v>5000</v>
      </c>
      <c r="SZ48" s="635"/>
      <c r="TA48" s="656">
        <v>5000</v>
      </c>
      <c r="TB48" s="635"/>
      <c r="TC48" s="656">
        <v>5000</v>
      </c>
      <c r="TD48" s="635"/>
      <c r="TE48" s="656">
        <v>5000</v>
      </c>
      <c r="TF48" s="635"/>
      <c r="TG48" s="656">
        <v>5000</v>
      </c>
      <c r="TH48" s="635"/>
      <c r="TI48" s="656">
        <v>5000</v>
      </c>
      <c r="TJ48" s="635"/>
      <c r="TK48" s="656">
        <v>5000</v>
      </c>
      <c r="TL48" s="635"/>
      <c r="TM48" s="656">
        <v>5000</v>
      </c>
      <c r="TN48" s="635"/>
      <c r="TO48" s="656">
        <v>5000</v>
      </c>
      <c r="TP48" s="635"/>
      <c r="TQ48" s="656">
        <v>5000</v>
      </c>
      <c r="TR48" s="635"/>
      <c r="TS48" s="656">
        <v>5000</v>
      </c>
      <c r="TT48" s="635"/>
      <c r="TU48" s="656">
        <v>5000</v>
      </c>
      <c r="TV48" s="635"/>
      <c r="TW48" s="656">
        <v>5000</v>
      </c>
      <c r="TX48" s="635"/>
      <c r="TY48" s="656">
        <v>5000</v>
      </c>
      <c r="TZ48" s="635"/>
      <c r="UA48" s="656">
        <v>5000</v>
      </c>
      <c r="UB48" s="635"/>
      <c r="UC48" s="656">
        <v>5000</v>
      </c>
      <c r="UD48" s="635"/>
      <c r="UE48" s="656">
        <v>5000</v>
      </c>
      <c r="UF48" s="635"/>
      <c r="UG48" s="656">
        <v>5000</v>
      </c>
      <c r="UH48" s="635"/>
      <c r="UI48" s="656">
        <v>5000</v>
      </c>
      <c r="UJ48" s="635"/>
      <c r="UK48" s="656">
        <v>5000</v>
      </c>
      <c r="UL48" s="635"/>
      <c r="UM48" s="656">
        <v>5000</v>
      </c>
      <c r="UN48" s="635"/>
      <c r="UO48" s="656">
        <v>5000</v>
      </c>
      <c r="UP48" s="635"/>
      <c r="UQ48" s="656">
        <v>5000</v>
      </c>
      <c r="UR48" s="635"/>
      <c r="US48" s="656">
        <v>5000</v>
      </c>
      <c r="UT48" s="635"/>
      <c r="UU48" s="656">
        <v>5000</v>
      </c>
      <c r="UV48" s="635"/>
      <c r="UW48" s="656">
        <v>5000</v>
      </c>
      <c r="UX48" s="635"/>
      <c r="UY48" s="656">
        <v>5000</v>
      </c>
      <c r="UZ48" s="635"/>
      <c r="VA48" s="656">
        <v>5000</v>
      </c>
      <c r="VB48" s="635"/>
      <c r="VC48" s="656">
        <v>5000</v>
      </c>
      <c r="VD48" s="635"/>
      <c r="VE48" s="656">
        <v>5000</v>
      </c>
      <c r="VF48" s="635"/>
      <c r="VG48" s="656">
        <v>5000</v>
      </c>
      <c r="VH48" s="635"/>
      <c r="VI48" s="656">
        <v>5000</v>
      </c>
      <c r="VJ48" s="635"/>
      <c r="VK48" s="656">
        <v>5000</v>
      </c>
      <c r="VL48" s="635"/>
      <c r="VM48" s="656">
        <v>5000</v>
      </c>
      <c r="VN48" s="635"/>
      <c r="VO48" s="656">
        <v>5000</v>
      </c>
      <c r="VP48" s="635"/>
      <c r="VQ48" s="656">
        <v>5000</v>
      </c>
      <c r="VR48" s="635"/>
      <c r="VS48" s="656">
        <v>5000</v>
      </c>
      <c r="VT48" s="635"/>
      <c r="VU48" s="656">
        <v>5000</v>
      </c>
      <c r="VV48" s="635"/>
      <c r="VW48" s="656">
        <v>5000</v>
      </c>
      <c r="VX48" s="635"/>
      <c r="VY48" s="656">
        <v>5000</v>
      </c>
      <c r="VZ48" s="635"/>
      <c r="WA48" s="656">
        <v>5000</v>
      </c>
      <c r="WB48" s="635"/>
      <c r="WC48" s="656">
        <v>5000</v>
      </c>
      <c r="WD48" s="635"/>
      <c r="WE48" s="656">
        <v>5000</v>
      </c>
      <c r="WF48" s="635"/>
      <c r="WG48" s="656">
        <v>5000</v>
      </c>
      <c r="WH48" s="635"/>
      <c r="WI48" s="656">
        <v>5000</v>
      </c>
      <c r="WJ48" s="635"/>
      <c r="WK48" s="656">
        <v>5000</v>
      </c>
      <c r="WL48" s="635"/>
      <c r="WM48" s="656">
        <v>5000</v>
      </c>
      <c r="WN48" s="635"/>
      <c r="WO48" s="656">
        <v>5000</v>
      </c>
      <c r="WP48" s="635"/>
      <c r="WQ48" s="656">
        <v>5000</v>
      </c>
      <c r="WR48" s="635"/>
      <c r="WS48" s="656">
        <v>5000</v>
      </c>
      <c r="WT48" s="635"/>
      <c r="WU48" s="656">
        <v>5000</v>
      </c>
      <c r="WV48" s="635"/>
      <c r="WW48" s="656">
        <v>5000</v>
      </c>
      <c r="WX48" s="635"/>
      <c r="WY48" s="656">
        <v>5000</v>
      </c>
      <c r="WZ48" s="635"/>
      <c r="XA48" s="656">
        <v>5000</v>
      </c>
      <c r="XB48" s="635"/>
      <c r="XC48" s="656">
        <v>5000</v>
      </c>
      <c r="XD48" s="635"/>
      <c r="XE48" s="656">
        <v>5000</v>
      </c>
      <c r="XF48" s="635"/>
      <c r="XG48" s="656">
        <v>5000</v>
      </c>
      <c r="XH48" s="635"/>
      <c r="XI48" s="656">
        <v>5000</v>
      </c>
      <c r="XJ48" s="635"/>
      <c r="XK48" s="656">
        <v>5000</v>
      </c>
      <c r="XL48" s="635"/>
      <c r="XM48" s="656">
        <v>5000</v>
      </c>
      <c r="XN48" s="635"/>
      <c r="XO48" s="656">
        <v>5000</v>
      </c>
      <c r="XP48" s="635"/>
      <c r="XQ48" s="656">
        <v>5000</v>
      </c>
      <c r="XR48" s="635"/>
      <c r="XS48" s="656">
        <v>5000</v>
      </c>
      <c r="XT48" s="635"/>
      <c r="XU48" s="656">
        <v>5000</v>
      </c>
      <c r="XV48" s="635"/>
      <c r="XW48" s="656">
        <v>5000</v>
      </c>
      <c r="XX48" s="635"/>
      <c r="XY48" s="656">
        <v>5000</v>
      </c>
      <c r="XZ48" s="635"/>
      <c r="YA48" s="656">
        <v>5000</v>
      </c>
      <c r="YB48" s="635"/>
      <c r="YC48" s="656">
        <v>5000</v>
      </c>
      <c r="YD48" s="635"/>
      <c r="YE48" s="656">
        <v>5000</v>
      </c>
      <c r="YF48" s="635"/>
      <c r="YG48" s="656">
        <v>5000</v>
      </c>
      <c r="YH48" s="635"/>
      <c r="YI48" s="656">
        <v>5000</v>
      </c>
      <c r="YJ48" s="635"/>
      <c r="YK48" s="656">
        <v>5000</v>
      </c>
      <c r="YL48" s="635"/>
      <c r="YM48" s="656">
        <v>5000</v>
      </c>
      <c r="YN48" s="635"/>
      <c r="YO48" s="656">
        <v>5000</v>
      </c>
      <c r="YP48" s="635"/>
      <c r="YQ48" s="656">
        <v>5000</v>
      </c>
      <c r="YR48" s="635"/>
      <c r="YS48" s="656">
        <v>5000</v>
      </c>
      <c r="YT48" s="635"/>
      <c r="YU48" s="656">
        <v>5000</v>
      </c>
      <c r="YV48" s="635"/>
      <c r="YW48" s="656">
        <v>5000</v>
      </c>
      <c r="YX48" s="635"/>
      <c r="YY48" s="656">
        <v>5000</v>
      </c>
      <c r="YZ48" s="635"/>
      <c r="ZA48" s="656">
        <v>5000</v>
      </c>
      <c r="ZB48" s="635"/>
      <c r="ZC48" s="656">
        <v>5000</v>
      </c>
      <c r="ZD48" s="635"/>
      <c r="ZE48" s="656">
        <v>5000</v>
      </c>
      <c r="ZF48" s="635"/>
      <c r="ZG48" s="656">
        <v>5000</v>
      </c>
      <c r="ZH48" s="635"/>
      <c r="ZI48" s="656">
        <v>5000</v>
      </c>
      <c r="ZJ48" s="635"/>
      <c r="ZK48" s="656">
        <v>5000</v>
      </c>
      <c r="ZL48" s="635"/>
      <c r="ZM48" s="656">
        <v>5000</v>
      </c>
      <c r="ZN48" s="635"/>
      <c r="ZO48" s="656">
        <v>5000</v>
      </c>
      <c r="ZP48" s="635"/>
      <c r="ZQ48" s="656">
        <v>5000</v>
      </c>
      <c r="ZR48" s="635"/>
      <c r="ZS48" s="656">
        <v>5000</v>
      </c>
      <c r="ZT48" s="635"/>
      <c r="ZU48" s="656">
        <v>5000</v>
      </c>
      <c r="ZV48" s="635"/>
      <c r="ZW48" s="656">
        <v>5000</v>
      </c>
      <c r="ZX48" s="635"/>
      <c r="ZY48" s="656">
        <v>5000</v>
      </c>
      <c r="ZZ48" s="635"/>
      <c r="AAA48" s="656">
        <v>5000</v>
      </c>
      <c r="AAB48" s="635"/>
      <c r="AAC48" s="656">
        <v>5000</v>
      </c>
      <c r="AAD48" s="635"/>
      <c r="AAE48" s="656">
        <v>5000</v>
      </c>
      <c r="AAF48" s="635"/>
      <c r="AAG48" s="656">
        <v>5000</v>
      </c>
      <c r="AAH48" s="635"/>
      <c r="AAI48" s="656">
        <v>5000</v>
      </c>
      <c r="AAJ48" s="635"/>
      <c r="AAK48" s="656">
        <v>5000</v>
      </c>
      <c r="AAL48" s="635"/>
      <c r="AAM48" s="656">
        <v>5000</v>
      </c>
      <c r="AAN48" s="635"/>
      <c r="AAO48" s="656">
        <v>5000</v>
      </c>
      <c r="AAP48" s="635"/>
      <c r="AAQ48" s="656">
        <v>5000</v>
      </c>
      <c r="AAR48" s="635"/>
      <c r="AAS48" s="656">
        <v>5000</v>
      </c>
      <c r="AAT48" s="635"/>
      <c r="AAU48" s="656">
        <v>5000</v>
      </c>
      <c r="AAV48" s="635"/>
      <c r="AAW48" s="656">
        <v>5000</v>
      </c>
      <c r="AAX48" s="635"/>
      <c r="AAY48" s="656">
        <v>5000</v>
      </c>
      <c r="AAZ48" s="635"/>
      <c r="ABA48" s="656">
        <v>5000</v>
      </c>
      <c r="ABB48" s="635"/>
      <c r="ABC48" s="656">
        <v>5000</v>
      </c>
      <c r="ABD48" s="635"/>
      <c r="ABE48" s="656">
        <v>5000</v>
      </c>
      <c r="ABF48" s="635"/>
      <c r="ABG48" s="656">
        <v>5000</v>
      </c>
      <c r="ABH48" s="635"/>
      <c r="ABI48" s="656">
        <v>5000</v>
      </c>
      <c r="ABJ48" s="635"/>
      <c r="ABK48" s="656">
        <v>5000</v>
      </c>
      <c r="ABL48" s="635"/>
      <c r="ABM48" s="656">
        <v>5000</v>
      </c>
      <c r="ABN48" s="635"/>
      <c r="ABO48" s="656">
        <v>5000</v>
      </c>
      <c r="ABP48" s="635"/>
      <c r="ABQ48" s="656">
        <v>5000</v>
      </c>
      <c r="ABR48" s="635"/>
      <c r="ABS48" s="656">
        <v>5000</v>
      </c>
      <c r="ABT48" s="635"/>
      <c r="ABU48" s="656">
        <v>5000</v>
      </c>
      <c r="ABV48" s="635"/>
      <c r="ABW48" s="656">
        <v>5000</v>
      </c>
      <c r="ABX48" s="635"/>
      <c r="ABY48" s="656">
        <v>5000</v>
      </c>
      <c r="ABZ48" s="635"/>
      <c r="ACA48" s="656">
        <v>5000</v>
      </c>
      <c r="ACB48" s="635"/>
      <c r="ACC48" s="656">
        <v>5000</v>
      </c>
      <c r="ACD48" s="635"/>
      <c r="ACE48" s="656">
        <v>5000</v>
      </c>
      <c r="ACF48" s="635"/>
      <c r="ACG48" s="656">
        <v>5000</v>
      </c>
      <c r="ACH48" s="635"/>
      <c r="ACI48" s="656">
        <v>5000</v>
      </c>
      <c r="ACJ48" s="635"/>
      <c r="ACK48" s="656">
        <v>5000</v>
      </c>
      <c r="ACL48" s="635"/>
      <c r="ACM48" s="656">
        <v>5000</v>
      </c>
      <c r="ACN48" s="635"/>
      <c r="ACO48" s="656">
        <v>5000</v>
      </c>
      <c r="ACP48" s="635"/>
      <c r="ACQ48" s="656">
        <v>5000</v>
      </c>
      <c r="ACR48" s="635"/>
      <c r="ACS48" s="656">
        <v>5000</v>
      </c>
      <c r="ACT48" s="635"/>
      <c r="ACU48" s="656">
        <v>5000</v>
      </c>
      <c r="ACV48" s="635"/>
      <c r="ACW48" s="656">
        <v>5000</v>
      </c>
      <c r="ACX48" s="635"/>
      <c r="ACY48" s="656">
        <v>5000</v>
      </c>
      <c r="ACZ48" s="635"/>
      <c r="ADA48" s="656">
        <v>5000</v>
      </c>
      <c r="ADB48" s="635"/>
      <c r="ADC48" s="656">
        <v>5000</v>
      </c>
      <c r="ADD48" s="635"/>
      <c r="ADE48" s="656">
        <v>5000</v>
      </c>
      <c r="ADF48" s="635"/>
      <c r="ADG48" s="656">
        <v>5000</v>
      </c>
      <c r="ADH48" s="635"/>
      <c r="ADI48" s="656">
        <v>5000</v>
      </c>
      <c r="ADJ48" s="635"/>
      <c r="ADK48" s="656">
        <v>5000</v>
      </c>
      <c r="ADL48" s="635"/>
      <c r="ADM48" s="656">
        <v>5000</v>
      </c>
      <c r="ADN48" s="635"/>
      <c r="ADO48" s="656">
        <v>5000</v>
      </c>
      <c r="ADP48" s="635"/>
      <c r="ADQ48" s="656">
        <v>5000</v>
      </c>
      <c r="ADR48" s="635"/>
      <c r="ADS48" s="656">
        <v>5000</v>
      </c>
      <c r="ADT48" s="635"/>
      <c r="ADU48" s="656">
        <v>5000</v>
      </c>
      <c r="ADV48" s="635"/>
      <c r="ADW48" s="656">
        <v>5000</v>
      </c>
      <c r="ADX48" s="635"/>
      <c r="ADY48" s="656">
        <v>5000</v>
      </c>
      <c r="ADZ48" s="635"/>
      <c r="AEA48" s="656">
        <v>5000</v>
      </c>
      <c r="AEB48" s="635"/>
      <c r="AEC48" s="656">
        <v>5000</v>
      </c>
      <c r="AED48" s="635"/>
      <c r="AEE48" s="656">
        <v>5000</v>
      </c>
      <c r="AEF48" s="635"/>
      <c r="AEG48" s="656">
        <v>5000</v>
      </c>
      <c r="AEH48" s="635"/>
      <c r="AEI48" s="656">
        <v>5000</v>
      </c>
      <c r="AEJ48" s="635"/>
      <c r="AEK48" s="656">
        <v>5000</v>
      </c>
      <c r="AEL48" s="635"/>
      <c r="AEM48" s="656">
        <v>5000</v>
      </c>
      <c r="AEN48" s="635"/>
      <c r="AEO48" s="656">
        <v>5000</v>
      </c>
      <c r="AEP48" s="635"/>
      <c r="AEQ48" s="656">
        <v>5000</v>
      </c>
      <c r="AER48" s="635"/>
      <c r="AES48" s="656">
        <v>5000</v>
      </c>
      <c r="AET48" s="635"/>
      <c r="AEU48" s="656">
        <v>5000</v>
      </c>
      <c r="AEV48" s="635"/>
      <c r="AEW48" s="656">
        <v>5000</v>
      </c>
      <c r="AEX48" s="635"/>
      <c r="AEY48" s="656">
        <v>5000</v>
      </c>
      <c r="AEZ48" s="635"/>
      <c r="AFA48" s="656">
        <v>5000</v>
      </c>
      <c r="AFB48" s="635"/>
      <c r="AFC48" s="656">
        <v>5000</v>
      </c>
      <c r="AFD48" s="635"/>
      <c r="AFE48" s="656">
        <v>5000</v>
      </c>
      <c r="AFF48" s="635"/>
      <c r="AFG48" s="656">
        <v>5000</v>
      </c>
      <c r="AFH48" s="635"/>
      <c r="AFI48" s="656">
        <v>5000</v>
      </c>
      <c r="AFJ48" s="635"/>
      <c r="AFK48" s="656">
        <v>5000</v>
      </c>
      <c r="AFL48" s="635"/>
      <c r="AFM48" s="656">
        <v>5000</v>
      </c>
      <c r="AFN48" s="635"/>
      <c r="AFO48" s="656">
        <v>5000</v>
      </c>
      <c r="AFP48" s="635"/>
      <c r="AFQ48" s="656">
        <v>5000</v>
      </c>
      <c r="AFR48" s="635"/>
      <c r="AFS48" s="656">
        <v>5000</v>
      </c>
      <c r="AFT48" s="635"/>
      <c r="AFU48" s="656">
        <v>5000</v>
      </c>
      <c r="AFV48" s="635"/>
      <c r="AFW48" s="656">
        <v>5000</v>
      </c>
      <c r="AFX48" s="635"/>
      <c r="AFY48" s="656">
        <v>5000</v>
      </c>
      <c r="AFZ48" s="635"/>
      <c r="AGA48" s="656">
        <v>5000</v>
      </c>
      <c r="AGB48" s="635"/>
      <c r="AGC48" s="656">
        <v>5000</v>
      </c>
      <c r="AGD48" s="635"/>
      <c r="AGE48" s="656">
        <v>5000</v>
      </c>
      <c r="AGF48" s="635"/>
      <c r="AGG48" s="656">
        <v>5000</v>
      </c>
      <c r="AGH48" s="635"/>
      <c r="AGI48" s="656">
        <v>5000</v>
      </c>
      <c r="AGJ48" s="635"/>
      <c r="AGK48" s="656">
        <v>5000</v>
      </c>
      <c r="AGL48" s="635"/>
      <c r="AGM48" s="656">
        <v>5000</v>
      </c>
      <c r="AGN48" s="635"/>
      <c r="AGO48" s="656">
        <v>5000</v>
      </c>
      <c r="AGP48" s="635"/>
      <c r="AGQ48" s="656">
        <v>5000</v>
      </c>
      <c r="AGR48" s="635"/>
      <c r="AGS48" s="656">
        <v>5000</v>
      </c>
      <c r="AGT48" s="635"/>
      <c r="AGU48" s="656">
        <v>5000</v>
      </c>
      <c r="AGV48" s="635"/>
      <c r="AGW48" s="656">
        <v>5000</v>
      </c>
      <c r="AGX48" s="635"/>
      <c r="AGY48" s="656">
        <v>5000</v>
      </c>
      <c r="AGZ48" s="635"/>
      <c r="AHA48" s="656">
        <v>5000</v>
      </c>
      <c r="AHB48" s="635"/>
      <c r="AHC48" s="656">
        <v>5000</v>
      </c>
      <c r="AHD48" s="635"/>
      <c r="AHE48" s="656">
        <v>5000</v>
      </c>
      <c r="AHF48" s="635"/>
      <c r="AHG48" s="656">
        <v>5000</v>
      </c>
      <c r="AHH48" s="635"/>
      <c r="AHI48" s="656">
        <v>5000</v>
      </c>
      <c r="AHJ48" s="635"/>
      <c r="AHK48" s="656">
        <v>5000</v>
      </c>
      <c r="AHL48" s="635"/>
      <c r="AHM48" s="656">
        <v>5000</v>
      </c>
      <c r="AHN48" s="635"/>
      <c r="AHO48" s="656">
        <v>5000</v>
      </c>
      <c r="AHP48" s="635"/>
      <c r="AHQ48" s="656">
        <v>5000</v>
      </c>
      <c r="AHR48" s="635"/>
      <c r="AHS48" s="656">
        <v>5000</v>
      </c>
      <c r="AHT48" s="635"/>
      <c r="AHU48" s="656">
        <v>5000</v>
      </c>
      <c r="AHV48" s="635"/>
      <c r="AHW48" s="656">
        <v>5000</v>
      </c>
      <c r="AHX48" s="635"/>
      <c r="AHY48" s="656">
        <v>5000</v>
      </c>
      <c r="AHZ48" s="635"/>
      <c r="AIA48" s="656">
        <v>5000</v>
      </c>
      <c r="AIB48" s="635"/>
      <c r="AIC48" s="656">
        <v>5000</v>
      </c>
      <c r="AID48" s="635"/>
      <c r="AIE48" s="656">
        <v>5000</v>
      </c>
      <c r="AIF48" s="635"/>
      <c r="AIG48" s="656">
        <v>5000</v>
      </c>
      <c r="AIH48" s="635"/>
      <c r="AII48" s="656">
        <v>5000</v>
      </c>
      <c r="AIJ48" s="635"/>
      <c r="AIK48" s="656">
        <v>5000</v>
      </c>
      <c r="AIL48" s="635"/>
      <c r="AIM48" s="656">
        <v>5000</v>
      </c>
      <c r="AIN48" s="635"/>
      <c r="AIO48" s="656">
        <v>5000</v>
      </c>
      <c r="AIP48" s="635"/>
      <c r="AIQ48" s="656">
        <v>5000</v>
      </c>
      <c r="AIR48" s="635"/>
      <c r="AIS48" s="656">
        <v>5000</v>
      </c>
      <c r="AIT48" s="635"/>
      <c r="AIU48" s="656">
        <v>5000</v>
      </c>
      <c r="AIV48" s="635"/>
      <c r="AIW48" s="656">
        <v>5000</v>
      </c>
      <c r="AIX48" s="635"/>
      <c r="AIY48" s="656">
        <v>5000</v>
      </c>
      <c r="AIZ48" s="635"/>
      <c r="AJA48" s="656">
        <v>5000</v>
      </c>
      <c r="AJB48" s="635"/>
      <c r="AJC48" s="656">
        <v>5000</v>
      </c>
      <c r="AJD48" s="635"/>
      <c r="AJE48" s="656">
        <v>5000</v>
      </c>
      <c r="AJF48" s="635"/>
      <c r="AJG48" s="656">
        <v>5000</v>
      </c>
      <c r="AJH48" s="635"/>
      <c r="AJI48" s="656">
        <v>5000</v>
      </c>
      <c r="AJJ48" s="635"/>
      <c r="AJK48" s="656">
        <v>5000</v>
      </c>
      <c r="AJL48" s="635"/>
      <c r="AJM48" s="656">
        <v>5000</v>
      </c>
      <c r="AJN48" s="635"/>
      <c r="AJO48" s="656">
        <v>5000</v>
      </c>
      <c r="AJP48" s="635"/>
      <c r="AJQ48" s="656">
        <v>5000</v>
      </c>
      <c r="AJR48" s="635"/>
      <c r="AJS48" s="656">
        <v>5000</v>
      </c>
      <c r="AJT48" s="635"/>
      <c r="AJU48" s="656">
        <v>5000</v>
      </c>
      <c r="AJV48" s="635"/>
      <c r="AJW48" s="656">
        <v>5000</v>
      </c>
      <c r="AJX48" s="635"/>
      <c r="AJY48" s="656">
        <v>5000</v>
      </c>
      <c r="AJZ48" s="635"/>
      <c r="AKA48" s="656">
        <v>5000</v>
      </c>
      <c r="AKB48" s="635"/>
      <c r="AKC48" s="656">
        <v>5000</v>
      </c>
      <c r="AKD48" s="635"/>
      <c r="AKE48" s="656">
        <v>5000</v>
      </c>
      <c r="AKF48" s="635"/>
      <c r="AKG48" s="656">
        <v>5000</v>
      </c>
      <c r="AKH48" s="635"/>
      <c r="AKI48" s="656">
        <v>5000</v>
      </c>
      <c r="AKJ48" s="635"/>
      <c r="AKK48" s="656">
        <v>5000</v>
      </c>
      <c r="AKL48" s="635"/>
      <c r="AKM48" s="656">
        <v>5000</v>
      </c>
      <c r="AKN48" s="635"/>
      <c r="AKO48" s="656">
        <v>5000</v>
      </c>
      <c r="AKP48" s="635"/>
      <c r="AKQ48" s="656">
        <v>5000</v>
      </c>
      <c r="AKR48" s="635"/>
      <c r="AKS48" s="656">
        <v>5000</v>
      </c>
      <c r="AKT48" s="635"/>
      <c r="AKU48" s="656">
        <v>5000</v>
      </c>
      <c r="AKV48" s="635"/>
      <c r="AKW48" s="656">
        <v>5000</v>
      </c>
      <c r="AKX48" s="635"/>
      <c r="AKY48" s="656">
        <v>5000</v>
      </c>
      <c r="AKZ48" s="635"/>
      <c r="ALA48" s="656">
        <v>5000</v>
      </c>
      <c r="ALB48" s="635"/>
      <c r="ALC48" s="656">
        <v>5000</v>
      </c>
      <c r="ALD48" s="635"/>
      <c r="ALE48" s="656">
        <v>5000</v>
      </c>
      <c r="ALF48" s="635"/>
      <c r="ALG48" s="656">
        <v>5000</v>
      </c>
      <c r="ALH48" s="635"/>
      <c r="ALI48" s="656">
        <v>5000</v>
      </c>
      <c r="ALJ48" s="635"/>
      <c r="ALK48" s="656">
        <v>5000</v>
      </c>
      <c r="ALL48" s="635"/>
      <c r="ALM48" s="656">
        <v>5000</v>
      </c>
      <c r="ALN48" s="635"/>
      <c r="ALO48" s="656">
        <v>5000</v>
      </c>
      <c r="ALP48" s="635"/>
      <c r="ALQ48" s="656">
        <v>5000</v>
      </c>
      <c r="ALR48" s="635"/>
      <c r="ALS48" s="656">
        <v>5000</v>
      </c>
      <c r="ALT48" s="635"/>
      <c r="ALU48" s="656">
        <v>5000</v>
      </c>
      <c r="ALV48" s="635"/>
      <c r="ALW48" s="656">
        <v>5000</v>
      </c>
      <c r="ALX48" s="635"/>
      <c r="ALY48" s="656">
        <v>5000</v>
      </c>
      <c r="ALZ48" s="635"/>
      <c r="AMA48" s="656">
        <v>5000</v>
      </c>
      <c r="AMB48" s="635"/>
      <c r="AMC48" s="656">
        <v>5000</v>
      </c>
      <c r="AMD48" s="635"/>
      <c r="AME48" s="656">
        <v>5000</v>
      </c>
      <c r="AMF48" s="635"/>
      <c r="AMG48" s="656">
        <v>5000</v>
      </c>
      <c r="AMH48" s="635"/>
      <c r="AMI48" s="656">
        <v>5000</v>
      </c>
      <c r="AMJ48" s="635"/>
      <c r="AMK48" s="656">
        <v>5000</v>
      </c>
      <c r="AML48" s="635"/>
      <c r="AMM48" s="656">
        <v>5000</v>
      </c>
      <c r="AMN48" s="635"/>
      <c r="AMO48" s="656">
        <v>5000</v>
      </c>
      <c r="AMP48" s="635"/>
      <c r="AMQ48" s="656">
        <v>5000</v>
      </c>
      <c r="AMR48" s="635"/>
      <c r="AMS48" s="656">
        <v>5000</v>
      </c>
      <c r="AMT48" s="635"/>
      <c r="AMU48" s="656">
        <v>5000</v>
      </c>
      <c r="AMV48" s="635"/>
      <c r="AMW48" s="656">
        <v>5000</v>
      </c>
      <c r="AMX48" s="635"/>
      <c r="AMY48" s="656">
        <v>5000</v>
      </c>
      <c r="AMZ48" s="635"/>
      <c r="ANA48" s="656">
        <v>5000</v>
      </c>
      <c r="ANB48" s="635"/>
      <c r="ANC48" s="656">
        <v>5000</v>
      </c>
      <c r="AND48" s="635"/>
      <c r="ANE48" s="656">
        <v>5000</v>
      </c>
      <c r="ANF48" s="635"/>
      <c r="ANG48" s="656">
        <v>5000</v>
      </c>
      <c r="ANH48" s="635"/>
      <c r="ANI48" s="656">
        <v>5000</v>
      </c>
      <c r="ANJ48" s="635"/>
      <c r="ANK48" s="656">
        <v>5000</v>
      </c>
      <c r="ANL48" s="635"/>
      <c r="ANM48" s="656">
        <v>5000</v>
      </c>
      <c r="ANN48" s="635"/>
      <c r="ANO48" s="656">
        <v>5000</v>
      </c>
      <c r="ANP48" s="635"/>
      <c r="ANQ48" s="656">
        <v>5000</v>
      </c>
      <c r="ANR48" s="635"/>
      <c r="ANS48" s="656">
        <v>5000</v>
      </c>
      <c r="ANT48" s="635"/>
      <c r="ANU48" s="656">
        <v>5000</v>
      </c>
      <c r="ANV48" s="635"/>
      <c r="ANW48" s="656">
        <v>5000</v>
      </c>
      <c r="ANX48" s="635"/>
      <c r="ANY48" s="656">
        <v>5000</v>
      </c>
      <c r="ANZ48" s="635"/>
      <c r="AOA48" s="656">
        <v>5000</v>
      </c>
      <c r="AOB48" s="635"/>
      <c r="AOC48" s="656">
        <v>5000</v>
      </c>
      <c r="AOD48" s="635"/>
      <c r="AOE48" s="656">
        <v>5000</v>
      </c>
      <c r="AOF48" s="635"/>
      <c r="AOG48" s="656">
        <v>5000</v>
      </c>
      <c r="AOH48" s="635"/>
      <c r="AOI48" s="656">
        <v>5000</v>
      </c>
      <c r="AOJ48" s="635"/>
      <c r="AOK48" s="656">
        <v>5000</v>
      </c>
      <c r="AOL48" s="635"/>
      <c r="AOM48" s="656">
        <v>5000</v>
      </c>
      <c r="AON48" s="635"/>
      <c r="AOO48" s="656">
        <v>5000</v>
      </c>
      <c r="AOP48" s="635"/>
      <c r="AOQ48" s="656">
        <v>5000</v>
      </c>
      <c r="AOR48" s="635"/>
      <c r="AOS48" s="656">
        <v>5000</v>
      </c>
      <c r="AOT48" s="635"/>
      <c r="AOU48" s="656">
        <v>5000</v>
      </c>
      <c r="AOV48" s="635"/>
      <c r="AOW48" s="656">
        <v>5000</v>
      </c>
      <c r="AOX48" s="635"/>
      <c r="AOY48" s="656">
        <v>5000</v>
      </c>
      <c r="AOZ48" s="635"/>
      <c r="APA48" s="656">
        <v>5000</v>
      </c>
      <c r="APB48" s="635"/>
      <c r="APC48" s="656">
        <v>5000</v>
      </c>
      <c r="APD48" s="635"/>
      <c r="APE48" s="656">
        <v>5000</v>
      </c>
      <c r="APF48" s="635"/>
      <c r="APG48" s="656">
        <v>5000</v>
      </c>
      <c r="APH48" s="635"/>
      <c r="API48" s="656">
        <v>5000</v>
      </c>
      <c r="APJ48" s="635"/>
      <c r="APK48" s="656">
        <v>5000</v>
      </c>
      <c r="APL48" s="635"/>
      <c r="APM48" s="656">
        <v>5000</v>
      </c>
      <c r="APN48" s="635"/>
      <c r="APO48" s="656">
        <v>5000</v>
      </c>
      <c r="APP48" s="635"/>
      <c r="APQ48" s="656">
        <v>5000</v>
      </c>
      <c r="APR48" s="635"/>
      <c r="APS48" s="656">
        <v>5000</v>
      </c>
      <c r="APT48" s="635"/>
      <c r="APU48" s="656">
        <v>5000</v>
      </c>
      <c r="APV48" s="635"/>
      <c r="APW48" s="656">
        <v>5000</v>
      </c>
      <c r="APX48" s="635"/>
      <c r="APY48" s="656">
        <v>5000</v>
      </c>
      <c r="APZ48" s="635"/>
      <c r="AQA48" s="656">
        <v>5000</v>
      </c>
      <c r="AQB48" s="635"/>
      <c r="AQC48" s="656">
        <v>5000</v>
      </c>
      <c r="AQD48" s="635"/>
      <c r="AQE48" s="656">
        <v>5000</v>
      </c>
      <c r="AQF48" s="635"/>
      <c r="AQG48" s="656">
        <v>5000</v>
      </c>
      <c r="AQH48" s="635"/>
      <c r="AQI48" s="656">
        <v>5000</v>
      </c>
      <c r="AQJ48" s="635"/>
      <c r="AQK48" s="656">
        <v>5000</v>
      </c>
      <c r="AQL48" s="635"/>
      <c r="AQM48" s="656">
        <v>5000</v>
      </c>
      <c r="AQN48" s="635"/>
      <c r="AQO48" s="656">
        <v>5000</v>
      </c>
      <c r="AQP48" s="635"/>
      <c r="AQQ48" s="656">
        <v>5000</v>
      </c>
      <c r="AQR48" s="635"/>
      <c r="AQS48" s="656">
        <v>5000</v>
      </c>
      <c r="AQT48" s="635"/>
      <c r="AQU48" s="656">
        <v>5000</v>
      </c>
      <c r="AQV48" s="635"/>
      <c r="AQW48" s="656">
        <v>5000</v>
      </c>
      <c r="AQX48" s="635"/>
      <c r="AQY48" s="656">
        <v>5000</v>
      </c>
      <c r="AQZ48" s="635"/>
      <c r="ARA48" s="656">
        <v>5000</v>
      </c>
      <c r="ARB48" s="635"/>
      <c r="ARC48" s="656">
        <v>5000</v>
      </c>
      <c r="ARD48" s="635"/>
      <c r="ARE48" s="656">
        <v>5000</v>
      </c>
      <c r="ARF48" s="635"/>
      <c r="ARG48" s="656">
        <v>5000</v>
      </c>
      <c r="ARH48" s="635"/>
      <c r="ARI48" s="656">
        <v>5000</v>
      </c>
      <c r="ARJ48" s="635"/>
      <c r="ARK48" s="656">
        <v>5000</v>
      </c>
      <c r="ARL48" s="635"/>
      <c r="ARM48" s="656">
        <v>5000</v>
      </c>
      <c r="ARN48" s="635"/>
      <c r="ARO48" s="656">
        <v>5000</v>
      </c>
      <c r="ARP48" s="635"/>
      <c r="ARQ48" s="656">
        <v>5000</v>
      </c>
      <c r="ARR48" s="635"/>
      <c r="ARS48" s="656">
        <v>5000</v>
      </c>
      <c r="ART48" s="635"/>
      <c r="ARU48" s="656">
        <v>5000</v>
      </c>
      <c r="ARV48" s="635"/>
      <c r="ARW48" s="656">
        <v>5000</v>
      </c>
      <c r="ARX48" s="635"/>
      <c r="ARY48" s="656">
        <v>5000</v>
      </c>
      <c r="ARZ48" s="635"/>
      <c r="ASA48" s="656">
        <v>5000</v>
      </c>
      <c r="ASB48" s="635"/>
      <c r="ASC48" s="656">
        <v>5000</v>
      </c>
      <c r="ASD48" s="635"/>
      <c r="ASE48" s="656">
        <v>5000</v>
      </c>
      <c r="ASF48" s="635"/>
      <c r="ASG48" s="656">
        <v>5000</v>
      </c>
      <c r="ASH48" s="635"/>
      <c r="ASI48" s="656">
        <v>5000</v>
      </c>
      <c r="ASJ48" s="635"/>
      <c r="ASK48" s="656">
        <v>5000</v>
      </c>
      <c r="ASL48" s="635"/>
      <c r="ASM48" s="656">
        <v>5000</v>
      </c>
      <c r="ASN48" s="635"/>
      <c r="ASO48" s="656">
        <v>5000</v>
      </c>
      <c r="ASP48" s="635"/>
      <c r="ASQ48" s="656">
        <v>5000</v>
      </c>
      <c r="ASR48" s="635"/>
      <c r="ASS48" s="656">
        <v>5000</v>
      </c>
      <c r="AST48" s="635"/>
      <c r="ASU48" s="656">
        <v>5000</v>
      </c>
      <c r="ASV48" s="635"/>
      <c r="ASW48" s="656">
        <v>5000</v>
      </c>
      <c r="ASX48" s="635"/>
      <c r="ASY48" s="656">
        <v>5000</v>
      </c>
      <c r="ASZ48" s="635"/>
      <c r="ATA48" s="656">
        <v>5000</v>
      </c>
      <c r="ATB48" s="635"/>
      <c r="ATC48" s="656">
        <v>5000</v>
      </c>
      <c r="ATD48" s="635"/>
      <c r="ATE48" s="656">
        <v>5000</v>
      </c>
      <c r="ATF48" s="635"/>
      <c r="ATG48" s="656">
        <v>5000</v>
      </c>
      <c r="ATH48" s="635"/>
      <c r="ATI48" s="656">
        <v>5000</v>
      </c>
      <c r="ATJ48" s="635"/>
      <c r="ATK48" s="656">
        <v>5000</v>
      </c>
      <c r="ATL48" s="635"/>
      <c r="ATM48" s="656">
        <v>5000</v>
      </c>
      <c r="ATN48" s="635"/>
      <c r="ATO48" s="656">
        <v>5000</v>
      </c>
      <c r="ATP48" s="635"/>
      <c r="ATQ48" s="656">
        <v>5000</v>
      </c>
      <c r="ATR48" s="635"/>
      <c r="ATS48" s="656">
        <v>5000</v>
      </c>
      <c r="ATT48" s="635"/>
      <c r="ATU48" s="656">
        <v>5000</v>
      </c>
      <c r="ATV48" s="635"/>
      <c r="ATW48" s="656">
        <v>5000</v>
      </c>
      <c r="ATX48" s="635"/>
      <c r="ATY48" s="656">
        <v>5000</v>
      </c>
      <c r="ATZ48" s="635"/>
      <c r="AUA48" s="656">
        <v>5000</v>
      </c>
      <c r="AUB48" s="635"/>
      <c r="AUC48" s="656">
        <v>5000</v>
      </c>
      <c r="AUD48" s="635"/>
      <c r="AUE48" s="656">
        <v>5000</v>
      </c>
      <c r="AUF48" s="635"/>
      <c r="AUG48" s="656">
        <v>5000</v>
      </c>
      <c r="AUH48" s="635"/>
      <c r="AUI48" s="656">
        <v>5000</v>
      </c>
      <c r="AUJ48" s="635"/>
      <c r="AUK48" s="656">
        <v>5000</v>
      </c>
      <c r="AUL48" s="635"/>
      <c r="AUM48" s="656">
        <v>5000</v>
      </c>
      <c r="AUN48" s="635"/>
      <c r="AUO48" s="656">
        <v>5000</v>
      </c>
      <c r="AUP48" s="635"/>
      <c r="AUQ48" s="656">
        <v>5000</v>
      </c>
      <c r="AUR48" s="635"/>
      <c r="AUS48" s="656">
        <v>5000</v>
      </c>
      <c r="AUT48" s="635"/>
      <c r="AUU48" s="656">
        <v>5000</v>
      </c>
      <c r="AUV48" s="635"/>
      <c r="AUW48" s="656">
        <v>5000</v>
      </c>
      <c r="AUX48" s="635"/>
      <c r="AUY48" s="656">
        <v>5000</v>
      </c>
      <c r="AUZ48" s="635"/>
      <c r="AVA48" s="656">
        <v>5000</v>
      </c>
      <c r="AVB48" s="635"/>
      <c r="AVC48" s="656">
        <v>5000</v>
      </c>
      <c r="AVD48" s="635"/>
      <c r="AVE48" s="656">
        <v>5000</v>
      </c>
      <c r="AVF48" s="635"/>
      <c r="AVG48" s="656">
        <v>5000</v>
      </c>
      <c r="AVH48" s="635"/>
      <c r="AVI48" s="656">
        <v>5000</v>
      </c>
      <c r="AVJ48" s="635"/>
      <c r="AVK48" s="656">
        <v>5000</v>
      </c>
      <c r="AVL48" s="635"/>
      <c r="AVM48" s="656">
        <v>5000</v>
      </c>
      <c r="AVN48" s="635"/>
      <c r="AVO48" s="656">
        <v>5000</v>
      </c>
      <c r="AVP48" s="635"/>
      <c r="AVQ48" s="656">
        <v>5000</v>
      </c>
      <c r="AVR48" s="635"/>
      <c r="AVS48" s="656">
        <v>5000</v>
      </c>
      <c r="AVT48" s="635"/>
      <c r="AVU48" s="656">
        <v>5000</v>
      </c>
      <c r="AVV48" s="635"/>
      <c r="AVW48" s="656">
        <v>5000</v>
      </c>
      <c r="AVX48" s="635"/>
      <c r="AVY48" s="656">
        <v>5000</v>
      </c>
      <c r="AVZ48" s="635"/>
      <c r="AWA48" s="656">
        <v>5000</v>
      </c>
      <c r="AWB48" s="635"/>
      <c r="AWC48" s="656">
        <v>5000</v>
      </c>
      <c r="AWD48" s="635"/>
      <c r="AWE48" s="656">
        <v>5000</v>
      </c>
      <c r="AWF48" s="635"/>
      <c r="AWG48" s="656">
        <v>5000</v>
      </c>
      <c r="AWH48" s="635"/>
      <c r="AWI48" s="656">
        <v>5000</v>
      </c>
      <c r="AWJ48" s="635"/>
      <c r="AWK48" s="656">
        <v>5000</v>
      </c>
      <c r="AWL48" s="635"/>
      <c r="AWM48" s="656">
        <v>5000</v>
      </c>
      <c r="AWN48" s="635"/>
      <c r="AWO48" s="656">
        <v>5000</v>
      </c>
      <c r="AWP48" s="635"/>
      <c r="AWQ48" s="656">
        <v>5000</v>
      </c>
      <c r="AWR48" s="635"/>
      <c r="AWS48" s="656">
        <v>5000</v>
      </c>
      <c r="AWT48" s="635"/>
      <c r="AWU48" s="656">
        <v>5000</v>
      </c>
      <c r="AWV48" s="635"/>
      <c r="AWW48" s="656">
        <v>5000</v>
      </c>
      <c r="AWX48" s="635"/>
      <c r="AWY48" s="656">
        <v>5000</v>
      </c>
      <c r="AWZ48" s="635"/>
      <c r="AXA48" s="656">
        <v>5000</v>
      </c>
      <c r="AXB48" s="635"/>
      <c r="AXC48" s="656">
        <v>5000</v>
      </c>
      <c r="AXD48" s="635"/>
      <c r="AXE48" s="656">
        <v>5000</v>
      </c>
      <c r="AXF48" s="635"/>
      <c r="AXG48" s="656">
        <v>5000</v>
      </c>
      <c r="AXH48" s="635"/>
      <c r="AXI48" s="656">
        <v>5000</v>
      </c>
      <c r="AXJ48" s="635"/>
      <c r="AXK48" s="656">
        <v>5000</v>
      </c>
      <c r="AXL48" s="635"/>
      <c r="AXM48" s="656">
        <v>5000</v>
      </c>
      <c r="AXN48" s="635"/>
      <c r="AXO48" s="656">
        <v>5000</v>
      </c>
      <c r="AXP48" s="635"/>
      <c r="AXQ48" s="656">
        <v>5000</v>
      </c>
      <c r="AXR48" s="635"/>
      <c r="AXS48" s="656">
        <v>5000</v>
      </c>
      <c r="AXT48" s="635"/>
      <c r="AXU48" s="656">
        <v>5000</v>
      </c>
      <c r="AXV48" s="635"/>
      <c r="AXW48" s="656">
        <v>5000</v>
      </c>
      <c r="AXX48" s="635"/>
      <c r="AXY48" s="656">
        <v>5000</v>
      </c>
      <c r="AXZ48" s="635"/>
      <c r="AYA48" s="656">
        <v>5000</v>
      </c>
      <c r="AYB48" s="635"/>
      <c r="AYC48" s="656">
        <v>5000</v>
      </c>
      <c r="AYD48" s="635"/>
      <c r="AYE48" s="656">
        <v>5000</v>
      </c>
      <c r="AYF48" s="635"/>
      <c r="AYG48" s="656">
        <v>5000</v>
      </c>
      <c r="AYH48" s="635"/>
      <c r="AYI48" s="656">
        <v>5000</v>
      </c>
      <c r="AYJ48" s="635"/>
      <c r="AYK48" s="656">
        <v>5000</v>
      </c>
      <c r="AYL48" s="635"/>
      <c r="AYM48" s="656">
        <v>5000</v>
      </c>
      <c r="AYN48" s="635"/>
      <c r="AYO48" s="656">
        <v>5000</v>
      </c>
      <c r="AYP48" s="635"/>
      <c r="AYQ48" s="656">
        <v>5000</v>
      </c>
      <c r="AYR48" s="635"/>
      <c r="AYS48" s="656">
        <v>5000</v>
      </c>
      <c r="AYT48" s="635"/>
      <c r="AYU48" s="656">
        <v>5000</v>
      </c>
      <c r="AYV48" s="635"/>
      <c r="AYW48" s="656">
        <v>5000</v>
      </c>
      <c r="AYX48" s="635"/>
      <c r="AYY48" s="656">
        <v>5000</v>
      </c>
      <c r="AYZ48" s="635"/>
      <c r="AZA48" s="656">
        <v>5000</v>
      </c>
      <c r="AZB48" s="635"/>
      <c r="AZC48" s="656">
        <v>5000</v>
      </c>
      <c r="AZD48" s="635"/>
      <c r="AZE48" s="656">
        <v>5000</v>
      </c>
      <c r="AZF48" s="635"/>
      <c r="AZG48" s="656">
        <v>5000</v>
      </c>
      <c r="AZH48" s="635"/>
      <c r="AZI48" s="656">
        <v>5000</v>
      </c>
      <c r="AZJ48" s="635"/>
      <c r="AZK48" s="656">
        <v>5000</v>
      </c>
      <c r="AZL48" s="635"/>
      <c r="AZM48" s="656">
        <v>5000</v>
      </c>
      <c r="AZN48" s="635"/>
      <c r="AZO48" s="656">
        <v>5000</v>
      </c>
      <c r="AZP48" s="635"/>
      <c r="AZQ48" s="656">
        <v>5000</v>
      </c>
      <c r="AZR48" s="635"/>
      <c r="AZS48" s="656">
        <v>5000</v>
      </c>
      <c r="AZT48" s="635"/>
      <c r="AZU48" s="656">
        <v>5000</v>
      </c>
      <c r="AZV48" s="635"/>
      <c r="AZW48" s="656">
        <v>5000</v>
      </c>
      <c r="AZX48" s="635"/>
      <c r="AZY48" s="656">
        <v>5000</v>
      </c>
      <c r="AZZ48" s="635"/>
      <c r="BAA48" s="656">
        <v>5000</v>
      </c>
      <c r="BAB48" s="635"/>
      <c r="BAC48" s="656">
        <v>5000</v>
      </c>
      <c r="BAD48" s="635"/>
      <c r="BAE48" s="656">
        <v>5000</v>
      </c>
      <c r="BAF48" s="635"/>
      <c r="BAG48" s="656">
        <v>5000</v>
      </c>
      <c r="BAH48" s="635"/>
      <c r="BAI48" s="656">
        <v>5000</v>
      </c>
      <c r="BAJ48" s="635"/>
      <c r="BAK48" s="656">
        <v>5000</v>
      </c>
      <c r="BAL48" s="635"/>
      <c r="BAM48" s="656">
        <v>5000</v>
      </c>
      <c r="BAN48" s="635"/>
      <c r="BAO48" s="656">
        <v>5000</v>
      </c>
      <c r="BAP48" s="635"/>
      <c r="BAQ48" s="656">
        <v>5000</v>
      </c>
      <c r="BAR48" s="635"/>
      <c r="BAS48" s="656">
        <v>5000</v>
      </c>
      <c r="BAT48" s="635"/>
      <c r="BAU48" s="656">
        <v>5000</v>
      </c>
      <c r="BAV48" s="635"/>
      <c r="BAW48" s="656">
        <v>5000</v>
      </c>
      <c r="BAX48" s="635"/>
      <c r="BAY48" s="656">
        <v>5000</v>
      </c>
      <c r="BAZ48" s="635"/>
      <c r="BBA48" s="656">
        <v>5000</v>
      </c>
      <c r="BBB48" s="635"/>
      <c r="BBC48" s="656">
        <v>5000</v>
      </c>
      <c r="BBD48" s="635"/>
      <c r="BBE48" s="656">
        <v>5000</v>
      </c>
      <c r="BBF48" s="635"/>
      <c r="BBG48" s="656">
        <v>5000</v>
      </c>
      <c r="BBH48" s="635"/>
      <c r="BBI48" s="656">
        <v>5000</v>
      </c>
      <c r="BBJ48" s="635"/>
      <c r="BBK48" s="656">
        <v>5000</v>
      </c>
      <c r="BBL48" s="635"/>
      <c r="BBM48" s="656">
        <v>5000</v>
      </c>
      <c r="BBN48" s="635"/>
      <c r="BBO48" s="656">
        <v>5000</v>
      </c>
      <c r="BBP48" s="635"/>
      <c r="BBQ48" s="656">
        <v>5000</v>
      </c>
      <c r="BBR48" s="635"/>
      <c r="BBS48" s="656">
        <v>5000</v>
      </c>
      <c r="BBT48" s="635"/>
      <c r="BBU48" s="656">
        <v>5000</v>
      </c>
      <c r="BBV48" s="635"/>
      <c r="BBW48" s="656">
        <v>5000</v>
      </c>
      <c r="BBX48" s="635"/>
      <c r="BBY48" s="656">
        <v>5000</v>
      </c>
      <c r="BBZ48" s="635"/>
      <c r="BCA48" s="656">
        <v>5000</v>
      </c>
      <c r="BCB48" s="635"/>
      <c r="BCC48" s="656">
        <v>5000</v>
      </c>
      <c r="BCD48" s="635"/>
      <c r="BCE48" s="656">
        <v>5000</v>
      </c>
      <c r="BCF48" s="635"/>
      <c r="BCG48" s="656">
        <v>5000</v>
      </c>
      <c r="BCH48" s="635"/>
      <c r="BCI48" s="656">
        <v>5000</v>
      </c>
      <c r="BCJ48" s="635"/>
      <c r="BCK48" s="656">
        <v>5000</v>
      </c>
      <c r="BCL48" s="635"/>
      <c r="BCM48" s="656">
        <v>5000</v>
      </c>
      <c r="BCN48" s="635"/>
      <c r="BCO48" s="656">
        <v>5000</v>
      </c>
      <c r="BCP48" s="635"/>
      <c r="BCQ48" s="656">
        <v>5000</v>
      </c>
      <c r="BCR48" s="635"/>
      <c r="BCS48" s="656">
        <v>5000</v>
      </c>
      <c r="BCT48" s="635"/>
      <c r="BCU48" s="656">
        <v>5000</v>
      </c>
      <c r="BCV48" s="635"/>
      <c r="BCW48" s="656">
        <v>5000</v>
      </c>
      <c r="BCX48" s="635"/>
      <c r="BCY48" s="656">
        <v>5000</v>
      </c>
      <c r="BCZ48" s="635"/>
      <c r="BDA48" s="656">
        <v>5000</v>
      </c>
      <c r="BDB48" s="635"/>
      <c r="BDC48" s="656">
        <v>5000</v>
      </c>
      <c r="BDD48" s="635"/>
      <c r="BDE48" s="656">
        <v>5000</v>
      </c>
      <c r="BDF48" s="635"/>
      <c r="BDG48" s="656">
        <v>5000</v>
      </c>
      <c r="BDH48" s="635"/>
      <c r="BDI48" s="656">
        <v>5000</v>
      </c>
      <c r="BDJ48" s="635"/>
      <c r="BDK48" s="656">
        <v>5000</v>
      </c>
      <c r="BDL48" s="635"/>
      <c r="BDM48" s="656">
        <v>5000</v>
      </c>
      <c r="BDN48" s="635"/>
      <c r="BDO48" s="656">
        <v>5000</v>
      </c>
      <c r="BDP48" s="635"/>
      <c r="BDQ48" s="656">
        <v>5000</v>
      </c>
      <c r="BDR48" s="635"/>
      <c r="BDS48" s="656">
        <v>5000</v>
      </c>
      <c r="BDT48" s="635"/>
      <c r="BDU48" s="656">
        <v>5000</v>
      </c>
      <c r="BDV48" s="635"/>
      <c r="BDW48" s="656">
        <v>5000</v>
      </c>
      <c r="BDX48" s="635"/>
      <c r="BDY48" s="656">
        <v>5000</v>
      </c>
      <c r="BDZ48" s="635"/>
      <c r="BEA48" s="656">
        <v>5000</v>
      </c>
      <c r="BEB48" s="635"/>
      <c r="BEC48" s="656">
        <v>5000</v>
      </c>
      <c r="BED48" s="635"/>
      <c r="BEE48" s="656">
        <v>5000</v>
      </c>
      <c r="BEF48" s="635"/>
      <c r="BEG48" s="656">
        <v>5000</v>
      </c>
      <c r="BEH48" s="635"/>
      <c r="BEI48" s="656">
        <v>5000</v>
      </c>
      <c r="BEJ48" s="635"/>
      <c r="BEK48" s="656">
        <v>5000</v>
      </c>
      <c r="BEL48" s="635"/>
      <c r="BEM48" s="656">
        <v>5000</v>
      </c>
      <c r="BEN48" s="635"/>
      <c r="BEO48" s="656">
        <v>5000</v>
      </c>
      <c r="BEP48" s="635"/>
      <c r="BEQ48" s="656">
        <v>5000</v>
      </c>
      <c r="BER48" s="635"/>
      <c r="BES48" s="656">
        <v>5000</v>
      </c>
      <c r="BET48" s="635"/>
      <c r="BEU48" s="656">
        <v>5000</v>
      </c>
      <c r="BEV48" s="635"/>
      <c r="BEW48" s="656">
        <v>5000</v>
      </c>
      <c r="BEX48" s="635"/>
      <c r="BEY48" s="656">
        <v>5000</v>
      </c>
      <c r="BEZ48" s="635"/>
      <c r="BFA48" s="656">
        <v>5000</v>
      </c>
      <c r="BFB48" s="635"/>
      <c r="BFC48" s="656">
        <v>5000</v>
      </c>
      <c r="BFD48" s="635"/>
      <c r="BFE48" s="656">
        <v>5000</v>
      </c>
      <c r="BFF48" s="635"/>
      <c r="BFG48" s="656">
        <v>5000</v>
      </c>
      <c r="BFH48" s="635"/>
      <c r="BFI48" s="656">
        <v>5000</v>
      </c>
      <c r="BFJ48" s="635"/>
      <c r="BFK48" s="656">
        <v>5000</v>
      </c>
      <c r="BFL48" s="635"/>
      <c r="BFM48" s="656">
        <v>5000</v>
      </c>
      <c r="BFN48" s="635"/>
      <c r="BFO48" s="656">
        <v>5000</v>
      </c>
      <c r="BFP48" s="635"/>
      <c r="BFQ48" s="656">
        <v>5000</v>
      </c>
      <c r="BFR48" s="635"/>
      <c r="BFS48" s="656">
        <v>5000</v>
      </c>
      <c r="BFT48" s="635"/>
      <c r="BFU48" s="656">
        <v>5000</v>
      </c>
      <c r="BFV48" s="635"/>
      <c r="BFW48" s="656">
        <v>5000</v>
      </c>
      <c r="BFX48" s="635"/>
      <c r="BFY48" s="656">
        <v>5000</v>
      </c>
      <c r="BFZ48" s="635"/>
      <c r="BGA48" s="656">
        <v>5000</v>
      </c>
      <c r="BGB48" s="635"/>
      <c r="BGC48" s="656">
        <v>5000</v>
      </c>
      <c r="BGD48" s="635"/>
      <c r="BGE48" s="656">
        <v>5000</v>
      </c>
      <c r="BGF48" s="635"/>
      <c r="BGG48" s="656">
        <v>5000</v>
      </c>
      <c r="BGH48" s="635"/>
      <c r="BGI48" s="656">
        <v>5000</v>
      </c>
      <c r="BGJ48" s="635"/>
      <c r="BGK48" s="656">
        <v>5000</v>
      </c>
      <c r="BGL48" s="635"/>
      <c r="BGM48" s="656">
        <v>5000</v>
      </c>
      <c r="BGN48" s="635"/>
      <c r="BGO48" s="656">
        <v>5000</v>
      </c>
      <c r="BGP48" s="635"/>
      <c r="BGQ48" s="656">
        <v>5000</v>
      </c>
      <c r="BGR48" s="635"/>
      <c r="BGS48" s="656">
        <v>5000</v>
      </c>
      <c r="BGT48" s="635"/>
      <c r="BGU48" s="656">
        <v>5000</v>
      </c>
      <c r="BGV48" s="635"/>
      <c r="BGW48" s="656">
        <v>5000</v>
      </c>
      <c r="BGX48" s="635"/>
      <c r="BGY48" s="656">
        <v>5000</v>
      </c>
      <c r="BGZ48" s="635"/>
      <c r="BHA48" s="656">
        <v>5000</v>
      </c>
      <c r="BHB48" s="635"/>
      <c r="BHC48" s="656">
        <v>5000</v>
      </c>
      <c r="BHD48" s="635"/>
      <c r="BHE48" s="656">
        <v>5000</v>
      </c>
      <c r="BHF48" s="635"/>
      <c r="BHG48" s="656">
        <v>5000</v>
      </c>
      <c r="BHH48" s="635"/>
      <c r="BHI48" s="656">
        <v>5000</v>
      </c>
      <c r="BHJ48" s="635"/>
      <c r="BHK48" s="656">
        <v>5000</v>
      </c>
      <c r="BHL48" s="635"/>
      <c r="BHM48" s="656">
        <v>5000</v>
      </c>
      <c r="BHN48" s="635"/>
      <c r="BHO48" s="656">
        <v>5000</v>
      </c>
      <c r="BHP48" s="635"/>
      <c r="BHQ48" s="656">
        <v>5000</v>
      </c>
      <c r="BHR48" s="635"/>
      <c r="BHS48" s="656">
        <v>5000</v>
      </c>
      <c r="BHT48" s="635"/>
      <c r="BHU48" s="656">
        <v>5000</v>
      </c>
      <c r="BHV48" s="635"/>
      <c r="BHW48" s="656">
        <v>5000</v>
      </c>
      <c r="BHX48" s="635"/>
      <c r="BHY48" s="656">
        <v>5000</v>
      </c>
      <c r="BHZ48" s="635"/>
      <c r="BIA48" s="656">
        <v>5000</v>
      </c>
      <c r="BIB48" s="635"/>
      <c r="BIC48" s="656">
        <v>5000</v>
      </c>
      <c r="BID48" s="635"/>
      <c r="BIE48" s="656">
        <v>5000</v>
      </c>
      <c r="BIF48" s="635"/>
      <c r="BIG48" s="656">
        <v>5000</v>
      </c>
      <c r="BIH48" s="635"/>
      <c r="BII48" s="656">
        <v>5000</v>
      </c>
      <c r="BIJ48" s="635"/>
      <c r="BIK48" s="656">
        <v>5000</v>
      </c>
      <c r="BIL48" s="635"/>
      <c r="BIM48" s="656">
        <v>5000</v>
      </c>
      <c r="BIN48" s="635"/>
      <c r="BIO48" s="656">
        <v>5000</v>
      </c>
      <c r="BIP48" s="635"/>
      <c r="BIQ48" s="656">
        <v>5000</v>
      </c>
      <c r="BIR48" s="635"/>
      <c r="BIS48" s="656">
        <v>5000</v>
      </c>
      <c r="BIT48" s="635"/>
      <c r="BIU48" s="656">
        <v>5000</v>
      </c>
      <c r="BIV48" s="635"/>
      <c r="BIW48" s="656">
        <v>5000</v>
      </c>
      <c r="BIX48" s="635"/>
      <c r="BIY48" s="656">
        <v>5000</v>
      </c>
      <c r="BIZ48" s="635"/>
      <c r="BJA48" s="656">
        <v>5000</v>
      </c>
      <c r="BJB48" s="635"/>
      <c r="BJC48" s="656">
        <v>5000</v>
      </c>
      <c r="BJD48" s="635"/>
      <c r="BJE48" s="656">
        <v>5000</v>
      </c>
      <c r="BJF48" s="635"/>
      <c r="BJG48" s="656">
        <v>5000</v>
      </c>
      <c r="BJH48" s="635"/>
      <c r="BJI48" s="656">
        <v>5000</v>
      </c>
      <c r="BJJ48" s="635"/>
      <c r="BJK48" s="656">
        <v>5000</v>
      </c>
      <c r="BJL48" s="635"/>
      <c r="BJM48" s="656">
        <v>5000</v>
      </c>
      <c r="BJN48" s="635"/>
      <c r="BJO48" s="656">
        <v>5000</v>
      </c>
      <c r="BJP48" s="635"/>
      <c r="BJQ48" s="656">
        <v>5000</v>
      </c>
      <c r="BJR48" s="635"/>
      <c r="BJS48" s="656">
        <v>5000</v>
      </c>
      <c r="BJT48" s="635"/>
      <c r="BJU48" s="656">
        <v>5000</v>
      </c>
      <c r="BJV48" s="635"/>
      <c r="BJW48" s="656">
        <v>5000</v>
      </c>
      <c r="BJX48" s="635"/>
      <c r="BJY48" s="656">
        <v>5000</v>
      </c>
      <c r="BJZ48" s="635"/>
      <c r="BKA48" s="656">
        <v>5000</v>
      </c>
      <c r="BKB48" s="635"/>
      <c r="BKC48" s="656">
        <v>5000</v>
      </c>
      <c r="BKD48" s="635"/>
      <c r="BKE48" s="656">
        <v>5000</v>
      </c>
      <c r="BKF48" s="635"/>
      <c r="BKG48" s="656">
        <v>5000</v>
      </c>
      <c r="BKH48" s="635"/>
      <c r="BKI48" s="656">
        <v>5000</v>
      </c>
      <c r="BKJ48" s="635"/>
      <c r="BKK48" s="656">
        <v>5000</v>
      </c>
      <c r="BKL48" s="635"/>
      <c r="BKM48" s="656">
        <v>5000</v>
      </c>
      <c r="BKN48" s="635"/>
      <c r="BKO48" s="656">
        <v>5000</v>
      </c>
      <c r="BKP48" s="635"/>
      <c r="BKQ48" s="656">
        <v>5000</v>
      </c>
      <c r="BKR48" s="635"/>
      <c r="BKS48" s="656">
        <v>5000</v>
      </c>
      <c r="BKT48" s="635"/>
      <c r="BKU48" s="656">
        <v>5000</v>
      </c>
      <c r="BKV48" s="635"/>
      <c r="BKW48" s="656">
        <v>5000</v>
      </c>
      <c r="BKX48" s="635"/>
      <c r="BKY48" s="656">
        <v>5000</v>
      </c>
      <c r="BKZ48" s="635"/>
      <c r="BLA48" s="656">
        <v>5000</v>
      </c>
      <c r="BLB48" s="635"/>
      <c r="BLC48" s="656">
        <v>5000</v>
      </c>
      <c r="BLD48" s="635"/>
      <c r="BLE48" s="656">
        <v>5000</v>
      </c>
      <c r="BLF48" s="635"/>
      <c r="BLG48" s="656">
        <v>5000</v>
      </c>
      <c r="BLH48" s="635"/>
      <c r="BLI48" s="656">
        <v>5000</v>
      </c>
      <c r="BLJ48" s="635"/>
      <c r="BLK48" s="656">
        <v>5000</v>
      </c>
      <c r="BLL48" s="635"/>
      <c r="BLM48" s="656">
        <v>5000</v>
      </c>
      <c r="BLN48" s="635"/>
      <c r="BLO48" s="656">
        <v>5000</v>
      </c>
      <c r="BLP48" s="635"/>
      <c r="BLQ48" s="656">
        <v>5000</v>
      </c>
      <c r="BLR48" s="635"/>
      <c r="BLS48" s="656">
        <v>5000</v>
      </c>
      <c r="BLT48" s="635"/>
      <c r="BLU48" s="656">
        <v>5000</v>
      </c>
      <c r="BLV48" s="635"/>
      <c r="BLW48" s="656">
        <v>5000</v>
      </c>
      <c r="BLX48" s="635"/>
      <c r="BLY48" s="656">
        <v>5000</v>
      </c>
      <c r="BLZ48" s="635"/>
      <c r="BMA48" s="656">
        <v>5000</v>
      </c>
      <c r="BMB48" s="635"/>
      <c r="BMC48" s="656">
        <v>5000</v>
      </c>
      <c r="BMD48" s="635"/>
      <c r="BME48" s="656">
        <v>5000</v>
      </c>
      <c r="BMF48" s="635"/>
      <c r="BMG48" s="656">
        <v>5000</v>
      </c>
      <c r="BMH48" s="635"/>
      <c r="BMI48" s="656">
        <v>5000</v>
      </c>
      <c r="BMJ48" s="635"/>
      <c r="BMK48" s="656">
        <v>5000</v>
      </c>
      <c r="BML48" s="635"/>
      <c r="BMM48" s="656">
        <v>5000</v>
      </c>
      <c r="BMN48" s="635"/>
      <c r="BMO48" s="656">
        <v>5000</v>
      </c>
      <c r="BMP48" s="635"/>
      <c r="BMQ48" s="656">
        <v>5000</v>
      </c>
      <c r="BMR48" s="635"/>
      <c r="BMS48" s="656">
        <v>5000</v>
      </c>
      <c r="BMT48" s="635"/>
      <c r="BMU48" s="656">
        <v>5000</v>
      </c>
      <c r="BMV48" s="635"/>
      <c r="BMW48" s="656">
        <v>5000</v>
      </c>
      <c r="BMX48" s="635"/>
      <c r="BMY48" s="656">
        <v>5000</v>
      </c>
      <c r="BMZ48" s="635"/>
      <c r="BNA48" s="656">
        <v>5000</v>
      </c>
      <c r="BNB48" s="635"/>
      <c r="BNC48" s="656">
        <v>5000</v>
      </c>
      <c r="BND48" s="635"/>
      <c r="BNE48" s="656">
        <v>5000</v>
      </c>
      <c r="BNF48" s="635"/>
      <c r="BNG48" s="656">
        <v>5000</v>
      </c>
      <c r="BNH48" s="635"/>
      <c r="BNI48" s="656">
        <v>5000</v>
      </c>
      <c r="BNJ48" s="635"/>
      <c r="BNK48" s="656">
        <v>5000</v>
      </c>
      <c r="BNL48" s="635"/>
      <c r="BNM48" s="656">
        <v>5000</v>
      </c>
      <c r="BNN48" s="635"/>
      <c r="BNO48" s="656">
        <v>5000</v>
      </c>
      <c r="BNP48" s="635"/>
      <c r="BNQ48" s="656">
        <v>5000</v>
      </c>
      <c r="BNR48" s="635"/>
      <c r="BNS48" s="656">
        <v>5000</v>
      </c>
      <c r="BNT48" s="635"/>
      <c r="BNU48" s="656">
        <v>5000</v>
      </c>
      <c r="BNV48" s="635"/>
      <c r="BNW48" s="656">
        <v>5000</v>
      </c>
      <c r="BNX48" s="635"/>
      <c r="BNY48" s="656">
        <v>5000</v>
      </c>
      <c r="BNZ48" s="635"/>
      <c r="BOA48" s="656">
        <v>5000</v>
      </c>
      <c r="BOB48" s="635"/>
      <c r="BOC48" s="656">
        <v>5000</v>
      </c>
      <c r="BOD48" s="635"/>
      <c r="BOE48" s="656">
        <v>5000</v>
      </c>
      <c r="BOF48" s="635"/>
      <c r="BOG48" s="656">
        <v>5000</v>
      </c>
      <c r="BOH48" s="635"/>
      <c r="BOI48" s="656">
        <v>5000</v>
      </c>
      <c r="BOJ48" s="635"/>
      <c r="BOK48" s="656">
        <v>5000</v>
      </c>
      <c r="BOL48" s="635"/>
      <c r="BOM48" s="656">
        <v>5000</v>
      </c>
      <c r="BON48" s="635"/>
      <c r="BOO48" s="656">
        <v>5000</v>
      </c>
      <c r="BOP48" s="635"/>
      <c r="BOQ48" s="656">
        <v>5000</v>
      </c>
      <c r="BOR48" s="635"/>
      <c r="BOS48" s="656">
        <v>5000</v>
      </c>
      <c r="BOT48" s="635"/>
      <c r="BOU48" s="656">
        <v>5000</v>
      </c>
      <c r="BOV48" s="635"/>
      <c r="BOW48" s="656">
        <v>5000</v>
      </c>
      <c r="BOX48" s="635"/>
      <c r="BOY48" s="656">
        <v>5000</v>
      </c>
      <c r="BOZ48" s="635"/>
      <c r="BPA48" s="656">
        <v>5000</v>
      </c>
      <c r="BPB48" s="635"/>
      <c r="BPC48" s="656">
        <v>5000</v>
      </c>
      <c r="BPD48" s="635"/>
      <c r="BPE48" s="656">
        <v>5000</v>
      </c>
      <c r="BPF48" s="635"/>
      <c r="BPG48" s="656">
        <v>5000</v>
      </c>
      <c r="BPH48" s="635"/>
      <c r="BPI48" s="656">
        <v>5000</v>
      </c>
      <c r="BPJ48" s="635"/>
      <c r="BPK48" s="656">
        <v>5000</v>
      </c>
      <c r="BPL48" s="635"/>
      <c r="BPM48" s="656">
        <v>5000</v>
      </c>
      <c r="BPN48" s="635"/>
      <c r="BPO48" s="656">
        <v>5000</v>
      </c>
      <c r="BPP48" s="635"/>
      <c r="BPQ48" s="656">
        <v>5000</v>
      </c>
      <c r="BPR48" s="635"/>
      <c r="BPS48" s="656">
        <v>5000</v>
      </c>
      <c r="BPT48" s="635"/>
      <c r="BPU48" s="656">
        <v>5000</v>
      </c>
      <c r="BPV48" s="635"/>
      <c r="BPW48" s="656">
        <v>5000</v>
      </c>
      <c r="BPX48" s="635"/>
      <c r="BPY48" s="656">
        <v>5000</v>
      </c>
      <c r="BPZ48" s="635"/>
      <c r="BQA48" s="656">
        <v>5000</v>
      </c>
      <c r="BQB48" s="635"/>
      <c r="BQC48" s="656">
        <v>5000</v>
      </c>
      <c r="BQD48" s="635"/>
      <c r="BQE48" s="656">
        <v>5000</v>
      </c>
      <c r="BQF48" s="635"/>
      <c r="BQG48" s="656">
        <v>5000</v>
      </c>
      <c r="BQH48" s="635"/>
      <c r="BQI48" s="656">
        <v>5000</v>
      </c>
      <c r="BQJ48" s="635"/>
      <c r="BQK48" s="656">
        <v>5000</v>
      </c>
      <c r="BQL48" s="635"/>
      <c r="BQM48" s="656">
        <v>5000</v>
      </c>
      <c r="BQN48" s="635"/>
      <c r="BQO48" s="656">
        <v>5000</v>
      </c>
      <c r="BQP48" s="635"/>
      <c r="BQQ48" s="656">
        <v>5000</v>
      </c>
      <c r="BQR48" s="635"/>
      <c r="BQS48" s="656">
        <v>5000</v>
      </c>
      <c r="BQT48" s="635"/>
      <c r="BQU48" s="656">
        <v>5000</v>
      </c>
      <c r="BQV48" s="635"/>
      <c r="BQW48" s="656">
        <v>5000</v>
      </c>
      <c r="BQX48" s="635"/>
      <c r="BQY48" s="656">
        <v>5000</v>
      </c>
      <c r="BQZ48" s="635"/>
      <c r="BRA48" s="656">
        <v>5000</v>
      </c>
      <c r="BRB48" s="635"/>
      <c r="BRC48" s="656">
        <v>5000</v>
      </c>
      <c r="BRD48" s="635"/>
      <c r="BRE48" s="656">
        <v>5000</v>
      </c>
      <c r="BRF48" s="635"/>
      <c r="BRG48" s="656">
        <v>5000</v>
      </c>
      <c r="BRH48" s="635"/>
      <c r="BRI48" s="656">
        <v>5000</v>
      </c>
      <c r="BRJ48" s="635"/>
      <c r="BRK48" s="656">
        <v>5000</v>
      </c>
      <c r="BRL48" s="635"/>
      <c r="BRM48" s="656">
        <v>5000</v>
      </c>
      <c r="BRN48" s="635"/>
      <c r="BRO48" s="656">
        <v>5000</v>
      </c>
      <c r="BRP48" s="635"/>
      <c r="BRQ48" s="656">
        <v>5000</v>
      </c>
      <c r="BRR48" s="635"/>
      <c r="BRS48" s="656">
        <v>5000</v>
      </c>
      <c r="BRT48" s="635"/>
      <c r="BRU48" s="656">
        <v>5000</v>
      </c>
      <c r="BRV48" s="635"/>
      <c r="BRW48" s="656">
        <v>5000</v>
      </c>
      <c r="BRX48" s="635"/>
      <c r="BRY48" s="656">
        <v>5000</v>
      </c>
      <c r="BRZ48" s="635"/>
      <c r="BSA48" s="656">
        <v>5000</v>
      </c>
      <c r="BSB48" s="635"/>
      <c r="BSC48" s="656">
        <v>5000</v>
      </c>
      <c r="BSD48" s="635"/>
      <c r="BSE48" s="656">
        <v>5000</v>
      </c>
      <c r="BSF48" s="635"/>
      <c r="BSG48" s="656">
        <v>5000</v>
      </c>
      <c r="BSH48" s="635"/>
      <c r="BSI48" s="656">
        <v>5000</v>
      </c>
      <c r="BSJ48" s="635"/>
      <c r="BSK48" s="656">
        <v>5000</v>
      </c>
      <c r="BSL48" s="635"/>
      <c r="BSM48" s="656">
        <v>5000</v>
      </c>
      <c r="BSN48" s="635"/>
      <c r="BSO48" s="656">
        <v>5000</v>
      </c>
      <c r="BSP48" s="635"/>
      <c r="BSQ48" s="656">
        <v>5000</v>
      </c>
      <c r="BSR48" s="635"/>
      <c r="BSS48" s="656">
        <v>5000</v>
      </c>
      <c r="BST48" s="635"/>
      <c r="BSU48" s="656">
        <v>5000</v>
      </c>
      <c r="BSV48" s="635"/>
      <c r="BSW48" s="656">
        <v>5000</v>
      </c>
      <c r="BSX48" s="635"/>
      <c r="BSY48" s="656">
        <v>5000</v>
      </c>
      <c r="BSZ48" s="635"/>
      <c r="BTA48" s="656">
        <v>5000</v>
      </c>
      <c r="BTB48" s="635"/>
      <c r="BTC48" s="656">
        <v>5000</v>
      </c>
      <c r="BTD48" s="635"/>
      <c r="BTE48" s="656">
        <v>5000</v>
      </c>
      <c r="BTF48" s="635"/>
      <c r="BTG48" s="656">
        <v>5000</v>
      </c>
      <c r="BTH48" s="635"/>
      <c r="BTI48" s="656">
        <v>5000</v>
      </c>
      <c r="BTJ48" s="635"/>
      <c r="BTK48" s="656">
        <v>5000</v>
      </c>
      <c r="BTL48" s="635"/>
      <c r="BTM48" s="656">
        <v>5000</v>
      </c>
      <c r="BTN48" s="635"/>
      <c r="BTO48" s="656">
        <v>5000</v>
      </c>
      <c r="BTP48" s="635"/>
      <c r="BTQ48" s="656">
        <v>5000</v>
      </c>
      <c r="BTR48" s="635"/>
      <c r="BTS48" s="656">
        <v>5000</v>
      </c>
      <c r="BTT48" s="635"/>
      <c r="BTU48" s="656">
        <v>5000</v>
      </c>
      <c r="BTV48" s="635"/>
      <c r="BTW48" s="656">
        <v>5000</v>
      </c>
      <c r="BTX48" s="635"/>
      <c r="BTY48" s="656">
        <v>5000</v>
      </c>
      <c r="BTZ48" s="635"/>
      <c r="BUA48" s="656">
        <v>5000</v>
      </c>
      <c r="BUB48" s="635"/>
      <c r="BUC48" s="656">
        <v>5000</v>
      </c>
      <c r="BUD48" s="635"/>
      <c r="BUE48" s="656">
        <v>5000</v>
      </c>
      <c r="BUF48" s="635"/>
      <c r="BUG48" s="656">
        <v>5000</v>
      </c>
      <c r="BUH48" s="635"/>
      <c r="BUI48" s="656">
        <v>5000</v>
      </c>
      <c r="BUJ48" s="635"/>
      <c r="BUK48" s="656">
        <v>5000</v>
      </c>
      <c r="BUL48" s="635"/>
      <c r="BUM48" s="656">
        <v>5000</v>
      </c>
      <c r="BUN48" s="635"/>
      <c r="BUO48" s="656">
        <v>5000</v>
      </c>
      <c r="BUP48" s="635"/>
      <c r="BUQ48" s="656">
        <v>5000</v>
      </c>
      <c r="BUR48" s="635"/>
      <c r="BUS48" s="656">
        <v>5000</v>
      </c>
      <c r="BUT48" s="635"/>
      <c r="BUU48" s="656">
        <v>5000</v>
      </c>
      <c r="BUV48" s="635"/>
      <c r="BUW48" s="656">
        <v>5000</v>
      </c>
      <c r="BUX48" s="635"/>
      <c r="BUY48" s="656">
        <v>5000</v>
      </c>
      <c r="BUZ48" s="635"/>
      <c r="BVA48" s="656">
        <v>5000</v>
      </c>
      <c r="BVB48" s="635"/>
      <c r="BVC48" s="656">
        <v>5000</v>
      </c>
      <c r="BVD48" s="635"/>
      <c r="BVE48" s="656">
        <v>5000</v>
      </c>
      <c r="BVF48" s="635"/>
      <c r="BVG48" s="656">
        <v>5000</v>
      </c>
      <c r="BVH48" s="635"/>
      <c r="BVI48" s="656">
        <v>5000</v>
      </c>
      <c r="BVJ48" s="635"/>
      <c r="BVK48" s="656">
        <v>5000</v>
      </c>
      <c r="BVL48" s="635"/>
      <c r="BVM48" s="656">
        <v>5000</v>
      </c>
      <c r="BVN48" s="635"/>
      <c r="BVO48" s="656">
        <v>5000</v>
      </c>
      <c r="BVP48" s="635"/>
      <c r="BVQ48" s="656">
        <v>5000</v>
      </c>
      <c r="BVR48" s="635"/>
      <c r="BVS48" s="656">
        <v>5000</v>
      </c>
      <c r="BVT48" s="635"/>
      <c r="BVU48" s="656">
        <v>5000</v>
      </c>
      <c r="BVV48" s="635"/>
      <c r="BVW48" s="656">
        <v>5000</v>
      </c>
      <c r="BVX48" s="635"/>
      <c r="BVY48" s="656">
        <v>5000</v>
      </c>
      <c r="BVZ48" s="635"/>
      <c r="BWA48" s="656">
        <v>5000</v>
      </c>
      <c r="BWB48" s="635"/>
      <c r="BWC48" s="656">
        <v>5000</v>
      </c>
      <c r="BWD48" s="635"/>
      <c r="BWE48" s="656">
        <v>5000</v>
      </c>
      <c r="BWF48" s="635"/>
      <c r="BWG48" s="656">
        <v>5000</v>
      </c>
      <c r="BWH48" s="635"/>
      <c r="BWI48" s="656">
        <v>5000</v>
      </c>
      <c r="BWJ48" s="635"/>
      <c r="BWK48" s="656">
        <v>5000</v>
      </c>
      <c r="BWL48" s="635"/>
      <c r="BWM48" s="656">
        <v>5000</v>
      </c>
      <c r="BWN48" s="635"/>
      <c r="BWO48" s="656">
        <v>5000</v>
      </c>
      <c r="BWP48" s="635"/>
      <c r="BWQ48" s="656">
        <v>5000</v>
      </c>
      <c r="BWR48" s="635"/>
      <c r="BWS48" s="656">
        <v>5000</v>
      </c>
      <c r="BWT48" s="635"/>
      <c r="BWU48" s="656">
        <v>5000</v>
      </c>
      <c r="BWV48" s="635"/>
      <c r="BWW48" s="656">
        <v>5000</v>
      </c>
      <c r="BWX48" s="635"/>
      <c r="BWY48" s="656">
        <v>5000</v>
      </c>
      <c r="BWZ48" s="635"/>
      <c r="BXA48" s="656">
        <v>5000</v>
      </c>
      <c r="BXB48" s="635"/>
      <c r="BXC48" s="656">
        <v>5000</v>
      </c>
      <c r="BXD48" s="635"/>
      <c r="BXE48" s="656">
        <v>5000</v>
      </c>
      <c r="BXF48" s="635"/>
      <c r="BXG48" s="656">
        <v>5000</v>
      </c>
      <c r="BXH48" s="635"/>
      <c r="BXI48" s="656">
        <v>5000</v>
      </c>
      <c r="BXJ48" s="635"/>
      <c r="BXK48" s="656">
        <v>5000</v>
      </c>
      <c r="BXL48" s="635"/>
      <c r="BXM48" s="656">
        <v>5000</v>
      </c>
      <c r="BXN48" s="635"/>
      <c r="BXO48" s="656">
        <v>5000</v>
      </c>
      <c r="BXP48" s="635"/>
      <c r="BXQ48" s="656">
        <v>5000</v>
      </c>
      <c r="BXR48" s="635"/>
      <c r="BXS48" s="656">
        <v>5000</v>
      </c>
      <c r="BXT48" s="635"/>
      <c r="BXU48" s="656">
        <v>5000</v>
      </c>
      <c r="BXV48" s="635"/>
      <c r="BXW48" s="656">
        <v>5000</v>
      </c>
      <c r="BXX48" s="635"/>
      <c r="BXY48" s="656">
        <v>5000</v>
      </c>
      <c r="BXZ48" s="635"/>
      <c r="BYA48" s="656">
        <v>5000</v>
      </c>
      <c r="BYB48" s="635"/>
      <c r="BYC48" s="656">
        <v>5000</v>
      </c>
      <c r="BYD48" s="635"/>
      <c r="BYE48" s="656">
        <v>5000</v>
      </c>
      <c r="BYF48" s="635"/>
      <c r="BYG48" s="656">
        <v>5000</v>
      </c>
      <c r="BYH48" s="635"/>
      <c r="BYI48" s="656">
        <v>5000</v>
      </c>
      <c r="BYJ48" s="635"/>
      <c r="BYK48" s="656">
        <v>5000</v>
      </c>
      <c r="BYL48" s="635"/>
      <c r="BYM48" s="656">
        <v>5000</v>
      </c>
      <c r="BYN48" s="635"/>
      <c r="BYO48" s="656">
        <v>5000</v>
      </c>
      <c r="BYP48" s="635"/>
      <c r="BYQ48" s="656">
        <v>5000</v>
      </c>
      <c r="BYR48" s="635"/>
      <c r="BYS48" s="656">
        <v>5000</v>
      </c>
      <c r="BYT48" s="635"/>
      <c r="BYU48" s="656">
        <v>5000</v>
      </c>
      <c r="BYV48" s="635"/>
      <c r="BYW48" s="656">
        <v>5000</v>
      </c>
      <c r="BYX48" s="635"/>
      <c r="BYY48" s="656">
        <v>5000</v>
      </c>
      <c r="BYZ48" s="635"/>
      <c r="BZA48" s="656">
        <v>5000</v>
      </c>
      <c r="BZB48" s="635"/>
      <c r="BZC48" s="656">
        <v>5000</v>
      </c>
      <c r="BZD48" s="635"/>
      <c r="BZE48" s="656">
        <v>5000</v>
      </c>
      <c r="BZF48" s="635"/>
      <c r="BZG48" s="656">
        <v>5000</v>
      </c>
      <c r="BZH48" s="635"/>
      <c r="BZI48" s="656">
        <v>5000</v>
      </c>
      <c r="BZJ48" s="635"/>
      <c r="BZK48" s="656">
        <v>5000</v>
      </c>
      <c r="BZL48" s="635"/>
      <c r="BZM48" s="656">
        <v>5000</v>
      </c>
      <c r="BZN48" s="635"/>
      <c r="BZO48" s="656">
        <v>5000</v>
      </c>
      <c r="BZP48" s="635"/>
      <c r="BZQ48" s="656">
        <v>5000</v>
      </c>
      <c r="BZR48" s="635"/>
      <c r="BZS48" s="656">
        <v>5000</v>
      </c>
      <c r="BZT48" s="635"/>
      <c r="BZU48" s="656">
        <v>5000</v>
      </c>
      <c r="BZV48" s="635"/>
      <c r="BZW48" s="656">
        <v>5000</v>
      </c>
      <c r="BZX48" s="635"/>
      <c r="BZY48" s="656">
        <v>5000</v>
      </c>
      <c r="BZZ48" s="635"/>
      <c r="CAA48" s="656">
        <v>5000</v>
      </c>
      <c r="CAB48" s="635"/>
      <c r="CAC48" s="656">
        <v>5000</v>
      </c>
      <c r="CAD48" s="635"/>
      <c r="CAE48" s="656">
        <v>5000</v>
      </c>
      <c r="CAF48" s="635"/>
      <c r="CAG48" s="656">
        <v>5000</v>
      </c>
      <c r="CAH48" s="635"/>
      <c r="CAI48" s="656">
        <v>5000</v>
      </c>
      <c r="CAJ48" s="635"/>
      <c r="CAK48" s="656">
        <v>5000</v>
      </c>
      <c r="CAL48" s="635"/>
      <c r="CAM48" s="656">
        <v>5000</v>
      </c>
      <c r="CAN48" s="635"/>
      <c r="CAO48" s="656">
        <v>5000</v>
      </c>
      <c r="CAP48" s="635"/>
      <c r="CAQ48" s="656">
        <v>5000</v>
      </c>
      <c r="CAR48" s="635"/>
      <c r="CAS48" s="656">
        <v>5000</v>
      </c>
      <c r="CAT48" s="635"/>
      <c r="CAU48" s="656">
        <v>5000</v>
      </c>
      <c r="CAV48" s="635"/>
      <c r="CAW48" s="656">
        <v>5000</v>
      </c>
      <c r="CAX48" s="635"/>
      <c r="CAY48" s="656">
        <v>5000</v>
      </c>
      <c r="CAZ48" s="635"/>
      <c r="CBA48" s="656">
        <v>5000</v>
      </c>
      <c r="CBB48" s="635"/>
      <c r="CBC48" s="656">
        <v>5000</v>
      </c>
      <c r="CBD48" s="635"/>
      <c r="CBE48" s="656">
        <v>5000</v>
      </c>
      <c r="CBF48" s="635"/>
      <c r="CBG48" s="656">
        <v>5000</v>
      </c>
      <c r="CBH48" s="635"/>
      <c r="CBI48" s="656">
        <v>5000</v>
      </c>
      <c r="CBJ48" s="635"/>
      <c r="CBK48" s="656">
        <v>5000</v>
      </c>
      <c r="CBL48" s="635"/>
      <c r="CBM48" s="656">
        <v>5000</v>
      </c>
      <c r="CBN48" s="635"/>
      <c r="CBO48" s="656">
        <v>5000</v>
      </c>
      <c r="CBP48" s="635"/>
      <c r="CBQ48" s="656">
        <v>5000</v>
      </c>
      <c r="CBR48" s="635"/>
      <c r="CBS48" s="656">
        <v>5000</v>
      </c>
      <c r="CBT48" s="635"/>
      <c r="CBU48" s="656">
        <v>5000</v>
      </c>
      <c r="CBV48" s="635"/>
      <c r="CBW48" s="656">
        <v>5000</v>
      </c>
      <c r="CBX48" s="635"/>
      <c r="CBY48" s="656">
        <v>5000</v>
      </c>
      <c r="CBZ48" s="635"/>
      <c r="CCA48" s="656">
        <v>5000</v>
      </c>
      <c r="CCB48" s="635"/>
      <c r="CCC48" s="656">
        <v>5000</v>
      </c>
      <c r="CCD48" s="635"/>
      <c r="CCE48" s="656">
        <v>5000</v>
      </c>
      <c r="CCF48" s="635"/>
      <c r="CCG48" s="656">
        <v>5000</v>
      </c>
      <c r="CCH48" s="635"/>
      <c r="CCI48" s="656">
        <v>5000</v>
      </c>
      <c r="CCJ48" s="635"/>
      <c r="CCK48" s="656">
        <v>5000</v>
      </c>
      <c r="CCL48" s="635"/>
      <c r="CCM48" s="656">
        <v>5000</v>
      </c>
      <c r="CCN48" s="635"/>
      <c r="CCO48" s="656">
        <v>5000</v>
      </c>
      <c r="CCP48" s="635"/>
      <c r="CCQ48" s="656">
        <v>5000</v>
      </c>
      <c r="CCR48" s="635"/>
      <c r="CCS48" s="656">
        <v>5000</v>
      </c>
      <c r="CCT48" s="635"/>
      <c r="CCU48" s="656">
        <v>5000</v>
      </c>
      <c r="CCV48" s="635"/>
      <c r="CCW48" s="656">
        <v>5000</v>
      </c>
      <c r="CCX48" s="635"/>
      <c r="CCY48" s="656">
        <v>5000</v>
      </c>
      <c r="CCZ48" s="635"/>
      <c r="CDA48" s="656">
        <v>5000</v>
      </c>
      <c r="CDB48" s="635"/>
      <c r="CDC48" s="656">
        <v>5000</v>
      </c>
      <c r="CDD48" s="635"/>
      <c r="CDE48" s="656">
        <v>5000</v>
      </c>
      <c r="CDF48" s="635"/>
      <c r="CDG48" s="656">
        <v>5000</v>
      </c>
      <c r="CDH48" s="635"/>
      <c r="CDI48" s="656">
        <v>5000</v>
      </c>
      <c r="CDJ48" s="635"/>
      <c r="CDK48" s="656">
        <v>5000</v>
      </c>
      <c r="CDL48" s="635"/>
      <c r="CDM48" s="656">
        <v>5000</v>
      </c>
      <c r="CDN48" s="635"/>
      <c r="CDO48" s="656">
        <v>5000</v>
      </c>
      <c r="CDP48" s="635"/>
      <c r="CDQ48" s="656">
        <v>5000</v>
      </c>
      <c r="CDR48" s="635"/>
      <c r="CDS48" s="656">
        <v>5000</v>
      </c>
      <c r="CDT48" s="635"/>
      <c r="CDU48" s="656">
        <v>5000</v>
      </c>
      <c r="CDV48" s="635"/>
      <c r="CDW48" s="656">
        <v>5000</v>
      </c>
      <c r="CDX48" s="635"/>
      <c r="CDY48" s="656">
        <v>5000</v>
      </c>
      <c r="CDZ48" s="635"/>
      <c r="CEA48" s="656">
        <v>5000</v>
      </c>
      <c r="CEB48" s="635"/>
      <c r="CEC48" s="656">
        <v>5000</v>
      </c>
      <c r="CED48" s="635"/>
      <c r="CEE48" s="656">
        <v>5000</v>
      </c>
      <c r="CEF48" s="635"/>
      <c r="CEG48" s="656">
        <v>5000</v>
      </c>
      <c r="CEH48" s="635"/>
      <c r="CEI48" s="656">
        <v>5000</v>
      </c>
      <c r="CEJ48" s="635"/>
      <c r="CEK48" s="656">
        <v>5000</v>
      </c>
      <c r="CEL48" s="635"/>
      <c r="CEM48" s="656">
        <v>5000</v>
      </c>
      <c r="CEN48" s="635"/>
      <c r="CEO48" s="656">
        <v>5000</v>
      </c>
      <c r="CEP48" s="635"/>
      <c r="CEQ48" s="656">
        <v>5000</v>
      </c>
      <c r="CER48" s="635"/>
      <c r="CES48" s="656">
        <v>5000</v>
      </c>
      <c r="CET48" s="635"/>
      <c r="CEU48" s="656">
        <v>5000</v>
      </c>
      <c r="CEV48" s="635"/>
      <c r="CEW48" s="656">
        <v>5000</v>
      </c>
      <c r="CEX48" s="635"/>
      <c r="CEY48" s="656">
        <v>5000</v>
      </c>
      <c r="CEZ48" s="635"/>
      <c r="CFA48" s="656">
        <v>5000</v>
      </c>
      <c r="CFB48" s="635"/>
      <c r="CFC48" s="656">
        <v>5000</v>
      </c>
      <c r="CFD48" s="635"/>
      <c r="CFE48" s="656">
        <v>5000</v>
      </c>
      <c r="CFF48" s="635"/>
      <c r="CFG48" s="656">
        <v>5000</v>
      </c>
      <c r="CFH48" s="635"/>
      <c r="CFI48" s="656">
        <v>5000</v>
      </c>
      <c r="CFJ48" s="635"/>
      <c r="CFK48" s="656">
        <v>5000</v>
      </c>
      <c r="CFL48" s="635"/>
      <c r="CFM48" s="656">
        <v>5000</v>
      </c>
      <c r="CFN48" s="635"/>
      <c r="CFO48" s="656">
        <v>5000</v>
      </c>
      <c r="CFP48" s="635"/>
      <c r="CFQ48" s="656">
        <v>5000</v>
      </c>
      <c r="CFR48" s="635"/>
      <c r="CFS48" s="656">
        <v>5000</v>
      </c>
      <c r="CFT48" s="635"/>
      <c r="CFU48" s="656">
        <v>5000</v>
      </c>
      <c r="CFV48" s="635"/>
      <c r="CFW48" s="656">
        <v>5000</v>
      </c>
      <c r="CFX48" s="635"/>
      <c r="CFY48" s="656">
        <v>5000</v>
      </c>
      <c r="CFZ48" s="635"/>
      <c r="CGA48" s="656">
        <v>5000</v>
      </c>
      <c r="CGB48" s="635"/>
      <c r="CGC48" s="656">
        <v>5000</v>
      </c>
      <c r="CGD48" s="635"/>
      <c r="CGE48" s="656">
        <v>5000</v>
      </c>
      <c r="CGF48" s="635"/>
      <c r="CGG48" s="656">
        <v>5000</v>
      </c>
      <c r="CGH48" s="635"/>
      <c r="CGI48" s="656">
        <v>5000</v>
      </c>
      <c r="CGJ48" s="635"/>
      <c r="CGK48" s="656">
        <v>5000</v>
      </c>
      <c r="CGL48" s="635"/>
      <c r="CGM48" s="656">
        <v>5000</v>
      </c>
      <c r="CGN48" s="635"/>
      <c r="CGO48" s="656">
        <v>5000</v>
      </c>
      <c r="CGP48" s="635"/>
      <c r="CGQ48" s="656">
        <v>5000</v>
      </c>
      <c r="CGR48" s="635"/>
      <c r="CGS48" s="656">
        <v>5000</v>
      </c>
      <c r="CGT48" s="635"/>
      <c r="CGU48" s="656">
        <v>5000</v>
      </c>
      <c r="CGV48" s="635"/>
      <c r="CGW48" s="656">
        <v>5000</v>
      </c>
      <c r="CGX48" s="635"/>
      <c r="CGY48" s="656">
        <v>5000</v>
      </c>
      <c r="CGZ48" s="635"/>
      <c r="CHA48" s="656">
        <v>5000</v>
      </c>
      <c r="CHB48" s="635"/>
      <c r="CHC48" s="656">
        <v>5000</v>
      </c>
      <c r="CHD48" s="635"/>
      <c r="CHE48" s="656">
        <v>5000</v>
      </c>
      <c r="CHF48" s="635"/>
      <c r="CHG48" s="656">
        <v>5000</v>
      </c>
      <c r="CHH48" s="635"/>
      <c r="CHI48" s="656">
        <v>5000</v>
      </c>
      <c r="CHJ48" s="635"/>
      <c r="CHK48" s="656">
        <v>5000</v>
      </c>
      <c r="CHL48" s="635"/>
      <c r="CHM48" s="656">
        <v>5000</v>
      </c>
      <c r="CHN48" s="635"/>
      <c r="CHO48" s="656">
        <v>5000</v>
      </c>
      <c r="CHP48" s="635"/>
      <c r="CHQ48" s="656">
        <v>5000</v>
      </c>
      <c r="CHR48" s="635"/>
      <c r="CHS48" s="656">
        <v>5000</v>
      </c>
      <c r="CHT48" s="635"/>
      <c r="CHU48" s="656">
        <v>5000</v>
      </c>
      <c r="CHV48" s="635"/>
      <c r="CHW48" s="656">
        <v>5000</v>
      </c>
      <c r="CHX48" s="635"/>
      <c r="CHY48" s="656">
        <v>5000</v>
      </c>
      <c r="CHZ48" s="635"/>
      <c r="CIA48" s="656">
        <v>5000</v>
      </c>
      <c r="CIB48" s="635"/>
      <c r="CIC48" s="656">
        <v>5000</v>
      </c>
      <c r="CID48" s="635"/>
      <c r="CIE48" s="656">
        <v>5000</v>
      </c>
      <c r="CIF48" s="635"/>
      <c r="CIG48" s="656">
        <v>5000</v>
      </c>
      <c r="CIH48" s="635"/>
      <c r="CII48" s="656">
        <v>5000</v>
      </c>
      <c r="CIJ48" s="635"/>
      <c r="CIK48" s="656">
        <v>5000</v>
      </c>
      <c r="CIL48" s="635"/>
      <c r="CIM48" s="656">
        <v>5000</v>
      </c>
      <c r="CIN48" s="635"/>
      <c r="CIO48" s="656">
        <v>5000</v>
      </c>
      <c r="CIP48" s="635"/>
      <c r="CIQ48" s="656">
        <v>5000</v>
      </c>
      <c r="CIR48" s="635"/>
      <c r="CIS48" s="656">
        <v>5000</v>
      </c>
      <c r="CIT48" s="635"/>
      <c r="CIU48" s="656">
        <v>5000</v>
      </c>
      <c r="CIV48" s="635"/>
      <c r="CIW48" s="656">
        <v>5000</v>
      </c>
      <c r="CIX48" s="635"/>
      <c r="CIY48" s="656">
        <v>5000</v>
      </c>
      <c r="CIZ48" s="635"/>
      <c r="CJA48" s="656">
        <v>5000</v>
      </c>
      <c r="CJB48" s="635"/>
      <c r="CJC48" s="656">
        <v>5000</v>
      </c>
      <c r="CJD48" s="635"/>
      <c r="CJE48" s="656">
        <v>5000</v>
      </c>
      <c r="CJF48" s="635"/>
      <c r="CJG48" s="656">
        <v>5000</v>
      </c>
      <c r="CJH48" s="635"/>
      <c r="CJI48" s="656">
        <v>5000</v>
      </c>
      <c r="CJJ48" s="635"/>
      <c r="CJK48" s="656">
        <v>5000</v>
      </c>
      <c r="CJL48" s="635"/>
      <c r="CJM48" s="656">
        <v>5000</v>
      </c>
      <c r="CJN48" s="635"/>
      <c r="CJO48" s="656">
        <v>5000</v>
      </c>
      <c r="CJP48" s="635"/>
      <c r="CJQ48" s="656">
        <v>5000</v>
      </c>
      <c r="CJR48" s="635"/>
      <c r="CJS48" s="656">
        <v>5000</v>
      </c>
      <c r="CJT48" s="635"/>
      <c r="CJU48" s="656">
        <v>5000</v>
      </c>
      <c r="CJV48" s="635"/>
      <c r="CJW48" s="656">
        <v>5000</v>
      </c>
      <c r="CJX48" s="635"/>
      <c r="CJY48" s="656">
        <v>5000</v>
      </c>
      <c r="CJZ48" s="635"/>
      <c r="CKA48" s="656">
        <v>5000</v>
      </c>
      <c r="CKB48" s="635"/>
      <c r="CKC48" s="656">
        <v>5000</v>
      </c>
      <c r="CKD48" s="635"/>
      <c r="CKE48" s="656">
        <v>5000</v>
      </c>
      <c r="CKF48" s="635"/>
      <c r="CKG48" s="656">
        <v>5000</v>
      </c>
      <c r="CKH48" s="635"/>
      <c r="CKI48" s="656">
        <v>5000</v>
      </c>
      <c r="CKJ48" s="635"/>
      <c r="CKK48" s="656">
        <v>5000</v>
      </c>
      <c r="CKL48" s="635"/>
      <c r="CKM48" s="656">
        <v>5000</v>
      </c>
      <c r="CKN48" s="635"/>
      <c r="CKO48" s="656">
        <v>5000</v>
      </c>
      <c r="CKP48" s="635"/>
      <c r="CKQ48" s="656">
        <v>5000</v>
      </c>
      <c r="CKR48" s="635"/>
      <c r="CKS48" s="656">
        <v>5000</v>
      </c>
      <c r="CKT48" s="635"/>
      <c r="CKU48" s="656">
        <v>5000</v>
      </c>
      <c r="CKV48" s="635"/>
      <c r="CKW48" s="656">
        <v>5000</v>
      </c>
      <c r="CKX48" s="635"/>
      <c r="CKY48" s="656">
        <v>5000</v>
      </c>
      <c r="CKZ48" s="635"/>
      <c r="CLA48" s="656">
        <v>5000</v>
      </c>
      <c r="CLB48" s="635"/>
      <c r="CLC48" s="656">
        <v>5000</v>
      </c>
      <c r="CLD48" s="635"/>
      <c r="CLE48" s="656">
        <v>5000</v>
      </c>
      <c r="CLF48" s="635"/>
      <c r="CLG48" s="656">
        <v>5000</v>
      </c>
      <c r="CLH48" s="635"/>
      <c r="CLI48" s="656">
        <v>5000</v>
      </c>
      <c r="CLJ48" s="635"/>
      <c r="CLK48" s="656">
        <v>5000</v>
      </c>
      <c r="CLL48" s="635"/>
      <c r="CLM48" s="656">
        <v>5000</v>
      </c>
      <c r="CLN48" s="635"/>
      <c r="CLO48" s="656">
        <v>5000</v>
      </c>
      <c r="CLP48" s="635"/>
      <c r="CLQ48" s="656">
        <v>5000</v>
      </c>
      <c r="CLR48" s="635"/>
      <c r="CLS48" s="656">
        <v>5000</v>
      </c>
      <c r="CLT48" s="635"/>
      <c r="CLU48" s="656">
        <v>5000</v>
      </c>
      <c r="CLV48" s="635"/>
      <c r="CLW48" s="656">
        <v>5000</v>
      </c>
      <c r="CLX48" s="635"/>
      <c r="CLY48" s="656">
        <v>5000</v>
      </c>
      <c r="CLZ48" s="635"/>
      <c r="CMA48" s="656">
        <v>5000</v>
      </c>
      <c r="CMB48" s="635"/>
      <c r="CMC48" s="656">
        <v>5000</v>
      </c>
      <c r="CMD48" s="635"/>
      <c r="CME48" s="656">
        <v>5000</v>
      </c>
      <c r="CMF48" s="635"/>
      <c r="CMG48" s="656">
        <v>5000</v>
      </c>
      <c r="CMH48" s="635"/>
      <c r="CMI48" s="656">
        <v>5000</v>
      </c>
      <c r="CMJ48" s="635"/>
      <c r="CMK48" s="656">
        <v>5000</v>
      </c>
      <c r="CML48" s="635"/>
      <c r="CMM48" s="656">
        <v>5000</v>
      </c>
      <c r="CMN48" s="635"/>
      <c r="CMO48" s="656">
        <v>5000</v>
      </c>
      <c r="CMP48" s="635"/>
      <c r="CMQ48" s="656">
        <v>5000</v>
      </c>
      <c r="CMR48" s="635"/>
      <c r="CMS48" s="656">
        <v>5000</v>
      </c>
      <c r="CMT48" s="635"/>
      <c r="CMU48" s="656">
        <v>5000</v>
      </c>
      <c r="CMV48" s="635"/>
      <c r="CMW48" s="656">
        <v>5000</v>
      </c>
      <c r="CMX48" s="635"/>
      <c r="CMY48" s="656">
        <v>5000</v>
      </c>
      <c r="CMZ48" s="635"/>
      <c r="CNA48" s="656">
        <v>5000</v>
      </c>
      <c r="CNB48" s="635"/>
      <c r="CNC48" s="656">
        <v>5000</v>
      </c>
      <c r="CND48" s="635"/>
      <c r="CNE48" s="656">
        <v>5000</v>
      </c>
      <c r="CNF48" s="635"/>
      <c r="CNG48" s="656">
        <v>5000</v>
      </c>
      <c r="CNH48" s="635"/>
      <c r="CNI48" s="656">
        <v>5000</v>
      </c>
      <c r="CNJ48" s="635"/>
      <c r="CNK48" s="656">
        <v>5000</v>
      </c>
      <c r="CNL48" s="635"/>
      <c r="CNM48" s="656">
        <v>5000</v>
      </c>
      <c r="CNN48" s="635"/>
      <c r="CNO48" s="656">
        <v>5000</v>
      </c>
      <c r="CNP48" s="635"/>
      <c r="CNQ48" s="656">
        <v>5000</v>
      </c>
      <c r="CNR48" s="635"/>
      <c r="CNS48" s="656">
        <v>5000</v>
      </c>
      <c r="CNT48" s="635"/>
      <c r="CNU48" s="656">
        <v>5000</v>
      </c>
      <c r="CNV48" s="635"/>
      <c r="CNW48" s="656">
        <v>5000</v>
      </c>
      <c r="CNX48" s="635"/>
      <c r="CNY48" s="656">
        <v>5000</v>
      </c>
      <c r="CNZ48" s="635"/>
      <c r="COA48" s="656">
        <v>5000</v>
      </c>
      <c r="COB48" s="635"/>
      <c r="COC48" s="656">
        <v>5000</v>
      </c>
      <c r="COD48" s="635"/>
      <c r="COE48" s="656">
        <v>5000</v>
      </c>
      <c r="COF48" s="635"/>
      <c r="COG48" s="656">
        <v>5000</v>
      </c>
      <c r="COH48" s="635"/>
      <c r="COI48" s="656">
        <v>5000</v>
      </c>
      <c r="COJ48" s="635"/>
      <c r="COK48" s="656">
        <v>5000</v>
      </c>
      <c r="COL48" s="635"/>
      <c r="COM48" s="656">
        <v>5000</v>
      </c>
      <c r="CON48" s="635"/>
      <c r="COO48" s="656">
        <v>5000</v>
      </c>
      <c r="COP48" s="635"/>
      <c r="COQ48" s="656">
        <v>5000</v>
      </c>
      <c r="COR48" s="635"/>
      <c r="COS48" s="656">
        <v>5000</v>
      </c>
      <c r="COT48" s="635"/>
      <c r="COU48" s="656">
        <v>5000</v>
      </c>
      <c r="COV48" s="635"/>
      <c r="COW48" s="656">
        <v>5000</v>
      </c>
      <c r="COX48" s="635"/>
      <c r="COY48" s="656">
        <v>5000</v>
      </c>
      <c r="COZ48" s="635"/>
      <c r="CPA48" s="656">
        <v>5000</v>
      </c>
      <c r="CPB48" s="635"/>
      <c r="CPC48" s="656">
        <v>5000</v>
      </c>
      <c r="CPD48" s="635"/>
      <c r="CPE48" s="656">
        <v>5000</v>
      </c>
      <c r="CPF48" s="635"/>
      <c r="CPG48" s="656">
        <v>5000</v>
      </c>
      <c r="CPH48" s="635"/>
      <c r="CPI48" s="656">
        <v>5000</v>
      </c>
      <c r="CPJ48" s="635"/>
      <c r="CPK48" s="656">
        <v>5000</v>
      </c>
      <c r="CPL48" s="635"/>
      <c r="CPM48" s="656">
        <v>5000</v>
      </c>
      <c r="CPN48" s="635"/>
      <c r="CPO48" s="656">
        <v>5000</v>
      </c>
      <c r="CPP48" s="635"/>
      <c r="CPQ48" s="656">
        <v>5000</v>
      </c>
      <c r="CPR48" s="635"/>
      <c r="CPS48" s="656">
        <v>5000</v>
      </c>
      <c r="CPT48" s="635"/>
      <c r="CPU48" s="656">
        <v>5000</v>
      </c>
      <c r="CPV48" s="635"/>
      <c r="CPW48" s="656">
        <v>5000</v>
      </c>
      <c r="CPX48" s="635"/>
      <c r="CPY48" s="656">
        <v>5000</v>
      </c>
      <c r="CPZ48" s="635"/>
      <c r="CQA48" s="656">
        <v>5000</v>
      </c>
      <c r="CQB48" s="635"/>
      <c r="CQC48" s="656">
        <v>5000</v>
      </c>
      <c r="CQD48" s="635"/>
      <c r="CQE48" s="656">
        <v>5000</v>
      </c>
      <c r="CQF48" s="635"/>
      <c r="CQG48" s="656">
        <v>5000</v>
      </c>
      <c r="CQH48" s="635"/>
      <c r="CQI48" s="656">
        <v>5000</v>
      </c>
      <c r="CQJ48" s="635"/>
      <c r="CQK48" s="656">
        <v>5000</v>
      </c>
      <c r="CQL48" s="635"/>
      <c r="CQM48" s="656">
        <v>5000</v>
      </c>
      <c r="CQN48" s="635"/>
      <c r="CQO48" s="656">
        <v>5000</v>
      </c>
      <c r="CQP48" s="635"/>
      <c r="CQQ48" s="656">
        <v>5000</v>
      </c>
      <c r="CQR48" s="635"/>
      <c r="CQS48" s="656">
        <v>5000</v>
      </c>
      <c r="CQT48" s="635"/>
      <c r="CQU48" s="656">
        <v>5000</v>
      </c>
      <c r="CQV48" s="635"/>
      <c r="CQW48" s="656">
        <v>5000</v>
      </c>
      <c r="CQX48" s="635"/>
      <c r="CQY48" s="656">
        <v>5000</v>
      </c>
      <c r="CQZ48" s="635"/>
      <c r="CRA48" s="656">
        <v>5000</v>
      </c>
      <c r="CRB48" s="635"/>
      <c r="CRC48" s="656">
        <v>5000</v>
      </c>
      <c r="CRD48" s="635"/>
      <c r="CRE48" s="656">
        <v>5000</v>
      </c>
      <c r="CRF48" s="635"/>
      <c r="CRG48" s="656">
        <v>5000</v>
      </c>
      <c r="CRH48" s="635"/>
      <c r="CRI48" s="656">
        <v>5000</v>
      </c>
      <c r="CRJ48" s="635"/>
      <c r="CRK48" s="656">
        <v>5000</v>
      </c>
      <c r="CRL48" s="635"/>
      <c r="CRM48" s="656">
        <v>5000</v>
      </c>
      <c r="CRN48" s="635"/>
      <c r="CRO48" s="656">
        <v>5000</v>
      </c>
      <c r="CRP48" s="635"/>
      <c r="CRQ48" s="656">
        <v>5000</v>
      </c>
      <c r="CRR48" s="635"/>
      <c r="CRS48" s="656">
        <v>5000</v>
      </c>
      <c r="CRT48" s="635"/>
      <c r="CRU48" s="656">
        <v>5000</v>
      </c>
      <c r="CRV48" s="635"/>
      <c r="CRW48" s="656">
        <v>5000</v>
      </c>
      <c r="CRX48" s="635"/>
      <c r="CRY48" s="656">
        <v>5000</v>
      </c>
      <c r="CRZ48" s="635"/>
      <c r="CSA48" s="656">
        <v>5000</v>
      </c>
      <c r="CSB48" s="635"/>
      <c r="CSC48" s="656">
        <v>5000</v>
      </c>
      <c r="CSD48" s="635"/>
      <c r="CSE48" s="656">
        <v>5000</v>
      </c>
      <c r="CSF48" s="635"/>
      <c r="CSG48" s="656">
        <v>5000</v>
      </c>
      <c r="CSH48" s="635"/>
      <c r="CSI48" s="656">
        <v>5000</v>
      </c>
      <c r="CSJ48" s="635"/>
      <c r="CSK48" s="656">
        <v>5000</v>
      </c>
      <c r="CSL48" s="635"/>
      <c r="CSM48" s="656">
        <v>5000</v>
      </c>
      <c r="CSN48" s="635"/>
      <c r="CSO48" s="656">
        <v>5000</v>
      </c>
      <c r="CSP48" s="635"/>
      <c r="CSQ48" s="656">
        <v>5000</v>
      </c>
      <c r="CSR48" s="635"/>
      <c r="CSS48" s="656">
        <v>5000</v>
      </c>
      <c r="CST48" s="635"/>
      <c r="CSU48" s="656">
        <v>5000</v>
      </c>
      <c r="CSV48" s="635"/>
      <c r="CSW48" s="656">
        <v>5000</v>
      </c>
      <c r="CSX48" s="635"/>
      <c r="CSY48" s="656">
        <v>5000</v>
      </c>
      <c r="CSZ48" s="635"/>
      <c r="CTA48" s="656">
        <v>5000</v>
      </c>
      <c r="CTB48" s="635"/>
      <c r="CTC48" s="656">
        <v>5000</v>
      </c>
      <c r="CTD48" s="635"/>
      <c r="CTE48" s="656">
        <v>5000</v>
      </c>
      <c r="CTF48" s="635"/>
      <c r="CTG48" s="656">
        <v>5000</v>
      </c>
      <c r="CTH48" s="635"/>
      <c r="CTI48" s="656">
        <v>5000</v>
      </c>
      <c r="CTJ48" s="635"/>
      <c r="CTK48" s="656">
        <v>5000</v>
      </c>
      <c r="CTL48" s="635"/>
      <c r="CTM48" s="656">
        <v>5000</v>
      </c>
      <c r="CTN48" s="635"/>
      <c r="CTO48" s="656">
        <v>5000</v>
      </c>
      <c r="CTP48" s="635"/>
      <c r="CTQ48" s="656">
        <v>5000</v>
      </c>
      <c r="CTR48" s="635"/>
      <c r="CTS48" s="656">
        <v>5000</v>
      </c>
      <c r="CTT48" s="635"/>
      <c r="CTU48" s="656">
        <v>5000</v>
      </c>
      <c r="CTV48" s="635"/>
      <c r="CTW48" s="656">
        <v>5000</v>
      </c>
      <c r="CTX48" s="635"/>
      <c r="CTY48" s="656">
        <v>5000</v>
      </c>
      <c r="CTZ48" s="635"/>
      <c r="CUA48" s="656">
        <v>5000</v>
      </c>
      <c r="CUB48" s="635"/>
      <c r="CUC48" s="656">
        <v>5000</v>
      </c>
      <c r="CUD48" s="635"/>
      <c r="CUE48" s="656">
        <v>5000</v>
      </c>
      <c r="CUF48" s="635"/>
      <c r="CUG48" s="656">
        <v>5000</v>
      </c>
      <c r="CUH48" s="635"/>
      <c r="CUI48" s="656">
        <v>5000</v>
      </c>
      <c r="CUJ48" s="635"/>
      <c r="CUK48" s="656">
        <v>5000</v>
      </c>
      <c r="CUL48" s="635"/>
      <c r="CUM48" s="656">
        <v>5000</v>
      </c>
      <c r="CUN48" s="635"/>
      <c r="CUO48" s="656">
        <v>5000</v>
      </c>
      <c r="CUP48" s="635"/>
      <c r="CUQ48" s="656">
        <v>5000</v>
      </c>
      <c r="CUR48" s="635"/>
      <c r="CUS48" s="656">
        <v>5000</v>
      </c>
      <c r="CUT48" s="635"/>
      <c r="CUU48" s="656">
        <v>5000</v>
      </c>
      <c r="CUV48" s="635"/>
      <c r="CUW48" s="656">
        <v>5000</v>
      </c>
      <c r="CUX48" s="635"/>
      <c r="CUY48" s="656">
        <v>5000</v>
      </c>
      <c r="CUZ48" s="635"/>
      <c r="CVA48" s="656">
        <v>5000</v>
      </c>
      <c r="CVB48" s="635"/>
      <c r="CVC48" s="656">
        <v>5000</v>
      </c>
      <c r="CVD48" s="635"/>
      <c r="CVE48" s="656">
        <v>5000</v>
      </c>
      <c r="CVF48" s="635"/>
      <c r="CVG48" s="656">
        <v>5000</v>
      </c>
      <c r="CVH48" s="635"/>
      <c r="CVI48" s="656">
        <v>5000</v>
      </c>
      <c r="CVJ48" s="635"/>
      <c r="CVK48" s="656">
        <v>5000</v>
      </c>
      <c r="CVL48" s="635"/>
      <c r="CVM48" s="656">
        <v>5000</v>
      </c>
      <c r="CVN48" s="635"/>
      <c r="CVO48" s="656">
        <v>5000</v>
      </c>
      <c r="CVP48" s="635"/>
      <c r="CVQ48" s="656">
        <v>5000</v>
      </c>
      <c r="CVR48" s="635"/>
      <c r="CVS48" s="656">
        <v>5000</v>
      </c>
      <c r="CVT48" s="635"/>
      <c r="CVU48" s="656">
        <v>5000</v>
      </c>
      <c r="CVV48" s="635"/>
      <c r="CVW48" s="656">
        <v>5000</v>
      </c>
      <c r="CVX48" s="635"/>
      <c r="CVY48" s="656">
        <v>5000</v>
      </c>
      <c r="CVZ48" s="635"/>
      <c r="CWA48" s="656">
        <v>5000</v>
      </c>
      <c r="CWB48" s="635"/>
      <c r="CWC48" s="656">
        <v>5000</v>
      </c>
      <c r="CWD48" s="635"/>
      <c r="CWE48" s="656">
        <v>5000</v>
      </c>
      <c r="CWF48" s="635"/>
      <c r="CWG48" s="656">
        <v>5000</v>
      </c>
      <c r="CWH48" s="635"/>
      <c r="CWI48" s="656">
        <v>5000</v>
      </c>
      <c r="CWJ48" s="635"/>
      <c r="CWK48" s="656">
        <v>5000</v>
      </c>
      <c r="CWL48" s="635"/>
      <c r="CWM48" s="656">
        <v>5000</v>
      </c>
      <c r="CWN48" s="635"/>
      <c r="CWO48" s="656">
        <v>5000</v>
      </c>
      <c r="CWP48" s="635"/>
      <c r="CWQ48" s="656">
        <v>5000</v>
      </c>
      <c r="CWR48" s="635"/>
      <c r="CWS48" s="656">
        <v>5000</v>
      </c>
      <c r="CWT48" s="635"/>
      <c r="CWU48" s="656">
        <v>5000</v>
      </c>
      <c r="CWV48" s="635"/>
      <c r="CWW48" s="656">
        <v>5000</v>
      </c>
      <c r="CWX48" s="635"/>
      <c r="CWY48" s="656">
        <v>5000</v>
      </c>
      <c r="CWZ48" s="635"/>
      <c r="CXA48" s="656">
        <v>5000</v>
      </c>
      <c r="CXB48" s="635"/>
      <c r="CXC48" s="656">
        <v>5000</v>
      </c>
      <c r="CXD48" s="635"/>
      <c r="CXE48" s="656">
        <v>5000</v>
      </c>
      <c r="CXF48" s="635"/>
      <c r="CXG48" s="656">
        <v>5000</v>
      </c>
      <c r="CXH48" s="635"/>
      <c r="CXI48" s="656">
        <v>5000</v>
      </c>
      <c r="CXJ48" s="635"/>
      <c r="CXK48" s="656">
        <v>5000</v>
      </c>
      <c r="CXL48" s="635"/>
      <c r="CXM48" s="656">
        <v>5000</v>
      </c>
      <c r="CXN48" s="635"/>
      <c r="CXO48" s="656">
        <v>5000</v>
      </c>
      <c r="CXP48" s="635"/>
      <c r="CXQ48" s="656">
        <v>5000</v>
      </c>
      <c r="CXR48" s="635"/>
      <c r="CXS48" s="656">
        <v>5000</v>
      </c>
      <c r="CXT48" s="635"/>
      <c r="CXU48" s="656">
        <v>5000</v>
      </c>
      <c r="CXV48" s="635"/>
      <c r="CXW48" s="656">
        <v>5000</v>
      </c>
      <c r="CXX48" s="635"/>
      <c r="CXY48" s="656">
        <v>5000</v>
      </c>
      <c r="CXZ48" s="635"/>
      <c r="CYA48" s="656">
        <v>5000</v>
      </c>
      <c r="CYB48" s="635"/>
      <c r="CYC48" s="656">
        <v>5000</v>
      </c>
      <c r="CYD48" s="635"/>
      <c r="CYE48" s="656">
        <v>5000</v>
      </c>
      <c r="CYF48" s="635"/>
      <c r="CYG48" s="656">
        <v>5000</v>
      </c>
      <c r="CYH48" s="635"/>
      <c r="CYI48" s="656">
        <v>5000</v>
      </c>
      <c r="CYJ48" s="635"/>
      <c r="CYK48" s="656">
        <v>5000</v>
      </c>
      <c r="CYL48" s="635"/>
      <c r="CYM48" s="656">
        <v>5000</v>
      </c>
      <c r="CYN48" s="635"/>
      <c r="CYO48" s="656">
        <v>5000</v>
      </c>
      <c r="CYP48" s="635"/>
      <c r="CYQ48" s="656">
        <v>5000</v>
      </c>
      <c r="CYR48" s="635"/>
      <c r="CYS48" s="656">
        <v>5000</v>
      </c>
      <c r="CYT48" s="635"/>
      <c r="CYU48" s="656">
        <v>5000</v>
      </c>
      <c r="CYV48" s="635"/>
      <c r="CYW48" s="656">
        <v>5000</v>
      </c>
      <c r="CYX48" s="635"/>
      <c r="CYY48" s="656">
        <v>5000</v>
      </c>
      <c r="CYZ48" s="635"/>
      <c r="CZA48" s="656">
        <v>5000</v>
      </c>
      <c r="CZB48" s="635"/>
      <c r="CZC48" s="656">
        <v>5000</v>
      </c>
      <c r="CZD48" s="635"/>
      <c r="CZE48" s="656">
        <v>5000</v>
      </c>
      <c r="CZF48" s="635"/>
      <c r="CZG48" s="656">
        <v>5000</v>
      </c>
      <c r="CZH48" s="635"/>
      <c r="CZI48" s="656">
        <v>5000</v>
      </c>
      <c r="CZJ48" s="635"/>
      <c r="CZK48" s="656">
        <v>5000</v>
      </c>
      <c r="CZL48" s="635"/>
      <c r="CZM48" s="656">
        <v>5000</v>
      </c>
      <c r="CZN48" s="635"/>
      <c r="CZO48" s="656">
        <v>5000</v>
      </c>
      <c r="CZP48" s="635"/>
      <c r="CZQ48" s="656">
        <v>5000</v>
      </c>
      <c r="CZR48" s="635"/>
      <c r="CZS48" s="656">
        <v>5000</v>
      </c>
      <c r="CZT48" s="635"/>
      <c r="CZU48" s="656">
        <v>5000</v>
      </c>
      <c r="CZV48" s="635"/>
      <c r="CZW48" s="656">
        <v>5000</v>
      </c>
      <c r="CZX48" s="635"/>
      <c r="CZY48" s="656">
        <v>5000</v>
      </c>
      <c r="CZZ48" s="635"/>
      <c r="DAA48" s="656">
        <v>5000</v>
      </c>
      <c r="DAB48" s="635"/>
      <c r="DAC48" s="656">
        <v>5000</v>
      </c>
      <c r="DAD48" s="635"/>
      <c r="DAE48" s="656">
        <v>5000</v>
      </c>
      <c r="DAF48" s="635"/>
      <c r="DAG48" s="656">
        <v>5000</v>
      </c>
      <c r="DAH48" s="635"/>
      <c r="DAI48" s="656">
        <v>5000</v>
      </c>
      <c r="DAJ48" s="635"/>
      <c r="DAK48" s="656">
        <v>5000</v>
      </c>
      <c r="DAL48" s="635"/>
      <c r="DAM48" s="656">
        <v>5000</v>
      </c>
      <c r="DAN48" s="635"/>
      <c r="DAO48" s="656">
        <v>5000</v>
      </c>
      <c r="DAP48" s="635"/>
      <c r="DAQ48" s="656">
        <v>5000</v>
      </c>
      <c r="DAR48" s="635"/>
      <c r="DAS48" s="656">
        <v>5000</v>
      </c>
      <c r="DAT48" s="635"/>
      <c r="DAU48" s="656">
        <v>5000</v>
      </c>
      <c r="DAV48" s="635"/>
      <c r="DAW48" s="656">
        <v>5000</v>
      </c>
      <c r="DAX48" s="635"/>
      <c r="DAY48" s="656">
        <v>5000</v>
      </c>
      <c r="DAZ48" s="635"/>
      <c r="DBA48" s="656">
        <v>5000</v>
      </c>
      <c r="DBB48" s="635"/>
      <c r="DBC48" s="656">
        <v>5000</v>
      </c>
      <c r="DBD48" s="635"/>
      <c r="DBE48" s="656">
        <v>5000</v>
      </c>
      <c r="DBF48" s="635"/>
      <c r="DBG48" s="656">
        <v>5000</v>
      </c>
      <c r="DBH48" s="635"/>
      <c r="DBI48" s="656">
        <v>5000</v>
      </c>
      <c r="DBJ48" s="635"/>
      <c r="DBK48" s="656">
        <v>5000</v>
      </c>
      <c r="DBL48" s="635"/>
      <c r="DBM48" s="656">
        <v>5000</v>
      </c>
      <c r="DBN48" s="635"/>
      <c r="DBO48" s="656">
        <v>5000</v>
      </c>
      <c r="DBP48" s="635"/>
      <c r="DBQ48" s="656">
        <v>5000</v>
      </c>
      <c r="DBR48" s="635"/>
      <c r="DBS48" s="656">
        <v>5000</v>
      </c>
      <c r="DBT48" s="635"/>
      <c r="DBU48" s="656">
        <v>5000</v>
      </c>
      <c r="DBV48" s="635"/>
      <c r="DBW48" s="656">
        <v>5000</v>
      </c>
      <c r="DBX48" s="635"/>
      <c r="DBY48" s="656">
        <v>5000</v>
      </c>
      <c r="DBZ48" s="635"/>
      <c r="DCA48" s="656">
        <v>5000</v>
      </c>
      <c r="DCB48" s="635"/>
      <c r="DCC48" s="656">
        <v>5000</v>
      </c>
      <c r="DCD48" s="635"/>
      <c r="DCE48" s="656">
        <v>5000</v>
      </c>
      <c r="DCF48" s="635"/>
      <c r="DCG48" s="656">
        <v>5000</v>
      </c>
      <c r="DCH48" s="635"/>
      <c r="DCI48" s="656">
        <v>5000</v>
      </c>
      <c r="DCJ48" s="635"/>
      <c r="DCK48" s="656">
        <v>5000</v>
      </c>
      <c r="DCL48" s="635"/>
      <c r="DCM48" s="656">
        <v>5000</v>
      </c>
      <c r="DCN48" s="635"/>
      <c r="DCO48" s="656">
        <v>5000</v>
      </c>
      <c r="DCP48" s="635"/>
      <c r="DCQ48" s="656">
        <v>5000</v>
      </c>
      <c r="DCR48" s="635"/>
      <c r="DCS48" s="656">
        <v>5000</v>
      </c>
      <c r="DCT48" s="635"/>
      <c r="DCU48" s="656">
        <v>5000</v>
      </c>
      <c r="DCV48" s="635"/>
      <c r="DCW48" s="656">
        <v>5000</v>
      </c>
      <c r="DCX48" s="635"/>
      <c r="DCY48" s="656">
        <v>5000</v>
      </c>
      <c r="DCZ48" s="635"/>
      <c r="DDA48" s="656">
        <v>5000</v>
      </c>
      <c r="DDB48" s="635"/>
      <c r="DDC48" s="656">
        <v>5000</v>
      </c>
      <c r="DDD48" s="635"/>
      <c r="DDE48" s="656">
        <v>5000</v>
      </c>
      <c r="DDF48" s="635"/>
      <c r="DDG48" s="656">
        <v>5000</v>
      </c>
      <c r="DDH48" s="635"/>
      <c r="DDI48" s="656">
        <v>5000</v>
      </c>
      <c r="DDJ48" s="635"/>
      <c r="DDK48" s="656">
        <v>5000</v>
      </c>
      <c r="DDL48" s="635"/>
      <c r="DDM48" s="656">
        <v>5000</v>
      </c>
      <c r="DDN48" s="635"/>
      <c r="DDO48" s="656">
        <v>5000</v>
      </c>
      <c r="DDP48" s="635"/>
      <c r="DDQ48" s="656">
        <v>5000</v>
      </c>
      <c r="DDR48" s="635"/>
      <c r="DDS48" s="656">
        <v>5000</v>
      </c>
      <c r="DDT48" s="635"/>
      <c r="DDU48" s="656">
        <v>5000</v>
      </c>
      <c r="DDV48" s="635"/>
      <c r="DDW48" s="656">
        <v>5000</v>
      </c>
      <c r="DDX48" s="635"/>
      <c r="DDY48" s="656">
        <v>5000</v>
      </c>
      <c r="DDZ48" s="635"/>
      <c r="DEA48" s="656">
        <v>5000</v>
      </c>
      <c r="DEB48" s="635"/>
      <c r="DEC48" s="656">
        <v>5000</v>
      </c>
      <c r="DED48" s="635"/>
      <c r="DEE48" s="656">
        <v>5000</v>
      </c>
      <c r="DEF48" s="635"/>
      <c r="DEG48" s="656">
        <v>5000</v>
      </c>
      <c r="DEH48" s="635"/>
      <c r="DEI48" s="656">
        <v>5000</v>
      </c>
      <c r="DEJ48" s="635"/>
      <c r="DEK48" s="656">
        <v>5000</v>
      </c>
      <c r="DEL48" s="635"/>
      <c r="DEM48" s="656">
        <v>5000</v>
      </c>
      <c r="DEN48" s="635"/>
      <c r="DEO48" s="656">
        <v>5000</v>
      </c>
      <c r="DEP48" s="635"/>
      <c r="DEQ48" s="656">
        <v>5000</v>
      </c>
      <c r="DER48" s="635"/>
      <c r="DES48" s="656">
        <v>5000</v>
      </c>
      <c r="DET48" s="635"/>
      <c r="DEU48" s="656">
        <v>5000</v>
      </c>
      <c r="DEV48" s="635"/>
      <c r="DEW48" s="656">
        <v>5000</v>
      </c>
      <c r="DEX48" s="635"/>
      <c r="DEY48" s="656">
        <v>5000</v>
      </c>
      <c r="DEZ48" s="635"/>
      <c r="DFA48" s="656">
        <v>5000</v>
      </c>
      <c r="DFB48" s="635"/>
      <c r="DFC48" s="656">
        <v>5000</v>
      </c>
      <c r="DFD48" s="635"/>
      <c r="DFE48" s="656">
        <v>5000</v>
      </c>
      <c r="DFF48" s="635"/>
      <c r="DFG48" s="656">
        <v>5000</v>
      </c>
      <c r="DFH48" s="635"/>
      <c r="DFI48" s="656">
        <v>5000</v>
      </c>
      <c r="DFJ48" s="635"/>
      <c r="DFK48" s="656">
        <v>5000</v>
      </c>
      <c r="DFL48" s="635"/>
      <c r="DFM48" s="656">
        <v>5000</v>
      </c>
      <c r="DFN48" s="635"/>
      <c r="DFO48" s="656">
        <v>5000</v>
      </c>
      <c r="DFP48" s="635"/>
      <c r="DFQ48" s="656">
        <v>5000</v>
      </c>
      <c r="DFR48" s="635"/>
      <c r="DFS48" s="656">
        <v>5000</v>
      </c>
      <c r="DFT48" s="635"/>
      <c r="DFU48" s="656">
        <v>5000</v>
      </c>
      <c r="DFV48" s="635"/>
      <c r="DFW48" s="656">
        <v>5000</v>
      </c>
      <c r="DFX48" s="635"/>
      <c r="DFY48" s="656">
        <v>5000</v>
      </c>
      <c r="DFZ48" s="635"/>
      <c r="DGA48" s="656">
        <v>5000</v>
      </c>
      <c r="DGB48" s="635"/>
      <c r="DGC48" s="656">
        <v>5000</v>
      </c>
      <c r="DGD48" s="635"/>
      <c r="DGE48" s="656">
        <v>5000</v>
      </c>
      <c r="DGF48" s="635"/>
      <c r="DGG48" s="656">
        <v>5000</v>
      </c>
      <c r="DGH48" s="635"/>
      <c r="DGI48" s="656">
        <v>5000</v>
      </c>
      <c r="DGJ48" s="635"/>
      <c r="DGK48" s="656">
        <v>5000</v>
      </c>
      <c r="DGL48" s="635"/>
      <c r="DGM48" s="656">
        <v>5000</v>
      </c>
      <c r="DGN48" s="635"/>
      <c r="DGO48" s="656">
        <v>5000</v>
      </c>
      <c r="DGP48" s="635"/>
      <c r="DGQ48" s="656">
        <v>5000</v>
      </c>
      <c r="DGR48" s="635"/>
      <c r="DGS48" s="656">
        <v>5000</v>
      </c>
      <c r="DGT48" s="635"/>
      <c r="DGU48" s="656">
        <v>5000</v>
      </c>
      <c r="DGV48" s="635"/>
      <c r="DGW48" s="656">
        <v>5000</v>
      </c>
      <c r="DGX48" s="635"/>
      <c r="DGY48" s="656">
        <v>5000</v>
      </c>
      <c r="DGZ48" s="635"/>
      <c r="DHA48" s="656">
        <v>5000</v>
      </c>
      <c r="DHB48" s="635"/>
      <c r="DHC48" s="656">
        <v>5000</v>
      </c>
      <c r="DHD48" s="635"/>
      <c r="DHE48" s="656">
        <v>5000</v>
      </c>
      <c r="DHF48" s="635"/>
      <c r="DHG48" s="656">
        <v>5000</v>
      </c>
      <c r="DHH48" s="635"/>
      <c r="DHI48" s="656">
        <v>5000</v>
      </c>
      <c r="DHJ48" s="635"/>
      <c r="DHK48" s="656">
        <v>5000</v>
      </c>
      <c r="DHL48" s="635"/>
      <c r="DHM48" s="656">
        <v>5000</v>
      </c>
      <c r="DHN48" s="635"/>
      <c r="DHO48" s="656">
        <v>5000</v>
      </c>
      <c r="DHP48" s="635"/>
      <c r="DHQ48" s="656">
        <v>5000</v>
      </c>
      <c r="DHR48" s="635"/>
      <c r="DHS48" s="656">
        <v>5000</v>
      </c>
      <c r="DHT48" s="635"/>
      <c r="DHU48" s="656">
        <v>5000</v>
      </c>
      <c r="DHV48" s="635"/>
      <c r="DHW48" s="656">
        <v>5000</v>
      </c>
      <c r="DHX48" s="635"/>
      <c r="DHY48" s="656">
        <v>5000</v>
      </c>
      <c r="DHZ48" s="635"/>
      <c r="DIA48" s="656">
        <v>5000</v>
      </c>
      <c r="DIB48" s="635"/>
      <c r="DIC48" s="656">
        <v>5000</v>
      </c>
      <c r="DID48" s="635"/>
      <c r="DIE48" s="656">
        <v>5000</v>
      </c>
      <c r="DIF48" s="635"/>
      <c r="DIG48" s="656">
        <v>5000</v>
      </c>
      <c r="DIH48" s="635"/>
      <c r="DII48" s="656">
        <v>5000</v>
      </c>
      <c r="DIJ48" s="635"/>
      <c r="DIK48" s="656">
        <v>5000</v>
      </c>
      <c r="DIL48" s="635"/>
      <c r="DIM48" s="656">
        <v>5000</v>
      </c>
      <c r="DIN48" s="635"/>
      <c r="DIO48" s="656">
        <v>5000</v>
      </c>
      <c r="DIP48" s="635"/>
      <c r="DIQ48" s="656">
        <v>5000</v>
      </c>
      <c r="DIR48" s="635"/>
      <c r="DIS48" s="656">
        <v>5000</v>
      </c>
      <c r="DIT48" s="635"/>
      <c r="DIU48" s="656">
        <v>5000</v>
      </c>
      <c r="DIV48" s="635"/>
      <c r="DIW48" s="656">
        <v>5000</v>
      </c>
      <c r="DIX48" s="635"/>
      <c r="DIY48" s="656">
        <v>5000</v>
      </c>
      <c r="DIZ48" s="635"/>
      <c r="DJA48" s="656">
        <v>5000</v>
      </c>
      <c r="DJB48" s="635"/>
      <c r="DJC48" s="656">
        <v>5000</v>
      </c>
      <c r="DJD48" s="635"/>
      <c r="DJE48" s="656">
        <v>5000</v>
      </c>
      <c r="DJF48" s="635"/>
      <c r="DJG48" s="656">
        <v>5000</v>
      </c>
      <c r="DJH48" s="635"/>
      <c r="DJI48" s="656">
        <v>5000</v>
      </c>
      <c r="DJJ48" s="635"/>
      <c r="DJK48" s="656">
        <v>5000</v>
      </c>
      <c r="DJL48" s="635"/>
      <c r="DJM48" s="656">
        <v>5000</v>
      </c>
      <c r="DJN48" s="635"/>
      <c r="DJO48" s="656">
        <v>5000</v>
      </c>
      <c r="DJP48" s="635"/>
      <c r="DJQ48" s="656">
        <v>5000</v>
      </c>
      <c r="DJR48" s="635"/>
      <c r="DJS48" s="656">
        <v>5000</v>
      </c>
      <c r="DJT48" s="635"/>
      <c r="DJU48" s="656">
        <v>5000</v>
      </c>
      <c r="DJV48" s="635"/>
      <c r="DJW48" s="656">
        <v>5000</v>
      </c>
      <c r="DJX48" s="635"/>
      <c r="DJY48" s="656">
        <v>5000</v>
      </c>
      <c r="DJZ48" s="635"/>
      <c r="DKA48" s="656">
        <v>5000</v>
      </c>
      <c r="DKB48" s="635"/>
      <c r="DKC48" s="656">
        <v>5000</v>
      </c>
      <c r="DKD48" s="635"/>
      <c r="DKE48" s="656">
        <v>5000</v>
      </c>
      <c r="DKF48" s="635"/>
      <c r="DKG48" s="656">
        <v>5000</v>
      </c>
      <c r="DKH48" s="635"/>
      <c r="DKI48" s="656">
        <v>5000</v>
      </c>
      <c r="DKJ48" s="635"/>
      <c r="DKK48" s="656">
        <v>5000</v>
      </c>
      <c r="DKL48" s="635"/>
      <c r="DKM48" s="656">
        <v>5000</v>
      </c>
      <c r="DKN48" s="635"/>
      <c r="DKO48" s="656">
        <v>5000</v>
      </c>
      <c r="DKP48" s="635"/>
      <c r="DKQ48" s="656">
        <v>5000</v>
      </c>
      <c r="DKR48" s="635"/>
      <c r="DKS48" s="656">
        <v>5000</v>
      </c>
      <c r="DKT48" s="635"/>
      <c r="DKU48" s="656">
        <v>5000</v>
      </c>
      <c r="DKV48" s="635"/>
      <c r="DKW48" s="656">
        <v>5000</v>
      </c>
      <c r="DKX48" s="635"/>
      <c r="DKY48" s="656">
        <v>5000</v>
      </c>
      <c r="DKZ48" s="635"/>
      <c r="DLA48" s="656">
        <v>5000</v>
      </c>
      <c r="DLB48" s="635"/>
      <c r="DLC48" s="656">
        <v>5000</v>
      </c>
      <c r="DLD48" s="635"/>
      <c r="DLE48" s="656">
        <v>5000</v>
      </c>
      <c r="DLF48" s="635"/>
      <c r="DLG48" s="656">
        <v>5000</v>
      </c>
      <c r="DLH48" s="635"/>
      <c r="DLI48" s="656">
        <v>5000</v>
      </c>
      <c r="DLJ48" s="635"/>
      <c r="DLK48" s="656">
        <v>5000</v>
      </c>
      <c r="DLL48" s="635"/>
      <c r="DLM48" s="656">
        <v>5000</v>
      </c>
      <c r="DLN48" s="635"/>
      <c r="DLO48" s="656">
        <v>5000</v>
      </c>
      <c r="DLP48" s="635"/>
      <c r="DLQ48" s="656">
        <v>5000</v>
      </c>
      <c r="DLR48" s="635"/>
      <c r="DLS48" s="656">
        <v>5000</v>
      </c>
      <c r="DLT48" s="635"/>
      <c r="DLU48" s="656">
        <v>5000</v>
      </c>
      <c r="DLV48" s="635"/>
      <c r="DLW48" s="656">
        <v>5000</v>
      </c>
      <c r="DLX48" s="635"/>
      <c r="DLY48" s="656">
        <v>5000</v>
      </c>
      <c r="DLZ48" s="635"/>
      <c r="DMA48" s="656">
        <v>5000</v>
      </c>
      <c r="DMB48" s="635"/>
      <c r="DMC48" s="656">
        <v>5000</v>
      </c>
      <c r="DMD48" s="635"/>
      <c r="DME48" s="656">
        <v>5000</v>
      </c>
      <c r="DMF48" s="635"/>
      <c r="DMG48" s="656">
        <v>5000</v>
      </c>
      <c r="DMH48" s="635"/>
      <c r="DMI48" s="656">
        <v>5000</v>
      </c>
      <c r="DMJ48" s="635"/>
      <c r="DMK48" s="656">
        <v>5000</v>
      </c>
      <c r="DML48" s="635"/>
      <c r="DMM48" s="656">
        <v>5000</v>
      </c>
      <c r="DMN48" s="635"/>
      <c r="DMO48" s="656">
        <v>5000</v>
      </c>
      <c r="DMP48" s="635"/>
      <c r="DMQ48" s="656">
        <v>5000</v>
      </c>
      <c r="DMR48" s="635"/>
      <c r="DMS48" s="656">
        <v>5000</v>
      </c>
      <c r="DMT48" s="635"/>
      <c r="DMU48" s="656">
        <v>5000</v>
      </c>
      <c r="DMV48" s="635"/>
      <c r="DMW48" s="656">
        <v>5000</v>
      </c>
      <c r="DMX48" s="635"/>
      <c r="DMY48" s="656">
        <v>5000</v>
      </c>
      <c r="DMZ48" s="635"/>
      <c r="DNA48" s="656">
        <v>5000</v>
      </c>
      <c r="DNB48" s="635"/>
      <c r="DNC48" s="656">
        <v>5000</v>
      </c>
      <c r="DND48" s="635"/>
      <c r="DNE48" s="656">
        <v>5000</v>
      </c>
      <c r="DNF48" s="635"/>
      <c r="DNG48" s="656">
        <v>5000</v>
      </c>
      <c r="DNH48" s="635"/>
      <c r="DNI48" s="656">
        <v>5000</v>
      </c>
      <c r="DNJ48" s="635"/>
      <c r="DNK48" s="656">
        <v>5000</v>
      </c>
      <c r="DNL48" s="635"/>
      <c r="DNM48" s="656">
        <v>5000</v>
      </c>
      <c r="DNN48" s="635"/>
      <c r="DNO48" s="656">
        <v>5000</v>
      </c>
      <c r="DNP48" s="635"/>
      <c r="DNQ48" s="656">
        <v>5000</v>
      </c>
      <c r="DNR48" s="635"/>
      <c r="DNS48" s="656">
        <v>5000</v>
      </c>
      <c r="DNT48" s="635"/>
      <c r="DNU48" s="656">
        <v>5000</v>
      </c>
      <c r="DNV48" s="635"/>
      <c r="DNW48" s="656">
        <v>5000</v>
      </c>
      <c r="DNX48" s="635"/>
      <c r="DNY48" s="656">
        <v>5000</v>
      </c>
      <c r="DNZ48" s="635"/>
      <c r="DOA48" s="656">
        <v>5000</v>
      </c>
      <c r="DOB48" s="635"/>
      <c r="DOC48" s="656">
        <v>5000</v>
      </c>
      <c r="DOD48" s="635"/>
      <c r="DOE48" s="656">
        <v>5000</v>
      </c>
      <c r="DOF48" s="635"/>
      <c r="DOG48" s="656">
        <v>5000</v>
      </c>
      <c r="DOH48" s="635"/>
      <c r="DOI48" s="656">
        <v>5000</v>
      </c>
      <c r="DOJ48" s="635"/>
      <c r="DOK48" s="656">
        <v>5000</v>
      </c>
      <c r="DOL48" s="635"/>
      <c r="DOM48" s="656">
        <v>5000</v>
      </c>
      <c r="DON48" s="635"/>
      <c r="DOO48" s="656">
        <v>5000</v>
      </c>
      <c r="DOP48" s="635"/>
      <c r="DOQ48" s="656">
        <v>5000</v>
      </c>
      <c r="DOR48" s="635"/>
      <c r="DOS48" s="656">
        <v>5000</v>
      </c>
      <c r="DOT48" s="635"/>
      <c r="DOU48" s="656">
        <v>5000</v>
      </c>
      <c r="DOV48" s="635"/>
      <c r="DOW48" s="656">
        <v>5000</v>
      </c>
      <c r="DOX48" s="635"/>
      <c r="DOY48" s="656">
        <v>5000</v>
      </c>
      <c r="DOZ48" s="635"/>
      <c r="DPA48" s="656">
        <v>5000</v>
      </c>
      <c r="DPB48" s="635"/>
      <c r="DPC48" s="656">
        <v>5000</v>
      </c>
      <c r="DPD48" s="635"/>
      <c r="DPE48" s="656">
        <v>5000</v>
      </c>
      <c r="DPF48" s="635"/>
      <c r="DPG48" s="656">
        <v>5000</v>
      </c>
      <c r="DPH48" s="635"/>
      <c r="DPI48" s="656">
        <v>5000</v>
      </c>
      <c r="DPJ48" s="635"/>
      <c r="DPK48" s="656">
        <v>5000</v>
      </c>
      <c r="DPL48" s="635"/>
      <c r="DPM48" s="656">
        <v>5000</v>
      </c>
      <c r="DPN48" s="635"/>
      <c r="DPO48" s="656">
        <v>5000</v>
      </c>
      <c r="DPP48" s="635"/>
      <c r="DPQ48" s="656">
        <v>5000</v>
      </c>
      <c r="DPR48" s="635"/>
      <c r="DPS48" s="656">
        <v>5000</v>
      </c>
      <c r="DPT48" s="635"/>
      <c r="DPU48" s="656">
        <v>5000</v>
      </c>
      <c r="DPV48" s="635"/>
      <c r="DPW48" s="656">
        <v>5000</v>
      </c>
      <c r="DPX48" s="635"/>
      <c r="DPY48" s="656">
        <v>5000</v>
      </c>
      <c r="DPZ48" s="635"/>
      <c r="DQA48" s="656">
        <v>5000</v>
      </c>
      <c r="DQB48" s="635"/>
      <c r="DQC48" s="656">
        <v>5000</v>
      </c>
      <c r="DQD48" s="635"/>
      <c r="DQE48" s="656">
        <v>5000</v>
      </c>
      <c r="DQF48" s="635"/>
      <c r="DQG48" s="656">
        <v>5000</v>
      </c>
      <c r="DQH48" s="635"/>
      <c r="DQI48" s="656">
        <v>5000</v>
      </c>
      <c r="DQJ48" s="635"/>
      <c r="DQK48" s="656">
        <v>5000</v>
      </c>
      <c r="DQL48" s="635"/>
      <c r="DQM48" s="656">
        <v>5000</v>
      </c>
      <c r="DQN48" s="635"/>
      <c r="DQO48" s="656">
        <v>5000</v>
      </c>
      <c r="DQP48" s="635"/>
      <c r="DQQ48" s="656">
        <v>5000</v>
      </c>
      <c r="DQR48" s="635"/>
      <c r="DQS48" s="656">
        <v>5000</v>
      </c>
      <c r="DQT48" s="635"/>
      <c r="DQU48" s="656">
        <v>5000</v>
      </c>
      <c r="DQV48" s="635"/>
      <c r="DQW48" s="656">
        <v>5000</v>
      </c>
      <c r="DQX48" s="635"/>
      <c r="DQY48" s="656">
        <v>5000</v>
      </c>
      <c r="DQZ48" s="635"/>
      <c r="DRA48" s="656">
        <v>5000</v>
      </c>
      <c r="DRB48" s="635"/>
      <c r="DRC48" s="656">
        <v>5000</v>
      </c>
      <c r="DRD48" s="635"/>
      <c r="DRE48" s="656">
        <v>5000</v>
      </c>
      <c r="DRF48" s="635"/>
      <c r="DRG48" s="656">
        <v>5000</v>
      </c>
      <c r="DRH48" s="635"/>
      <c r="DRI48" s="656">
        <v>5000</v>
      </c>
      <c r="DRJ48" s="635"/>
      <c r="DRK48" s="656">
        <v>5000</v>
      </c>
      <c r="DRL48" s="635"/>
      <c r="DRM48" s="656">
        <v>5000</v>
      </c>
      <c r="DRN48" s="635"/>
      <c r="DRO48" s="656">
        <v>5000</v>
      </c>
      <c r="DRP48" s="635"/>
      <c r="DRQ48" s="656">
        <v>5000</v>
      </c>
      <c r="DRR48" s="635"/>
      <c r="DRS48" s="656">
        <v>5000</v>
      </c>
      <c r="DRT48" s="635"/>
      <c r="DRU48" s="656">
        <v>5000</v>
      </c>
      <c r="DRV48" s="635"/>
      <c r="DRW48" s="656">
        <v>5000</v>
      </c>
      <c r="DRX48" s="635"/>
      <c r="DRY48" s="656">
        <v>5000</v>
      </c>
      <c r="DRZ48" s="635"/>
      <c r="DSA48" s="656">
        <v>5000</v>
      </c>
      <c r="DSB48" s="635"/>
      <c r="DSC48" s="656">
        <v>5000</v>
      </c>
      <c r="DSD48" s="635"/>
      <c r="DSE48" s="656">
        <v>5000</v>
      </c>
      <c r="DSF48" s="635"/>
      <c r="DSG48" s="656">
        <v>5000</v>
      </c>
      <c r="DSH48" s="635"/>
      <c r="DSI48" s="656">
        <v>5000</v>
      </c>
      <c r="DSJ48" s="635"/>
      <c r="DSK48" s="656">
        <v>5000</v>
      </c>
      <c r="DSL48" s="635"/>
      <c r="DSM48" s="656">
        <v>5000</v>
      </c>
      <c r="DSN48" s="635"/>
      <c r="DSO48" s="656">
        <v>5000</v>
      </c>
      <c r="DSP48" s="635"/>
      <c r="DSQ48" s="656">
        <v>5000</v>
      </c>
      <c r="DSR48" s="635"/>
      <c r="DSS48" s="656">
        <v>5000</v>
      </c>
      <c r="DST48" s="635"/>
      <c r="DSU48" s="656">
        <v>5000</v>
      </c>
      <c r="DSV48" s="635"/>
      <c r="DSW48" s="656">
        <v>5000</v>
      </c>
      <c r="DSX48" s="635"/>
      <c r="DSY48" s="656">
        <v>5000</v>
      </c>
      <c r="DSZ48" s="635"/>
      <c r="DTA48" s="656">
        <v>5000</v>
      </c>
      <c r="DTB48" s="635"/>
      <c r="DTC48" s="656">
        <v>5000</v>
      </c>
      <c r="DTD48" s="635"/>
      <c r="DTE48" s="656">
        <v>5000</v>
      </c>
      <c r="DTF48" s="635"/>
      <c r="DTG48" s="656">
        <v>5000</v>
      </c>
      <c r="DTH48" s="635"/>
      <c r="DTI48" s="656">
        <v>5000</v>
      </c>
      <c r="DTJ48" s="635"/>
      <c r="DTK48" s="656">
        <v>5000</v>
      </c>
      <c r="DTL48" s="635"/>
      <c r="DTM48" s="656">
        <v>5000</v>
      </c>
      <c r="DTN48" s="635"/>
      <c r="DTO48" s="656">
        <v>5000</v>
      </c>
      <c r="DTP48" s="635"/>
      <c r="DTQ48" s="656">
        <v>5000</v>
      </c>
      <c r="DTR48" s="635"/>
      <c r="DTS48" s="656">
        <v>5000</v>
      </c>
      <c r="DTT48" s="635"/>
      <c r="DTU48" s="656">
        <v>5000</v>
      </c>
      <c r="DTV48" s="635"/>
      <c r="DTW48" s="656">
        <v>5000</v>
      </c>
      <c r="DTX48" s="635"/>
      <c r="DTY48" s="656">
        <v>5000</v>
      </c>
      <c r="DTZ48" s="635"/>
      <c r="DUA48" s="656">
        <v>5000</v>
      </c>
      <c r="DUB48" s="635"/>
      <c r="DUC48" s="656">
        <v>5000</v>
      </c>
      <c r="DUD48" s="635"/>
      <c r="DUE48" s="656">
        <v>5000</v>
      </c>
      <c r="DUF48" s="635"/>
      <c r="DUG48" s="656">
        <v>5000</v>
      </c>
      <c r="DUH48" s="635"/>
      <c r="DUI48" s="656">
        <v>5000</v>
      </c>
      <c r="DUJ48" s="635"/>
      <c r="DUK48" s="656">
        <v>5000</v>
      </c>
      <c r="DUL48" s="635"/>
      <c r="DUM48" s="656">
        <v>5000</v>
      </c>
      <c r="DUN48" s="635"/>
      <c r="DUO48" s="656">
        <v>5000</v>
      </c>
      <c r="DUP48" s="635"/>
      <c r="DUQ48" s="656">
        <v>5000</v>
      </c>
      <c r="DUR48" s="635"/>
      <c r="DUS48" s="656">
        <v>5000</v>
      </c>
      <c r="DUT48" s="635"/>
      <c r="DUU48" s="656">
        <v>5000</v>
      </c>
      <c r="DUV48" s="635"/>
      <c r="DUW48" s="656">
        <v>5000</v>
      </c>
      <c r="DUX48" s="635"/>
      <c r="DUY48" s="656">
        <v>5000</v>
      </c>
      <c r="DUZ48" s="635"/>
      <c r="DVA48" s="656">
        <v>5000</v>
      </c>
      <c r="DVB48" s="635"/>
      <c r="DVC48" s="656">
        <v>5000</v>
      </c>
      <c r="DVD48" s="635"/>
      <c r="DVE48" s="656">
        <v>5000</v>
      </c>
      <c r="DVF48" s="635"/>
      <c r="DVG48" s="656">
        <v>5000</v>
      </c>
      <c r="DVH48" s="635"/>
      <c r="DVI48" s="656">
        <v>5000</v>
      </c>
      <c r="DVJ48" s="635"/>
      <c r="DVK48" s="656">
        <v>5000</v>
      </c>
      <c r="DVL48" s="635"/>
      <c r="DVM48" s="656">
        <v>5000</v>
      </c>
      <c r="DVN48" s="635"/>
      <c r="DVO48" s="656">
        <v>5000</v>
      </c>
      <c r="DVP48" s="635"/>
      <c r="DVQ48" s="656">
        <v>5000</v>
      </c>
      <c r="DVR48" s="635"/>
      <c r="DVS48" s="656">
        <v>5000</v>
      </c>
      <c r="DVT48" s="635"/>
      <c r="DVU48" s="656">
        <v>5000</v>
      </c>
      <c r="DVV48" s="635"/>
      <c r="DVW48" s="656">
        <v>5000</v>
      </c>
      <c r="DVX48" s="635"/>
      <c r="DVY48" s="656">
        <v>5000</v>
      </c>
      <c r="DVZ48" s="635"/>
      <c r="DWA48" s="656">
        <v>5000</v>
      </c>
      <c r="DWB48" s="635"/>
      <c r="DWC48" s="656">
        <v>5000</v>
      </c>
      <c r="DWD48" s="635"/>
      <c r="DWE48" s="656">
        <v>5000</v>
      </c>
      <c r="DWF48" s="635"/>
      <c r="DWG48" s="656">
        <v>5000</v>
      </c>
      <c r="DWH48" s="635"/>
      <c r="DWI48" s="656">
        <v>5000</v>
      </c>
      <c r="DWJ48" s="635"/>
      <c r="DWK48" s="656">
        <v>5000</v>
      </c>
      <c r="DWL48" s="635"/>
      <c r="DWM48" s="656">
        <v>5000</v>
      </c>
      <c r="DWN48" s="635"/>
      <c r="DWO48" s="656">
        <v>5000</v>
      </c>
      <c r="DWP48" s="635"/>
      <c r="DWQ48" s="656">
        <v>5000</v>
      </c>
      <c r="DWR48" s="635"/>
      <c r="DWS48" s="656">
        <v>5000</v>
      </c>
      <c r="DWT48" s="635"/>
      <c r="DWU48" s="656">
        <v>5000</v>
      </c>
      <c r="DWV48" s="635"/>
      <c r="DWW48" s="656">
        <v>5000</v>
      </c>
      <c r="DWX48" s="635"/>
      <c r="DWY48" s="656">
        <v>5000</v>
      </c>
      <c r="DWZ48" s="635"/>
      <c r="DXA48" s="656">
        <v>5000</v>
      </c>
      <c r="DXB48" s="635"/>
      <c r="DXC48" s="656">
        <v>5000</v>
      </c>
      <c r="DXD48" s="635"/>
      <c r="DXE48" s="656">
        <v>5000</v>
      </c>
      <c r="DXF48" s="635"/>
      <c r="DXG48" s="656">
        <v>5000</v>
      </c>
      <c r="DXH48" s="635"/>
      <c r="DXI48" s="656">
        <v>5000</v>
      </c>
      <c r="DXJ48" s="635"/>
      <c r="DXK48" s="656">
        <v>5000</v>
      </c>
      <c r="DXL48" s="635"/>
      <c r="DXM48" s="656">
        <v>5000</v>
      </c>
      <c r="DXN48" s="635"/>
      <c r="DXO48" s="656">
        <v>5000</v>
      </c>
      <c r="DXP48" s="635"/>
      <c r="DXQ48" s="656">
        <v>5000</v>
      </c>
      <c r="DXR48" s="635"/>
      <c r="DXS48" s="656">
        <v>5000</v>
      </c>
      <c r="DXT48" s="635"/>
      <c r="DXU48" s="656">
        <v>5000</v>
      </c>
      <c r="DXV48" s="635"/>
      <c r="DXW48" s="656">
        <v>5000</v>
      </c>
      <c r="DXX48" s="635"/>
      <c r="DXY48" s="656">
        <v>5000</v>
      </c>
      <c r="DXZ48" s="635"/>
      <c r="DYA48" s="656">
        <v>5000</v>
      </c>
      <c r="DYB48" s="635"/>
      <c r="DYC48" s="656">
        <v>5000</v>
      </c>
      <c r="DYD48" s="635"/>
      <c r="DYE48" s="656">
        <v>5000</v>
      </c>
      <c r="DYF48" s="635"/>
      <c r="DYG48" s="656">
        <v>5000</v>
      </c>
      <c r="DYH48" s="635"/>
      <c r="DYI48" s="656">
        <v>5000</v>
      </c>
      <c r="DYJ48" s="635"/>
      <c r="DYK48" s="656">
        <v>5000</v>
      </c>
      <c r="DYL48" s="635"/>
      <c r="DYM48" s="656">
        <v>5000</v>
      </c>
      <c r="DYN48" s="635"/>
      <c r="DYO48" s="656">
        <v>5000</v>
      </c>
      <c r="DYP48" s="635"/>
      <c r="DYQ48" s="656">
        <v>5000</v>
      </c>
      <c r="DYR48" s="635"/>
      <c r="DYS48" s="656">
        <v>5000</v>
      </c>
      <c r="DYT48" s="635"/>
      <c r="DYU48" s="656">
        <v>5000</v>
      </c>
      <c r="DYV48" s="635"/>
      <c r="DYW48" s="656">
        <v>5000</v>
      </c>
      <c r="DYX48" s="635"/>
      <c r="DYY48" s="656">
        <v>5000</v>
      </c>
      <c r="DYZ48" s="635"/>
      <c r="DZA48" s="656">
        <v>5000</v>
      </c>
      <c r="DZB48" s="635"/>
      <c r="DZC48" s="656">
        <v>5000</v>
      </c>
      <c r="DZD48" s="635"/>
      <c r="DZE48" s="656">
        <v>5000</v>
      </c>
      <c r="DZF48" s="635"/>
      <c r="DZG48" s="656">
        <v>5000</v>
      </c>
      <c r="DZH48" s="635"/>
      <c r="DZI48" s="656">
        <v>5000</v>
      </c>
      <c r="DZJ48" s="635"/>
      <c r="DZK48" s="656">
        <v>5000</v>
      </c>
      <c r="DZL48" s="635"/>
      <c r="DZM48" s="656">
        <v>5000</v>
      </c>
      <c r="DZN48" s="635"/>
      <c r="DZO48" s="656">
        <v>5000</v>
      </c>
      <c r="DZP48" s="635"/>
      <c r="DZQ48" s="656">
        <v>5000</v>
      </c>
      <c r="DZR48" s="635"/>
      <c r="DZS48" s="656">
        <v>5000</v>
      </c>
      <c r="DZT48" s="635"/>
      <c r="DZU48" s="656">
        <v>5000</v>
      </c>
      <c r="DZV48" s="635"/>
      <c r="DZW48" s="656">
        <v>5000</v>
      </c>
      <c r="DZX48" s="635"/>
      <c r="DZY48" s="656">
        <v>5000</v>
      </c>
      <c r="DZZ48" s="635"/>
      <c r="EAA48" s="656">
        <v>5000</v>
      </c>
      <c r="EAB48" s="635"/>
      <c r="EAC48" s="656">
        <v>5000</v>
      </c>
      <c r="EAD48" s="635"/>
      <c r="EAE48" s="656">
        <v>5000</v>
      </c>
      <c r="EAF48" s="635"/>
      <c r="EAG48" s="656">
        <v>5000</v>
      </c>
      <c r="EAH48" s="635"/>
      <c r="EAI48" s="656">
        <v>5000</v>
      </c>
      <c r="EAJ48" s="635"/>
      <c r="EAK48" s="656">
        <v>5000</v>
      </c>
      <c r="EAL48" s="635"/>
      <c r="EAM48" s="656">
        <v>5000</v>
      </c>
      <c r="EAN48" s="635"/>
      <c r="EAO48" s="656">
        <v>5000</v>
      </c>
      <c r="EAP48" s="635"/>
      <c r="EAQ48" s="656">
        <v>5000</v>
      </c>
      <c r="EAR48" s="635"/>
      <c r="EAS48" s="656">
        <v>5000</v>
      </c>
      <c r="EAT48" s="635"/>
      <c r="EAU48" s="656">
        <v>5000</v>
      </c>
      <c r="EAV48" s="635"/>
      <c r="EAW48" s="656">
        <v>5000</v>
      </c>
      <c r="EAX48" s="635"/>
      <c r="EAY48" s="656">
        <v>5000</v>
      </c>
      <c r="EAZ48" s="635"/>
      <c r="EBA48" s="656">
        <v>5000</v>
      </c>
      <c r="EBB48" s="635"/>
      <c r="EBC48" s="656">
        <v>5000</v>
      </c>
      <c r="EBD48" s="635"/>
      <c r="EBE48" s="656">
        <v>5000</v>
      </c>
      <c r="EBF48" s="635"/>
      <c r="EBG48" s="656">
        <v>5000</v>
      </c>
      <c r="EBH48" s="635"/>
      <c r="EBI48" s="656">
        <v>5000</v>
      </c>
      <c r="EBJ48" s="635"/>
      <c r="EBK48" s="656">
        <v>5000</v>
      </c>
      <c r="EBL48" s="635"/>
      <c r="EBM48" s="656">
        <v>5000</v>
      </c>
      <c r="EBN48" s="635"/>
      <c r="EBO48" s="656">
        <v>5000</v>
      </c>
      <c r="EBP48" s="635"/>
      <c r="EBQ48" s="656">
        <v>5000</v>
      </c>
      <c r="EBR48" s="635"/>
      <c r="EBS48" s="656">
        <v>5000</v>
      </c>
      <c r="EBT48" s="635"/>
      <c r="EBU48" s="656">
        <v>5000</v>
      </c>
      <c r="EBV48" s="635"/>
      <c r="EBW48" s="656">
        <v>5000</v>
      </c>
      <c r="EBX48" s="635"/>
      <c r="EBY48" s="656">
        <v>5000</v>
      </c>
      <c r="EBZ48" s="635"/>
      <c r="ECA48" s="656">
        <v>5000</v>
      </c>
      <c r="ECB48" s="635"/>
      <c r="ECC48" s="656">
        <v>5000</v>
      </c>
      <c r="ECD48" s="635"/>
      <c r="ECE48" s="656">
        <v>5000</v>
      </c>
      <c r="ECF48" s="635"/>
      <c r="ECG48" s="656">
        <v>5000</v>
      </c>
      <c r="ECH48" s="635"/>
      <c r="ECI48" s="656">
        <v>5000</v>
      </c>
      <c r="ECJ48" s="635"/>
      <c r="ECK48" s="656">
        <v>5000</v>
      </c>
      <c r="ECL48" s="635"/>
      <c r="ECM48" s="656">
        <v>5000</v>
      </c>
      <c r="ECN48" s="635"/>
      <c r="ECO48" s="656">
        <v>5000</v>
      </c>
      <c r="ECP48" s="635"/>
      <c r="ECQ48" s="656">
        <v>5000</v>
      </c>
      <c r="ECR48" s="635"/>
      <c r="ECS48" s="656">
        <v>5000</v>
      </c>
      <c r="ECT48" s="635"/>
      <c r="ECU48" s="656">
        <v>5000</v>
      </c>
      <c r="ECV48" s="635"/>
      <c r="ECW48" s="656">
        <v>5000</v>
      </c>
      <c r="ECX48" s="635"/>
      <c r="ECY48" s="656">
        <v>5000</v>
      </c>
      <c r="ECZ48" s="635"/>
      <c r="EDA48" s="656">
        <v>5000</v>
      </c>
      <c r="EDB48" s="635"/>
      <c r="EDC48" s="656">
        <v>5000</v>
      </c>
      <c r="EDD48" s="635"/>
      <c r="EDE48" s="656">
        <v>5000</v>
      </c>
      <c r="EDF48" s="635"/>
      <c r="EDG48" s="656">
        <v>5000</v>
      </c>
      <c r="EDH48" s="635"/>
      <c r="EDI48" s="656">
        <v>5000</v>
      </c>
      <c r="EDJ48" s="635"/>
      <c r="EDK48" s="656">
        <v>5000</v>
      </c>
      <c r="EDL48" s="635"/>
      <c r="EDM48" s="656">
        <v>5000</v>
      </c>
      <c r="EDN48" s="635"/>
      <c r="EDO48" s="656">
        <v>5000</v>
      </c>
      <c r="EDP48" s="635"/>
      <c r="EDQ48" s="656">
        <v>5000</v>
      </c>
      <c r="EDR48" s="635"/>
      <c r="EDS48" s="656">
        <v>5000</v>
      </c>
      <c r="EDT48" s="635"/>
      <c r="EDU48" s="656">
        <v>5000</v>
      </c>
      <c r="EDV48" s="635"/>
      <c r="EDW48" s="656">
        <v>5000</v>
      </c>
      <c r="EDX48" s="635"/>
      <c r="EDY48" s="656">
        <v>5000</v>
      </c>
      <c r="EDZ48" s="635"/>
      <c r="EEA48" s="656">
        <v>5000</v>
      </c>
      <c r="EEB48" s="635"/>
      <c r="EEC48" s="656">
        <v>5000</v>
      </c>
      <c r="EED48" s="635"/>
      <c r="EEE48" s="656">
        <v>5000</v>
      </c>
      <c r="EEF48" s="635"/>
      <c r="EEG48" s="656">
        <v>5000</v>
      </c>
      <c r="EEH48" s="635"/>
      <c r="EEI48" s="656">
        <v>5000</v>
      </c>
      <c r="EEJ48" s="635"/>
      <c r="EEK48" s="656">
        <v>5000</v>
      </c>
      <c r="EEL48" s="635"/>
      <c r="EEM48" s="656">
        <v>5000</v>
      </c>
      <c r="EEN48" s="635"/>
      <c r="EEO48" s="656">
        <v>5000</v>
      </c>
      <c r="EEP48" s="635"/>
      <c r="EEQ48" s="656">
        <v>5000</v>
      </c>
      <c r="EER48" s="635"/>
      <c r="EES48" s="656">
        <v>5000</v>
      </c>
      <c r="EET48" s="635"/>
      <c r="EEU48" s="656">
        <v>5000</v>
      </c>
      <c r="EEV48" s="635"/>
      <c r="EEW48" s="656">
        <v>5000</v>
      </c>
      <c r="EEX48" s="635"/>
      <c r="EEY48" s="656">
        <v>5000</v>
      </c>
      <c r="EEZ48" s="635"/>
      <c r="EFA48" s="656">
        <v>5000</v>
      </c>
      <c r="EFB48" s="635"/>
      <c r="EFC48" s="656">
        <v>5000</v>
      </c>
      <c r="EFD48" s="635"/>
      <c r="EFE48" s="656">
        <v>5000</v>
      </c>
      <c r="EFF48" s="635"/>
      <c r="EFG48" s="656">
        <v>5000</v>
      </c>
      <c r="EFH48" s="635"/>
      <c r="EFI48" s="656">
        <v>5000</v>
      </c>
      <c r="EFJ48" s="635"/>
      <c r="EFK48" s="656">
        <v>5000</v>
      </c>
      <c r="EFL48" s="635"/>
      <c r="EFM48" s="656">
        <v>5000</v>
      </c>
      <c r="EFN48" s="635"/>
      <c r="EFO48" s="656">
        <v>5000</v>
      </c>
      <c r="EFP48" s="635"/>
      <c r="EFQ48" s="656">
        <v>5000</v>
      </c>
      <c r="EFR48" s="635"/>
      <c r="EFS48" s="656">
        <v>5000</v>
      </c>
      <c r="EFT48" s="635"/>
      <c r="EFU48" s="656">
        <v>5000</v>
      </c>
      <c r="EFV48" s="635"/>
      <c r="EFW48" s="656">
        <v>5000</v>
      </c>
      <c r="EFX48" s="635"/>
      <c r="EFY48" s="656">
        <v>5000</v>
      </c>
      <c r="EFZ48" s="635"/>
      <c r="EGA48" s="656">
        <v>5000</v>
      </c>
      <c r="EGB48" s="635"/>
      <c r="EGC48" s="656">
        <v>5000</v>
      </c>
      <c r="EGD48" s="635"/>
      <c r="EGE48" s="656">
        <v>5000</v>
      </c>
      <c r="EGF48" s="635"/>
      <c r="EGG48" s="656">
        <v>5000</v>
      </c>
      <c r="EGH48" s="635"/>
      <c r="EGI48" s="656">
        <v>5000</v>
      </c>
      <c r="EGJ48" s="635"/>
      <c r="EGK48" s="656">
        <v>5000</v>
      </c>
      <c r="EGL48" s="635"/>
      <c r="EGM48" s="656">
        <v>5000</v>
      </c>
      <c r="EGN48" s="635"/>
      <c r="EGO48" s="656">
        <v>5000</v>
      </c>
      <c r="EGP48" s="635"/>
      <c r="EGQ48" s="656">
        <v>5000</v>
      </c>
      <c r="EGR48" s="635"/>
      <c r="EGS48" s="656">
        <v>5000</v>
      </c>
      <c r="EGT48" s="635"/>
      <c r="EGU48" s="656">
        <v>5000</v>
      </c>
      <c r="EGV48" s="635"/>
      <c r="EGW48" s="656">
        <v>5000</v>
      </c>
      <c r="EGX48" s="635"/>
      <c r="EGY48" s="656">
        <v>5000</v>
      </c>
      <c r="EGZ48" s="635"/>
      <c r="EHA48" s="656">
        <v>5000</v>
      </c>
      <c r="EHB48" s="635"/>
      <c r="EHC48" s="656">
        <v>5000</v>
      </c>
      <c r="EHD48" s="635"/>
      <c r="EHE48" s="656">
        <v>5000</v>
      </c>
      <c r="EHF48" s="635"/>
      <c r="EHG48" s="656">
        <v>5000</v>
      </c>
      <c r="EHH48" s="635"/>
      <c r="EHI48" s="656">
        <v>5000</v>
      </c>
      <c r="EHJ48" s="635"/>
      <c r="EHK48" s="656">
        <v>5000</v>
      </c>
      <c r="EHL48" s="635"/>
      <c r="EHM48" s="656">
        <v>5000</v>
      </c>
      <c r="EHN48" s="635"/>
      <c r="EHO48" s="656">
        <v>5000</v>
      </c>
      <c r="EHP48" s="635"/>
      <c r="EHQ48" s="656">
        <v>5000</v>
      </c>
      <c r="EHR48" s="635"/>
      <c r="EHS48" s="656">
        <v>5000</v>
      </c>
      <c r="EHT48" s="635"/>
      <c r="EHU48" s="656">
        <v>5000</v>
      </c>
      <c r="EHV48" s="635"/>
      <c r="EHW48" s="656">
        <v>5000</v>
      </c>
      <c r="EHX48" s="635"/>
      <c r="EHY48" s="656">
        <v>5000</v>
      </c>
      <c r="EHZ48" s="635"/>
      <c r="EIA48" s="656">
        <v>5000</v>
      </c>
      <c r="EIB48" s="635"/>
      <c r="EIC48" s="656">
        <v>5000</v>
      </c>
      <c r="EID48" s="635"/>
      <c r="EIE48" s="656">
        <v>5000</v>
      </c>
      <c r="EIF48" s="635"/>
      <c r="EIG48" s="656">
        <v>5000</v>
      </c>
      <c r="EIH48" s="635"/>
      <c r="EII48" s="656">
        <v>5000</v>
      </c>
      <c r="EIJ48" s="635"/>
      <c r="EIK48" s="656">
        <v>5000</v>
      </c>
      <c r="EIL48" s="635"/>
      <c r="EIM48" s="656">
        <v>5000</v>
      </c>
      <c r="EIN48" s="635"/>
      <c r="EIO48" s="656">
        <v>5000</v>
      </c>
      <c r="EIP48" s="635"/>
      <c r="EIQ48" s="656">
        <v>5000</v>
      </c>
      <c r="EIR48" s="635"/>
      <c r="EIS48" s="656">
        <v>5000</v>
      </c>
      <c r="EIT48" s="635"/>
      <c r="EIU48" s="656">
        <v>5000</v>
      </c>
      <c r="EIV48" s="635"/>
      <c r="EIW48" s="656">
        <v>5000</v>
      </c>
      <c r="EIX48" s="635"/>
      <c r="EIY48" s="656">
        <v>5000</v>
      </c>
      <c r="EIZ48" s="635"/>
      <c r="EJA48" s="656">
        <v>5000</v>
      </c>
      <c r="EJB48" s="635"/>
      <c r="EJC48" s="656">
        <v>5000</v>
      </c>
      <c r="EJD48" s="635"/>
      <c r="EJE48" s="656">
        <v>5000</v>
      </c>
      <c r="EJF48" s="635"/>
      <c r="EJG48" s="656">
        <v>5000</v>
      </c>
      <c r="EJH48" s="635"/>
      <c r="EJI48" s="656">
        <v>5000</v>
      </c>
      <c r="EJJ48" s="635"/>
      <c r="EJK48" s="656">
        <v>5000</v>
      </c>
      <c r="EJL48" s="635"/>
      <c r="EJM48" s="656">
        <v>5000</v>
      </c>
      <c r="EJN48" s="635"/>
      <c r="EJO48" s="656">
        <v>5000</v>
      </c>
      <c r="EJP48" s="635"/>
      <c r="EJQ48" s="656">
        <v>5000</v>
      </c>
      <c r="EJR48" s="635"/>
      <c r="EJS48" s="656">
        <v>5000</v>
      </c>
      <c r="EJT48" s="635"/>
      <c r="EJU48" s="656">
        <v>5000</v>
      </c>
      <c r="EJV48" s="635"/>
      <c r="EJW48" s="656">
        <v>5000</v>
      </c>
      <c r="EJX48" s="635"/>
      <c r="EJY48" s="656">
        <v>5000</v>
      </c>
      <c r="EJZ48" s="635"/>
      <c r="EKA48" s="656">
        <v>5000</v>
      </c>
      <c r="EKB48" s="635"/>
      <c r="EKC48" s="656">
        <v>5000</v>
      </c>
      <c r="EKD48" s="635"/>
      <c r="EKE48" s="656">
        <v>5000</v>
      </c>
      <c r="EKF48" s="635"/>
      <c r="EKG48" s="656">
        <v>5000</v>
      </c>
      <c r="EKH48" s="635"/>
      <c r="EKI48" s="656">
        <v>5000</v>
      </c>
      <c r="EKJ48" s="635"/>
      <c r="EKK48" s="656">
        <v>5000</v>
      </c>
      <c r="EKL48" s="635"/>
      <c r="EKM48" s="656">
        <v>5000</v>
      </c>
      <c r="EKN48" s="635"/>
      <c r="EKO48" s="656">
        <v>5000</v>
      </c>
      <c r="EKP48" s="635"/>
      <c r="EKQ48" s="656">
        <v>5000</v>
      </c>
      <c r="EKR48" s="635"/>
      <c r="EKS48" s="656">
        <v>5000</v>
      </c>
      <c r="EKT48" s="635"/>
      <c r="EKU48" s="656">
        <v>5000</v>
      </c>
      <c r="EKV48" s="635"/>
      <c r="EKW48" s="656">
        <v>5000</v>
      </c>
      <c r="EKX48" s="635"/>
      <c r="EKY48" s="656">
        <v>5000</v>
      </c>
      <c r="EKZ48" s="635"/>
      <c r="ELA48" s="656">
        <v>5000</v>
      </c>
      <c r="ELB48" s="635"/>
      <c r="ELC48" s="656">
        <v>5000</v>
      </c>
      <c r="ELD48" s="635"/>
      <c r="ELE48" s="656">
        <v>5000</v>
      </c>
      <c r="ELF48" s="635"/>
      <c r="ELG48" s="656">
        <v>5000</v>
      </c>
      <c r="ELH48" s="635"/>
      <c r="ELI48" s="656">
        <v>5000</v>
      </c>
      <c r="ELJ48" s="635"/>
      <c r="ELK48" s="656">
        <v>5000</v>
      </c>
      <c r="ELL48" s="635"/>
      <c r="ELM48" s="656">
        <v>5000</v>
      </c>
      <c r="ELN48" s="635"/>
      <c r="ELO48" s="656">
        <v>5000</v>
      </c>
      <c r="ELP48" s="635"/>
      <c r="ELQ48" s="656">
        <v>5000</v>
      </c>
      <c r="ELR48" s="635"/>
      <c r="ELS48" s="656">
        <v>5000</v>
      </c>
      <c r="ELT48" s="635"/>
      <c r="ELU48" s="656">
        <v>5000</v>
      </c>
      <c r="ELV48" s="635"/>
      <c r="ELW48" s="656">
        <v>5000</v>
      </c>
      <c r="ELX48" s="635"/>
      <c r="ELY48" s="656">
        <v>5000</v>
      </c>
      <c r="ELZ48" s="635"/>
      <c r="EMA48" s="656">
        <v>5000</v>
      </c>
      <c r="EMB48" s="635"/>
      <c r="EMC48" s="656">
        <v>5000</v>
      </c>
      <c r="EMD48" s="635"/>
      <c r="EME48" s="656">
        <v>5000</v>
      </c>
      <c r="EMF48" s="635"/>
      <c r="EMG48" s="656">
        <v>5000</v>
      </c>
      <c r="EMH48" s="635"/>
      <c r="EMI48" s="656">
        <v>5000</v>
      </c>
      <c r="EMJ48" s="635"/>
      <c r="EMK48" s="656">
        <v>5000</v>
      </c>
      <c r="EML48" s="635"/>
      <c r="EMM48" s="656">
        <v>5000</v>
      </c>
      <c r="EMN48" s="635"/>
      <c r="EMO48" s="656">
        <v>5000</v>
      </c>
      <c r="EMP48" s="635"/>
      <c r="EMQ48" s="656">
        <v>5000</v>
      </c>
      <c r="EMR48" s="635"/>
      <c r="EMS48" s="656">
        <v>5000</v>
      </c>
      <c r="EMT48" s="635"/>
      <c r="EMU48" s="656">
        <v>5000</v>
      </c>
      <c r="EMV48" s="635"/>
      <c r="EMW48" s="656">
        <v>5000</v>
      </c>
      <c r="EMX48" s="635"/>
      <c r="EMY48" s="656">
        <v>5000</v>
      </c>
      <c r="EMZ48" s="635"/>
      <c r="ENA48" s="656">
        <v>5000</v>
      </c>
      <c r="ENB48" s="635"/>
      <c r="ENC48" s="656">
        <v>5000</v>
      </c>
      <c r="END48" s="635"/>
      <c r="ENE48" s="656">
        <v>5000</v>
      </c>
      <c r="ENF48" s="635"/>
      <c r="ENG48" s="656">
        <v>5000</v>
      </c>
      <c r="ENH48" s="635"/>
      <c r="ENI48" s="656">
        <v>5000</v>
      </c>
      <c r="ENJ48" s="635"/>
      <c r="ENK48" s="656">
        <v>5000</v>
      </c>
      <c r="ENL48" s="635"/>
      <c r="ENM48" s="656">
        <v>5000</v>
      </c>
      <c r="ENN48" s="635"/>
      <c r="ENO48" s="656">
        <v>5000</v>
      </c>
      <c r="ENP48" s="635"/>
      <c r="ENQ48" s="656">
        <v>5000</v>
      </c>
      <c r="ENR48" s="635"/>
      <c r="ENS48" s="656">
        <v>5000</v>
      </c>
      <c r="ENT48" s="635"/>
      <c r="ENU48" s="656">
        <v>5000</v>
      </c>
      <c r="ENV48" s="635"/>
      <c r="ENW48" s="656">
        <v>5000</v>
      </c>
      <c r="ENX48" s="635"/>
      <c r="ENY48" s="656">
        <v>5000</v>
      </c>
      <c r="ENZ48" s="635"/>
      <c r="EOA48" s="656">
        <v>5000</v>
      </c>
      <c r="EOB48" s="635"/>
      <c r="EOC48" s="656">
        <v>5000</v>
      </c>
      <c r="EOD48" s="635"/>
      <c r="EOE48" s="656">
        <v>5000</v>
      </c>
      <c r="EOF48" s="635"/>
      <c r="EOG48" s="656">
        <v>5000</v>
      </c>
      <c r="EOH48" s="635"/>
      <c r="EOI48" s="656">
        <v>5000</v>
      </c>
      <c r="EOJ48" s="635"/>
      <c r="EOK48" s="656">
        <v>5000</v>
      </c>
      <c r="EOL48" s="635"/>
      <c r="EOM48" s="656">
        <v>5000</v>
      </c>
      <c r="EON48" s="635"/>
      <c r="EOO48" s="656">
        <v>5000</v>
      </c>
      <c r="EOP48" s="635"/>
      <c r="EOQ48" s="656">
        <v>5000</v>
      </c>
      <c r="EOR48" s="635"/>
      <c r="EOS48" s="656">
        <v>5000</v>
      </c>
      <c r="EOT48" s="635"/>
      <c r="EOU48" s="656">
        <v>5000</v>
      </c>
      <c r="EOV48" s="635"/>
      <c r="EOW48" s="656">
        <v>5000</v>
      </c>
      <c r="EOX48" s="635"/>
      <c r="EOY48" s="656">
        <v>5000</v>
      </c>
      <c r="EOZ48" s="635"/>
      <c r="EPA48" s="656">
        <v>5000</v>
      </c>
      <c r="EPB48" s="635"/>
      <c r="EPC48" s="656">
        <v>5000</v>
      </c>
      <c r="EPD48" s="635"/>
      <c r="EPE48" s="656">
        <v>5000</v>
      </c>
      <c r="EPF48" s="635"/>
      <c r="EPG48" s="656">
        <v>5000</v>
      </c>
      <c r="EPH48" s="635"/>
      <c r="EPI48" s="656">
        <v>5000</v>
      </c>
      <c r="EPJ48" s="635"/>
      <c r="EPK48" s="656">
        <v>5000</v>
      </c>
      <c r="EPL48" s="635"/>
      <c r="EPM48" s="656">
        <v>5000</v>
      </c>
      <c r="EPN48" s="635"/>
      <c r="EPO48" s="656">
        <v>5000</v>
      </c>
      <c r="EPP48" s="635"/>
      <c r="EPQ48" s="656">
        <v>5000</v>
      </c>
      <c r="EPR48" s="635"/>
      <c r="EPS48" s="656">
        <v>5000</v>
      </c>
      <c r="EPT48" s="635"/>
      <c r="EPU48" s="656">
        <v>5000</v>
      </c>
      <c r="EPV48" s="635"/>
      <c r="EPW48" s="656">
        <v>5000</v>
      </c>
      <c r="EPX48" s="635"/>
      <c r="EPY48" s="656">
        <v>5000</v>
      </c>
      <c r="EPZ48" s="635"/>
      <c r="EQA48" s="656">
        <v>5000</v>
      </c>
      <c r="EQB48" s="635"/>
      <c r="EQC48" s="656">
        <v>5000</v>
      </c>
      <c r="EQD48" s="635"/>
      <c r="EQE48" s="656">
        <v>5000</v>
      </c>
      <c r="EQF48" s="635"/>
      <c r="EQG48" s="656">
        <v>5000</v>
      </c>
      <c r="EQH48" s="635"/>
      <c r="EQI48" s="656">
        <v>5000</v>
      </c>
      <c r="EQJ48" s="635"/>
      <c r="EQK48" s="656">
        <v>5000</v>
      </c>
      <c r="EQL48" s="635"/>
      <c r="EQM48" s="656">
        <v>5000</v>
      </c>
      <c r="EQN48" s="635"/>
      <c r="EQO48" s="656">
        <v>5000</v>
      </c>
      <c r="EQP48" s="635"/>
      <c r="EQQ48" s="656">
        <v>5000</v>
      </c>
      <c r="EQR48" s="635"/>
      <c r="EQS48" s="656">
        <v>5000</v>
      </c>
      <c r="EQT48" s="635"/>
      <c r="EQU48" s="656">
        <v>5000</v>
      </c>
      <c r="EQV48" s="635"/>
      <c r="EQW48" s="656">
        <v>5000</v>
      </c>
      <c r="EQX48" s="635"/>
      <c r="EQY48" s="656">
        <v>5000</v>
      </c>
      <c r="EQZ48" s="635"/>
      <c r="ERA48" s="656">
        <v>5000</v>
      </c>
      <c r="ERB48" s="635"/>
      <c r="ERC48" s="656">
        <v>5000</v>
      </c>
      <c r="ERD48" s="635"/>
      <c r="ERE48" s="656">
        <v>5000</v>
      </c>
      <c r="ERF48" s="635"/>
      <c r="ERG48" s="656">
        <v>5000</v>
      </c>
      <c r="ERH48" s="635"/>
      <c r="ERI48" s="656">
        <v>5000</v>
      </c>
      <c r="ERJ48" s="635"/>
      <c r="ERK48" s="656">
        <v>5000</v>
      </c>
      <c r="ERL48" s="635"/>
      <c r="ERM48" s="656">
        <v>5000</v>
      </c>
      <c r="ERN48" s="635"/>
      <c r="ERO48" s="656">
        <v>5000</v>
      </c>
      <c r="ERP48" s="635"/>
      <c r="ERQ48" s="656">
        <v>5000</v>
      </c>
      <c r="ERR48" s="635"/>
      <c r="ERS48" s="656">
        <v>5000</v>
      </c>
      <c r="ERT48" s="635"/>
      <c r="ERU48" s="656">
        <v>5000</v>
      </c>
      <c r="ERV48" s="635"/>
      <c r="ERW48" s="656">
        <v>5000</v>
      </c>
      <c r="ERX48" s="635"/>
      <c r="ERY48" s="656">
        <v>5000</v>
      </c>
      <c r="ERZ48" s="635"/>
      <c r="ESA48" s="656">
        <v>5000</v>
      </c>
      <c r="ESB48" s="635"/>
      <c r="ESC48" s="656">
        <v>5000</v>
      </c>
      <c r="ESD48" s="635"/>
      <c r="ESE48" s="656">
        <v>5000</v>
      </c>
      <c r="ESF48" s="635"/>
      <c r="ESG48" s="656">
        <v>5000</v>
      </c>
      <c r="ESH48" s="635"/>
      <c r="ESI48" s="656">
        <v>5000</v>
      </c>
      <c r="ESJ48" s="635"/>
      <c r="ESK48" s="656">
        <v>5000</v>
      </c>
      <c r="ESL48" s="635"/>
      <c r="ESM48" s="656">
        <v>5000</v>
      </c>
      <c r="ESN48" s="635"/>
      <c r="ESO48" s="656">
        <v>5000</v>
      </c>
      <c r="ESP48" s="635"/>
      <c r="ESQ48" s="656">
        <v>5000</v>
      </c>
      <c r="ESR48" s="635"/>
      <c r="ESS48" s="656">
        <v>5000</v>
      </c>
      <c r="EST48" s="635"/>
      <c r="ESU48" s="656">
        <v>5000</v>
      </c>
      <c r="ESV48" s="635"/>
      <c r="ESW48" s="656">
        <v>5000</v>
      </c>
      <c r="ESX48" s="635"/>
      <c r="ESY48" s="656">
        <v>5000</v>
      </c>
      <c r="ESZ48" s="635"/>
      <c r="ETA48" s="656">
        <v>5000</v>
      </c>
      <c r="ETB48" s="635"/>
      <c r="ETC48" s="656">
        <v>5000</v>
      </c>
      <c r="ETD48" s="635"/>
      <c r="ETE48" s="656">
        <v>5000</v>
      </c>
      <c r="ETF48" s="635"/>
      <c r="ETG48" s="656">
        <v>5000</v>
      </c>
      <c r="ETH48" s="635"/>
      <c r="ETI48" s="656">
        <v>5000</v>
      </c>
      <c r="ETJ48" s="635"/>
      <c r="ETK48" s="656">
        <v>5000</v>
      </c>
      <c r="ETL48" s="635"/>
      <c r="ETM48" s="656">
        <v>5000</v>
      </c>
      <c r="ETN48" s="635"/>
      <c r="ETO48" s="656">
        <v>5000</v>
      </c>
      <c r="ETP48" s="635"/>
      <c r="ETQ48" s="656">
        <v>5000</v>
      </c>
      <c r="ETR48" s="635"/>
      <c r="ETS48" s="656">
        <v>5000</v>
      </c>
      <c r="ETT48" s="635"/>
      <c r="ETU48" s="656">
        <v>5000</v>
      </c>
      <c r="ETV48" s="635"/>
      <c r="ETW48" s="656">
        <v>5000</v>
      </c>
      <c r="ETX48" s="635"/>
      <c r="ETY48" s="656">
        <v>5000</v>
      </c>
      <c r="ETZ48" s="635"/>
      <c r="EUA48" s="656">
        <v>5000</v>
      </c>
      <c r="EUB48" s="635"/>
      <c r="EUC48" s="656">
        <v>5000</v>
      </c>
      <c r="EUD48" s="635"/>
      <c r="EUE48" s="656">
        <v>5000</v>
      </c>
      <c r="EUF48" s="635"/>
      <c r="EUG48" s="656">
        <v>5000</v>
      </c>
      <c r="EUH48" s="635"/>
      <c r="EUI48" s="656">
        <v>5000</v>
      </c>
      <c r="EUJ48" s="635"/>
      <c r="EUK48" s="656">
        <v>5000</v>
      </c>
      <c r="EUL48" s="635"/>
      <c r="EUM48" s="656">
        <v>5000</v>
      </c>
      <c r="EUN48" s="635"/>
      <c r="EUO48" s="656">
        <v>5000</v>
      </c>
      <c r="EUP48" s="635"/>
      <c r="EUQ48" s="656">
        <v>5000</v>
      </c>
      <c r="EUR48" s="635"/>
      <c r="EUS48" s="656">
        <v>5000</v>
      </c>
      <c r="EUT48" s="635"/>
      <c r="EUU48" s="656">
        <v>5000</v>
      </c>
      <c r="EUV48" s="635"/>
      <c r="EUW48" s="656">
        <v>5000</v>
      </c>
      <c r="EUX48" s="635"/>
      <c r="EUY48" s="656">
        <v>5000</v>
      </c>
      <c r="EUZ48" s="635"/>
      <c r="EVA48" s="656">
        <v>5000</v>
      </c>
      <c r="EVB48" s="635"/>
      <c r="EVC48" s="656">
        <v>5000</v>
      </c>
      <c r="EVD48" s="635"/>
      <c r="EVE48" s="656">
        <v>5000</v>
      </c>
      <c r="EVF48" s="635"/>
      <c r="EVG48" s="656">
        <v>5000</v>
      </c>
      <c r="EVH48" s="635"/>
      <c r="EVI48" s="656">
        <v>5000</v>
      </c>
      <c r="EVJ48" s="635"/>
      <c r="EVK48" s="656">
        <v>5000</v>
      </c>
      <c r="EVL48" s="635"/>
      <c r="EVM48" s="656">
        <v>5000</v>
      </c>
      <c r="EVN48" s="635"/>
      <c r="EVO48" s="656">
        <v>5000</v>
      </c>
      <c r="EVP48" s="635"/>
      <c r="EVQ48" s="656">
        <v>5000</v>
      </c>
      <c r="EVR48" s="635"/>
      <c r="EVS48" s="656">
        <v>5000</v>
      </c>
      <c r="EVT48" s="635"/>
      <c r="EVU48" s="656">
        <v>5000</v>
      </c>
      <c r="EVV48" s="635"/>
      <c r="EVW48" s="656">
        <v>5000</v>
      </c>
      <c r="EVX48" s="635"/>
      <c r="EVY48" s="656">
        <v>5000</v>
      </c>
      <c r="EVZ48" s="635"/>
      <c r="EWA48" s="656">
        <v>5000</v>
      </c>
      <c r="EWB48" s="635"/>
      <c r="EWC48" s="656">
        <v>5000</v>
      </c>
      <c r="EWD48" s="635"/>
      <c r="EWE48" s="656">
        <v>5000</v>
      </c>
      <c r="EWF48" s="635"/>
      <c r="EWG48" s="656">
        <v>5000</v>
      </c>
      <c r="EWH48" s="635"/>
      <c r="EWI48" s="656">
        <v>5000</v>
      </c>
      <c r="EWJ48" s="635"/>
      <c r="EWK48" s="656">
        <v>5000</v>
      </c>
      <c r="EWL48" s="635"/>
      <c r="EWM48" s="656">
        <v>5000</v>
      </c>
      <c r="EWN48" s="635"/>
      <c r="EWO48" s="656">
        <v>5000</v>
      </c>
      <c r="EWP48" s="635"/>
      <c r="EWQ48" s="656">
        <v>5000</v>
      </c>
      <c r="EWR48" s="635"/>
      <c r="EWS48" s="656">
        <v>5000</v>
      </c>
      <c r="EWT48" s="635"/>
      <c r="EWU48" s="656">
        <v>5000</v>
      </c>
      <c r="EWV48" s="635"/>
      <c r="EWW48" s="656">
        <v>5000</v>
      </c>
      <c r="EWX48" s="635"/>
      <c r="EWY48" s="656">
        <v>5000</v>
      </c>
      <c r="EWZ48" s="635"/>
      <c r="EXA48" s="656">
        <v>5000</v>
      </c>
      <c r="EXB48" s="635"/>
      <c r="EXC48" s="656">
        <v>5000</v>
      </c>
      <c r="EXD48" s="635"/>
      <c r="EXE48" s="656">
        <v>5000</v>
      </c>
      <c r="EXF48" s="635"/>
      <c r="EXG48" s="656">
        <v>5000</v>
      </c>
      <c r="EXH48" s="635"/>
      <c r="EXI48" s="656">
        <v>5000</v>
      </c>
      <c r="EXJ48" s="635"/>
      <c r="EXK48" s="656">
        <v>5000</v>
      </c>
      <c r="EXL48" s="635"/>
      <c r="EXM48" s="656">
        <v>5000</v>
      </c>
      <c r="EXN48" s="635"/>
      <c r="EXO48" s="656">
        <v>5000</v>
      </c>
      <c r="EXP48" s="635"/>
      <c r="EXQ48" s="656">
        <v>5000</v>
      </c>
      <c r="EXR48" s="635"/>
      <c r="EXS48" s="656">
        <v>5000</v>
      </c>
      <c r="EXT48" s="635"/>
      <c r="EXU48" s="656">
        <v>5000</v>
      </c>
      <c r="EXV48" s="635"/>
      <c r="EXW48" s="656">
        <v>5000</v>
      </c>
      <c r="EXX48" s="635"/>
      <c r="EXY48" s="656">
        <v>5000</v>
      </c>
      <c r="EXZ48" s="635"/>
      <c r="EYA48" s="656">
        <v>5000</v>
      </c>
      <c r="EYB48" s="635"/>
      <c r="EYC48" s="656">
        <v>5000</v>
      </c>
      <c r="EYD48" s="635"/>
      <c r="EYE48" s="656">
        <v>5000</v>
      </c>
      <c r="EYF48" s="635"/>
      <c r="EYG48" s="656">
        <v>5000</v>
      </c>
      <c r="EYH48" s="635"/>
      <c r="EYI48" s="656">
        <v>5000</v>
      </c>
      <c r="EYJ48" s="635"/>
      <c r="EYK48" s="656">
        <v>5000</v>
      </c>
      <c r="EYL48" s="635"/>
      <c r="EYM48" s="656">
        <v>5000</v>
      </c>
      <c r="EYN48" s="635"/>
      <c r="EYO48" s="656">
        <v>5000</v>
      </c>
      <c r="EYP48" s="635"/>
      <c r="EYQ48" s="656">
        <v>5000</v>
      </c>
      <c r="EYR48" s="635"/>
      <c r="EYS48" s="656">
        <v>5000</v>
      </c>
      <c r="EYT48" s="635"/>
      <c r="EYU48" s="656">
        <v>5000</v>
      </c>
      <c r="EYV48" s="635"/>
      <c r="EYW48" s="656">
        <v>5000</v>
      </c>
      <c r="EYX48" s="635"/>
      <c r="EYY48" s="656">
        <v>5000</v>
      </c>
      <c r="EYZ48" s="635"/>
      <c r="EZA48" s="656">
        <v>5000</v>
      </c>
      <c r="EZB48" s="635"/>
      <c r="EZC48" s="656">
        <v>5000</v>
      </c>
      <c r="EZD48" s="635"/>
      <c r="EZE48" s="656">
        <v>5000</v>
      </c>
      <c r="EZF48" s="635"/>
      <c r="EZG48" s="656">
        <v>5000</v>
      </c>
      <c r="EZH48" s="635"/>
      <c r="EZI48" s="656">
        <v>5000</v>
      </c>
      <c r="EZJ48" s="635"/>
      <c r="EZK48" s="656">
        <v>5000</v>
      </c>
      <c r="EZL48" s="635"/>
      <c r="EZM48" s="656">
        <v>5000</v>
      </c>
      <c r="EZN48" s="635"/>
      <c r="EZO48" s="656">
        <v>5000</v>
      </c>
      <c r="EZP48" s="635"/>
      <c r="EZQ48" s="656">
        <v>5000</v>
      </c>
      <c r="EZR48" s="635"/>
      <c r="EZS48" s="656">
        <v>5000</v>
      </c>
      <c r="EZT48" s="635"/>
      <c r="EZU48" s="656">
        <v>5000</v>
      </c>
      <c r="EZV48" s="635"/>
      <c r="EZW48" s="656">
        <v>5000</v>
      </c>
      <c r="EZX48" s="635"/>
      <c r="EZY48" s="656">
        <v>5000</v>
      </c>
      <c r="EZZ48" s="635"/>
      <c r="FAA48" s="656">
        <v>5000</v>
      </c>
      <c r="FAB48" s="635"/>
      <c r="FAC48" s="656">
        <v>5000</v>
      </c>
      <c r="FAD48" s="635"/>
      <c r="FAE48" s="656">
        <v>5000</v>
      </c>
      <c r="FAF48" s="635"/>
      <c r="FAG48" s="656">
        <v>5000</v>
      </c>
      <c r="FAH48" s="635"/>
      <c r="FAI48" s="656">
        <v>5000</v>
      </c>
      <c r="FAJ48" s="635"/>
      <c r="FAK48" s="656">
        <v>5000</v>
      </c>
      <c r="FAL48" s="635"/>
      <c r="FAM48" s="656">
        <v>5000</v>
      </c>
      <c r="FAN48" s="635"/>
      <c r="FAO48" s="656">
        <v>5000</v>
      </c>
      <c r="FAP48" s="635"/>
      <c r="FAQ48" s="656">
        <v>5000</v>
      </c>
      <c r="FAR48" s="635"/>
      <c r="FAS48" s="656">
        <v>5000</v>
      </c>
      <c r="FAT48" s="635"/>
      <c r="FAU48" s="656">
        <v>5000</v>
      </c>
      <c r="FAV48" s="635"/>
      <c r="FAW48" s="656">
        <v>5000</v>
      </c>
      <c r="FAX48" s="635"/>
      <c r="FAY48" s="656">
        <v>5000</v>
      </c>
      <c r="FAZ48" s="635"/>
      <c r="FBA48" s="656">
        <v>5000</v>
      </c>
      <c r="FBB48" s="635"/>
      <c r="FBC48" s="656">
        <v>5000</v>
      </c>
      <c r="FBD48" s="635"/>
      <c r="FBE48" s="656">
        <v>5000</v>
      </c>
      <c r="FBF48" s="635"/>
      <c r="FBG48" s="656">
        <v>5000</v>
      </c>
      <c r="FBH48" s="635"/>
      <c r="FBI48" s="656">
        <v>5000</v>
      </c>
      <c r="FBJ48" s="635"/>
      <c r="FBK48" s="656">
        <v>5000</v>
      </c>
      <c r="FBL48" s="635"/>
      <c r="FBM48" s="656">
        <v>5000</v>
      </c>
      <c r="FBN48" s="635"/>
      <c r="FBO48" s="656">
        <v>5000</v>
      </c>
      <c r="FBP48" s="635"/>
      <c r="FBQ48" s="656">
        <v>5000</v>
      </c>
      <c r="FBR48" s="635"/>
      <c r="FBS48" s="656">
        <v>5000</v>
      </c>
      <c r="FBT48" s="635"/>
      <c r="FBU48" s="656">
        <v>5000</v>
      </c>
      <c r="FBV48" s="635"/>
      <c r="FBW48" s="656">
        <v>5000</v>
      </c>
      <c r="FBX48" s="635"/>
      <c r="FBY48" s="656">
        <v>5000</v>
      </c>
      <c r="FBZ48" s="635"/>
      <c r="FCA48" s="656">
        <v>5000</v>
      </c>
      <c r="FCB48" s="635"/>
      <c r="FCC48" s="656">
        <v>5000</v>
      </c>
      <c r="FCD48" s="635"/>
      <c r="FCE48" s="656">
        <v>5000</v>
      </c>
      <c r="FCF48" s="635"/>
      <c r="FCG48" s="656">
        <v>5000</v>
      </c>
      <c r="FCH48" s="635"/>
      <c r="FCI48" s="656">
        <v>5000</v>
      </c>
      <c r="FCJ48" s="635"/>
      <c r="FCK48" s="656">
        <v>5000</v>
      </c>
      <c r="FCL48" s="635"/>
      <c r="FCM48" s="656">
        <v>5000</v>
      </c>
      <c r="FCN48" s="635"/>
      <c r="FCO48" s="656">
        <v>5000</v>
      </c>
      <c r="FCP48" s="635"/>
      <c r="FCQ48" s="656">
        <v>5000</v>
      </c>
      <c r="FCR48" s="635"/>
      <c r="FCS48" s="656">
        <v>5000</v>
      </c>
      <c r="FCT48" s="635"/>
      <c r="FCU48" s="656">
        <v>5000</v>
      </c>
      <c r="FCV48" s="635"/>
      <c r="FCW48" s="656">
        <v>5000</v>
      </c>
      <c r="FCX48" s="635"/>
      <c r="FCY48" s="656">
        <v>5000</v>
      </c>
      <c r="FCZ48" s="635"/>
      <c r="FDA48" s="656">
        <v>5000</v>
      </c>
      <c r="FDB48" s="635"/>
      <c r="FDC48" s="656">
        <v>5000</v>
      </c>
      <c r="FDD48" s="635"/>
      <c r="FDE48" s="656">
        <v>5000</v>
      </c>
      <c r="FDF48" s="635"/>
      <c r="FDG48" s="656">
        <v>5000</v>
      </c>
      <c r="FDH48" s="635"/>
      <c r="FDI48" s="656">
        <v>5000</v>
      </c>
      <c r="FDJ48" s="635"/>
      <c r="FDK48" s="656">
        <v>5000</v>
      </c>
      <c r="FDL48" s="635"/>
      <c r="FDM48" s="656">
        <v>5000</v>
      </c>
      <c r="FDN48" s="635"/>
      <c r="FDO48" s="656">
        <v>5000</v>
      </c>
      <c r="FDP48" s="635"/>
      <c r="FDQ48" s="656">
        <v>5000</v>
      </c>
      <c r="FDR48" s="635"/>
      <c r="FDS48" s="656">
        <v>5000</v>
      </c>
      <c r="FDT48" s="635"/>
      <c r="FDU48" s="656">
        <v>5000</v>
      </c>
      <c r="FDV48" s="635"/>
      <c r="FDW48" s="656">
        <v>5000</v>
      </c>
      <c r="FDX48" s="635"/>
      <c r="FDY48" s="656">
        <v>5000</v>
      </c>
      <c r="FDZ48" s="635"/>
      <c r="FEA48" s="656">
        <v>5000</v>
      </c>
      <c r="FEB48" s="635"/>
      <c r="FEC48" s="656">
        <v>5000</v>
      </c>
      <c r="FED48" s="635"/>
      <c r="FEE48" s="656">
        <v>5000</v>
      </c>
      <c r="FEF48" s="635"/>
      <c r="FEG48" s="656">
        <v>5000</v>
      </c>
      <c r="FEH48" s="635"/>
      <c r="FEI48" s="656">
        <v>5000</v>
      </c>
      <c r="FEJ48" s="635"/>
      <c r="FEK48" s="656">
        <v>5000</v>
      </c>
      <c r="FEL48" s="635"/>
      <c r="FEM48" s="656">
        <v>5000</v>
      </c>
      <c r="FEN48" s="635"/>
      <c r="FEO48" s="656">
        <v>5000</v>
      </c>
      <c r="FEP48" s="635"/>
      <c r="FEQ48" s="656">
        <v>5000</v>
      </c>
      <c r="FER48" s="635"/>
      <c r="FES48" s="656">
        <v>5000</v>
      </c>
      <c r="FET48" s="635"/>
      <c r="FEU48" s="656">
        <v>5000</v>
      </c>
      <c r="FEV48" s="635"/>
      <c r="FEW48" s="656">
        <v>5000</v>
      </c>
      <c r="FEX48" s="635"/>
      <c r="FEY48" s="656">
        <v>5000</v>
      </c>
      <c r="FEZ48" s="635"/>
      <c r="FFA48" s="656">
        <v>5000</v>
      </c>
      <c r="FFB48" s="635"/>
      <c r="FFC48" s="656">
        <v>5000</v>
      </c>
      <c r="FFD48" s="635"/>
      <c r="FFE48" s="656">
        <v>5000</v>
      </c>
      <c r="FFF48" s="635"/>
      <c r="FFG48" s="656">
        <v>5000</v>
      </c>
      <c r="FFH48" s="635"/>
      <c r="FFI48" s="656">
        <v>5000</v>
      </c>
      <c r="FFJ48" s="635"/>
      <c r="FFK48" s="656">
        <v>5000</v>
      </c>
      <c r="FFL48" s="635"/>
      <c r="FFM48" s="656">
        <v>5000</v>
      </c>
      <c r="FFN48" s="635"/>
      <c r="FFO48" s="656">
        <v>5000</v>
      </c>
      <c r="FFP48" s="635"/>
      <c r="FFQ48" s="656">
        <v>5000</v>
      </c>
      <c r="FFR48" s="635"/>
      <c r="FFS48" s="656">
        <v>5000</v>
      </c>
      <c r="FFT48" s="635"/>
      <c r="FFU48" s="656">
        <v>5000</v>
      </c>
      <c r="FFV48" s="635"/>
      <c r="FFW48" s="656">
        <v>5000</v>
      </c>
      <c r="FFX48" s="635"/>
      <c r="FFY48" s="656">
        <v>5000</v>
      </c>
      <c r="FFZ48" s="635"/>
      <c r="FGA48" s="656">
        <v>5000</v>
      </c>
      <c r="FGB48" s="635"/>
      <c r="FGC48" s="656">
        <v>5000</v>
      </c>
      <c r="FGD48" s="635"/>
      <c r="FGE48" s="656">
        <v>5000</v>
      </c>
      <c r="FGF48" s="635"/>
      <c r="FGG48" s="656">
        <v>5000</v>
      </c>
      <c r="FGH48" s="635"/>
      <c r="FGI48" s="656">
        <v>5000</v>
      </c>
      <c r="FGJ48" s="635"/>
      <c r="FGK48" s="656">
        <v>5000</v>
      </c>
      <c r="FGL48" s="635"/>
      <c r="FGM48" s="656">
        <v>5000</v>
      </c>
      <c r="FGN48" s="635"/>
      <c r="FGO48" s="656">
        <v>5000</v>
      </c>
      <c r="FGP48" s="635"/>
      <c r="FGQ48" s="656">
        <v>5000</v>
      </c>
      <c r="FGR48" s="635"/>
      <c r="FGS48" s="656">
        <v>5000</v>
      </c>
      <c r="FGT48" s="635"/>
      <c r="FGU48" s="656">
        <v>5000</v>
      </c>
      <c r="FGV48" s="635"/>
      <c r="FGW48" s="656">
        <v>5000</v>
      </c>
      <c r="FGX48" s="635"/>
      <c r="FGY48" s="656">
        <v>5000</v>
      </c>
      <c r="FGZ48" s="635"/>
      <c r="FHA48" s="656">
        <v>5000</v>
      </c>
      <c r="FHB48" s="635"/>
      <c r="FHC48" s="656">
        <v>5000</v>
      </c>
      <c r="FHD48" s="635"/>
      <c r="FHE48" s="656">
        <v>5000</v>
      </c>
      <c r="FHF48" s="635"/>
      <c r="FHG48" s="656">
        <v>5000</v>
      </c>
      <c r="FHH48" s="635"/>
      <c r="FHI48" s="656">
        <v>5000</v>
      </c>
      <c r="FHJ48" s="635"/>
      <c r="FHK48" s="656">
        <v>5000</v>
      </c>
      <c r="FHL48" s="635"/>
      <c r="FHM48" s="656">
        <v>5000</v>
      </c>
      <c r="FHN48" s="635"/>
      <c r="FHO48" s="656">
        <v>5000</v>
      </c>
      <c r="FHP48" s="635"/>
      <c r="FHQ48" s="656">
        <v>5000</v>
      </c>
      <c r="FHR48" s="635"/>
      <c r="FHS48" s="656">
        <v>5000</v>
      </c>
      <c r="FHT48" s="635"/>
      <c r="FHU48" s="656">
        <v>5000</v>
      </c>
      <c r="FHV48" s="635"/>
      <c r="FHW48" s="656">
        <v>5000</v>
      </c>
      <c r="FHX48" s="635"/>
      <c r="FHY48" s="656">
        <v>5000</v>
      </c>
      <c r="FHZ48" s="635"/>
      <c r="FIA48" s="656">
        <v>5000</v>
      </c>
      <c r="FIB48" s="635"/>
      <c r="FIC48" s="656">
        <v>5000</v>
      </c>
      <c r="FID48" s="635"/>
      <c r="FIE48" s="656">
        <v>5000</v>
      </c>
      <c r="FIF48" s="635"/>
      <c r="FIG48" s="656">
        <v>5000</v>
      </c>
      <c r="FIH48" s="635"/>
      <c r="FII48" s="656">
        <v>5000</v>
      </c>
      <c r="FIJ48" s="635"/>
      <c r="FIK48" s="656">
        <v>5000</v>
      </c>
      <c r="FIL48" s="635"/>
      <c r="FIM48" s="656">
        <v>5000</v>
      </c>
      <c r="FIN48" s="635"/>
      <c r="FIO48" s="656">
        <v>5000</v>
      </c>
      <c r="FIP48" s="635"/>
      <c r="FIQ48" s="656">
        <v>5000</v>
      </c>
      <c r="FIR48" s="635"/>
      <c r="FIS48" s="656">
        <v>5000</v>
      </c>
      <c r="FIT48" s="635"/>
      <c r="FIU48" s="656">
        <v>5000</v>
      </c>
      <c r="FIV48" s="635"/>
      <c r="FIW48" s="656">
        <v>5000</v>
      </c>
      <c r="FIX48" s="635"/>
      <c r="FIY48" s="656">
        <v>5000</v>
      </c>
      <c r="FIZ48" s="635"/>
      <c r="FJA48" s="656">
        <v>5000</v>
      </c>
      <c r="FJB48" s="635"/>
      <c r="FJC48" s="656">
        <v>5000</v>
      </c>
      <c r="FJD48" s="635"/>
      <c r="FJE48" s="656">
        <v>5000</v>
      </c>
      <c r="FJF48" s="635"/>
      <c r="FJG48" s="656">
        <v>5000</v>
      </c>
      <c r="FJH48" s="635"/>
      <c r="FJI48" s="656">
        <v>5000</v>
      </c>
      <c r="FJJ48" s="635"/>
      <c r="FJK48" s="656">
        <v>5000</v>
      </c>
      <c r="FJL48" s="635"/>
      <c r="FJM48" s="656">
        <v>5000</v>
      </c>
      <c r="FJN48" s="635"/>
      <c r="FJO48" s="656">
        <v>5000</v>
      </c>
      <c r="FJP48" s="635"/>
      <c r="FJQ48" s="656">
        <v>5000</v>
      </c>
      <c r="FJR48" s="635"/>
      <c r="FJS48" s="656">
        <v>5000</v>
      </c>
      <c r="FJT48" s="635"/>
      <c r="FJU48" s="656">
        <v>5000</v>
      </c>
      <c r="FJV48" s="635"/>
      <c r="FJW48" s="656">
        <v>5000</v>
      </c>
      <c r="FJX48" s="635"/>
      <c r="FJY48" s="656">
        <v>5000</v>
      </c>
      <c r="FJZ48" s="635"/>
      <c r="FKA48" s="656">
        <v>5000</v>
      </c>
      <c r="FKB48" s="635"/>
      <c r="FKC48" s="656">
        <v>5000</v>
      </c>
      <c r="FKD48" s="635"/>
      <c r="FKE48" s="656">
        <v>5000</v>
      </c>
      <c r="FKF48" s="635"/>
      <c r="FKG48" s="656">
        <v>5000</v>
      </c>
      <c r="FKH48" s="635"/>
      <c r="FKI48" s="656">
        <v>5000</v>
      </c>
      <c r="FKJ48" s="635"/>
      <c r="FKK48" s="656">
        <v>5000</v>
      </c>
      <c r="FKL48" s="635"/>
      <c r="FKM48" s="656">
        <v>5000</v>
      </c>
      <c r="FKN48" s="635"/>
      <c r="FKO48" s="656">
        <v>5000</v>
      </c>
      <c r="FKP48" s="635"/>
      <c r="FKQ48" s="656">
        <v>5000</v>
      </c>
      <c r="FKR48" s="635"/>
      <c r="FKS48" s="656">
        <v>5000</v>
      </c>
      <c r="FKT48" s="635"/>
      <c r="FKU48" s="656">
        <v>5000</v>
      </c>
      <c r="FKV48" s="635"/>
      <c r="FKW48" s="656">
        <v>5000</v>
      </c>
      <c r="FKX48" s="635"/>
      <c r="FKY48" s="656">
        <v>5000</v>
      </c>
      <c r="FKZ48" s="635"/>
      <c r="FLA48" s="656">
        <v>5000</v>
      </c>
      <c r="FLB48" s="635"/>
      <c r="FLC48" s="656">
        <v>5000</v>
      </c>
      <c r="FLD48" s="635"/>
      <c r="FLE48" s="656">
        <v>5000</v>
      </c>
      <c r="FLF48" s="635"/>
      <c r="FLG48" s="656">
        <v>5000</v>
      </c>
      <c r="FLH48" s="635"/>
      <c r="FLI48" s="656">
        <v>5000</v>
      </c>
      <c r="FLJ48" s="635"/>
      <c r="FLK48" s="656">
        <v>5000</v>
      </c>
      <c r="FLL48" s="635"/>
      <c r="FLM48" s="656">
        <v>5000</v>
      </c>
      <c r="FLN48" s="635"/>
      <c r="FLO48" s="656">
        <v>5000</v>
      </c>
      <c r="FLP48" s="635"/>
      <c r="FLQ48" s="656">
        <v>5000</v>
      </c>
      <c r="FLR48" s="635"/>
      <c r="FLS48" s="656">
        <v>5000</v>
      </c>
      <c r="FLT48" s="635"/>
      <c r="FLU48" s="656">
        <v>5000</v>
      </c>
      <c r="FLV48" s="635"/>
      <c r="FLW48" s="656">
        <v>5000</v>
      </c>
      <c r="FLX48" s="635"/>
      <c r="FLY48" s="656">
        <v>5000</v>
      </c>
      <c r="FLZ48" s="635"/>
      <c r="FMA48" s="656">
        <v>5000</v>
      </c>
      <c r="FMB48" s="635"/>
      <c r="FMC48" s="656">
        <v>5000</v>
      </c>
      <c r="FMD48" s="635"/>
      <c r="FME48" s="656">
        <v>5000</v>
      </c>
      <c r="FMF48" s="635"/>
      <c r="FMG48" s="656">
        <v>5000</v>
      </c>
      <c r="FMH48" s="635"/>
      <c r="FMI48" s="656">
        <v>5000</v>
      </c>
      <c r="FMJ48" s="635"/>
      <c r="FMK48" s="656">
        <v>5000</v>
      </c>
      <c r="FML48" s="635"/>
      <c r="FMM48" s="656">
        <v>5000</v>
      </c>
      <c r="FMN48" s="635"/>
      <c r="FMO48" s="656">
        <v>5000</v>
      </c>
      <c r="FMP48" s="635"/>
      <c r="FMQ48" s="656">
        <v>5000</v>
      </c>
      <c r="FMR48" s="635"/>
      <c r="FMS48" s="656">
        <v>5000</v>
      </c>
      <c r="FMT48" s="635"/>
      <c r="FMU48" s="656">
        <v>5000</v>
      </c>
      <c r="FMV48" s="635"/>
      <c r="FMW48" s="656">
        <v>5000</v>
      </c>
      <c r="FMX48" s="635"/>
      <c r="FMY48" s="656">
        <v>5000</v>
      </c>
      <c r="FMZ48" s="635"/>
      <c r="FNA48" s="656">
        <v>5000</v>
      </c>
      <c r="FNB48" s="635"/>
      <c r="FNC48" s="656">
        <v>5000</v>
      </c>
      <c r="FND48" s="635"/>
      <c r="FNE48" s="656">
        <v>5000</v>
      </c>
      <c r="FNF48" s="635"/>
      <c r="FNG48" s="656">
        <v>5000</v>
      </c>
      <c r="FNH48" s="635"/>
      <c r="FNI48" s="656">
        <v>5000</v>
      </c>
      <c r="FNJ48" s="635"/>
      <c r="FNK48" s="656">
        <v>5000</v>
      </c>
      <c r="FNL48" s="635"/>
      <c r="FNM48" s="656">
        <v>5000</v>
      </c>
      <c r="FNN48" s="635"/>
      <c r="FNO48" s="656">
        <v>5000</v>
      </c>
      <c r="FNP48" s="635"/>
      <c r="FNQ48" s="656">
        <v>5000</v>
      </c>
      <c r="FNR48" s="635"/>
      <c r="FNS48" s="656">
        <v>5000</v>
      </c>
      <c r="FNT48" s="635"/>
      <c r="FNU48" s="656">
        <v>5000</v>
      </c>
      <c r="FNV48" s="635"/>
      <c r="FNW48" s="656">
        <v>5000</v>
      </c>
      <c r="FNX48" s="635"/>
      <c r="FNY48" s="656">
        <v>5000</v>
      </c>
      <c r="FNZ48" s="635"/>
      <c r="FOA48" s="656">
        <v>5000</v>
      </c>
      <c r="FOB48" s="635"/>
      <c r="FOC48" s="656">
        <v>5000</v>
      </c>
      <c r="FOD48" s="635"/>
      <c r="FOE48" s="656">
        <v>5000</v>
      </c>
      <c r="FOF48" s="635"/>
      <c r="FOG48" s="656">
        <v>5000</v>
      </c>
      <c r="FOH48" s="635"/>
      <c r="FOI48" s="656">
        <v>5000</v>
      </c>
      <c r="FOJ48" s="635"/>
      <c r="FOK48" s="656">
        <v>5000</v>
      </c>
      <c r="FOL48" s="635"/>
      <c r="FOM48" s="656">
        <v>5000</v>
      </c>
      <c r="FON48" s="635"/>
      <c r="FOO48" s="656">
        <v>5000</v>
      </c>
      <c r="FOP48" s="635"/>
      <c r="FOQ48" s="656">
        <v>5000</v>
      </c>
      <c r="FOR48" s="635"/>
      <c r="FOS48" s="656">
        <v>5000</v>
      </c>
      <c r="FOT48" s="635"/>
      <c r="FOU48" s="656">
        <v>5000</v>
      </c>
      <c r="FOV48" s="635"/>
      <c r="FOW48" s="656">
        <v>5000</v>
      </c>
      <c r="FOX48" s="635"/>
      <c r="FOY48" s="656">
        <v>5000</v>
      </c>
      <c r="FOZ48" s="635"/>
      <c r="FPA48" s="656">
        <v>5000</v>
      </c>
      <c r="FPB48" s="635"/>
      <c r="FPC48" s="656">
        <v>5000</v>
      </c>
      <c r="FPD48" s="635"/>
      <c r="FPE48" s="656">
        <v>5000</v>
      </c>
      <c r="FPF48" s="635"/>
      <c r="FPG48" s="656">
        <v>5000</v>
      </c>
      <c r="FPH48" s="635"/>
      <c r="FPI48" s="656">
        <v>5000</v>
      </c>
      <c r="FPJ48" s="635"/>
      <c r="FPK48" s="656">
        <v>5000</v>
      </c>
      <c r="FPL48" s="635"/>
      <c r="FPM48" s="656">
        <v>5000</v>
      </c>
      <c r="FPN48" s="635"/>
      <c r="FPO48" s="656">
        <v>5000</v>
      </c>
      <c r="FPP48" s="635"/>
      <c r="FPQ48" s="656">
        <v>5000</v>
      </c>
      <c r="FPR48" s="635"/>
      <c r="FPS48" s="656">
        <v>5000</v>
      </c>
      <c r="FPT48" s="635"/>
      <c r="FPU48" s="656">
        <v>5000</v>
      </c>
      <c r="FPV48" s="635"/>
      <c r="FPW48" s="656">
        <v>5000</v>
      </c>
      <c r="FPX48" s="635"/>
      <c r="FPY48" s="656">
        <v>5000</v>
      </c>
      <c r="FPZ48" s="635"/>
      <c r="FQA48" s="656">
        <v>5000</v>
      </c>
      <c r="FQB48" s="635"/>
      <c r="FQC48" s="656">
        <v>5000</v>
      </c>
      <c r="FQD48" s="635"/>
      <c r="FQE48" s="656">
        <v>5000</v>
      </c>
      <c r="FQF48" s="635"/>
      <c r="FQG48" s="656">
        <v>5000</v>
      </c>
      <c r="FQH48" s="635"/>
      <c r="FQI48" s="656">
        <v>5000</v>
      </c>
      <c r="FQJ48" s="635"/>
      <c r="FQK48" s="656">
        <v>5000</v>
      </c>
      <c r="FQL48" s="635"/>
      <c r="FQM48" s="656">
        <v>5000</v>
      </c>
      <c r="FQN48" s="635"/>
      <c r="FQO48" s="656">
        <v>5000</v>
      </c>
      <c r="FQP48" s="635"/>
      <c r="FQQ48" s="656">
        <v>5000</v>
      </c>
      <c r="FQR48" s="635"/>
      <c r="FQS48" s="656">
        <v>5000</v>
      </c>
      <c r="FQT48" s="635"/>
      <c r="FQU48" s="656">
        <v>5000</v>
      </c>
      <c r="FQV48" s="635"/>
      <c r="FQW48" s="656">
        <v>5000</v>
      </c>
      <c r="FQX48" s="635"/>
      <c r="FQY48" s="656">
        <v>5000</v>
      </c>
      <c r="FQZ48" s="635"/>
      <c r="FRA48" s="656">
        <v>5000</v>
      </c>
      <c r="FRB48" s="635"/>
      <c r="FRC48" s="656">
        <v>5000</v>
      </c>
      <c r="FRD48" s="635"/>
      <c r="FRE48" s="656">
        <v>5000</v>
      </c>
      <c r="FRF48" s="635"/>
      <c r="FRG48" s="656">
        <v>5000</v>
      </c>
      <c r="FRH48" s="635"/>
      <c r="FRI48" s="656">
        <v>5000</v>
      </c>
      <c r="FRJ48" s="635"/>
      <c r="FRK48" s="656">
        <v>5000</v>
      </c>
      <c r="FRL48" s="635"/>
      <c r="FRM48" s="656">
        <v>5000</v>
      </c>
      <c r="FRN48" s="635"/>
      <c r="FRO48" s="656">
        <v>5000</v>
      </c>
      <c r="FRP48" s="635"/>
      <c r="FRQ48" s="656">
        <v>5000</v>
      </c>
      <c r="FRR48" s="635"/>
      <c r="FRS48" s="656">
        <v>5000</v>
      </c>
      <c r="FRT48" s="635"/>
      <c r="FRU48" s="656">
        <v>5000</v>
      </c>
      <c r="FRV48" s="635"/>
      <c r="FRW48" s="656">
        <v>5000</v>
      </c>
      <c r="FRX48" s="635"/>
      <c r="FRY48" s="656">
        <v>5000</v>
      </c>
      <c r="FRZ48" s="635"/>
      <c r="FSA48" s="656">
        <v>5000</v>
      </c>
      <c r="FSB48" s="635"/>
      <c r="FSC48" s="656">
        <v>5000</v>
      </c>
      <c r="FSD48" s="635"/>
      <c r="FSE48" s="656">
        <v>5000</v>
      </c>
      <c r="FSF48" s="635"/>
      <c r="FSG48" s="656">
        <v>5000</v>
      </c>
      <c r="FSH48" s="635"/>
      <c r="FSI48" s="656">
        <v>5000</v>
      </c>
      <c r="FSJ48" s="635"/>
      <c r="FSK48" s="656">
        <v>5000</v>
      </c>
      <c r="FSL48" s="635"/>
      <c r="FSM48" s="656">
        <v>5000</v>
      </c>
      <c r="FSN48" s="635"/>
      <c r="FSO48" s="656">
        <v>5000</v>
      </c>
      <c r="FSP48" s="635"/>
      <c r="FSQ48" s="656">
        <v>5000</v>
      </c>
      <c r="FSR48" s="635"/>
      <c r="FSS48" s="656">
        <v>5000</v>
      </c>
      <c r="FST48" s="635"/>
      <c r="FSU48" s="656">
        <v>5000</v>
      </c>
      <c r="FSV48" s="635"/>
      <c r="FSW48" s="656">
        <v>5000</v>
      </c>
      <c r="FSX48" s="635"/>
      <c r="FSY48" s="656">
        <v>5000</v>
      </c>
      <c r="FSZ48" s="635"/>
      <c r="FTA48" s="656">
        <v>5000</v>
      </c>
      <c r="FTB48" s="635"/>
      <c r="FTC48" s="656">
        <v>5000</v>
      </c>
      <c r="FTD48" s="635"/>
      <c r="FTE48" s="656">
        <v>5000</v>
      </c>
      <c r="FTF48" s="635"/>
      <c r="FTG48" s="656">
        <v>5000</v>
      </c>
      <c r="FTH48" s="635"/>
      <c r="FTI48" s="656">
        <v>5000</v>
      </c>
      <c r="FTJ48" s="635"/>
      <c r="FTK48" s="656">
        <v>5000</v>
      </c>
      <c r="FTL48" s="635"/>
      <c r="FTM48" s="656">
        <v>5000</v>
      </c>
      <c r="FTN48" s="635"/>
      <c r="FTO48" s="656">
        <v>5000</v>
      </c>
      <c r="FTP48" s="635"/>
      <c r="FTQ48" s="656">
        <v>5000</v>
      </c>
      <c r="FTR48" s="635"/>
      <c r="FTS48" s="656">
        <v>5000</v>
      </c>
      <c r="FTT48" s="635"/>
      <c r="FTU48" s="656">
        <v>5000</v>
      </c>
      <c r="FTV48" s="635"/>
      <c r="FTW48" s="656">
        <v>5000</v>
      </c>
      <c r="FTX48" s="635"/>
      <c r="FTY48" s="656">
        <v>5000</v>
      </c>
      <c r="FTZ48" s="635"/>
      <c r="FUA48" s="656">
        <v>5000</v>
      </c>
      <c r="FUB48" s="635"/>
      <c r="FUC48" s="656">
        <v>5000</v>
      </c>
      <c r="FUD48" s="635"/>
      <c r="FUE48" s="656">
        <v>5000</v>
      </c>
      <c r="FUF48" s="635"/>
      <c r="FUG48" s="656">
        <v>5000</v>
      </c>
      <c r="FUH48" s="635"/>
      <c r="FUI48" s="656">
        <v>5000</v>
      </c>
      <c r="FUJ48" s="635"/>
      <c r="FUK48" s="656">
        <v>5000</v>
      </c>
      <c r="FUL48" s="635"/>
      <c r="FUM48" s="656">
        <v>5000</v>
      </c>
      <c r="FUN48" s="635"/>
      <c r="FUO48" s="656">
        <v>5000</v>
      </c>
      <c r="FUP48" s="635"/>
      <c r="FUQ48" s="656">
        <v>5000</v>
      </c>
      <c r="FUR48" s="635"/>
      <c r="FUS48" s="656">
        <v>5000</v>
      </c>
      <c r="FUT48" s="635"/>
      <c r="FUU48" s="656">
        <v>5000</v>
      </c>
      <c r="FUV48" s="635"/>
      <c r="FUW48" s="656">
        <v>5000</v>
      </c>
      <c r="FUX48" s="635"/>
      <c r="FUY48" s="656">
        <v>5000</v>
      </c>
      <c r="FUZ48" s="635"/>
      <c r="FVA48" s="656">
        <v>5000</v>
      </c>
      <c r="FVB48" s="635"/>
      <c r="FVC48" s="656">
        <v>5000</v>
      </c>
      <c r="FVD48" s="635"/>
      <c r="FVE48" s="656">
        <v>5000</v>
      </c>
      <c r="FVF48" s="635"/>
      <c r="FVG48" s="656">
        <v>5000</v>
      </c>
      <c r="FVH48" s="635"/>
      <c r="FVI48" s="656">
        <v>5000</v>
      </c>
      <c r="FVJ48" s="635"/>
      <c r="FVK48" s="656">
        <v>5000</v>
      </c>
      <c r="FVL48" s="635"/>
      <c r="FVM48" s="656">
        <v>5000</v>
      </c>
      <c r="FVN48" s="635"/>
      <c r="FVO48" s="656">
        <v>5000</v>
      </c>
      <c r="FVP48" s="635"/>
      <c r="FVQ48" s="656">
        <v>5000</v>
      </c>
      <c r="FVR48" s="635"/>
      <c r="FVS48" s="656">
        <v>5000</v>
      </c>
      <c r="FVT48" s="635"/>
      <c r="FVU48" s="656">
        <v>5000</v>
      </c>
      <c r="FVV48" s="635"/>
      <c r="FVW48" s="656">
        <v>5000</v>
      </c>
      <c r="FVX48" s="635"/>
      <c r="FVY48" s="656">
        <v>5000</v>
      </c>
      <c r="FVZ48" s="635"/>
      <c r="FWA48" s="656">
        <v>5000</v>
      </c>
      <c r="FWB48" s="635"/>
      <c r="FWC48" s="656">
        <v>5000</v>
      </c>
      <c r="FWD48" s="635"/>
      <c r="FWE48" s="656">
        <v>5000</v>
      </c>
      <c r="FWF48" s="635"/>
      <c r="FWG48" s="656">
        <v>5000</v>
      </c>
      <c r="FWH48" s="635"/>
      <c r="FWI48" s="656">
        <v>5000</v>
      </c>
      <c r="FWJ48" s="635"/>
      <c r="FWK48" s="656">
        <v>5000</v>
      </c>
      <c r="FWL48" s="635"/>
      <c r="FWM48" s="656">
        <v>5000</v>
      </c>
      <c r="FWN48" s="635"/>
      <c r="FWO48" s="656">
        <v>5000</v>
      </c>
      <c r="FWP48" s="635"/>
      <c r="FWQ48" s="656">
        <v>5000</v>
      </c>
      <c r="FWR48" s="635"/>
      <c r="FWS48" s="656">
        <v>5000</v>
      </c>
      <c r="FWT48" s="635"/>
      <c r="FWU48" s="656">
        <v>5000</v>
      </c>
      <c r="FWV48" s="635"/>
      <c r="FWW48" s="656">
        <v>5000</v>
      </c>
      <c r="FWX48" s="635"/>
      <c r="FWY48" s="656">
        <v>5000</v>
      </c>
      <c r="FWZ48" s="635"/>
      <c r="FXA48" s="656">
        <v>5000</v>
      </c>
      <c r="FXB48" s="635"/>
      <c r="FXC48" s="656">
        <v>5000</v>
      </c>
      <c r="FXD48" s="635"/>
      <c r="FXE48" s="656">
        <v>5000</v>
      </c>
      <c r="FXF48" s="635"/>
      <c r="FXG48" s="656">
        <v>5000</v>
      </c>
      <c r="FXH48" s="635"/>
      <c r="FXI48" s="656">
        <v>5000</v>
      </c>
      <c r="FXJ48" s="635"/>
      <c r="FXK48" s="656">
        <v>5000</v>
      </c>
      <c r="FXL48" s="635"/>
      <c r="FXM48" s="656">
        <v>5000</v>
      </c>
      <c r="FXN48" s="635"/>
      <c r="FXO48" s="656">
        <v>5000</v>
      </c>
      <c r="FXP48" s="635"/>
      <c r="FXQ48" s="656">
        <v>5000</v>
      </c>
      <c r="FXR48" s="635"/>
      <c r="FXS48" s="656">
        <v>5000</v>
      </c>
      <c r="FXT48" s="635"/>
      <c r="FXU48" s="656">
        <v>5000</v>
      </c>
      <c r="FXV48" s="635"/>
      <c r="FXW48" s="656">
        <v>5000</v>
      </c>
      <c r="FXX48" s="635"/>
      <c r="FXY48" s="656">
        <v>5000</v>
      </c>
      <c r="FXZ48" s="635"/>
      <c r="FYA48" s="656">
        <v>5000</v>
      </c>
      <c r="FYB48" s="635"/>
      <c r="FYC48" s="656">
        <v>5000</v>
      </c>
      <c r="FYD48" s="635"/>
      <c r="FYE48" s="656">
        <v>5000</v>
      </c>
      <c r="FYF48" s="635"/>
      <c r="FYG48" s="656">
        <v>5000</v>
      </c>
      <c r="FYH48" s="635"/>
      <c r="FYI48" s="656">
        <v>5000</v>
      </c>
      <c r="FYJ48" s="635"/>
      <c r="FYK48" s="656">
        <v>5000</v>
      </c>
      <c r="FYL48" s="635"/>
      <c r="FYM48" s="656">
        <v>5000</v>
      </c>
      <c r="FYN48" s="635"/>
      <c r="FYO48" s="656">
        <v>5000</v>
      </c>
      <c r="FYP48" s="635"/>
      <c r="FYQ48" s="656">
        <v>5000</v>
      </c>
      <c r="FYR48" s="635"/>
      <c r="FYS48" s="656">
        <v>5000</v>
      </c>
      <c r="FYT48" s="635"/>
      <c r="FYU48" s="656">
        <v>5000</v>
      </c>
      <c r="FYV48" s="635"/>
      <c r="FYW48" s="656">
        <v>5000</v>
      </c>
      <c r="FYX48" s="635"/>
      <c r="FYY48" s="656">
        <v>5000</v>
      </c>
      <c r="FYZ48" s="635"/>
      <c r="FZA48" s="656">
        <v>5000</v>
      </c>
      <c r="FZB48" s="635"/>
      <c r="FZC48" s="656">
        <v>5000</v>
      </c>
      <c r="FZD48" s="635"/>
      <c r="FZE48" s="656">
        <v>5000</v>
      </c>
      <c r="FZF48" s="635"/>
      <c r="FZG48" s="656">
        <v>5000</v>
      </c>
      <c r="FZH48" s="635"/>
      <c r="FZI48" s="656">
        <v>5000</v>
      </c>
      <c r="FZJ48" s="635"/>
      <c r="FZK48" s="656">
        <v>5000</v>
      </c>
      <c r="FZL48" s="635"/>
      <c r="FZM48" s="656">
        <v>5000</v>
      </c>
      <c r="FZN48" s="635"/>
      <c r="FZO48" s="656">
        <v>5000</v>
      </c>
      <c r="FZP48" s="635"/>
      <c r="FZQ48" s="656">
        <v>5000</v>
      </c>
      <c r="FZR48" s="635"/>
      <c r="FZS48" s="656">
        <v>5000</v>
      </c>
      <c r="FZT48" s="635"/>
      <c r="FZU48" s="656">
        <v>5000</v>
      </c>
      <c r="FZV48" s="635"/>
      <c r="FZW48" s="656">
        <v>5000</v>
      </c>
      <c r="FZX48" s="635"/>
      <c r="FZY48" s="656">
        <v>5000</v>
      </c>
      <c r="FZZ48" s="635"/>
      <c r="GAA48" s="656">
        <v>5000</v>
      </c>
      <c r="GAB48" s="635"/>
      <c r="GAC48" s="656">
        <v>5000</v>
      </c>
      <c r="GAD48" s="635"/>
      <c r="GAE48" s="656">
        <v>5000</v>
      </c>
      <c r="GAF48" s="635"/>
      <c r="GAG48" s="656">
        <v>5000</v>
      </c>
      <c r="GAH48" s="635"/>
      <c r="GAI48" s="656">
        <v>5000</v>
      </c>
      <c r="GAJ48" s="635"/>
      <c r="GAK48" s="656">
        <v>5000</v>
      </c>
      <c r="GAL48" s="635"/>
      <c r="GAM48" s="656">
        <v>5000</v>
      </c>
      <c r="GAN48" s="635"/>
      <c r="GAO48" s="656">
        <v>5000</v>
      </c>
      <c r="GAP48" s="635"/>
      <c r="GAQ48" s="656">
        <v>5000</v>
      </c>
      <c r="GAR48" s="635"/>
      <c r="GAS48" s="656">
        <v>5000</v>
      </c>
      <c r="GAT48" s="635"/>
      <c r="GAU48" s="656">
        <v>5000</v>
      </c>
      <c r="GAV48" s="635"/>
      <c r="GAW48" s="656">
        <v>5000</v>
      </c>
      <c r="GAX48" s="635"/>
      <c r="GAY48" s="656">
        <v>5000</v>
      </c>
      <c r="GAZ48" s="635"/>
      <c r="GBA48" s="656">
        <v>5000</v>
      </c>
      <c r="GBB48" s="635"/>
      <c r="GBC48" s="656">
        <v>5000</v>
      </c>
      <c r="GBD48" s="635"/>
      <c r="GBE48" s="656">
        <v>5000</v>
      </c>
      <c r="GBF48" s="635"/>
      <c r="GBG48" s="656">
        <v>5000</v>
      </c>
      <c r="GBH48" s="635"/>
      <c r="GBI48" s="656">
        <v>5000</v>
      </c>
      <c r="GBJ48" s="635"/>
      <c r="GBK48" s="656">
        <v>5000</v>
      </c>
      <c r="GBL48" s="635"/>
      <c r="GBM48" s="656">
        <v>5000</v>
      </c>
      <c r="GBN48" s="635"/>
      <c r="GBO48" s="656">
        <v>5000</v>
      </c>
      <c r="GBP48" s="635"/>
      <c r="GBQ48" s="656">
        <v>5000</v>
      </c>
      <c r="GBR48" s="635"/>
      <c r="GBS48" s="656">
        <v>5000</v>
      </c>
      <c r="GBT48" s="635"/>
      <c r="GBU48" s="656">
        <v>5000</v>
      </c>
      <c r="GBV48" s="635"/>
      <c r="GBW48" s="656">
        <v>5000</v>
      </c>
      <c r="GBX48" s="635"/>
      <c r="GBY48" s="656">
        <v>5000</v>
      </c>
      <c r="GBZ48" s="635"/>
      <c r="GCA48" s="656">
        <v>5000</v>
      </c>
      <c r="GCB48" s="635"/>
      <c r="GCC48" s="656">
        <v>5000</v>
      </c>
      <c r="GCD48" s="635"/>
      <c r="GCE48" s="656">
        <v>5000</v>
      </c>
      <c r="GCF48" s="635"/>
      <c r="GCG48" s="656">
        <v>5000</v>
      </c>
      <c r="GCH48" s="635"/>
      <c r="GCI48" s="656">
        <v>5000</v>
      </c>
      <c r="GCJ48" s="635"/>
      <c r="GCK48" s="656">
        <v>5000</v>
      </c>
      <c r="GCL48" s="635"/>
      <c r="GCM48" s="656">
        <v>5000</v>
      </c>
      <c r="GCN48" s="635"/>
      <c r="GCO48" s="656">
        <v>5000</v>
      </c>
      <c r="GCP48" s="635"/>
      <c r="GCQ48" s="656">
        <v>5000</v>
      </c>
      <c r="GCR48" s="635"/>
      <c r="GCS48" s="656">
        <v>5000</v>
      </c>
      <c r="GCT48" s="635"/>
      <c r="GCU48" s="656">
        <v>5000</v>
      </c>
      <c r="GCV48" s="635"/>
      <c r="GCW48" s="656">
        <v>5000</v>
      </c>
      <c r="GCX48" s="635"/>
      <c r="GCY48" s="656">
        <v>5000</v>
      </c>
      <c r="GCZ48" s="635"/>
      <c r="GDA48" s="656">
        <v>5000</v>
      </c>
      <c r="GDB48" s="635"/>
      <c r="GDC48" s="656">
        <v>5000</v>
      </c>
      <c r="GDD48" s="635"/>
      <c r="GDE48" s="656">
        <v>5000</v>
      </c>
      <c r="GDF48" s="635"/>
      <c r="GDG48" s="656">
        <v>5000</v>
      </c>
      <c r="GDH48" s="635"/>
      <c r="GDI48" s="656">
        <v>5000</v>
      </c>
      <c r="GDJ48" s="635"/>
      <c r="GDK48" s="656">
        <v>5000</v>
      </c>
      <c r="GDL48" s="635"/>
      <c r="GDM48" s="656">
        <v>5000</v>
      </c>
      <c r="GDN48" s="635"/>
      <c r="GDO48" s="656">
        <v>5000</v>
      </c>
      <c r="GDP48" s="635"/>
      <c r="GDQ48" s="656">
        <v>5000</v>
      </c>
      <c r="GDR48" s="635"/>
      <c r="GDS48" s="656">
        <v>5000</v>
      </c>
      <c r="GDT48" s="635"/>
      <c r="GDU48" s="656">
        <v>5000</v>
      </c>
      <c r="GDV48" s="635"/>
      <c r="GDW48" s="656">
        <v>5000</v>
      </c>
      <c r="GDX48" s="635"/>
      <c r="GDY48" s="656">
        <v>5000</v>
      </c>
      <c r="GDZ48" s="635"/>
      <c r="GEA48" s="656">
        <v>5000</v>
      </c>
      <c r="GEB48" s="635"/>
      <c r="GEC48" s="656">
        <v>5000</v>
      </c>
      <c r="GED48" s="635"/>
      <c r="GEE48" s="656">
        <v>5000</v>
      </c>
      <c r="GEF48" s="635"/>
      <c r="GEG48" s="656">
        <v>5000</v>
      </c>
      <c r="GEH48" s="635"/>
      <c r="GEI48" s="656">
        <v>5000</v>
      </c>
      <c r="GEJ48" s="635"/>
      <c r="GEK48" s="656">
        <v>5000</v>
      </c>
      <c r="GEL48" s="635"/>
      <c r="GEM48" s="656">
        <v>5000</v>
      </c>
      <c r="GEN48" s="635"/>
      <c r="GEO48" s="656">
        <v>5000</v>
      </c>
      <c r="GEP48" s="635"/>
      <c r="GEQ48" s="656">
        <v>5000</v>
      </c>
      <c r="GER48" s="635"/>
      <c r="GES48" s="656">
        <v>5000</v>
      </c>
      <c r="GET48" s="635"/>
      <c r="GEU48" s="656">
        <v>5000</v>
      </c>
      <c r="GEV48" s="635"/>
      <c r="GEW48" s="656">
        <v>5000</v>
      </c>
      <c r="GEX48" s="635"/>
      <c r="GEY48" s="656">
        <v>5000</v>
      </c>
      <c r="GEZ48" s="635"/>
      <c r="GFA48" s="656">
        <v>5000</v>
      </c>
      <c r="GFB48" s="635"/>
      <c r="GFC48" s="656">
        <v>5000</v>
      </c>
      <c r="GFD48" s="635"/>
      <c r="GFE48" s="656">
        <v>5000</v>
      </c>
      <c r="GFF48" s="635"/>
      <c r="GFG48" s="656">
        <v>5000</v>
      </c>
      <c r="GFH48" s="635"/>
      <c r="GFI48" s="656">
        <v>5000</v>
      </c>
      <c r="GFJ48" s="635"/>
      <c r="GFK48" s="656">
        <v>5000</v>
      </c>
      <c r="GFL48" s="635"/>
      <c r="GFM48" s="656">
        <v>5000</v>
      </c>
      <c r="GFN48" s="635"/>
      <c r="GFO48" s="656">
        <v>5000</v>
      </c>
      <c r="GFP48" s="635"/>
      <c r="GFQ48" s="656">
        <v>5000</v>
      </c>
      <c r="GFR48" s="635"/>
      <c r="GFS48" s="656">
        <v>5000</v>
      </c>
      <c r="GFT48" s="635"/>
      <c r="GFU48" s="656">
        <v>5000</v>
      </c>
      <c r="GFV48" s="635"/>
      <c r="GFW48" s="656">
        <v>5000</v>
      </c>
      <c r="GFX48" s="635"/>
      <c r="GFY48" s="656">
        <v>5000</v>
      </c>
      <c r="GFZ48" s="635"/>
      <c r="GGA48" s="656">
        <v>5000</v>
      </c>
      <c r="GGB48" s="635"/>
      <c r="GGC48" s="656">
        <v>5000</v>
      </c>
      <c r="GGD48" s="635"/>
      <c r="GGE48" s="656">
        <v>5000</v>
      </c>
      <c r="GGF48" s="635"/>
      <c r="GGG48" s="656">
        <v>5000</v>
      </c>
      <c r="GGH48" s="635"/>
      <c r="GGI48" s="656">
        <v>5000</v>
      </c>
      <c r="GGJ48" s="635"/>
      <c r="GGK48" s="656">
        <v>5000</v>
      </c>
      <c r="GGL48" s="635"/>
      <c r="GGM48" s="656">
        <v>5000</v>
      </c>
      <c r="GGN48" s="635"/>
      <c r="GGO48" s="656">
        <v>5000</v>
      </c>
      <c r="GGP48" s="635"/>
      <c r="GGQ48" s="656">
        <v>5000</v>
      </c>
      <c r="GGR48" s="635"/>
      <c r="GGS48" s="656">
        <v>5000</v>
      </c>
      <c r="GGT48" s="635"/>
      <c r="GGU48" s="656">
        <v>5000</v>
      </c>
      <c r="GGV48" s="635"/>
      <c r="GGW48" s="656">
        <v>5000</v>
      </c>
      <c r="GGX48" s="635"/>
      <c r="GGY48" s="656">
        <v>5000</v>
      </c>
      <c r="GGZ48" s="635"/>
      <c r="GHA48" s="656">
        <v>5000</v>
      </c>
      <c r="GHB48" s="635"/>
      <c r="GHC48" s="656">
        <v>5000</v>
      </c>
      <c r="GHD48" s="635"/>
      <c r="GHE48" s="656">
        <v>5000</v>
      </c>
      <c r="GHF48" s="635"/>
      <c r="GHG48" s="656">
        <v>5000</v>
      </c>
      <c r="GHH48" s="635"/>
      <c r="GHI48" s="656">
        <v>5000</v>
      </c>
      <c r="GHJ48" s="635"/>
      <c r="GHK48" s="656">
        <v>5000</v>
      </c>
      <c r="GHL48" s="635"/>
      <c r="GHM48" s="656">
        <v>5000</v>
      </c>
      <c r="GHN48" s="635"/>
      <c r="GHO48" s="656">
        <v>5000</v>
      </c>
      <c r="GHP48" s="635"/>
      <c r="GHQ48" s="656">
        <v>5000</v>
      </c>
      <c r="GHR48" s="635"/>
      <c r="GHS48" s="656">
        <v>5000</v>
      </c>
      <c r="GHT48" s="635"/>
      <c r="GHU48" s="656">
        <v>5000</v>
      </c>
      <c r="GHV48" s="635"/>
      <c r="GHW48" s="656">
        <v>5000</v>
      </c>
      <c r="GHX48" s="635"/>
      <c r="GHY48" s="656">
        <v>5000</v>
      </c>
      <c r="GHZ48" s="635"/>
      <c r="GIA48" s="656">
        <v>5000</v>
      </c>
      <c r="GIB48" s="635"/>
      <c r="GIC48" s="656">
        <v>5000</v>
      </c>
      <c r="GID48" s="635"/>
      <c r="GIE48" s="656">
        <v>5000</v>
      </c>
      <c r="GIF48" s="635"/>
      <c r="GIG48" s="656">
        <v>5000</v>
      </c>
      <c r="GIH48" s="635"/>
      <c r="GII48" s="656">
        <v>5000</v>
      </c>
      <c r="GIJ48" s="635"/>
      <c r="GIK48" s="656">
        <v>5000</v>
      </c>
      <c r="GIL48" s="635"/>
      <c r="GIM48" s="656">
        <v>5000</v>
      </c>
      <c r="GIN48" s="635"/>
      <c r="GIO48" s="656">
        <v>5000</v>
      </c>
      <c r="GIP48" s="635"/>
      <c r="GIQ48" s="656">
        <v>5000</v>
      </c>
      <c r="GIR48" s="635"/>
      <c r="GIS48" s="656">
        <v>5000</v>
      </c>
      <c r="GIT48" s="635"/>
      <c r="GIU48" s="656">
        <v>5000</v>
      </c>
      <c r="GIV48" s="635"/>
      <c r="GIW48" s="656">
        <v>5000</v>
      </c>
      <c r="GIX48" s="635"/>
      <c r="GIY48" s="656">
        <v>5000</v>
      </c>
      <c r="GIZ48" s="635"/>
      <c r="GJA48" s="656">
        <v>5000</v>
      </c>
      <c r="GJB48" s="635"/>
      <c r="GJC48" s="656">
        <v>5000</v>
      </c>
      <c r="GJD48" s="635"/>
      <c r="GJE48" s="656">
        <v>5000</v>
      </c>
      <c r="GJF48" s="635"/>
      <c r="GJG48" s="656">
        <v>5000</v>
      </c>
      <c r="GJH48" s="635"/>
      <c r="GJI48" s="656">
        <v>5000</v>
      </c>
      <c r="GJJ48" s="635"/>
      <c r="GJK48" s="656">
        <v>5000</v>
      </c>
      <c r="GJL48" s="635"/>
      <c r="GJM48" s="656">
        <v>5000</v>
      </c>
      <c r="GJN48" s="635"/>
      <c r="GJO48" s="656">
        <v>5000</v>
      </c>
      <c r="GJP48" s="635"/>
      <c r="GJQ48" s="656">
        <v>5000</v>
      </c>
      <c r="GJR48" s="635"/>
      <c r="GJS48" s="656">
        <v>5000</v>
      </c>
      <c r="GJT48" s="635"/>
      <c r="GJU48" s="656">
        <v>5000</v>
      </c>
      <c r="GJV48" s="635"/>
      <c r="GJW48" s="656">
        <v>5000</v>
      </c>
      <c r="GJX48" s="635"/>
      <c r="GJY48" s="656">
        <v>5000</v>
      </c>
      <c r="GJZ48" s="635"/>
      <c r="GKA48" s="656">
        <v>5000</v>
      </c>
      <c r="GKB48" s="635"/>
      <c r="GKC48" s="656">
        <v>5000</v>
      </c>
      <c r="GKD48" s="635"/>
      <c r="GKE48" s="656">
        <v>5000</v>
      </c>
      <c r="GKF48" s="635"/>
      <c r="GKG48" s="656">
        <v>5000</v>
      </c>
      <c r="GKH48" s="635"/>
      <c r="GKI48" s="656">
        <v>5000</v>
      </c>
      <c r="GKJ48" s="635"/>
      <c r="GKK48" s="656">
        <v>5000</v>
      </c>
      <c r="GKL48" s="635"/>
      <c r="GKM48" s="656">
        <v>5000</v>
      </c>
      <c r="GKN48" s="635"/>
      <c r="GKO48" s="656">
        <v>5000</v>
      </c>
      <c r="GKP48" s="635"/>
      <c r="GKQ48" s="656">
        <v>5000</v>
      </c>
      <c r="GKR48" s="635"/>
      <c r="GKS48" s="656">
        <v>5000</v>
      </c>
      <c r="GKT48" s="635"/>
      <c r="GKU48" s="656">
        <v>5000</v>
      </c>
      <c r="GKV48" s="635"/>
      <c r="GKW48" s="656">
        <v>5000</v>
      </c>
      <c r="GKX48" s="635"/>
      <c r="GKY48" s="656">
        <v>5000</v>
      </c>
      <c r="GKZ48" s="635"/>
      <c r="GLA48" s="656">
        <v>5000</v>
      </c>
      <c r="GLB48" s="635"/>
      <c r="GLC48" s="656">
        <v>5000</v>
      </c>
      <c r="GLD48" s="635"/>
      <c r="GLE48" s="656">
        <v>5000</v>
      </c>
      <c r="GLF48" s="635"/>
      <c r="GLG48" s="656">
        <v>5000</v>
      </c>
      <c r="GLH48" s="635"/>
      <c r="GLI48" s="656">
        <v>5000</v>
      </c>
      <c r="GLJ48" s="635"/>
      <c r="GLK48" s="656">
        <v>5000</v>
      </c>
      <c r="GLL48" s="635"/>
      <c r="GLM48" s="656">
        <v>5000</v>
      </c>
      <c r="GLN48" s="635"/>
      <c r="GLO48" s="656">
        <v>5000</v>
      </c>
      <c r="GLP48" s="635"/>
      <c r="GLQ48" s="656">
        <v>5000</v>
      </c>
      <c r="GLR48" s="635"/>
      <c r="GLS48" s="656">
        <v>5000</v>
      </c>
      <c r="GLT48" s="635"/>
      <c r="GLU48" s="656">
        <v>5000</v>
      </c>
      <c r="GLV48" s="635"/>
      <c r="GLW48" s="656">
        <v>5000</v>
      </c>
      <c r="GLX48" s="635"/>
      <c r="GLY48" s="656">
        <v>5000</v>
      </c>
      <c r="GLZ48" s="635"/>
      <c r="GMA48" s="656">
        <v>5000</v>
      </c>
      <c r="GMB48" s="635"/>
      <c r="GMC48" s="656">
        <v>5000</v>
      </c>
      <c r="GMD48" s="635"/>
      <c r="GME48" s="656">
        <v>5000</v>
      </c>
      <c r="GMF48" s="635"/>
      <c r="GMG48" s="656">
        <v>5000</v>
      </c>
      <c r="GMH48" s="635"/>
      <c r="GMI48" s="656">
        <v>5000</v>
      </c>
      <c r="GMJ48" s="635"/>
      <c r="GMK48" s="656">
        <v>5000</v>
      </c>
      <c r="GML48" s="635"/>
      <c r="GMM48" s="656">
        <v>5000</v>
      </c>
      <c r="GMN48" s="635"/>
      <c r="GMO48" s="656">
        <v>5000</v>
      </c>
      <c r="GMP48" s="635"/>
      <c r="GMQ48" s="656">
        <v>5000</v>
      </c>
      <c r="GMR48" s="635"/>
      <c r="GMS48" s="656">
        <v>5000</v>
      </c>
      <c r="GMT48" s="635"/>
      <c r="GMU48" s="656">
        <v>5000</v>
      </c>
      <c r="GMV48" s="635"/>
      <c r="GMW48" s="656">
        <v>5000</v>
      </c>
      <c r="GMX48" s="635"/>
      <c r="GMY48" s="656">
        <v>5000</v>
      </c>
      <c r="GMZ48" s="635"/>
      <c r="GNA48" s="656">
        <v>5000</v>
      </c>
      <c r="GNB48" s="635"/>
      <c r="GNC48" s="656">
        <v>5000</v>
      </c>
      <c r="GND48" s="635"/>
      <c r="GNE48" s="656">
        <v>5000</v>
      </c>
      <c r="GNF48" s="635"/>
      <c r="GNG48" s="656">
        <v>5000</v>
      </c>
      <c r="GNH48" s="635"/>
      <c r="GNI48" s="656">
        <v>5000</v>
      </c>
      <c r="GNJ48" s="635"/>
      <c r="GNK48" s="656">
        <v>5000</v>
      </c>
      <c r="GNL48" s="635"/>
      <c r="GNM48" s="656">
        <v>5000</v>
      </c>
      <c r="GNN48" s="635"/>
      <c r="GNO48" s="656">
        <v>5000</v>
      </c>
      <c r="GNP48" s="635"/>
      <c r="GNQ48" s="656">
        <v>5000</v>
      </c>
      <c r="GNR48" s="635"/>
      <c r="GNS48" s="656">
        <v>5000</v>
      </c>
      <c r="GNT48" s="635"/>
      <c r="GNU48" s="656">
        <v>5000</v>
      </c>
      <c r="GNV48" s="635"/>
      <c r="GNW48" s="656">
        <v>5000</v>
      </c>
      <c r="GNX48" s="635"/>
      <c r="GNY48" s="656">
        <v>5000</v>
      </c>
      <c r="GNZ48" s="635"/>
      <c r="GOA48" s="656">
        <v>5000</v>
      </c>
      <c r="GOB48" s="635"/>
      <c r="GOC48" s="656">
        <v>5000</v>
      </c>
      <c r="GOD48" s="635"/>
      <c r="GOE48" s="656">
        <v>5000</v>
      </c>
      <c r="GOF48" s="635"/>
      <c r="GOG48" s="656">
        <v>5000</v>
      </c>
      <c r="GOH48" s="635"/>
      <c r="GOI48" s="656">
        <v>5000</v>
      </c>
      <c r="GOJ48" s="635"/>
      <c r="GOK48" s="656">
        <v>5000</v>
      </c>
      <c r="GOL48" s="635"/>
      <c r="GOM48" s="656">
        <v>5000</v>
      </c>
      <c r="GON48" s="635"/>
      <c r="GOO48" s="656">
        <v>5000</v>
      </c>
      <c r="GOP48" s="635"/>
      <c r="GOQ48" s="656">
        <v>5000</v>
      </c>
      <c r="GOR48" s="635"/>
      <c r="GOS48" s="656">
        <v>5000</v>
      </c>
      <c r="GOT48" s="635"/>
      <c r="GOU48" s="656">
        <v>5000</v>
      </c>
      <c r="GOV48" s="635"/>
      <c r="GOW48" s="656">
        <v>5000</v>
      </c>
      <c r="GOX48" s="635"/>
      <c r="GOY48" s="656">
        <v>5000</v>
      </c>
      <c r="GOZ48" s="635"/>
      <c r="GPA48" s="656">
        <v>5000</v>
      </c>
      <c r="GPB48" s="635"/>
      <c r="GPC48" s="656">
        <v>5000</v>
      </c>
      <c r="GPD48" s="635"/>
      <c r="GPE48" s="656">
        <v>5000</v>
      </c>
      <c r="GPF48" s="635"/>
      <c r="GPG48" s="656">
        <v>5000</v>
      </c>
      <c r="GPH48" s="635"/>
      <c r="GPI48" s="656">
        <v>5000</v>
      </c>
      <c r="GPJ48" s="635"/>
      <c r="GPK48" s="656">
        <v>5000</v>
      </c>
      <c r="GPL48" s="635"/>
      <c r="GPM48" s="656">
        <v>5000</v>
      </c>
      <c r="GPN48" s="635"/>
      <c r="GPO48" s="656">
        <v>5000</v>
      </c>
      <c r="GPP48" s="635"/>
      <c r="GPQ48" s="656">
        <v>5000</v>
      </c>
      <c r="GPR48" s="635"/>
      <c r="GPS48" s="656">
        <v>5000</v>
      </c>
      <c r="GPT48" s="635"/>
      <c r="GPU48" s="656">
        <v>5000</v>
      </c>
      <c r="GPV48" s="635"/>
      <c r="GPW48" s="656">
        <v>5000</v>
      </c>
      <c r="GPX48" s="635"/>
      <c r="GPY48" s="656">
        <v>5000</v>
      </c>
      <c r="GPZ48" s="635"/>
      <c r="GQA48" s="656">
        <v>5000</v>
      </c>
      <c r="GQB48" s="635"/>
      <c r="GQC48" s="656">
        <v>5000</v>
      </c>
      <c r="GQD48" s="635"/>
      <c r="GQE48" s="656">
        <v>5000</v>
      </c>
      <c r="GQF48" s="635"/>
      <c r="GQG48" s="656">
        <v>5000</v>
      </c>
      <c r="GQH48" s="635"/>
      <c r="GQI48" s="656">
        <v>5000</v>
      </c>
      <c r="GQJ48" s="635"/>
      <c r="GQK48" s="656">
        <v>5000</v>
      </c>
      <c r="GQL48" s="635"/>
      <c r="GQM48" s="656">
        <v>5000</v>
      </c>
      <c r="GQN48" s="635"/>
      <c r="GQO48" s="656">
        <v>5000</v>
      </c>
      <c r="GQP48" s="635"/>
      <c r="GQQ48" s="656">
        <v>5000</v>
      </c>
      <c r="GQR48" s="635"/>
      <c r="GQS48" s="656">
        <v>5000</v>
      </c>
      <c r="GQT48" s="635"/>
      <c r="GQU48" s="656">
        <v>5000</v>
      </c>
      <c r="GQV48" s="635"/>
      <c r="GQW48" s="656">
        <v>5000</v>
      </c>
      <c r="GQX48" s="635"/>
      <c r="GQY48" s="656">
        <v>5000</v>
      </c>
      <c r="GQZ48" s="635"/>
      <c r="GRA48" s="656">
        <v>5000</v>
      </c>
      <c r="GRB48" s="635"/>
      <c r="GRC48" s="656">
        <v>5000</v>
      </c>
      <c r="GRD48" s="635"/>
      <c r="GRE48" s="656">
        <v>5000</v>
      </c>
      <c r="GRF48" s="635"/>
      <c r="GRG48" s="656">
        <v>5000</v>
      </c>
      <c r="GRH48" s="635"/>
      <c r="GRI48" s="656">
        <v>5000</v>
      </c>
      <c r="GRJ48" s="635"/>
      <c r="GRK48" s="656">
        <v>5000</v>
      </c>
      <c r="GRL48" s="635"/>
      <c r="GRM48" s="656">
        <v>5000</v>
      </c>
      <c r="GRN48" s="635"/>
      <c r="GRO48" s="656">
        <v>5000</v>
      </c>
      <c r="GRP48" s="635"/>
      <c r="GRQ48" s="656">
        <v>5000</v>
      </c>
      <c r="GRR48" s="635"/>
      <c r="GRS48" s="656">
        <v>5000</v>
      </c>
      <c r="GRT48" s="635"/>
      <c r="GRU48" s="656">
        <v>5000</v>
      </c>
      <c r="GRV48" s="635"/>
      <c r="GRW48" s="656">
        <v>5000</v>
      </c>
      <c r="GRX48" s="635"/>
      <c r="GRY48" s="656">
        <v>5000</v>
      </c>
      <c r="GRZ48" s="635"/>
      <c r="GSA48" s="656">
        <v>5000</v>
      </c>
      <c r="GSB48" s="635"/>
      <c r="GSC48" s="656">
        <v>5000</v>
      </c>
      <c r="GSD48" s="635"/>
      <c r="GSE48" s="656">
        <v>5000</v>
      </c>
      <c r="GSF48" s="635"/>
      <c r="GSG48" s="656">
        <v>5000</v>
      </c>
      <c r="GSH48" s="635"/>
      <c r="GSI48" s="656">
        <v>5000</v>
      </c>
      <c r="GSJ48" s="635"/>
      <c r="GSK48" s="656">
        <v>5000</v>
      </c>
      <c r="GSL48" s="635"/>
      <c r="GSM48" s="656">
        <v>5000</v>
      </c>
      <c r="GSN48" s="635"/>
      <c r="GSO48" s="656">
        <v>5000</v>
      </c>
      <c r="GSP48" s="635"/>
      <c r="GSQ48" s="656">
        <v>5000</v>
      </c>
      <c r="GSR48" s="635"/>
      <c r="GSS48" s="656">
        <v>5000</v>
      </c>
      <c r="GST48" s="635"/>
      <c r="GSU48" s="656">
        <v>5000</v>
      </c>
      <c r="GSV48" s="635"/>
      <c r="GSW48" s="656">
        <v>5000</v>
      </c>
      <c r="GSX48" s="635"/>
      <c r="GSY48" s="656">
        <v>5000</v>
      </c>
      <c r="GSZ48" s="635"/>
      <c r="GTA48" s="656">
        <v>5000</v>
      </c>
      <c r="GTB48" s="635"/>
      <c r="GTC48" s="656">
        <v>5000</v>
      </c>
      <c r="GTD48" s="635"/>
      <c r="GTE48" s="656">
        <v>5000</v>
      </c>
      <c r="GTF48" s="635"/>
      <c r="GTG48" s="656">
        <v>5000</v>
      </c>
      <c r="GTH48" s="635"/>
      <c r="GTI48" s="656">
        <v>5000</v>
      </c>
      <c r="GTJ48" s="635"/>
      <c r="GTK48" s="656">
        <v>5000</v>
      </c>
      <c r="GTL48" s="635"/>
      <c r="GTM48" s="656">
        <v>5000</v>
      </c>
      <c r="GTN48" s="635"/>
      <c r="GTO48" s="656">
        <v>5000</v>
      </c>
      <c r="GTP48" s="635"/>
      <c r="GTQ48" s="656">
        <v>5000</v>
      </c>
      <c r="GTR48" s="635"/>
      <c r="GTS48" s="656">
        <v>5000</v>
      </c>
      <c r="GTT48" s="635"/>
      <c r="GTU48" s="656">
        <v>5000</v>
      </c>
      <c r="GTV48" s="635"/>
      <c r="GTW48" s="656">
        <v>5000</v>
      </c>
      <c r="GTX48" s="635"/>
      <c r="GTY48" s="656">
        <v>5000</v>
      </c>
      <c r="GTZ48" s="635"/>
      <c r="GUA48" s="656">
        <v>5000</v>
      </c>
      <c r="GUB48" s="635"/>
      <c r="GUC48" s="656">
        <v>5000</v>
      </c>
      <c r="GUD48" s="635"/>
      <c r="GUE48" s="656">
        <v>5000</v>
      </c>
      <c r="GUF48" s="635"/>
      <c r="GUG48" s="656">
        <v>5000</v>
      </c>
      <c r="GUH48" s="635"/>
      <c r="GUI48" s="656">
        <v>5000</v>
      </c>
      <c r="GUJ48" s="635"/>
      <c r="GUK48" s="656">
        <v>5000</v>
      </c>
      <c r="GUL48" s="635"/>
      <c r="GUM48" s="656">
        <v>5000</v>
      </c>
      <c r="GUN48" s="635"/>
      <c r="GUO48" s="656">
        <v>5000</v>
      </c>
      <c r="GUP48" s="635"/>
      <c r="GUQ48" s="656">
        <v>5000</v>
      </c>
      <c r="GUR48" s="635"/>
      <c r="GUS48" s="656">
        <v>5000</v>
      </c>
      <c r="GUT48" s="635"/>
      <c r="GUU48" s="656">
        <v>5000</v>
      </c>
      <c r="GUV48" s="635"/>
      <c r="GUW48" s="656">
        <v>5000</v>
      </c>
      <c r="GUX48" s="635"/>
      <c r="GUY48" s="656">
        <v>5000</v>
      </c>
      <c r="GUZ48" s="635"/>
      <c r="GVA48" s="656">
        <v>5000</v>
      </c>
      <c r="GVB48" s="635"/>
      <c r="GVC48" s="656">
        <v>5000</v>
      </c>
      <c r="GVD48" s="635"/>
      <c r="GVE48" s="656">
        <v>5000</v>
      </c>
      <c r="GVF48" s="635"/>
      <c r="GVG48" s="656">
        <v>5000</v>
      </c>
      <c r="GVH48" s="635"/>
      <c r="GVI48" s="656">
        <v>5000</v>
      </c>
      <c r="GVJ48" s="635"/>
      <c r="GVK48" s="656">
        <v>5000</v>
      </c>
      <c r="GVL48" s="635"/>
      <c r="GVM48" s="656">
        <v>5000</v>
      </c>
      <c r="GVN48" s="635"/>
      <c r="GVO48" s="656">
        <v>5000</v>
      </c>
      <c r="GVP48" s="635"/>
      <c r="GVQ48" s="656">
        <v>5000</v>
      </c>
      <c r="GVR48" s="635"/>
      <c r="GVS48" s="656">
        <v>5000</v>
      </c>
      <c r="GVT48" s="635"/>
      <c r="GVU48" s="656">
        <v>5000</v>
      </c>
      <c r="GVV48" s="635"/>
      <c r="GVW48" s="656">
        <v>5000</v>
      </c>
      <c r="GVX48" s="635"/>
      <c r="GVY48" s="656">
        <v>5000</v>
      </c>
      <c r="GVZ48" s="635"/>
      <c r="GWA48" s="656">
        <v>5000</v>
      </c>
      <c r="GWB48" s="635"/>
      <c r="GWC48" s="656">
        <v>5000</v>
      </c>
      <c r="GWD48" s="635"/>
      <c r="GWE48" s="656">
        <v>5000</v>
      </c>
      <c r="GWF48" s="635"/>
      <c r="GWG48" s="656">
        <v>5000</v>
      </c>
      <c r="GWH48" s="635"/>
      <c r="GWI48" s="656">
        <v>5000</v>
      </c>
      <c r="GWJ48" s="635"/>
      <c r="GWK48" s="656">
        <v>5000</v>
      </c>
      <c r="GWL48" s="635"/>
      <c r="GWM48" s="656">
        <v>5000</v>
      </c>
      <c r="GWN48" s="635"/>
      <c r="GWO48" s="656">
        <v>5000</v>
      </c>
      <c r="GWP48" s="635"/>
      <c r="GWQ48" s="656">
        <v>5000</v>
      </c>
      <c r="GWR48" s="635"/>
      <c r="GWS48" s="656">
        <v>5000</v>
      </c>
      <c r="GWT48" s="635"/>
      <c r="GWU48" s="656">
        <v>5000</v>
      </c>
      <c r="GWV48" s="635"/>
      <c r="GWW48" s="656">
        <v>5000</v>
      </c>
      <c r="GWX48" s="635"/>
      <c r="GWY48" s="656">
        <v>5000</v>
      </c>
      <c r="GWZ48" s="635"/>
      <c r="GXA48" s="656">
        <v>5000</v>
      </c>
      <c r="GXB48" s="635"/>
      <c r="GXC48" s="656">
        <v>5000</v>
      </c>
      <c r="GXD48" s="635"/>
      <c r="GXE48" s="656">
        <v>5000</v>
      </c>
      <c r="GXF48" s="635"/>
      <c r="GXG48" s="656">
        <v>5000</v>
      </c>
      <c r="GXH48" s="635"/>
      <c r="GXI48" s="656">
        <v>5000</v>
      </c>
      <c r="GXJ48" s="635"/>
      <c r="GXK48" s="656">
        <v>5000</v>
      </c>
      <c r="GXL48" s="635"/>
      <c r="GXM48" s="656">
        <v>5000</v>
      </c>
      <c r="GXN48" s="635"/>
      <c r="GXO48" s="656">
        <v>5000</v>
      </c>
      <c r="GXP48" s="635"/>
      <c r="GXQ48" s="656">
        <v>5000</v>
      </c>
      <c r="GXR48" s="635"/>
      <c r="GXS48" s="656">
        <v>5000</v>
      </c>
      <c r="GXT48" s="635"/>
      <c r="GXU48" s="656">
        <v>5000</v>
      </c>
      <c r="GXV48" s="635"/>
      <c r="GXW48" s="656">
        <v>5000</v>
      </c>
      <c r="GXX48" s="635"/>
      <c r="GXY48" s="656">
        <v>5000</v>
      </c>
      <c r="GXZ48" s="635"/>
      <c r="GYA48" s="656">
        <v>5000</v>
      </c>
      <c r="GYB48" s="635"/>
      <c r="GYC48" s="656">
        <v>5000</v>
      </c>
      <c r="GYD48" s="635"/>
      <c r="GYE48" s="656">
        <v>5000</v>
      </c>
      <c r="GYF48" s="635"/>
      <c r="GYG48" s="656">
        <v>5000</v>
      </c>
      <c r="GYH48" s="635"/>
      <c r="GYI48" s="656">
        <v>5000</v>
      </c>
      <c r="GYJ48" s="635"/>
      <c r="GYK48" s="656">
        <v>5000</v>
      </c>
      <c r="GYL48" s="635"/>
      <c r="GYM48" s="656">
        <v>5000</v>
      </c>
      <c r="GYN48" s="635"/>
      <c r="GYO48" s="656">
        <v>5000</v>
      </c>
      <c r="GYP48" s="635"/>
      <c r="GYQ48" s="656">
        <v>5000</v>
      </c>
      <c r="GYR48" s="635"/>
      <c r="GYS48" s="656">
        <v>5000</v>
      </c>
      <c r="GYT48" s="635"/>
      <c r="GYU48" s="656">
        <v>5000</v>
      </c>
      <c r="GYV48" s="635"/>
      <c r="GYW48" s="656">
        <v>5000</v>
      </c>
      <c r="GYX48" s="635"/>
      <c r="GYY48" s="656">
        <v>5000</v>
      </c>
      <c r="GYZ48" s="635"/>
      <c r="GZA48" s="656">
        <v>5000</v>
      </c>
      <c r="GZB48" s="635"/>
      <c r="GZC48" s="656">
        <v>5000</v>
      </c>
      <c r="GZD48" s="635"/>
      <c r="GZE48" s="656">
        <v>5000</v>
      </c>
      <c r="GZF48" s="635"/>
      <c r="GZG48" s="656">
        <v>5000</v>
      </c>
      <c r="GZH48" s="635"/>
      <c r="GZI48" s="656">
        <v>5000</v>
      </c>
      <c r="GZJ48" s="635"/>
      <c r="GZK48" s="656">
        <v>5000</v>
      </c>
      <c r="GZL48" s="635"/>
      <c r="GZM48" s="656">
        <v>5000</v>
      </c>
      <c r="GZN48" s="635"/>
      <c r="GZO48" s="656">
        <v>5000</v>
      </c>
      <c r="GZP48" s="635"/>
      <c r="GZQ48" s="656">
        <v>5000</v>
      </c>
      <c r="GZR48" s="635"/>
      <c r="GZS48" s="656">
        <v>5000</v>
      </c>
      <c r="GZT48" s="635"/>
      <c r="GZU48" s="656">
        <v>5000</v>
      </c>
      <c r="GZV48" s="635"/>
      <c r="GZW48" s="656">
        <v>5000</v>
      </c>
      <c r="GZX48" s="635"/>
      <c r="GZY48" s="656">
        <v>5000</v>
      </c>
      <c r="GZZ48" s="635"/>
      <c r="HAA48" s="656">
        <v>5000</v>
      </c>
      <c r="HAB48" s="635"/>
      <c r="HAC48" s="656">
        <v>5000</v>
      </c>
      <c r="HAD48" s="635"/>
      <c r="HAE48" s="656">
        <v>5000</v>
      </c>
      <c r="HAF48" s="635"/>
      <c r="HAG48" s="656">
        <v>5000</v>
      </c>
      <c r="HAH48" s="635"/>
      <c r="HAI48" s="656">
        <v>5000</v>
      </c>
      <c r="HAJ48" s="635"/>
      <c r="HAK48" s="656">
        <v>5000</v>
      </c>
      <c r="HAL48" s="635"/>
      <c r="HAM48" s="656">
        <v>5000</v>
      </c>
      <c r="HAN48" s="635"/>
      <c r="HAO48" s="656">
        <v>5000</v>
      </c>
      <c r="HAP48" s="635"/>
      <c r="HAQ48" s="656">
        <v>5000</v>
      </c>
      <c r="HAR48" s="635"/>
      <c r="HAS48" s="656">
        <v>5000</v>
      </c>
      <c r="HAT48" s="635"/>
      <c r="HAU48" s="656">
        <v>5000</v>
      </c>
      <c r="HAV48" s="635"/>
      <c r="HAW48" s="656">
        <v>5000</v>
      </c>
      <c r="HAX48" s="635"/>
      <c r="HAY48" s="656">
        <v>5000</v>
      </c>
      <c r="HAZ48" s="635"/>
      <c r="HBA48" s="656">
        <v>5000</v>
      </c>
      <c r="HBB48" s="635"/>
      <c r="HBC48" s="656">
        <v>5000</v>
      </c>
      <c r="HBD48" s="635"/>
      <c r="HBE48" s="656">
        <v>5000</v>
      </c>
      <c r="HBF48" s="635"/>
      <c r="HBG48" s="656">
        <v>5000</v>
      </c>
      <c r="HBH48" s="635"/>
      <c r="HBI48" s="656">
        <v>5000</v>
      </c>
      <c r="HBJ48" s="635"/>
      <c r="HBK48" s="656">
        <v>5000</v>
      </c>
      <c r="HBL48" s="635"/>
      <c r="HBM48" s="656">
        <v>5000</v>
      </c>
      <c r="HBN48" s="635"/>
      <c r="HBO48" s="656">
        <v>5000</v>
      </c>
      <c r="HBP48" s="635"/>
      <c r="HBQ48" s="656">
        <v>5000</v>
      </c>
      <c r="HBR48" s="635"/>
      <c r="HBS48" s="656">
        <v>5000</v>
      </c>
      <c r="HBT48" s="635"/>
      <c r="HBU48" s="656">
        <v>5000</v>
      </c>
      <c r="HBV48" s="635"/>
      <c r="HBW48" s="656">
        <v>5000</v>
      </c>
      <c r="HBX48" s="635"/>
      <c r="HBY48" s="656">
        <v>5000</v>
      </c>
      <c r="HBZ48" s="635"/>
      <c r="HCA48" s="656">
        <v>5000</v>
      </c>
      <c r="HCB48" s="635"/>
      <c r="HCC48" s="656">
        <v>5000</v>
      </c>
      <c r="HCD48" s="635"/>
      <c r="HCE48" s="656">
        <v>5000</v>
      </c>
      <c r="HCF48" s="635"/>
      <c r="HCG48" s="656">
        <v>5000</v>
      </c>
      <c r="HCH48" s="635"/>
      <c r="HCI48" s="656">
        <v>5000</v>
      </c>
      <c r="HCJ48" s="635"/>
      <c r="HCK48" s="656">
        <v>5000</v>
      </c>
      <c r="HCL48" s="635"/>
      <c r="HCM48" s="656">
        <v>5000</v>
      </c>
      <c r="HCN48" s="635"/>
      <c r="HCO48" s="656">
        <v>5000</v>
      </c>
      <c r="HCP48" s="635"/>
      <c r="HCQ48" s="656">
        <v>5000</v>
      </c>
      <c r="HCR48" s="635"/>
      <c r="HCS48" s="656">
        <v>5000</v>
      </c>
      <c r="HCT48" s="635"/>
      <c r="HCU48" s="656">
        <v>5000</v>
      </c>
      <c r="HCV48" s="635"/>
      <c r="HCW48" s="656">
        <v>5000</v>
      </c>
      <c r="HCX48" s="635"/>
      <c r="HCY48" s="656">
        <v>5000</v>
      </c>
      <c r="HCZ48" s="635"/>
      <c r="HDA48" s="656">
        <v>5000</v>
      </c>
      <c r="HDB48" s="635"/>
      <c r="HDC48" s="656">
        <v>5000</v>
      </c>
      <c r="HDD48" s="635"/>
      <c r="HDE48" s="656">
        <v>5000</v>
      </c>
      <c r="HDF48" s="635"/>
      <c r="HDG48" s="656">
        <v>5000</v>
      </c>
      <c r="HDH48" s="635"/>
      <c r="HDI48" s="656">
        <v>5000</v>
      </c>
      <c r="HDJ48" s="635"/>
      <c r="HDK48" s="656">
        <v>5000</v>
      </c>
      <c r="HDL48" s="635"/>
      <c r="HDM48" s="656">
        <v>5000</v>
      </c>
      <c r="HDN48" s="635"/>
      <c r="HDO48" s="656">
        <v>5000</v>
      </c>
      <c r="HDP48" s="635"/>
      <c r="HDQ48" s="656">
        <v>5000</v>
      </c>
      <c r="HDR48" s="635"/>
      <c r="HDS48" s="656">
        <v>5000</v>
      </c>
      <c r="HDT48" s="635"/>
      <c r="HDU48" s="656">
        <v>5000</v>
      </c>
      <c r="HDV48" s="635"/>
      <c r="HDW48" s="656">
        <v>5000</v>
      </c>
      <c r="HDX48" s="635"/>
      <c r="HDY48" s="656">
        <v>5000</v>
      </c>
      <c r="HDZ48" s="635"/>
      <c r="HEA48" s="656">
        <v>5000</v>
      </c>
      <c r="HEB48" s="635"/>
      <c r="HEC48" s="656">
        <v>5000</v>
      </c>
      <c r="HED48" s="635"/>
      <c r="HEE48" s="656">
        <v>5000</v>
      </c>
      <c r="HEF48" s="635"/>
      <c r="HEG48" s="656">
        <v>5000</v>
      </c>
      <c r="HEH48" s="635"/>
      <c r="HEI48" s="656">
        <v>5000</v>
      </c>
      <c r="HEJ48" s="635"/>
      <c r="HEK48" s="656">
        <v>5000</v>
      </c>
      <c r="HEL48" s="635"/>
      <c r="HEM48" s="656">
        <v>5000</v>
      </c>
      <c r="HEN48" s="635"/>
      <c r="HEO48" s="656">
        <v>5000</v>
      </c>
      <c r="HEP48" s="635"/>
      <c r="HEQ48" s="656">
        <v>5000</v>
      </c>
      <c r="HER48" s="635"/>
      <c r="HES48" s="656">
        <v>5000</v>
      </c>
      <c r="HET48" s="635"/>
      <c r="HEU48" s="656">
        <v>5000</v>
      </c>
      <c r="HEV48" s="635"/>
      <c r="HEW48" s="656">
        <v>5000</v>
      </c>
      <c r="HEX48" s="635"/>
      <c r="HEY48" s="656">
        <v>5000</v>
      </c>
      <c r="HEZ48" s="635"/>
      <c r="HFA48" s="656">
        <v>5000</v>
      </c>
      <c r="HFB48" s="635"/>
      <c r="HFC48" s="656">
        <v>5000</v>
      </c>
      <c r="HFD48" s="635"/>
      <c r="HFE48" s="656">
        <v>5000</v>
      </c>
      <c r="HFF48" s="635"/>
      <c r="HFG48" s="656">
        <v>5000</v>
      </c>
      <c r="HFH48" s="635"/>
      <c r="HFI48" s="656">
        <v>5000</v>
      </c>
      <c r="HFJ48" s="635"/>
      <c r="HFK48" s="656">
        <v>5000</v>
      </c>
      <c r="HFL48" s="635"/>
      <c r="HFM48" s="656">
        <v>5000</v>
      </c>
      <c r="HFN48" s="635"/>
      <c r="HFO48" s="656">
        <v>5000</v>
      </c>
      <c r="HFP48" s="635"/>
      <c r="HFQ48" s="656">
        <v>5000</v>
      </c>
      <c r="HFR48" s="635"/>
      <c r="HFS48" s="656">
        <v>5000</v>
      </c>
      <c r="HFT48" s="635"/>
      <c r="HFU48" s="656">
        <v>5000</v>
      </c>
      <c r="HFV48" s="635"/>
      <c r="HFW48" s="656">
        <v>5000</v>
      </c>
      <c r="HFX48" s="635"/>
      <c r="HFY48" s="656">
        <v>5000</v>
      </c>
      <c r="HFZ48" s="635"/>
      <c r="HGA48" s="656">
        <v>5000</v>
      </c>
      <c r="HGB48" s="635"/>
      <c r="HGC48" s="656">
        <v>5000</v>
      </c>
      <c r="HGD48" s="635"/>
      <c r="HGE48" s="656">
        <v>5000</v>
      </c>
      <c r="HGF48" s="635"/>
      <c r="HGG48" s="656">
        <v>5000</v>
      </c>
      <c r="HGH48" s="635"/>
      <c r="HGI48" s="656">
        <v>5000</v>
      </c>
      <c r="HGJ48" s="635"/>
      <c r="HGK48" s="656">
        <v>5000</v>
      </c>
      <c r="HGL48" s="635"/>
      <c r="HGM48" s="656">
        <v>5000</v>
      </c>
      <c r="HGN48" s="635"/>
      <c r="HGO48" s="656">
        <v>5000</v>
      </c>
      <c r="HGP48" s="635"/>
      <c r="HGQ48" s="656">
        <v>5000</v>
      </c>
      <c r="HGR48" s="635"/>
      <c r="HGS48" s="656">
        <v>5000</v>
      </c>
      <c r="HGT48" s="635"/>
      <c r="HGU48" s="656">
        <v>5000</v>
      </c>
      <c r="HGV48" s="635"/>
      <c r="HGW48" s="656">
        <v>5000</v>
      </c>
      <c r="HGX48" s="635"/>
      <c r="HGY48" s="656">
        <v>5000</v>
      </c>
      <c r="HGZ48" s="635"/>
      <c r="HHA48" s="656">
        <v>5000</v>
      </c>
      <c r="HHB48" s="635"/>
      <c r="HHC48" s="656">
        <v>5000</v>
      </c>
      <c r="HHD48" s="635"/>
      <c r="HHE48" s="656">
        <v>5000</v>
      </c>
      <c r="HHF48" s="635"/>
      <c r="HHG48" s="656">
        <v>5000</v>
      </c>
      <c r="HHH48" s="635"/>
      <c r="HHI48" s="656">
        <v>5000</v>
      </c>
      <c r="HHJ48" s="635"/>
      <c r="HHK48" s="656">
        <v>5000</v>
      </c>
      <c r="HHL48" s="635"/>
      <c r="HHM48" s="656">
        <v>5000</v>
      </c>
      <c r="HHN48" s="635"/>
      <c r="HHO48" s="656">
        <v>5000</v>
      </c>
      <c r="HHP48" s="635"/>
      <c r="HHQ48" s="656">
        <v>5000</v>
      </c>
      <c r="HHR48" s="635"/>
      <c r="HHS48" s="656">
        <v>5000</v>
      </c>
      <c r="HHT48" s="635"/>
      <c r="HHU48" s="656">
        <v>5000</v>
      </c>
      <c r="HHV48" s="635"/>
      <c r="HHW48" s="656">
        <v>5000</v>
      </c>
      <c r="HHX48" s="635"/>
      <c r="HHY48" s="656">
        <v>5000</v>
      </c>
      <c r="HHZ48" s="635"/>
      <c r="HIA48" s="656">
        <v>5000</v>
      </c>
      <c r="HIB48" s="635"/>
      <c r="HIC48" s="656">
        <v>5000</v>
      </c>
      <c r="HID48" s="635"/>
      <c r="HIE48" s="656">
        <v>5000</v>
      </c>
      <c r="HIF48" s="635"/>
      <c r="HIG48" s="656">
        <v>5000</v>
      </c>
      <c r="HIH48" s="635"/>
      <c r="HII48" s="656">
        <v>5000</v>
      </c>
      <c r="HIJ48" s="635"/>
      <c r="HIK48" s="656">
        <v>5000</v>
      </c>
      <c r="HIL48" s="635"/>
      <c r="HIM48" s="656">
        <v>5000</v>
      </c>
      <c r="HIN48" s="635"/>
      <c r="HIO48" s="656">
        <v>5000</v>
      </c>
      <c r="HIP48" s="635"/>
      <c r="HIQ48" s="656">
        <v>5000</v>
      </c>
      <c r="HIR48" s="635"/>
      <c r="HIS48" s="656">
        <v>5000</v>
      </c>
      <c r="HIT48" s="635"/>
      <c r="HIU48" s="656">
        <v>5000</v>
      </c>
      <c r="HIV48" s="635"/>
      <c r="HIW48" s="656">
        <v>5000</v>
      </c>
      <c r="HIX48" s="635"/>
      <c r="HIY48" s="656">
        <v>5000</v>
      </c>
      <c r="HIZ48" s="635"/>
      <c r="HJA48" s="656">
        <v>5000</v>
      </c>
      <c r="HJB48" s="635"/>
      <c r="HJC48" s="656">
        <v>5000</v>
      </c>
      <c r="HJD48" s="635"/>
      <c r="HJE48" s="656">
        <v>5000</v>
      </c>
      <c r="HJF48" s="635"/>
      <c r="HJG48" s="656">
        <v>5000</v>
      </c>
      <c r="HJH48" s="635"/>
      <c r="HJI48" s="656">
        <v>5000</v>
      </c>
      <c r="HJJ48" s="635"/>
      <c r="HJK48" s="656">
        <v>5000</v>
      </c>
      <c r="HJL48" s="635"/>
      <c r="HJM48" s="656">
        <v>5000</v>
      </c>
      <c r="HJN48" s="635"/>
      <c r="HJO48" s="656">
        <v>5000</v>
      </c>
      <c r="HJP48" s="635"/>
      <c r="HJQ48" s="656">
        <v>5000</v>
      </c>
      <c r="HJR48" s="635"/>
      <c r="HJS48" s="656">
        <v>5000</v>
      </c>
      <c r="HJT48" s="635"/>
      <c r="HJU48" s="656">
        <v>5000</v>
      </c>
      <c r="HJV48" s="635"/>
      <c r="HJW48" s="656">
        <v>5000</v>
      </c>
      <c r="HJX48" s="635"/>
      <c r="HJY48" s="656">
        <v>5000</v>
      </c>
      <c r="HJZ48" s="635"/>
      <c r="HKA48" s="656">
        <v>5000</v>
      </c>
      <c r="HKB48" s="635"/>
      <c r="HKC48" s="656">
        <v>5000</v>
      </c>
      <c r="HKD48" s="635"/>
      <c r="HKE48" s="656">
        <v>5000</v>
      </c>
      <c r="HKF48" s="635"/>
      <c r="HKG48" s="656">
        <v>5000</v>
      </c>
      <c r="HKH48" s="635"/>
      <c r="HKI48" s="656">
        <v>5000</v>
      </c>
      <c r="HKJ48" s="635"/>
      <c r="HKK48" s="656">
        <v>5000</v>
      </c>
      <c r="HKL48" s="635"/>
      <c r="HKM48" s="656">
        <v>5000</v>
      </c>
      <c r="HKN48" s="635"/>
      <c r="HKO48" s="656">
        <v>5000</v>
      </c>
      <c r="HKP48" s="635"/>
      <c r="HKQ48" s="656">
        <v>5000</v>
      </c>
      <c r="HKR48" s="635"/>
      <c r="HKS48" s="656">
        <v>5000</v>
      </c>
      <c r="HKT48" s="635"/>
      <c r="HKU48" s="656">
        <v>5000</v>
      </c>
      <c r="HKV48" s="635"/>
      <c r="HKW48" s="656">
        <v>5000</v>
      </c>
      <c r="HKX48" s="635"/>
      <c r="HKY48" s="656">
        <v>5000</v>
      </c>
      <c r="HKZ48" s="635"/>
      <c r="HLA48" s="656">
        <v>5000</v>
      </c>
      <c r="HLB48" s="635"/>
      <c r="HLC48" s="656">
        <v>5000</v>
      </c>
      <c r="HLD48" s="635"/>
      <c r="HLE48" s="656">
        <v>5000</v>
      </c>
      <c r="HLF48" s="635"/>
      <c r="HLG48" s="656">
        <v>5000</v>
      </c>
      <c r="HLH48" s="635"/>
      <c r="HLI48" s="656">
        <v>5000</v>
      </c>
      <c r="HLJ48" s="635"/>
      <c r="HLK48" s="656">
        <v>5000</v>
      </c>
      <c r="HLL48" s="635"/>
      <c r="HLM48" s="656">
        <v>5000</v>
      </c>
      <c r="HLN48" s="635"/>
      <c r="HLO48" s="656">
        <v>5000</v>
      </c>
      <c r="HLP48" s="635"/>
      <c r="HLQ48" s="656">
        <v>5000</v>
      </c>
      <c r="HLR48" s="635"/>
      <c r="HLS48" s="656">
        <v>5000</v>
      </c>
      <c r="HLT48" s="635"/>
      <c r="HLU48" s="656">
        <v>5000</v>
      </c>
      <c r="HLV48" s="635"/>
      <c r="HLW48" s="656">
        <v>5000</v>
      </c>
      <c r="HLX48" s="635"/>
      <c r="HLY48" s="656">
        <v>5000</v>
      </c>
      <c r="HLZ48" s="635"/>
      <c r="HMA48" s="656">
        <v>5000</v>
      </c>
      <c r="HMB48" s="635"/>
      <c r="HMC48" s="656">
        <v>5000</v>
      </c>
      <c r="HMD48" s="635"/>
      <c r="HME48" s="656">
        <v>5000</v>
      </c>
      <c r="HMF48" s="635"/>
      <c r="HMG48" s="656">
        <v>5000</v>
      </c>
      <c r="HMH48" s="635"/>
      <c r="HMI48" s="656">
        <v>5000</v>
      </c>
      <c r="HMJ48" s="635"/>
      <c r="HMK48" s="656">
        <v>5000</v>
      </c>
      <c r="HML48" s="635"/>
      <c r="HMM48" s="656">
        <v>5000</v>
      </c>
      <c r="HMN48" s="635"/>
      <c r="HMO48" s="656">
        <v>5000</v>
      </c>
      <c r="HMP48" s="635"/>
      <c r="HMQ48" s="656">
        <v>5000</v>
      </c>
      <c r="HMR48" s="635"/>
      <c r="HMS48" s="656">
        <v>5000</v>
      </c>
      <c r="HMT48" s="635"/>
      <c r="HMU48" s="656">
        <v>5000</v>
      </c>
      <c r="HMV48" s="635"/>
      <c r="HMW48" s="656">
        <v>5000</v>
      </c>
      <c r="HMX48" s="635"/>
      <c r="HMY48" s="656">
        <v>5000</v>
      </c>
      <c r="HMZ48" s="635"/>
      <c r="HNA48" s="656">
        <v>5000</v>
      </c>
      <c r="HNB48" s="635"/>
      <c r="HNC48" s="656">
        <v>5000</v>
      </c>
      <c r="HND48" s="635"/>
      <c r="HNE48" s="656">
        <v>5000</v>
      </c>
      <c r="HNF48" s="635"/>
      <c r="HNG48" s="656">
        <v>5000</v>
      </c>
      <c r="HNH48" s="635"/>
      <c r="HNI48" s="656">
        <v>5000</v>
      </c>
      <c r="HNJ48" s="635"/>
      <c r="HNK48" s="656">
        <v>5000</v>
      </c>
      <c r="HNL48" s="635"/>
      <c r="HNM48" s="656">
        <v>5000</v>
      </c>
      <c r="HNN48" s="635"/>
      <c r="HNO48" s="656">
        <v>5000</v>
      </c>
      <c r="HNP48" s="635"/>
      <c r="HNQ48" s="656">
        <v>5000</v>
      </c>
      <c r="HNR48" s="635"/>
      <c r="HNS48" s="656">
        <v>5000</v>
      </c>
      <c r="HNT48" s="635"/>
      <c r="HNU48" s="656">
        <v>5000</v>
      </c>
      <c r="HNV48" s="635"/>
      <c r="HNW48" s="656">
        <v>5000</v>
      </c>
      <c r="HNX48" s="635"/>
      <c r="HNY48" s="656">
        <v>5000</v>
      </c>
      <c r="HNZ48" s="635"/>
      <c r="HOA48" s="656">
        <v>5000</v>
      </c>
      <c r="HOB48" s="635"/>
      <c r="HOC48" s="656">
        <v>5000</v>
      </c>
      <c r="HOD48" s="635"/>
      <c r="HOE48" s="656">
        <v>5000</v>
      </c>
      <c r="HOF48" s="635"/>
      <c r="HOG48" s="656">
        <v>5000</v>
      </c>
      <c r="HOH48" s="635"/>
      <c r="HOI48" s="656">
        <v>5000</v>
      </c>
      <c r="HOJ48" s="635"/>
      <c r="HOK48" s="656">
        <v>5000</v>
      </c>
      <c r="HOL48" s="635"/>
      <c r="HOM48" s="656">
        <v>5000</v>
      </c>
      <c r="HON48" s="635"/>
      <c r="HOO48" s="656">
        <v>5000</v>
      </c>
      <c r="HOP48" s="635"/>
      <c r="HOQ48" s="656">
        <v>5000</v>
      </c>
      <c r="HOR48" s="635"/>
      <c r="HOS48" s="656">
        <v>5000</v>
      </c>
      <c r="HOT48" s="635"/>
      <c r="HOU48" s="656">
        <v>5000</v>
      </c>
      <c r="HOV48" s="635"/>
      <c r="HOW48" s="656">
        <v>5000</v>
      </c>
      <c r="HOX48" s="635"/>
      <c r="HOY48" s="656">
        <v>5000</v>
      </c>
      <c r="HOZ48" s="635"/>
      <c r="HPA48" s="656">
        <v>5000</v>
      </c>
      <c r="HPB48" s="635"/>
      <c r="HPC48" s="656">
        <v>5000</v>
      </c>
      <c r="HPD48" s="635"/>
      <c r="HPE48" s="656">
        <v>5000</v>
      </c>
      <c r="HPF48" s="635"/>
      <c r="HPG48" s="656">
        <v>5000</v>
      </c>
      <c r="HPH48" s="635"/>
      <c r="HPI48" s="656">
        <v>5000</v>
      </c>
      <c r="HPJ48" s="635"/>
      <c r="HPK48" s="656">
        <v>5000</v>
      </c>
      <c r="HPL48" s="635"/>
      <c r="HPM48" s="656">
        <v>5000</v>
      </c>
      <c r="HPN48" s="635"/>
      <c r="HPO48" s="656">
        <v>5000</v>
      </c>
      <c r="HPP48" s="635"/>
      <c r="HPQ48" s="656">
        <v>5000</v>
      </c>
      <c r="HPR48" s="635"/>
      <c r="HPS48" s="656">
        <v>5000</v>
      </c>
      <c r="HPT48" s="635"/>
      <c r="HPU48" s="656">
        <v>5000</v>
      </c>
      <c r="HPV48" s="635"/>
      <c r="HPW48" s="656">
        <v>5000</v>
      </c>
      <c r="HPX48" s="635"/>
      <c r="HPY48" s="656">
        <v>5000</v>
      </c>
      <c r="HPZ48" s="635"/>
      <c r="HQA48" s="656">
        <v>5000</v>
      </c>
      <c r="HQB48" s="635"/>
      <c r="HQC48" s="656">
        <v>5000</v>
      </c>
      <c r="HQD48" s="635"/>
      <c r="HQE48" s="656">
        <v>5000</v>
      </c>
      <c r="HQF48" s="635"/>
      <c r="HQG48" s="656">
        <v>5000</v>
      </c>
      <c r="HQH48" s="635"/>
      <c r="HQI48" s="656">
        <v>5000</v>
      </c>
      <c r="HQJ48" s="635"/>
      <c r="HQK48" s="656">
        <v>5000</v>
      </c>
      <c r="HQL48" s="635"/>
      <c r="HQM48" s="656">
        <v>5000</v>
      </c>
      <c r="HQN48" s="635"/>
      <c r="HQO48" s="656">
        <v>5000</v>
      </c>
      <c r="HQP48" s="635"/>
      <c r="HQQ48" s="656">
        <v>5000</v>
      </c>
      <c r="HQR48" s="635"/>
      <c r="HQS48" s="656">
        <v>5000</v>
      </c>
      <c r="HQT48" s="635"/>
      <c r="HQU48" s="656">
        <v>5000</v>
      </c>
      <c r="HQV48" s="635"/>
      <c r="HQW48" s="656">
        <v>5000</v>
      </c>
      <c r="HQX48" s="635"/>
      <c r="HQY48" s="656">
        <v>5000</v>
      </c>
      <c r="HQZ48" s="635"/>
      <c r="HRA48" s="656">
        <v>5000</v>
      </c>
      <c r="HRB48" s="635"/>
      <c r="HRC48" s="656">
        <v>5000</v>
      </c>
      <c r="HRD48" s="635"/>
      <c r="HRE48" s="656">
        <v>5000</v>
      </c>
      <c r="HRF48" s="635"/>
      <c r="HRG48" s="656">
        <v>5000</v>
      </c>
      <c r="HRH48" s="635"/>
      <c r="HRI48" s="656">
        <v>5000</v>
      </c>
      <c r="HRJ48" s="635"/>
      <c r="HRK48" s="656">
        <v>5000</v>
      </c>
      <c r="HRL48" s="635"/>
      <c r="HRM48" s="656">
        <v>5000</v>
      </c>
      <c r="HRN48" s="635"/>
      <c r="HRO48" s="656">
        <v>5000</v>
      </c>
      <c r="HRP48" s="635"/>
      <c r="HRQ48" s="656">
        <v>5000</v>
      </c>
      <c r="HRR48" s="635"/>
      <c r="HRS48" s="656">
        <v>5000</v>
      </c>
      <c r="HRT48" s="635"/>
      <c r="HRU48" s="656">
        <v>5000</v>
      </c>
      <c r="HRV48" s="635"/>
      <c r="HRW48" s="656">
        <v>5000</v>
      </c>
      <c r="HRX48" s="635"/>
      <c r="HRY48" s="656">
        <v>5000</v>
      </c>
      <c r="HRZ48" s="635"/>
      <c r="HSA48" s="656">
        <v>5000</v>
      </c>
      <c r="HSB48" s="635"/>
      <c r="HSC48" s="656">
        <v>5000</v>
      </c>
      <c r="HSD48" s="635"/>
      <c r="HSE48" s="656">
        <v>5000</v>
      </c>
      <c r="HSF48" s="635"/>
      <c r="HSG48" s="656">
        <v>5000</v>
      </c>
      <c r="HSH48" s="635"/>
      <c r="HSI48" s="656">
        <v>5000</v>
      </c>
      <c r="HSJ48" s="635"/>
      <c r="HSK48" s="656">
        <v>5000</v>
      </c>
      <c r="HSL48" s="635"/>
      <c r="HSM48" s="656">
        <v>5000</v>
      </c>
      <c r="HSN48" s="635"/>
      <c r="HSO48" s="656">
        <v>5000</v>
      </c>
      <c r="HSP48" s="635"/>
      <c r="HSQ48" s="656">
        <v>5000</v>
      </c>
      <c r="HSR48" s="635"/>
      <c r="HSS48" s="656">
        <v>5000</v>
      </c>
      <c r="HST48" s="635"/>
      <c r="HSU48" s="656">
        <v>5000</v>
      </c>
      <c r="HSV48" s="635"/>
      <c r="HSW48" s="656">
        <v>5000</v>
      </c>
      <c r="HSX48" s="635"/>
      <c r="HSY48" s="656">
        <v>5000</v>
      </c>
      <c r="HSZ48" s="635"/>
      <c r="HTA48" s="656">
        <v>5000</v>
      </c>
      <c r="HTB48" s="635"/>
      <c r="HTC48" s="656">
        <v>5000</v>
      </c>
      <c r="HTD48" s="635"/>
      <c r="HTE48" s="656">
        <v>5000</v>
      </c>
      <c r="HTF48" s="635"/>
      <c r="HTG48" s="656">
        <v>5000</v>
      </c>
      <c r="HTH48" s="635"/>
      <c r="HTI48" s="656">
        <v>5000</v>
      </c>
      <c r="HTJ48" s="635"/>
      <c r="HTK48" s="656">
        <v>5000</v>
      </c>
      <c r="HTL48" s="635"/>
      <c r="HTM48" s="656">
        <v>5000</v>
      </c>
      <c r="HTN48" s="635"/>
      <c r="HTO48" s="656">
        <v>5000</v>
      </c>
      <c r="HTP48" s="635"/>
      <c r="HTQ48" s="656">
        <v>5000</v>
      </c>
      <c r="HTR48" s="635"/>
      <c r="HTS48" s="656">
        <v>5000</v>
      </c>
      <c r="HTT48" s="635"/>
      <c r="HTU48" s="656">
        <v>5000</v>
      </c>
      <c r="HTV48" s="635"/>
      <c r="HTW48" s="656">
        <v>5000</v>
      </c>
      <c r="HTX48" s="635"/>
      <c r="HTY48" s="656">
        <v>5000</v>
      </c>
      <c r="HTZ48" s="635"/>
      <c r="HUA48" s="656">
        <v>5000</v>
      </c>
      <c r="HUB48" s="635"/>
      <c r="HUC48" s="656">
        <v>5000</v>
      </c>
      <c r="HUD48" s="635"/>
      <c r="HUE48" s="656">
        <v>5000</v>
      </c>
      <c r="HUF48" s="635"/>
      <c r="HUG48" s="656">
        <v>5000</v>
      </c>
      <c r="HUH48" s="635"/>
      <c r="HUI48" s="656">
        <v>5000</v>
      </c>
      <c r="HUJ48" s="635"/>
      <c r="HUK48" s="656">
        <v>5000</v>
      </c>
      <c r="HUL48" s="635"/>
      <c r="HUM48" s="656">
        <v>5000</v>
      </c>
      <c r="HUN48" s="635"/>
      <c r="HUO48" s="656">
        <v>5000</v>
      </c>
      <c r="HUP48" s="635"/>
      <c r="HUQ48" s="656">
        <v>5000</v>
      </c>
      <c r="HUR48" s="635"/>
      <c r="HUS48" s="656">
        <v>5000</v>
      </c>
      <c r="HUT48" s="635"/>
      <c r="HUU48" s="656">
        <v>5000</v>
      </c>
      <c r="HUV48" s="635"/>
      <c r="HUW48" s="656">
        <v>5000</v>
      </c>
      <c r="HUX48" s="635"/>
      <c r="HUY48" s="656">
        <v>5000</v>
      </c>
      <c r="HUZ48" s="635"/>
      <c r="HVA48" s="656">
        <v>5000</v>
      </c>
      <c r="HVB48" s="635"/>
      <c r="HVC48" s="656">
        <v>5000</v>
      </c>
      <c r="HVD48" s="635"/>
      <c r="HVE48" s="656">
        <v>5000</v>
      </c>
      <c r="HVF48" s="635"/>
      <c r="HVG48" s="656">
        <v>5000</v>
      </c>
      <c r="HVH48" s="635"/>
      <c r="HVI48" s="656">
        <v>5000</v>
      </c>
      <c r="HVJ48" s="635"/>
      <c r="HVK48" s="656">
        <v>5000</v>
      </c>
      <c r="HVL48" s="635"/>
      <c r="HVM48" s="656">
        <v>5000</v>
      </c>
      <c r="HVN48" s="635"/>
      <c r="HVO48" s="656">
        <v>5000</v>
      </c>
      <c r="HVP48" s="635"/>
      <c r="HVQ48" s="656">
        <v>5000</v>
      </c>
      <c r="HVR48" s="635"/>
      <c r="HVS48" s="656">
        <v>5000</v>
      </c>
      <c r="HVT48" s="635"/>
      <c r="HVU48" s="656">
        <v>5000</v>
      </c>
      <c r="HVV48" s="635"/>
      <c r="HVW48" s="656">
        <v>5000</v>
      </c>
      <c r="HVX48" s="635"/>
      <c r="HVY48" s="656">
        <v>5000</v>
      </c>
      <c r="HVZ48" s="635"/>
      <c r="HWA48" s="656">
        <v>5000</v>
      </c>
      <c r="HWB48" s="635"/>
      <c r="HWC48" s="656">
        <v>5000</v>
      </c>
      <c r="HWD48" s="635"/>
      <c r="HWE48" s="656">
        <v>5000</v>
      </c>
      <c r="HWF48" s="635"/>
      <c r="HWG48" s="656">
        <v>5000</v>
      </c>
      <c r="HWH48" s="635"/>
      <c r="HWI48" s="656">
        <v>5000</v>
      </c>
      <c r="HWJ48" s="635"/>
      <c r="HWK48" s="656">
        <v>5000</v>
      </c>
      <c r="HWL48" s="635"/>
      <c r="HWM48" s="656">
        <v>5000</v>
      </c>
      <c r="HWN48" s="635"/>
      <c r="HWO48" s="656">
        <v>5000</v>
      </c>
      <c r="HWP48" s="635"/>
      <c r="HWQ48" s="656">
        <v>5000</v>
      </c>
      <c r="HWR48" s="635"/>
      <c r="HWS48" s="656">
        <v>5000</v>
      </c>
      <c r="HWT48" s="635"/>
      <c r="HWU48" s="656">
        <v>5000</v>
      </c>
      <c r="HWV48" s="635"/>
      <c r="HWW48" s="656">
        <v>5000</v>
      </c>
      <c r="HWX48" s="635"/>
      <c r="HWY48" s="656">
        <v>5000</v>
      </c>
      <c r="HWZ48" s="635"/>
      <c r="HXA48" s="656">
        <v>5000</v>
      </c>
      <c r="HXB48" s="635"/>
      <c r="HXC48" s="656">
        <v>5000</v>
      </c>
      <c r="HXD48" s="635"/>
      <c r="HXE48" s="656">
        <v>5000</v>
      </c>
      <c r="HXF48" s="635"/>
      <c r="HXG48" s="656">
        <v>5000</v>
      </c>
      <c r="HXH48" s="635"/>
      <c r="HXI48" s="656">
        <v>5000</v>
      </c>
      <c r="HXJ48" s="635"/>
      <c r="HXK48" s="656">
        <v>5000</v>
      </c>
      <c r="HXL48" s="635"/>
      <c r="HXM48" s="656">
        <v>5000</v>
      </c>
      <c r="HXN48" s="635"/>
      <c r="HXO48" s="656">
        <v>5000</v>
      </c>
      <c r="HXP48" s="635"/>
      <c r="HXQ48" s="656">
        <v>5000</v>
      </c>
      <c r="HXR48" s="635"/>
      <c r="HXS48" s="656">
        <v>5000</v>
      </c>
      <c r="HXT48" s="635"/>
      <c r="HXU48" s="656">
        <v>5000</v>
      </c>
      <c r="HXV48" s="635"/>
      <c r="HXW48" s="656">
        <v>5000</v>
      </c>
      <c r="HXX48" s="635"/>
      <c r="HXY48" s="656">
        <v>5000</v>
      </c>
      <c r="HXZ48" s="635"/>
      <c r="HYA48" s="656">
        <v>5000</v>
      </c>
      <c r="HYB48" s="635"/>
      <c r="HYC48" s="656">
        <v>5000</v>
      </c>
      <c r="HYD48" s="635"/>
      <c r="HYE48" s="656">
        <v>5000</v>
      </c>
      <c r="HYF48" s="635"/>
      <c r="HYG48" s="656">
        <v>5000</v>
      </c>
      <c r="HYH48" s="635"/>
      <c r="HYI48" s="656">
        <v>5000</v>
      </c>
      <c r="HYJ48" s="635"/>
      <c r="HYK48" s="656">
        <v>5000</v>
      </c>
      <c r="HYL48" s="635"/>
      <c r="HYM48" s="656">
        <v>5000</v>
      </c>
      <c r="HYN48" s="635"/>
      <c r="HYO48" s="656">
        <v>5000</v>
      </c>
      <c r="HYP48" s="635"/>
      <c r="HYQ48" s="656">
        <v>5000</v>
      </c>
      <c r="HYR48" s="635"/>
      <c r="HYS48" s="656">
        <v>5000</v>
      </c>
      <c r="HYT48" s="635"/>
      <c r="HYU48" s="656">
        <v>5000</v>
      </c>
      <c r="HYV48" s="635"/>
      <c r="HYW48" s="656">
        <v>5000</v>
      </c>
      <c r="HYX48" s="635"/>
      <c r="HYY48" s="656">
        <v>5000</v>
      </c>
      <c r="HYZ48" s="635"/>
      <c r="HZA48" s="656">
        <v>5000</v>
      </c>
      <c r="HZB48" s="635"/>
      <c r="HZC48" s="656">
        <v>5000</v>
      </c>
      <c r="HZD48" s="635"/>
      <c r="HZE48" s="656">
        <v>5000</v>
      </c>
      <c r="HZF48" s="635"/>
      <c r="HZG48" s="656">
        <v>5000</v>
      </c>
      <c r="HZH48" s="635"/>
      <c r="HZI48" s="656">
        <v>5000</v>
      </c>
      <c r="HZJ48" s="635"/>
      <c r="HZK48" s="656">
        <v>5000</v>
      </c>
      <c r="HZL48" s="635"/>
      <c r="HZM48" s="656">
        <v>5000</v>
      </c>
      <c r="HZN48" s="635"/>
      <c r="HZO48" s="656">
        <v>5000</v>
      </c>
      <c r="HZP48" s="635"/>
      <c r="HZQ48" s="656">
        <v>5000</v>
      </c>
      <c r="HZR48" s="635"/>
      <c r="HZS48" s="656">
        <v>5000</v>
      </c>
      <c r="HZT48" s="635"/>
      <c r="HZU48" s="656">
        <v>5000</v>
      </c>
      <c r="HZV48" s="635"/>
      <c r="HZW48" s="656">
        <v>5000</v>
      </c>
      <c r="HZX48" s="635"/>
      <c r="HZY48" s="656">
        <v>5000</v>
      </c>
      <c r="HZZ48" s="635"/>
      <c r="IAA48" s="656">
        <v>5000</v>
      </c>
      <c r="IAB48" s="635"/>
      <c r="IAC48" s="656">
        <v>5000</v>
      </c>
      <c r="IAD48" s="635"/>
      <c r="IAE48" s="656">
        <v>5000</v>
      </c>
      <c r="IAF48" s="635"/>
      <c r="IAG48" s="656">
        <v>5000</v>
      </c>
      <c r="IAH48" s="635"/>
      <c r="IAI48" s="656">
        <v>5000</v>
      </c>
      <c r="IAJ48" s="635"/>
      <c r="IAK48" s="656">
        <v>5000</v>
      </c>
      <c r="IAL48" s="635"/>
      <c r="IAM48" s="656">
        <v>5000</v>
      </c>
      <c r="IAN48" s="635"/>
      <c r="IAO48" s="656">
        <v>5000</v>
      </c>
      <c r="IAP48" s="635"/>
      <c r="IAQ48" s="656">
        <v>5000</v>
      </c>
      <c r="IAR48" s="635"/>
      <c r="IAS48" s="656">
        <v>5000</v>
      </c>
      <c r="IAT48" s="635"/>
      <c r="IAU48" s="656">
        <v>5000</v>
      </c>
      <c r="IAV48" s="635"/>
      <c r="IAW48" s="656">
        <v>5000</v>
      </c>
      <c r="IAX48" s="635"/>
      <c r="IAY48" s="656">
        <v>5000</v>
      </c>
      <c r="IAZ48" s="635"/>
      <c r="IBA48" s="656">
        <v>5000</v>
      </c>
      <c r="IBB48" s="635"/>
      <c r="IBC48" s="656">
        <v>5000</v>
      </c>
      <c r="IBD48" s="635"/>
      <c r="IBE48" s="656">
        <v>5000</v>
      </c>
      <c r="IBF48" s="635"/>
      <c r="IBG48" s="656">
        <v>5000</v>
      </c>
      <c r="IBH48" s="635"/>
      <c r="IBI48" s="656">
        <v>5000</v>
      </c>
      <c r="IBJ48" s="635"/>
      <c r="IBK48" s="656">
        <v>5000</v>
      </c>
      <c r="IBL48" s="635"/>
      <c r="IBM48" s="656">
        <v>5000</v>
      </c>
      <c r="IBN48" s="635"/>
      <c r="IBO48" s="656">
        <v>5000</v>
      </c>
      <c r="IBP48" s="635"/>
      <c r="IBQ48" s="656">
        <v>5000</v>
      </c>
      <c r="IBR48" s="635"/>
      <c r="IBS48" s="656">
        <v>5000</v>
      </c>
      <c r="IBT48" s="635"/>
      <c r="IBU48" s="656">
        <v>5000</v>
      </c>
      <c r="IBV48" s="635"/>
      <c r="IBW48" s="656">
        <v>5000</v>
      </c>
      <c r="IBX48" s="635"/>
      <c r="IBY48" s="656">
        <v>5000</v>
      </c>
      <c r="IBZ48" s="635"/>
      <c r="ICA48" s="656">
        <v>5000</v>
      </c>
      <c r="ICB48" s="635"/>
      <c r="ICC48" s="656">
        <v>5000</v>
      </c>
      <c r="ICD48" s="635"/>
      <c r="ICE48" s="656">
        <v>5000</v>
      </c>
      <c r="ICF48" s="635"/>
      <c r="ICG48" s="656">
        <v>5000</v>
      </c>
      <c r="ICH48" s="635"/>
      <c r="ICI48" s="656">
        <v>5000</v>
      </c>
      <c r="ICJ48" s="635"/>
      <c r="ICK48" s="656">
        <v>5000</v>
      </c>
      <c r="ICL48" s="635"/>
      <c r="ICM48" s="656">
        <v>5000</v>
      </c>
      <c r="ICN48" s="635"/>
      <c r="ICO48" s="656">
        <v>5000</v>
      </c>
      <c r="ICP48" s="635"/>
      <c r="ICQ48" s="656">
        <v>5000</v>
      </c>
      <c r="ICR48" s="635"/>
      <c r="ICS48" s="656">
        <v>5000</v>
      </c>
      <c r="ICT48" s="635"/>
      <c r="ICU48" s="656">
        <v>5000</v>
      </c>
      <c r="ICV48" s="635"/>
      <c r="ICW48" s="656">
        <v>5000</v>
      </c>
      <c r="ICX48" s="635"/>
      <c r="ICY48" s="656">
        <v>5000</v>
      </c>
      <c r="ICZ48" s="635"/>
      <c r="IDA48" s="656">
        <v>5000</v>
      </c>
      <c r="IDB48" s="635"/>
      <c r="IDC48" s="656">
        <v>5000</v>
      </c>
      <c r="IDD48" s="635"/>
      <c r="IDE48" s="656">
        <v>5000</v>
      </c>
      <c r="IDF48" s="635"/>
      <c r="IDG48" s="656">
        <v>5000</v>
      </c>
      <c r="IDH48" s="635"/>
      <c r="IDI48" s="656">
        <v>5000</v>
      </c>
      <c r="IDJ48" s="635"/>
      <c r="IDK48" s="656">
        <v>5000</v>
      </c>
      <c r="IDL48" s="635"/>
      <c r="IDM48" s="656">
        <v>5000</v>
      </c>
      <c r="IDN48" s="635"/>
      <c r="IDO48" s="656">
        <v>5000</v>
      </c>
      <c r="IDP48" s="635"/>
      <c r="IDQ48" s="656">
        <v>5000</v>
      </c>
      <c r="IDR48" s="635"/>
      <c r="IDS48" s="656">
        <v>5000</v>
      </c>
      <c r="IDT48" s="635"/>
      <c r="IDU48" s="656">
        <v>5000</v>
      </c>
      <c r="IDV48" s="635"/>
      <c r="IDW48" s="656">
        <v>5000</v>
      </c>
      <c r="IDX48" s="635"/>
      <c r="IDY48" s="656">
        <v>5000</v>
      </c>
      <c r="IDZ48" s="635"/>
      <c r="IEA48" s="656">
        <v>5000</v>
      </c>
      <c r="IEB48" s="635"/>
      <c r="IEC48" s="656">
        <v>5000</v>
      </c>
      <c r="IED48" s="635"/>
      <c r="IEE48" s="656">
        <v>5000</v>
      </c>
      <c r="IEF48" s="635"/>
      <c r="IEG48" s="656">
        <v>5000</v>
      </c>
      <c r="IEH48" s="635"/>
      <c r="IEI48" s="656">
        <v>5000</v>
      </c>
      <c r="IEJ48" s="635"/>
      <c r="IEK48" s="656">
        <v>5000</v>
      </c>
      <c r="IEL48" s="635"/>
      <c r="IEM48" s="656">
        <v>5000</v>
      </c>
      <c r="IEN48" s="635"/>
      <c r="IEO48" s="656">
        <v>5000</v>
      </c>
      <c r="IEP48" s="635"/>
      <c r="IEQ48" s="656">
        <v>5000</v>
      </c>
      <c r="IER48" s="635"/>
      <c r="IES48" s="656">
        <v>5000</v>
      </c>
      <c r="IET48" s="635"/>
      <c r="IEU48" s="656">
        <v>5000</v>
      </c>
      <c r="IEV48" s="635"/>
      <c r="IEW48" s="656">
        <v>5000</v>
      </c>
      <c r="IEX48" s="635"/>
      <c r="IEY48" s="656">
        <v>5000</v>
      </c>
      <c r="IEZ48" s="635"/>
      <c r="IFA48" s="656">
        <v>5000</v>
      </c>
      <c r="IFB48" s="635"/>
      <c r="IFC48" s="656">
        <v>5000</v>
      </c>
      <c r="IFD48" s="635"/>
      <c r="IFE48" s="656">
        <v>5000</v>
      </c>
      <c r="IFF48" s="635"/>
      <c r="IFG48" s="656">
        <v>5000</v>
      </c>
      <c r="IFH48" s="635"/>
      <c r="IFI48" s="656">
        <v>5000</v>
      </c>
      <c r="IFJ48" s="635"/>
      <c r="IFK48" s="656">
        <v>5000</v>
      </c>
      <c r="IFL48" s="635"/>
      <c r="IFM48" s="656">
        <v>5000</v>
      </c>
      <c r="IFN48" s="635"/>
      <c r="IFO48" s="656">
        <v>5000</v>
      </c>
      <c r="IFP48" s="635"/>
      <c r="IFQ48" s="656">
        <v>5000</v>
      </c>
      <c r="IFR48" s="635"/>
      <c r="IFS48" s="656">
        <v>5000</v>
      </c>
      <c r="IFT48" s="635"/>
      <c r="IFU48" s="656">
        <v>5000</v>
      </c>
      <c r="IFV48" s="635"/>
      <c r="IFW48" s="656">
        <v>5000</v>
      </c>
      <c r="IFX48" s="635"/>
      <c r="IFY48" s="656">
        <v>5000</v>
      </c>
      <c r="IFZ48" s="635"/>
      <c r="IGA48" s="656">
        <v>5000</v>
      </c>
      <c r="IGB48" s="635"/>
      <c r="IGC48" s="656">
        <v>5000</v>
      </c>
      <c r="IGD48" s="635"/>
      <c r="IGE48" s="656">
        <v>5000</v>
      </c>
      <c r="IGF48" s="635"/>
      <c r="IGG48" s="656">
        <v>5000</v>
      </c>
      <c r="IGH48" s="635"/>
      <c r="IGI48" s="656">
        <v>5000</v>
      </c>
      <c r="IGJ48" s="635"/>
      <c r="IGK48" s="656">
        <v>5000</v>
      </c>
      <c r="IGL48" s="635"/>
      <c r="IGM48" s="656">
        <v>5000</v>
      </c>
      <c r="IGN48" s="635"/>
      <c r="IGO48" s="656">
        <v>5000</v>
      </c>
      <c r="IGP48" s="635"/>
      <c r="IGQ48" s="656">
        <v>5000</v>
      </c>
      <c r="IGR48" s="635"/>
      <c r="IGS48" s="656">
        <v>5000</v>
      </c>
      <c r="IGT48" s="635"/>
      <c r="IGU48" s="656">
        <v>5000</v>
      </c>
      <c r="IGV48" s="635"/>
      <c r="IGW48" s="656">
        <v>5000</v>
      </c>
      <c r="IGX48" s="635"/>
      <c r="IGY48" s="656">
        <v>5000</v>
      </c>
      <c r="IGZ48" s="635"/>
      <c r="IHA48" s="656">
        <v>5000</v>
      </c>
      <c r="IHB48" s="635"/>
      <c r="IHC48" s="656">
        <v>5000</v>
      </c>
      <c r="IHD48" s="635"/>
      <c r="IHE48" s="656">
        <v>5000</v>
      </c>
      <c r="IHF48" s="635"/>
      <c r="IHG48" s="656">
        <v>5000</v>
      </c>
      <c r="IHH48" s="635"/>
      <c r="IHI48" s="656">
        <v>5000</v>
      </c>
      <c r="IHJ48" s="635"/>
      <c r="IHK48" s="656">
        <v>5000</v>
      </c>
      <c r="IHL48" s="635"/>
      <c r="IHM48" s="656">
        <v>5000</v>
      </c>
      <c r="IHN48" s="635"/>
      <c r="IHO48" s="656">
        <v>5000</v>
      </c>
      <c r="IHP48" s="635"/>
      <c r="IHQ48" s="656">
        <v>5000</v>
      </c>
      <c r="IHR48" s="635"/>
      <c r="IHS48" s="656">
        <v>5000</v>
      </c>
      <c r="IHT48" s="635"/>
      <c r="IHU48" s="656">
        <v>5000</v>
      </c>
      <c r="IHV48" s="635"/>
      <c r="IHW48" s="656">
        <v>5000</v>
      </c>
      <c r="IHX48" s="635"/>
      <c r="IHY48" s="656">
        <v>5000</v>
      </c>
      <c r="IHZ48" s="635"/>
      <c r="IIA48" s="656">
        <v>5000</v>
      </c>
      <c r="IIB48" s="635"/>
      <c r="IIC48" s="656">
        <v>5000</v>
      </c>
      <c r="IID48" s="635"/>
      <c r="IIE48" s="656">
        <v>5000</v>
      </c>
      <c r="IIF48" s="635"/>
      <c r="IIG48" s="656">
        <v>5000</v>
      </c>
      <c r="IIH48" s="635"/>
      <c r="III48" s="656">
        <v>5000</v>
      </c>
      <c r="IIJ48" s="635"/>
      <c r="IIK48" s="656">
        <v>5000</v>
      </c>
      <c r="IIL48" s="635"/>
      <c r="IIM48" s="656">
        <v>5000</v>
      </c>
      <c r="IIN48" s="635"/>
      <c r="IIO48" s="656">
        <v>5000</v>
      </c>
      <c r="IIP48" s="635"/>
      <c r="IIQ48" s="656">
        <v>5000</v>
      </c>
      <c r="IIR48" s="635"/>
      <c r="IIS48" s="656">
        <v>5000</v>
      </c>
      <c r="IIT48" s="635"/>
      <c r="IIU48" s="656">
        <v>5000</v>
      </c>
      <c r="IIV48" s="635"/>
      <c r="IIW48" s="656">
        <v>5000</v>
      </c>
      <c r="IIX48" s="635"/>
      <c r="IIY48" s="656">
        <v>5000</v>
      </c>
      <c r="IIZ48" s="635"/>
      <c r="IJA48" s="656">
        <v>5000</v>
      </c>
      <c r="IJB48" s="635"/>
      <c r="IJC48" s="656">
        <v>5000</v>
      </c>
      <c r="IJD48" s="635"/>
      <c r="IJE48" s="656">
        <v>5000</v>
      </c>
      <c r="IJF48" s="635"/>
      <c r="IJG48" s="656">
        <v>5000</v>
      </c>
      <c r="IJH48" s="635"/>
      <c r="IJI48" s="656">
        <v>5000</v>
      </c>
      <c r="IJJ48" s="635"/>
      <c r="IJK48" s="656">
        <v>5000</v>
      </c>
      <c r="IJL48" s="635"/>
      <c r="IJM48" s="656">
        <v>5000</v>
      </c>
      <c r="IJN48" s="635"/>
      <c r="IJO48" s="656">
        <v>5000</v>
      </c>
      <c r="IJP48" s="635"/>
      <c r="IJQ48" s="656">
        <v>5000</v>
      </c>
      <c r="IJR48" s="635"/>
      <c r="IJS48" s="656">
        <v>5000</v>
      </c>
      <c r="IJT48" s="635"/>
      <c r="IJU48" s="656">
        <v>5000</v>
      </c>
      <c r="IJV48" s="635"/>
      <c r="IJW48" s="656">
        <v>5000</v>
      </c>
      <c r="IJX48" s="635"/>
      <c r="IJY48" s="656">
        <v>5000</v>
      </c>
      <c r="IJZ48" s="635"/>
      <c r="IKA48" s="656">
        <v>5000</v>
      </c>
      <c r="IKB48" s="635"/>
      <c r="IKC48" s="656">
        <v>5000</v>
      </c>
      <c r="IKD48" s="635"/>
      <c r="IKE48" s="656">
        <v>5000</v>
      </c>
      <c r="IKF48" s="635"/>
      <c r="IKG48" s="656">
        <v>5000</v>
      </c>
      <c r="IKH48" s="635"/>
      <c r="IKI48" s="656">
        <v>5000</v>
      </c>
      <c r="IKJ48" s="635"/>
      <c r="IKK48" s="656">
        <v>5000</v>
      </c>
      <c r="IKL48" s="635"/>
      <c r="IKM48" s="656">
        <v>5000</v>
      </c>
      <c r="IKN48" s="635"/>
      <c r="IKO48" s="656">
        <v>5000</v>
      </c>
      <c r="IKP48" s="635"/>
      <c r="IKQ48" s="656">
        <v>5000</v>
      </c>
      <c r="IKR48" s="635"/>
      <c r="IKS48" s="656">
        <v>5000</v>
      </c>
      <c r="IKT48" s="635"/>
      <c r="IKU48" s="656">
        <v>5000</v>
      </c>
      <c r="IKV48" s="635"/>
      <c r="IKW48" s="656">
        <v>5000</v>
      </c>
      <c r="IKX48" s="635"/>
      <c r="IKY48" s="656">
        <v>5000</v>
      </c>
      <c r="IKZ48" s="635"/>
      <c r="ILA48" s="656">
        <v>5000</v>
      </c>
      <c r="ILB48" s="635"/>
      <c r="ILC48" s="656">
        <v>5000</v>
      </c>
      <c r="ILD48" s="635"/>
      <c r="ILE48" s="656">
        <v>5000</v>
      </c>
      <c r="ILF48" s="635"/>
      <c r="ILG48" s="656">
        <v>5000</v>
      </c>
      <c r="ILH48" s="635"/>
      <c r="ILI48" s="656">
        <v>5000</v>
      </c>
      <c r="ILJ48" s="635"/>
      <c r="ILK48" s="656">
        <v>5000</v>
      </c>
      <c r="ILL48" s="635"/>
      <c r="ILM48" s="656">
        <v>5000</v>
      </c>
      <c r="ILN48" s="635"/>
      <c r="ILO48" s="656">
        <v>5000</v>
      </c>
      <c r="ILP48" s="635"/>
      <c r="ILQ48" s="656">
        <v>5000</v>
      </c>
      <c r="ILR48" s="635"/>
      <c r="ILS48" s="656">
        <v>5000</v>
      </c>
      <c r="ILT48" s="635"/>
      <c r="ILU48" s="656">
        <v>5000</v>
      </c>
      <c r="ILV48" s="635"/>
      <c r="ILW48" s="656">
        <v>5000</v>
      </c>
      <c r="ILX48" s="635"/>
      <c r="ILY48" s="656">
        <v>5000</v>
      </c>
      <c r="ILZ48" s="635"/>
      <c r="IMA48" s="656">
        <v>5000</v>
      </c>
      <c r="IMB48" s="635"/>
      <c r="IMC48" s="656">
        <v>5000</v>
      </c>
      <c r="IMD48" s="635"/>
      <c r="IME48" s="656">
        <v>5000</v>
      </c>
      <c r="IMF48" s="635"/>
      <c r="IMG48" s="656">
        <v>5000</v>
      </c>
      <c r="IMH48" s="635"/>
      <c r="IMI48" s="656">
        <v>5000</v>
      </c>
      <c r="IMJ48" s="635"/>
      <c r="IMK48" s="656">
        <v>5000</v>
      </c>
      <c r="IML48" s="635"/>
      <c r="IMM48" s="656">
        <v>5000</v>
      </c>
      <c r="IMN48" s="635"/>
      <c r="IMO48" s="656">
        <v>5000</v>
      </c>
      <c r="IMP48" s="635"/>
      <c r="IMQ48" s="656">
        <v>5000</v>
      </c>
      <c r="IMR48" s="635"/>
      <c r="IMS48" s="656">
        <v>5000</v>
      </c>
      <c r="IMT48" s="635"/>
      <c r="IMU48" s="656">
        <v>5000</v>
      </c>
      <c r="IMV48" s="635"/>
      <c r="IMW48" s="656">
        <v>5000</v>
      </c>
      <c r="IMX48" s="635"/>
      <c r="IMY48" s="656">
        <v>5000</v>
      </c>
      <c r="IMZ48" s="635"/>
      <c r="INA48" s="656">
        <v>5000</v>
      </c>
      <c r="INB48" s="635"/>
      <c r="INC48" s="656">
        <v>5000</v>
      </c>
      <c r="IND48" s="635"/>
      <c r="INE48" s="656">
        <v>5000</v>
      </c>
      <c r="INF48" s="635"/>
      <c r="ING48" s="656">
        <v>5000</v>
      </c>
      <c r="INH48" s="635"/>
      <c r="INI48" s="656">
        <v>5000</v>
      </c>
      <c r="INJ48" s="635"/>
      <c r="INK48" s="656">
        <v>5000</v>
      </c>
      <c r="INL48" s="635"/>
      <c r="INM48" s="656">
        <v>5000</v>
      </c>
      <c r="INN48" s="635"/>
      <c r="INO48" s="656">
        <v>5000</v>
      </c>
      <c r="INP48" s="635"/>
      <c r="INQ48" s="656">
        <v>5000</v>
      </c>
      <c r="INR48" s="635"/>
      <c r="INS48" s="656">
        <v>5000</v>
      </c>
      <c r="INT48" s="635"/>
      <c r="INU48" s="656">
        <v>5000</v>
      </c>
      <c r="INV48" s="635"/>
      <c r="INW48" s="656">
        <v>5000</v>
      </c>
      <c r="INX48" s="635"/>
      <c r="INY48" s="656">
        <v>5000</v>
      </c>
      <c r="INZ48" s="635"/>
      <c r="IOA48" s="656">
        <v>5000</v>
      </c>
      <c r="IOB48" s="635"/>
      <c r="IOC48" s="656">
        <v>5000</v>
      </c>
      <c r="IOD48" s="635"/>
      <c r="IOE48" s="656">
        <v>5000</v>
      </c>
      <c r="IOF48" s="635"/>
      <c r="IOG48" s="656">
        <v>5000</v>
      </c>
      <c r="IOH48" s="635"/>
      <c r="IOI48" s="656">
        <v>5000</v>
      </c>
      <c r="IOJ48" s="635"/>
      <c r="IOK48" s="656">
        <v>5000</v>
      </c>
      <c r="IOL48" s="635"/>
      <c r="IOM48" s="656">
        <v>5000</v>
      </c>
      <c r="ION48" s="635"/>
      <c r="IOO48" s="656">
        <v>5000</v>
      </c>
      <c r="IOP48" s="635"/>
      <c r="IOQ48" s="656">
        <v>5000</v>
      </c>
      <c r="IOR48" s="635"/>
      <c r="IOS48" s="656">
        <v>5000</v>
      </c>
      <c r="IOT48" s="635"/>
      <c r="IOU48" s="656">
        <v>5000</v>
      </c>
      <c r="IOV48" s="635"/>
      <c r="IOW48" s="656">
        <v>5000</v>
      </c>
      <c r="IOX48" s="635"/>
      <c r="IOY48" s="656">
        <v>5000</v>
      </c>
      <c r="IOZ48" s="635"/>
      <c r="IPA48" s="656">
        <v>5000</v>
      </c>
      <c r="IPB48" s="635"/>
      <c r="IPC48" s="656">
        <v>5000</v>
      </c>
      <c r="IPD48" s="635"/>
      <c r="IPE48" s="656">
        <v>5000</v>
      </c>
      <c r="IPF48" s="635"/>
      <c r="IPG48" s="656">
        <v>5000</v>
      </c>
      <c r="IPH48" s="635"/>
      <c r="IPI48" s="656">
        <v>5000</v>
      </c>
      <c r="IPJ48" s="635"/>
      <c r="IPK48" s="656">
        <v>5000</v>
      </c>
      <c r="IPL48" s="635"/>
      <c r="IPM48" s="656">
        <v>5000</v>
      </c>
      <c r="IPN48" s="635"/>
      <c r="IPO48" s="656">
        <v>5000</v>
      </c>
      <c r="IPP48" s="635"/>
      <c r="IPQ48" s="656">
        <v>5000</v>
      </c>
      <c r="IPR48" s="635"/>
      <c r="IPS48" s="656">
        <v>5000</v>
      </c>
      <c r="IPT48" s="635"/>
      <c r="IPU48" s="656">
        <v>5000</v>
      </c>
      <c r="IPV48" s="635"/>
      <c r="IPW48" s="656">
        <v>5000</v>
      </c>
      <c r="IPX48" s="635"/>
      <c r="IPY48" s="656">
        <v>5000</v>
      </c>
      <c r="IPZ48" s="635"/>
      <c r="IQA48" s="656">
        <v>5000</v>
      </c>
      <c r="IQB48" s="635"/>
      <c r="IQC48" s="656">
        <v>5000</v>
      </c>
      <c r="IQD48" s="635"/>
      <c r="IQE48" s="656">
        <v>5000</v>
      </c>
      <c r="IQF48" s="635"/>
      <c r="IQG48" s="656">
        <v>5000</v>
      </c>
      <c r="IQH48" s="635"/>
      <c r="IQI48" s="656">
        <v>5000</v>
      </c>
      <c r="IQJ48" s="635"/>
      <c r="IQK48" s="656">
        <v>5000</v>
      </c>
      <c r="IQL48" s="635"/>
      <c r="IQM48" s="656">
        <v>5000</v>
      </c>
      <c r="IQN48" s="635"/>
      <c r="IQO48" s="656">
        <v>5000</v>
      </c>
      <c r="IQP48" s="635"/>
      <c r="IQQ48" s="656">
        <v>5000</v>
      </c>
      <c r="IQR48" s="635"/>
      <c r="IQS48" s="656">
        <v>5000</v>
      </c>
      <c r="IQT48" s="635"/>
      <c r="IQU48" s="656">
        <v>5000</v>
      </c>
      <c r="IQV48" s="635"/>
      <c r="IQW48" s="656">
        <v>5000</v>
      </c>
      <c r="IQX48" s="635"/>
      <c r="IQY48" s="656">
        <v>5000</v>
      </c>
      <c r="IQZ48" s="635"/>
      <c r="IRA48" s="656">
        <v>5000</v>
      </c>
      <c r="IRB48" s="635"/>
      <c r="IRC48" s="656">
        <v>5000</v>
      </c>
      <c r="IRD48" s="635"/>
      <c r="IRE48" s="656">
        <v>5000</v>
      </c>
      <c r="IRF48" s="635"/>
      <c r="IRG48" s="656">
        <v>5000</v>
      </c>
      <c r="IRH48" s="635"/>
      <c r="IRI48" s="656">
        <v>5000</v>
      </c>
      <c r="IRJ48" s="635"/>
      <c r="IRK48" s="656">
        <v>5000</v>
      </c>
      <c r="IRL48" s="635"/>
      <c r="IRM48" s="656">
        <v>5000</v>
      </c>
      <c r="IRN48" s="635"/>
      <c r="IRO48" s="656">
        <v>5000</v>
      </c>
      <c r="IRP48" s="635"/>
      <c r="IRQ48" s="656">
        <v>5000</v>
      </c>
      <c r="IRR48" s="635"/>
      <c r="IRS48" s="656">
        <v>5000</v>
      </c>
      <c r="IRT48" s="635"/>
      <c r="IRU48" s="656">
        <v>5000</v>
      </c>
      <c r="IRV48" s="635"/>
      <c r="IRW48" s="656">
        <v>5000</v>
      </c>
      <c r="IRX48" s="635"/>
      <c r="IRY48" s="656">
        <v>5000</v>
      </c>
      <c r="IRZ48" s="635"/>
      <c r="ISA48" s="656">
        <v>5000</v>
      </c>
      <c r="ISB48" s="635"/>
      <c r="ISC48" s="656">
        <v>5000</v>
      </c>
      <c r="ISD48" s="635"/>
      <c r="ISE48" s="656">
        <v>5000</v>
      </c>
      <c r="ISF48" s="635"/>
      <c r="ISG48" s="656">
        <v>5000</v>
      </c>
      <c r="ISH48" s="635"/>
      <c r="ISI48" s="656">
        <v>5000</v>
      </c>
      <c r="ISJ48" s="635"/>
      <c r="ISK48" s="656">
        <v>5000</v>
      </c>
      <c r="ISL48" s="635"/>
      <c r="ISM48" s="656">
        <v>5000</v>
      </c>
      <c r="ISN48" s="635"/>
      <c r="ISO48" s="656">
        <v>5000</v>
      </c>
      <c r="ISP48" s="635"/>
      <c r="ISQ48" s="656">
        <v>5000</v>
      </c>
      <c r="ISR48" s="635"/>
      <c r="ISS48" s="656">
        <v>5000</v>
      </c>
      <c r="IST48" s="635"/>
      <c r="ISU48" s="656">
        <v>5000</v>
      </c>
      <c r="ISV48" s="635"/>
      <c r="ISW48" s="656">
        <v>5000</v>
      </c>
      <c r="ISX48" s="635"/>
      <c r="ISY48" s="656">
        <v>5000</v>
      </c>
      <c r="ISZ48" s="635"/>
      <c r="ITA48" s="656">
        <v>5000</v>
      </c>
      <c r="ITB48" s="635"/>
      <c r="ITC48" s="656">
        <v>5000</v>
      </c>
      <c r="ITD48" s="635"/>
      <c r="ITE48" s="656">
        <v>5000</v>
      </c>
      <c r="ITF48" s="635"/>
      <c r="ITG48" s="656">
        <v>5000</v>
      </c>
      <c r="ITH48" s="635"/>
      <c r="ITI48" s="656">
        <v>5000</v>
      </c>
      <c r="ITJ48" s="635"/>
      <c r="ITK48" s="656">
        <v>5000</v>
      </c>
      <c r="ITL48" s="635"/>
      <c r="ITM48" s="656">
        <v>5000</v>
      </c>
      <c r="ITN48" s="635"/>
      <c r="ITO48" s="656">
        <v>5000</v>
      </c>
      <c r="ITP48" s="635"/>
      <c r="ITQ48" s="656">
        <v>5000</v>
      </c>
      <c r="ITR48" s="635"/>
      <c r="ITS48" s="656">
        <v>5000</v>
      </c>
      <c r="ITT48" s="635"/>
      <c r="ITU48" s="656">
        <v>5000</v>
      </c>
      <c r="ITV48" s="635"/>
      <c r="ITW48" s="656">
        <v>5000</v>
      </c>
      <c r="ITX48" s="635"/>
      <c r="ITY48" s="656">
        <v>5000</v>
      </c>
      <c r="ITZ48" s="635"/>
      <c r="IUA48" s="656">
        <v>5000</v>
      </c>
      <c r="IUB48" s="635"/>
      <c r="IUC48" s="656">
        <v>5000</v>
      </c>
      <c r="IUD48" s="635"/>
      <c r="IUE48" s="656">
        <v>5000</v>
      </c>
      <c r="IUF48" s="635"/>
      <c r="IUG48" s="656">
        <v>5000</v>
      </c>
      <c r="IUH48" s="635"/>
      <c r="IUI48" s="656">
        <v>5000</v>
      </c>
      <c r="IUJ48" s="635"/>
      <c r="IUK48" s="656">
        <v>5000</v>
      </c>
      <c r="IUL48" s="635"/>
      <c r="IUM48" s="656">
        <v>5000</v>
      </c>
      <c r="IUN48" s="635"/>
      <c r="IUO48" s="656">
        <v>5000</v>
      </c>
      <c r="IUP48" s="635"/>
      <c r="IUQ48" s="656">
        <v>5000</v>
      </c>
      <c r="IUR48" s="635"/>
      <c r="IUS48" s="656">
        <v>5000</v>
      </c>
      <c r="IUT48" s="635"/>
      <c r="IUU48" s="656">
        <v>5000</v>
      </c>
      <c r="IUV48" s="635"/>
      <c r="IUW48" s="656">
        <v>5000</v>
      </c>
      <c r="IUX48" s="635"/>
      <c r="IUY48" s="656">
        <v>5000</v>
      </c>
      <c r="IUZ48" s="635"/>
      <c r="IVA48" s="656">
        <v>5000</v>
      </c>
      <c r="IVB48" s="635"/>
      <c r="IVC48" s="656">
        <v>5000</v>
      </c>
      <c r="IVD48" s="635"/>
      <c r="IVE48" s="656">
        <v>5000</v>
      </c>
      <c r="IVF48" s="635"/>
      <c r="IVG48" s="656">
        <v>5000</v>
      </c>
      <c r="IVH48" s="635"/>
      <c r="IVI48" s="656">
        <v>5000</v>
      </c>
      <c r="IVJ48" s="635"/>
      <c r="IVK48" s="656">
        <v>5000</v>
      </c>
      <c r="IVL48" s="635"/>
      <c r="IVM48" s="656">
        <v>5000</v>
      </c>
      <c r="IVN48" s="635"/>
      <c r="IVO48" s="656">
        <v>5000</v>
      </c>
      <c r="IVP48" s="635"/>
      <c r="IVQ48" s="656">
        <v>5000</v>
      </c>
      <c r="IVR48" s="635"/>
      <c r="IVS48" s="656">
        <v>5000</v>
      </c>
      <c r="IVT48" s="635"/>
      <c r="IVU48" s="656">
        <v>5000</v>
      </c>
      <c r="IVV48" s="635"/>
      <c r="IVW48" s="656">
        <v>5000</v>
      </c>
      <c r="IVX48" s="635"/>
      <c r="IVY48" s="656">
        <v>5000</v>
      </c>
      <c r="IVZ48" s="635"/>
      <c r="IWA48" s="656">
        <v>5000</v>
      </c>
      <c r="IWB48" s="635"/>
      <c r="IWC48" s="656">
        <v>5000</v>
      </c>
      <c r="IWD48" s="635"/>
      <c r="IWE48" s="656">
        <v>5000</v>
      </c>
      <c r="IWF48" s="635"/>
      <c r="IWG48" s="656">
        <v>5000</v>
      </c>
      <c r="IWH48" s="635"/>
      <c r="IWI48" s="656">
        <v>5000</v>
      </c>
      <c r="IWJ48" s="635"/>
      <c r="IWK48" s="656">
        <v>5000</v>
      </c>
      <c r="IWL48" s="635"/>
      <c r="IWM48" s="656">
        <v>5000</v>
      </c>
      <c r="IWN48" s="635"/>
      <c r="IWO48" s="656">
        <v>5000</v>
      </c>
      <c r="IWP48" s="635"/>
      <c r="IWQ48" s="656">
        <v>5000</v>
      </c>
      <c r="IWR48" s="635"/>
      <c r="IWS48" s="656">
        <v>5000</v>
      </c>
      <c r="IWT48" s="635"/>
      <c r="IWU48" s="656">
        <v>5000</v>
      </c>
      <c r="IWV48" s="635"/>
      <c r="IWW48" s="656">
        <v>5000</v>
      </c>
      <c r="IWX48" s="635"/>
      <c r="IWY48" s="656">
        <v>5000</v>
      </c>
      <c r="IWZ48" s="635"/>
      <c r="IXA48" s="656">
        <v>5000</v>
      </c>
      <c r="IXB48" s="635"/>
      <c r="IXC48" s="656">
        <v>5000</v>
      </c>
      <c r="IXD48" s="635"/>
      <c r="IXE48" s="656">
        <v>5000</v>
      </c>
      <c r="IXF48" s="635"/>
      <c r="IXG48" s="656">
        <v>5000</v>
      </c>
      <c r="IXH48" s="635"/>
      <c r="IXI48" s="656">
        <v>5000</v>
      </c>
      <c r="IXJ48" s="635"/>
      <c r="IXK48" s="656">
        <v>5000</v>
      </c>
      <c r="IXL48" s="635"/>
      <c r="IXM48" s="656">
        <v>5000</v>
      </c>
      <c r="IXN48" s="635"/>
      <c r="IXO48" s="656">
        <v>5000</v>
      </c>
      <c r="IXP48" s="635"/>
      <c r="IXQ48" s="656">
        <v>5000</v>
      </c>
      <c r="IXR48" s="635"/>
      <c r="IXS48" s="656">
        <v>5000</v>
      </c>
      <c r="IXT48" s="635"/>
      <c r="IXU48" s="656">
        <v>5000</v>
      </c>
      <c r="IXV48" s="635"/>
      <c r="IXW48" s="656">
        <v>5000</v>
      </c>
      <c r="IXX48" s="635"/>
      <c r="IXY48" s="656">
        <v>5000</v>
      </c>
      <c r="IXZ48" s="635"/>
      <c r="IYA48" s="656">
        <v>5000</v>
      </c>
      <c r="IYB48" s="635"/>
      <c r="IYC48" s="656">
        <v>5000</v>
      </c>
      <c r="IYD48" s="635"/>
      <c r="IYE48" s="656">
        <v>5000</v>
      </c>
      <c r="IYF48" s="635"/>
      <c r="IYG48" s="656">
        <v>5000</v>
      </c>
      <c r="IYH48" s="635"/>
      <c r="IYI48" s="656">
        <v>5000</v>
      </c>
      <c r="IYJ48" s="635"/>
      <c r="IYK48" s="656">
        <v>5000</v>
      </c>
      <c r="IYL48" s="635"/>
      <c r="IYM48" s="656">
        <v>5000</v>
      </c>
      <c r="IYN48" s="635"/>
      <c r="IYO48" s="656">
        <v>5000</v>
      </c>
      <c r="IYP48" s="635"/>
      <c r="IYQ48" s="656">
        <v>5000</v>
      </c>
      <c r="IYR48" s="635"/>
      <c r="IYS48" s="656">
        <v>5000</v>
      </c>
      <c r="IYT48" s="635"/>
      <c r="IYU48" s="656">
        <v>5000</v>
      </c>
      <c r="IYV48" s="635"/>
      <c r="IYW48" s="656">
        <v>5000</v>
      </c>
      <c r="IYX48" s="635"/>
      <c r="IYY48" s="656">
        <v>5000</v>
      </c>
      <c r="IYZ48" s="635"/>
      <c r="IZA48" s="656">
        <v>5000</v>
      </c>
      <c r="IZB48" s="635"/>
      <c r="IZC48" s="656">
        <v>5000</v>
      </c>
      <c r="IZD48" s="635"/>
      <c r="IZE48" s="656">
        <v>5000</v>
      </c>
      <c r="IZF48" s="635"/>
      <c r="IZG48" s="656">
        <v>5000</v>
      </c>
      <c r="IZH48" s="635"/>
      <c r="IZI48" s="656">
        <v>5000</v>
      </c>
      <c r="IZJ48" s="635"/>
      <c r="IZK48" s="656">
        <v>5000</v>
      </c>
      <c r="IZL48" s="635"/>
      <c r="IZM48" s="656">
        <v>5000</v>
      </c>
      <c r="IZN48" s="635"/>
      <c r="IZO48" s="656">
        <v>5000</v>
      </c>
      <c r="IZP48" s="635"/>
      <c r="IZQ48" s="656">
        <v>5000</v>
      </c>
      <c r="IZR48" s="635"/>
      <c r="IZS48" s="656">
        <v>5000</v>
      </c>
      <c r="IZT48" s="635"/>
      <c r="IZU48" s="656">
        <v>5000</v>
      </c>
      <c r="IZV48" s="635"/>
      <c r="IZW48" s="656">
        <v>5000</v>
      </c>
      <c r="IZX48" s="635"/>
      <c r="IZY48" s="656">
        <v>5000</v>
      </c>
      <c r="IZZ48" s="635"/>
      <c r="JAA48" s="656">
        <v>5000</v>
      </c>
      <c r="JAB48" s="635"/>
      <c r="JAC48" s="656">
        <v>5000</v>
      </c>
      <c r="JAD48" s="635"/>
      <c r="JAE48" s="656">
        <v>5000</v>
      </c>
      <c r="JAF48" s="635"/>
      <c r="JAG48" s="656">
        <v>5000</v>
      </c>
      <c r="JAH48" s="635"/>
      <c r="JAI48" s="656">
        <v>5000</v>
      </c>
      <c r="JAJ48" s="635"/>
      <c r="JAK48" s="656">
        <v>5000</v>
      </c>
      <c r="JAL48" s="635"/>
      <c r="JAM48" s="656">
        <v>5000</v>
      </c>
      <c r="JAN48" s="635"/>
      <c r="JAO48" s="656">
        <v>5000</v>
      </c>
      <c r="JAP48" s="635"/>
      <c r="JAQ48" s="656">
        <v>5000</v>
      </c>
      <c r="JAR48" s="635"/>
      <c r="JAS48" s="656">
        <v>5000</v>
      </c>
      <c r="JAT48" s="635"/>
      <c r="JAU48" s="656">
        <v>5000</v>
      </c>
      <c r="JAV48" s="635"/>
      <c r="JAW48" s="656">
        <v>5000</v>
      </c>
      <c r="JAX48" s="635"/>
      <c r="JAY48" s="656">
        <v>5000</v>
      </c>
      <c r="JAZ48" s="635"/>
      <c r="JBA48" s="656">
        <v>5000</v>
      </c>
      <c r="JBB48" s="635"/>
      <c r="JBC48" s="656">
        <v>5000</v>
      </c>
      <c r="JBD48" s="635"/>
      <c r="JBE48" s="656">
        <v>5000</v>
      </c>
      <c r="JBF48" s="635"/>
      <c r="JBG48" s="656">
        <v>5000</v>
      </c>
      <c r="JBH48" s="635"/>
      <c r="JBI48" s="656">
        <v>5000</v>
      </c>
      <c r="JBJ48" s="635"/>
      <c r="JBK48" s="656">
        <v>5000</v>
      </c>
      <c r="JBL48" s="635"/>
      <c r="JBM48" s="656">
        <v>5000</v>
      </c>
      <c r="JBN48" s="635"/>
      <c r="JBO48" s="656">
        <v>5000</v>
      </c>
      <c r="JBP48" s="635"/>
      <c r="JBQ48" s="656">
        <v>5000</v>
      </c>
      <c r="JBR48" s="635"/>
      <c r="JBS48" s="656">
        <v>5000</v>
      </c>
      <c r="JBT48" s="635"/>
      <c r="JBU48" s="656">
        <v>5000</v>
      </c>
      <c r="JBV48" s="635"/>
      <c r="JBW48" s="656">
        <v>5000</v>
      </c>
      <c r="JBX48" s="635"/>
      <c r="JBY48" s="656">
        <v>5000</v>
      </c>
      <c r="JBZ48" s="635"/>
      <c r="JCA48" s="656">
        <v>5000</v>
      </c>
      <c r="JCB48" s="635"/>
      <c r="JCC48" s="656">
        <v>5000</v>
      </c>
      <c r="JCD48" s="635"/>
      <c r="JCE48" s="656">
        <v>5000</v>
      </c>
      <c r="JCF48" s="635"/>
      <c r="JCG48" s="656">
        <v>5000</v>
      </c>
      <c r="JCH48" s="635"/>
      <c r="JCI48" s="656">
        <v>5000</v>
      </c>
      <c r="JCJ48" s="635"/>
      <c r="JCK48" s="656">
        <v>5000</v>
      </c>
      <c r="JCL48" s="635"/>
      <c r="JCM48" s="656">
        <v>5000</v>
      </c>
      <c r="JCN48" s="635"/>
      <c r="JCO48" s="656">
        <v>5000</v>
      </c>
      <c r="JCP48" s="635"/>
      <c r="JCQ48" s="656">
        <v>5000</v>
      </c>
      <c r="JCR48" s="635"/>
      <c r="JCS48" s="656">
        <v>5000</v>
      </c>
      <c r="JCT48" s="635"/>
      <c r="JCU48" s="656">
        <v>5000</v>
      </c>
      <c r="JCV48" s="635"/>
      <c r="JCW48" s="656">
        <v>5000</v>
      </c>
      <c r="JCX48" s="635"/>
      <c r="JCY48" s="656">
        <v>5000</v>
      </c>
      <c r="JCZ48" s="635"/>
      <c r="JDA48" s="656">
        <v>5000</v>
      </c>
      <c r="JDB48" s="635"/>
      <c r="JDC48" s="656">
        <v>5000</v>
      </c>
      <c r="JDD48" s="635"/>
      <c r="JDE48" s="656">
        <v>5000</v>
      </c>
      <c r="JDF48" s="635"/>
      <c r="JDG48" s="656">
        <v>5000</v>
      </c>
      <c r="JDH48" s="635"/>
      <c r="JDI48" s="656">
        <v>5000</v>
      </c>
      <c r="JDJ48" s="635"/>
      <c r="JDK48" s="656">
        <v>5000</v>
      </c>
      <c r="JDL48" s="635"/>
      <c r="JDM48" s="656">
        <v>5000</v>
      </c>
      <c r="JDN48" s="635"/>
      <c r="JDO48" s="656">
        <v>5000</v>
      </c>
      <c r="JDP48" s="635"/>
      <c r="JDQ48" s="656">
        <v>5000</v>
      </c>
      <c r="JDR48" s="635"/>
      <c r="JDS48" s="656">
        <v>5000</v>
      </c>
      <c r="JDT48" s="635"/>
      <c r="JDU48" s="656">
        <v>5000</v>
      </c>
      <c r="JDV48" s="635"/>
      <c r="JDW48" s="656">
        <v>5000</v>
      </c>
      <c r="JDX48" s="635"/>
      <c r="JDY48" s="656">
        <v>5000</v>
      </c>
      <c r="JDZ48" s="635"/>
      <c r="JEA48" s="656">
        <v>5000</v>
      </c>
      <c r="JEB48" s="635"/>
      <c r="JEC48" s="656">
        <v>5000</v>
      </c>
      <c r="JED48" s="635"/>
      <c r="JEE48" s="656">
        <v>5000</v>
      </c>
      <c r="JEF48" s="635"/>
      <c r="JEG48" s="656">
        <v>5000</v>
      </c>
      <c r="JEH48" s="635"/>
      <c r="JEI48" s="656">
        <v>5000</v>
      </c>
      <c r="JEJ48" s="635"/>
      <c r="JEK48" s="656">
        <v>5000</v>
      </c>
      <c r="JEL48" s="635"/>
      <c r="JEM48" s="656">
        <v>5000</v>
      </c>
      <c r="JEN48" s="635"/>
      <c r="JEO48" s="656">
        <v>5000</v>
      </c>
      <c r="JEP48" s="635"/>
      <c r="JEQ48" s="656">
        <v>5000</v>
      </c>
      <c r="JER48" s="635"/>
      <c r="JES48" s="656">
        <v>5000</v>
      </c>
      <c r="JET48" s="635"/>
      <c r="JEU48" s="656">
        <v>5000</v>
      </c>
      <c r="JEV48" s="635"/>
      <c r="JEW48" s="656">
        <v>5000</v>
      </c>
      <c r="JEX48" s="635"/>
      <c r="JEY48" s="656">
        <v>5000</v>
      </c>
      <c r="JEZ48" s="635"/>
      <c r="JFA48" s="656">
        <v>5000</v>
      </c>
      <c r="JFB48" s="635"/>
      <c r="JFC48" s="656">
        <v>5000</v>
      </c>
      <c r="JFD48" s="635"/>
      <c r="JFE48" s="656">
        <v>5000</v>
      </c>
      <c r="JFF48" s="635"/>
      <c r="JFG48" s="656">
        <v>5000</v>
      </c>
      <c r="JFH48" s="635"/>
      <c r="JFI48" s="656">
        <v>5000</v>
      </c>
      <c r="JFJ48" s="635"/>
      <c r="JFK48" s="656">
        <v>5000</v>
      </c>
      <c r="JFL48" s="635"/>
      <c r="JFM48" s="656">
        <v>5000</v>
      </c>
      <c r="JFN48" s="635"/>
      <c r="JFO48" s="656">
        <v>5000</v>
      </c>
      <c r="JFP48" s="635"/>
      <c r="JFQ48" s="656">
        <v>5000</v>
      </c>
      <c r="JFR48" s="635"/>
      <c r="JFS48" s="656">
        <v>5000</v>
      </c>
      <c r="JFT48" s="635"/>
      <c r="JFU48" s="656">
        <v>5000</v>
      </c>
      <c r="JFV48" s="635"/>
      <c r="JFW48" s="656">
        <v>5000</v>
      </c>
      <c r="JFX48" s="635"/>
      <c r="JFY48" s="656">
        <v>5000</v>
      </c>
      <c r="JFZ48" s="635"/>
      <c r="JGA48" s="656">
        <v>5000</v>
      </c>
      <c r="JGB48" s="635"/>
      <c r="JGC48" s="656">
        <v>5000</v>
      </c>
      <c r="JGD48" s="635"/>
      <c r="JGE48" s="656">
        <v>5000</v>
      </c>
      <c r="JGF48" s="635"/>
      <c r="JGG48" s="656">
        <v>5000</v>
      </c>
      <c r="JGH48" s="635"/>
      <c r="JGI48" s="656">
        <v>5000</v>
      </c>
      <c r="JGJ48" s="635"/>
      <c r="JGK48" s="656">
        <v>5000</v>
      </c>
      <c r="JGL48" s="635"/>
      <c r="JGM48" s="656">
        <v>5000</v>
      </c>
      <c r="JGN48" s="635"/>
      <c r="JGO48" s="656">
        <v>5000</v>
      </c>
      <c r="JGP48" s="635"/>
      <c r="JGQ48" s="656">
        <v>5000</v>
      </c>
      <c r="JGR48" s="635"/>
      <c r="JGS48" s="656">
        <v>5000</v>
      </c>
      <c r="JGT48" s="635"/>
      <c r="JGU48" s="656">
        <v>5000</v>
      </c>
      <c r="JGV48" s="635"/>
      <c r="JGW48" s="656">
        <v>5000</v>
      </c>
      <c r="JGX48" s="635"/>
      <c r="JGY48" s="656">
        <v>5000</v>
      </c>
      <c r="JGZ48" s="635"/>
      <c r="JHA48" s="656">
        <v>5000</v>
      </c>
      <c r="JHB48" s="635"/>
      <c r="JHC48" s="656">
        <v>5000</v>
      </c>
      <c r="JHD48" s="635"/>
      <c r="JHE48" s="656">
        <v>5000</v>
      </c>
      <c r="JHF48" s="635"/>
      <c r="JHG48" s="656">
        <v>5000</v>
      </c>
      <c r="JHH48" s="635"/>
      <c r="JHI48" s="656">
        <v>5000</v>
      </c>
      <c r="JHJ48" s="635"/>
      <c r="JHK48" s="656">
        <v>5000</v>
      </c>
      <c r="JHL48" s="635"/>
      <c r="JHM48" s="656">
        <v>5000</v>
      </c>
      <c r="JHN48" s="635"/>
      <c r="JHO48" s="656">
        <v>5000</v>
      </c>
      <c r="JHP48" s="635"/>
      <c r="JHQ48" s="656">
        <v>5000</v>
      </c>
      <c r="JHR48" s="635"/>
      <c r="JHS48" s="656">
        <v>5000</v>
      </c>
      <c r="JHT48" s="635"/>
      <c r="JHU48" s="656">
        <v>5000</v>
      </c>
      <c r="JHV48" s="635"/>
      <c r="JHW48" s="656">
        <v>5000</v>
      </c>
      <c r="JHX48" s="635"/>
      <c r="JHY48" s="656">
        <v>5000</v>
      </c>
      <c r="JHZ48" s="635"/>
      <c r="JIA48" s="656">
        <v>5000</v>
      </c>
      <c r="JIB48" s="635"/>
      <c r="JIC48" s="656">
        <v>5000</v>
      </c>
      <c r="JID48" s="635"/>
      <c r="JIE48" s="656">
        <v>5000</v>
      </c>
      <c r="JIF48" s="635"/>
      <c r="JIG48" s="656">
        <v>5000</v>
      </c>
      <c r="JIH48" s="635"/>
      <c r="JII48" s="656">
        <v>5000</v>
      </c>
      <c r="JIJ48" s="635"/>
      <c r="JIK48" s="656">
        <v>5000</v>
      </c>
      <c r="JIL48" s="635"/>
      <c r="JIM48" s="656">
        <v>5000</v>
      </c>
      <c r="JIN48" s="635"/>
      <c r="JIO48" s="656">
        <v>5000</v>
      </c>
      <c r="JIP48" s="635"/>
      <c r="JIQ48" s="656">
        <v>5000</v>
      </c>
      <c r="JIR48" s="635"/>
      <c r="JIS48" s="656">
        <v>5000</v>
      </c>
      <c r="JIT48" s="635"/>
      <c r="JIU48" s="656">
        <v>5000</v>
      </c>
      <c r="JIV48" s="635"/>
      <c r="JIW48" s="656">
        <v>5000</v>
      </c>
      <c r="JIX48" s="635"/>
      <c r="JIY48" s="656">
        <v>5000</v>
      </c>
      <c r="JIZ48" s="635"/>
      <c r="JJA48" s="656">
        <v>5000</v>
      </c>
      <c r="JJB48" s="635"/>
      <c r="JJC48" s="656">
        <v>5000</v>
      </c>
      <c r="JJD48" s="635"/>
      <c r="JJE48" s="656">
        <v>5000</v>
      </c>
      <c r="JJF48" s="635"/>
      <c r="JJG48" s="656">
        <v>5000</v>
      </c>
      <c r="JJH48" s="635"/>
      <c r="JJI48" s="656">
        <v>5000</v>
      </c>
      <c r="JJJ48" s="635"/>
      <c r="JJK48" s="656">
        <v>5000</v>
      </c>
      <c r="JJL48" s="635"/>
      <c r="JJM48" s="656">
        <v>5000</v>
      </c>
      <c r="JJN48" s="635"/>
      <c r="JJO48" s="656">
        <v>5000</v>
      </c>
      <c r="JJP48" s="635"/>
      <c r="JJQ48" s="656">
        <v>5000</v>
      </c>
      <c r="JJR48" s="635"/>
      <c r="JJS48" s="656">
        <v>5000</v>
      </c>
      <c r="JJT48" s="635"/>
      <c r="JJU48" s="656">
        <v>5000</v>
      </c>
      <c r="JJV48" s="635"/>
      <c r="JJW48" s="656">
        <v>5000</v>
      </c>
      <c r="JJX48" s="635"/>
      <c r="JJY48" s="656">
        <v>5000</v>
      </c>
      <c r="JJZ48" s="635"/>
      <c r="JKA48" s="656">
        <v>5000</v>
      </c>
      <c r="JKB48" s="635"/>
      <c r="JKC48" s="656">
        <v>5000</v>
      </c>
      <c r="JKD48" s="635"/>
      <c r="JKE48" s="656">
        <v>5000</v>
      </c>
      <c r="JKF48" s="635"/>
      <c r="JKG48" s="656">
        <v>5000</v>
      </c>
      <c r="JKH48" s="635"/>
      <c r="JKI48" s="656">
        <v>5000</v>
      </c>
      <c r="JKJ48" s="635"/>
      <c r="JKK48" s="656">
        <v>5000</v>
      </c>
      <c r="JKL48" s="635"/>
      <c r="JKM48" s="656">
        <v>5000</v>
      </c>
      <c r="JKN48" s="635"/>
      <c r="JKO48" s="656">
        <v>5000</v>
      </c>
      <c r="JKP48" s="635"/>
      <c r="JKQ48" s="656">
        <v>5000</v>
      </c>
      <c r="JKR48" s="635"/>
      <c r="JKS48" s="656">
        <v>5000</v>
      </c>
      <c r="JKT48" s="635"/>
      <c r="JKU48" s="656">
        <v>5000</v>
      </c>
      <c r="JKV48" s="635"/>
      <c r="JKW48" s="656">
        <v>5000</v>
      </c>
      <c r="JKX48" s="635"/>
      <c r="JKY48" s="656">
        <v>5000</v>
      </c>
      <c r="JKZ48" s="635"/>
      <c r="JLA48" s="656">
        <v>5000</v>
      </c>
      <c r="JLB48" s="635"/>
      <c r="JLC48" s="656">
        <v>5000</v>
      </c>
      <c r="JLD48" s="635"/>
      <c r="JLE48" s="656">
        <v>5000</v>
      </c>
      <c r="JLF48" s="635"/>
      <c r="JLG48" s="656">
        <v>5000</v>
      </c>
      <c r="JLH48" s="635"/>
      <c r="JLI48" s="656">
        <v>5000</v>
      </c>
      <c r="JLJ48" s="635"/>
      <c r="JLK48" s="656">
        <v>5000</v>
      </c>
      <c r="JLL48" s="635"/>
      <c r="JLM48" s="656">
        <v>5000</v>
      </c>
      <c r="JLN48" s="635"/>
      <c r="JLO48" s="656">
        <v>5000</v>
      </c>
      <c r="JLP48" s="635"/>
      <c r="JLQ48" s="656">
        <v>5000</v>
      </c>
      <c r="JLR48" s="635"/>
      <c r="JLS48" s="656">
        <v>5000</v>
      </c>
      <c r="JLT48" s="635"/>
      <c r="JLU48" s="656">
        <v>5000</v>
      </c>
      <c r="JLV48" s="635"/>
      <c r="JLW48" s="656">
        <v>5000</v>
      </c>
      <c r="JLX48" s="635"/>
      <c r="JLY48" s="656">
        <v>5000</v>
      </c>
      <c r="JLZ48" s="635"/>
      <c r="JMA48" s="656">
        <v>5000</v>
      </c>
      <c r="JMB48" s="635"/>
      <c r="JMC48" s="656">
        <v>5000</v>
      </c>
      <c r="JMD48" s="635"/>
      <c r="JME48" s="656">
        <v>5000</v>
      </c>
      <c r="JMF48" s="635"/>
      <c r="JMG48" s="656">
        <v>5000</v>
      </c>
      <c r="JMH48" s="635"/>
      <c r="JMI48" s="656">
        <v>5000</v>
      </c>
      <c r="JMJ48" s="635"/>
      <c r="JMK48" s="656">
        <v>5000</v>
      </c>
      <c r="JML48" s="635"/>
      <c r="JMM48" s="656">
        <v>5000</v>
      </c>
      <c r="JMN48" s="635"/>
      <c r="JMO48" s="656">
        <v>5000</v>
      </c>
      <c r="JMP48" s="635"/>
      <c r="JMQ48" s="656">
        <v>5000</v>
      </c>
      <c r="JMR48" s="635"/>
      <c r="JMS48" s="656">
        <v>5000</v>
      </c>
      <c r="JMT48" s="635"/>
      <c r="JMU48" s="656">
        <v>5000</v>
      </c>
      <c r="JMV48" s="635"/>
      <c r="JMW48" s="656">
        <v>5000</v>
      </c>
      <c r="JMX48" s="635"/>
      <c r="JMY48" s="656">
        <v>5000</v>
      </c>
      <c r="JMZ48" s="635"/>
      <c r="JNA48" s="656">
        <v>5000</v>
      </c>
      <c r="JNB48" s="635"/>
      <c r="JNC48" s="656">
        <v>5000</v>
      </c>
      <c r="JND48" s="635"/>
      <c r="JNE48" s="656">
        <v>5000</v>
      </c>
      <c r="JNF48" s="635"/>
      <c r="JNG48" s="656">
        <v>5000</v>
      </c>
      <c r="JNH48" s="635"/>
      <c r="JNI48" s="656">
        <v>5000</v>
      </c>
      <c r="JNJ48" s="635"/>
      <c r="JNK48" s="656">
        <v>5000</v>
      </c>
      <c r="JNL48" s="635"/>
      <c r="JNM48" s="656">
        <v>5000</v>
      </c>
      <c r="JNN48" s="635"/>
      <c r="JNO48" s="656">
        <v>5000</v>
      </c>
      <c r="JNP48" s="635"/>
      <c r="JNQ48" s="656">
        <v>5000</v>
      </c>
      <c r="JNR48" s="635"/>
      <c r="JNS48" s="656">
        <v>5000</v>
      </c>
      <c r="JNT48" s="635"/>
      <c r="JNU48" s="656">
        <v>5000</v>
      </c>
      <c r="JNV48" s="635"/>
      <c r="JNW48" s="656">
        <v>5000</v>
      </c>
      <c r="JNX48" s="635"/>
      <c r="JNY48" s="656">
        <v>5000</v>
      </c>
      <c r="JNZ48" s="635"/>
      <c r="JOA48" s="656">
        <v>5000</v>
      </c>
      <c r="JOB48" s="635"/>
      <c r="JOC48" s="656">
        <v>5000</v>
      </c>
      <c r="JOD48" s="635"/>
      <c r="JOE48" s="656">
        <v>5000</v>
      </c>
      <c r="JOF48" s="635"/>
      <c r="JOG48" s="656">
        <v>5000</v>
      </c>
      <c r="JOH48" s="635"/>
      <c r="JOI48" s="656">
        <v>5000</v>
      </c>
      <c r="JOJ48" s="635"/>
      <c r="JOK48" s="656">
        <v>5000</v>
      </c>
      <c r="JOL48" s="635"/>
      <c r="JOM48" s="656">
        <v>5000</v>
      </c>
      <c r="JON48" s="635"/>
      <c r="JOO48" s="656">
        <v>5000</v>
      </c>
      <c r="JOP48" s="635"/>
      <c r="JOQ48" s="656">
        <v>5000</v>
      </c>
      <c r="JOR48" s="635"/>
      <c r="JOS48" s="656">
        <v>5000</v>
      </c>
      <c r="JOT48" s="635"/>
      <c r="JOU48" s="656">
        <v>5000</v>
      </c>
      <c r="JOV48" s="635"/>
      <c r="JOW48" s="656">
        <v>5000</v>
      </c>
      <c r="JOX48" s="635"/>
      <c r="JOY48" s="656">
        <v>5000</v>
      </c>
      <c r="JOZ48" s="635"/>
      <c r="JPA48" s="656">
        <v>5000</v>
      </c>
      <c r="JPB48" s="635"/>
      <c r="JPC48" s="656">
        <v>5000</v>
      </c>
      <c r="JPD48" s="635"/>
      <c r="JPE48" s="656">
        <v>5000</v>
      </c>
      <c r="JPF48" s="635"/>
      <c r="JPG48" s="656">
        <v>5000</v>
      </c>
      <c r="JPH48" s="635"/>
      <c r="JPI48" s="656">
        <v>5000</v>
      </c>
      <c r="JPJ48" s="635"/>
      <c r="JPK48" s="656">
        <v>5000</v>
      </c>
      <c r="JPL48" s="635"/>
      <c r="JPM48" s="656">
        <v>5000</v>
      </c>
      <c r="JPN48" s="635"/>
      <c r="JPO48" s="656">
        <v>5000</v>
      </c>
      <c r="JPP48" s="635"/>
      <c r="JPQ48" s="656">
        <v>5000</v>
      </c>
      <c r="JPR48" s="635"/>
      <c r="JPS48" s="656">
        <v>5000</v>
      </c>
      <c r="JPT48" s="635"/>
      <c r="JPU48" s="656">
        <v>5000</v>
      </c>
      <c r="JPV48" s="635"/>
      <c r="JPW48" s="656">
        <v>5000</v>
      </c>
      <c r="JPX48" s="635"/>
      <c r="JPY48" s="656">
        <v>5000</v>
      </c>
      <c r="JPZ48" s="635"/>
      <c r="JQA48" s="656">
        <v>5000</v>
      </c>
      <c r="JQB48" s="635"/>
      <c r="JQC48" s="656">
        <v>5000</v>
      </c>
      <c r="JQD48" s="635"/>
      <c r="JQE48" s="656">
        <v>5000</v>
      </c>
      <c r="JQF48" s="635"/>
      <c r="JQG48" s="656">
        <v>5000</v>
      </c>
      <c r="JQH48" s="635"/>
      <c r="JQI48" s="656">
        <v>5000</v>
      </c>
      <c r="JQJ48" s="635"/>
      <c r="JQK48" s="656">
        <v>5000</v>
      </c>
      <c r="JQL48" s="635"/>
      <c r="JQM48" s="656">
        <v>5000</v>
      </c>
      <c r="JQN48" s="635"/>
      <c r="JQO48" s="656">
        <v>5000</v>
      </c>
      <c r="JQP48" s="635"/>
      <c r="JQQ48" s="656">
        <v>5000</v>
      </c>
      <c r="JQR48" s="635"/>
      <c r="JQS48" s="656">
        <v>5000</v>
      </c>
      <c r="JQT48" s="635"/>
      <c r="JQU48" s="656">
        <v>5000</v>
      </c>
      <c r="JQV48" s="635"/>
      <c r="JQW48" s="656">
        <v>5000</v>
      </c>
      <c r="JQX48" s="635"/>
      <c r="JQY48" s="656">
        <v>5000</v>
      </c>
      <c r="JQZ48" s="635"/>
      <c r="JRA48" s="656">
        <v>5000</v>
      </c>
      <c r="JRB48" s="635"/>
      <c r="JRC48" s="656">
        <v>5000</v>
      </c>
      <c r="JRD48" s="635"/>
      <c r="JRE48" s="656">
        <v>5000</v>
      </c>
      <c r="JRF48" s="635"/>
      <c r="JRG48" s="656">
        <v>5000</v>
      </c>
      <c r="JRH48" s="635"/>
      <c r="JRI48" s="656">
        <v>5000</v>
      </c>
      <c r="JRJ48" s="635"/>
      <c r="JRK48" s="656">
        <v>5000</v>
      </c>
      <c r="JRL48" s="635"/>
      <c r="JRM48" s="656">
        <v>5000</v>
      </c>
      <c r="JRN48" s="635"/>
      <c r="JRO48" s="656">
        <v>5000</v>
      </c>
      <c r="JRP48" s="635"/>
      <c r="JRQ48" s="656">
        <v>5000</v>
      </c>
      <c r="JRR48" s="635"/>
      <c r="JRS48" s="656">
        <v>5000</v>
      </c>
      <c r="JRT48" s="635"/>
      <c r="JRU48" s="656">
        <v>5000</v>
      </c>
      <c r="JRV48" s="635"/>
      <c r="JRW48" s="656">
        <v>5000</v>
      </c>
      <c r="JRX48" s="635"/>
      <c r="JRY48" s="656">
        <v>5000</v>
      </c>
      <c r="JRZ48" s="635"/>
      <c r="JSA48" s="656">
        <v>5000</v>
      </c>
      <c r="JSB48" s="635"/>
      <c r="JSC48" s="656">
        <v>5000</v>
      </c>
      <c r="JSD48" s="635"/>
      <c r="JSE48" s="656">
        <v>5000</v>
      </c>
      <c r="JSF48" s="635"/>
      <c r="JSG48" s="656">
        <v>5000</v>
      </c>
      <c r="JSH48" s="635"/>
      <c r="JSI48" s="656">
        <v>5000</v>
      </c>
      <c r="JSJ48" s="635"/>
      <c r="JSK48" s="656">
        <v>5000</v>
      </c>
      <c r="JSL48" s="635"/>
      <c r="JSM48" s="656">
        <v>5000</v>
      </c>
      <c r="JSN48" s="635"/>
      <c r="JSO48" s="656">
        <v>5000</v>
      </c>
      <c r="JSP48" s="635"/>
      <c r="JSQ48" s="656">
        <v>5000</v>
      </c>
      <c r="JSR48" s="635"/>
      <c r="JSS48" s="656">
        <v>5000</v>
      </c>
      <c r="JST48" s="635"/>
      <c r="JSU48" s="656">
        <v>5000</v>
      </c>
      <c r="JSV48" s="635"/>
      <c r="JSW48" s="656">
        <v>5000</v>
      </c>
      <c r="JSX48" s="635"/>
      <c r="JSY48" s="656">
        <v>5000</v>
      </c>
      <c r="JSZ48" s="635"/>
      <c r="JTA48" s="656">
        <v>5000</v>
      </c>
      <c r="JTB48" s="635"/>
      <c r="JTC48" s="656">
        <v>5000</v>
      </c>
      <c r="JTD48" s="635"/>
      <c r="JTE48" s="656">
        <v>5000</v>
      </c>
      <c r="JTF48" s="635"/>
      <c r="JTG48" s="656">
        <v>5000</v>
      </c>
      <c r="JTH48" s="635"/>
      <c r="JTI48" s="656">
        <v>5000</v>
      </c>
      <c r="JTJ48" s="635"/>
      <c r="JTK48" s="656">
        <v>5000</v>
      </c>
      <c r="JTL48" s="635"/>
      <c r="JTM48" s="656">
        <v>5000</v>
      </c>
      <c r="JTN48" s="635"/>
      <c r="JTO48" s="656">
        <v>5000</v>
      </c>
      <c r="JTP48" s="635"/>
      <c r="JTQ48" s="656">
        <v>5000</v>
      </c>
      <c r="JTR48" s="635"/>
      <c r="JTS48" s="656">
        <v>5000</v>
      </c>
      <c r="JTT48" s="635"/>
      <c r="JTU48" s="656">
        <v>5000</v>
      </c>
      <c r="JTV48" s="635"/>
      <c r="JTW48" s="656">
        <v>5000</v>
      </c>
      <c r="JTX48" s="635"/>
      <c r="JTY48" s="656">
        <v>5000</v>
      </c>
      <c r="JTZ48" s="635"/>
      <c r="JUA48" s="656">
        <v>5000</v>
      </c>
      <c r="JUB48" s="635"/>
      <c r="JUC48" s="656">
        <v>5000</v>
      </c>
      <c r="JUD48" s="635"/>
      <c r="JUE48" s="656">
        <v>5000</v>
      </c>
      <c r="JUF48" s="635"/>
      <c r="JUG48" s="656">
        <v>5000</v>
      </c>
      <c r="JUH48" s="635"/>
      <c r="JUI48" s="656">
        <v>5000</v>
      </c>
      <c r="JUJ48" s="635"/>
      <c r="JUK48" s="656">
        <v>5000</v>
      </c>
      <c r="JUL48" s="635"/>
      <c r="JUM48" s="656">
        <v>5000</v>
      </c>
      <c r="JUN48" s="635"/>
      <c r="JUO48" s="656">
        <v>5000</v>
      </c>
      <c r="JUP48" s="635"/>
      <c r="JUQ48" s="656">
        <v>5000</v>
      </c>
      <c r="JUR48" s="635"/>
      <c r="JUS48" s="656">
        <v>5000</v>
      </c>
      <c r="JUT48" s="635"/>
      <c r="JUU48" s="656">
        <v>5000</v>
      </c>
      <c r="JUV48" s="635"/>
      <c r="JUW48" s="656">
        <v>5000</v>
      </c>
      <c r="JUX48" s="635"/>
      <c r="JUY48" s="656">
        <v>5000</v>
      </c>
      <c r="JUZ48" s="635"/>
      <c r="JVA48" s="656">
        <v>5000</v>
      </c>
      <c r="JVB48" s="635"/>
      <c r="JVC48" s="656">
        <v>5000</v>
      </c>
      <c r="JVD48" s="635"/>
      <c r="JVE48" s="656">
        <v>5000</v>
      </c>
      <c r="JVF48" s="635"/>
      <c r="JVG48" s="656">
        <v>5000</v>
      </c>
      <c r="JVH48" s="635"/>
      <c r="JVI48" s="656">
        <v>5000</v>
      </c>
      <c r="JVJ48" s="635"/>
      <c r="JVK48" s="656">
        <v>5000</v>
      </c>
      <c r="JVL48" s="635"/>
      <c r="JVM48" s="656">
        <v>5000</v>
      </c>
      <c r="JVN48" s="635"/>
      <c r="JVO48" s="656">
        <v>5000</v>
      </c>
      <c r="JVP48" s="635"/>
      <c r="JVQ48" s="656">
        <v>5000</v>
      </c>
      <c r="JVR48" s="635"/>
      <c r="JVS48" s="656">
        <v>5000</v>
      </c>
      <c r="JVT48" s="635"/>
      <c r="JVU48" s="656">
        <v>5000</v>
      </c>
      <c r="JVV48" s="635"/>
      <c r="JVW48" s="656">
        <v>5000</v>
      </c>
      <c r="JVX48" s="635"/>
      <c r="JVY48" s="656">
        <v>5000</v>
      </c>
      <c r="JVZ48" s="635"/>
      <c r="JWA48" s="656">
        <v>5000</v>
      </c>
      <c r="JWB48" s="635"/>
      <c r="JWC48" s="656">
        <v>5000</v>
      </c>
      <c r="JWD48" s="635"/>
      <c r="JWE48" s="656">
        <v>5000</v>
      </c>
      <c r="JWF48" s="635"/>
      <c r="JWG48" s="656">
        <v>5000</v>
      </c>
      <c r="JWH48" s="635"/>
      <c r="JWI48" s="656">
        <v>5000</v>
      </c>
      <c r="JWJ48" s="635"/>
      <c r="JWK48" s="656">
        <v>5000</v>
      </c>
      <c r="JWL48" s="635"/>
      <c r="JWM48" s="656">
        <v>5000</v>
      </c>
      <c r="JWN48" s="635"/>
      <c r="JWO48" s="656">
        <v>5000</v>
      </c>
      <c r="JWP48" s="635"/>
      <c r="JWQ48" s="656">
        <v>5000</v>
      </c>
      <c r="JWR48" s="635"/>
      <c r="JWS48" s="656">
        <v>5000</v>
      </c>
      <c r="JWT48" s="635"/>
      <c r="JWU48" s="656">
        <v>5000</v>
      </c>
      <c r="JWV48" s="635"/>
      <c r="JWW48" s="656">
        <v>5000</v>
      </c>
      <c r="JWX48" s="635"/>
      <c r="JWY48" s="656">
        <v>5000</v>
      </c>
      <c r="JWZ48" s="635"/>
      <c r="JXA48" s="656">
        <v>5000</v>
      </c>
      <c r="JXB48" s="635"/>
      <c r="JXC48" s="656">
        <v>5000</v>
      </c>
      <c r="JXD48" s="635"/>
      <c r="JXE48" s="656">
        <v>5000</v>
      </c>
      <c r="JXF48" s="635"/>
      <c r="JXG48" s="656">
        <v>5000</v>
      </c>
      <c r="JXH48" s="635"/>
      <c r="JXI48" s="656">
        <v>5000</v>
      </c>
      <c r="JXJ48" s="635"/>
      <c r="JXK48" s="656">
        <v>5000</v>
      </c>
      <c r="JXL48" s="635"/>
      <c r="JXM48" s="656">
        <v>5000</v>
      </c>
      <c r="JXN48" s="635"/>
      <c r="JXO48" s="656">
        <v>5000</v>
      </c>
      <c r="JXP48" s="635"/>
      <c r="JXQ48" s="656">
        <v>5000</v>
      </c>
      <c r="JXR48" s="635"/>
      <c r="JXS48" s="656">
        <v>5000</v>
      </c>
      <c r="JXT48" s="635"/>
      <c r="JXU48" s="656">
        <v>5000</v>
      </c>
      <c r="JXV48" s="635"/>
      <c r="JXW48" s="656">
        <v>5000</v>
      </c>
      <c r="JXX48" s="635"/>
      <c r="JXY48" s="656">
        <v>5000</v>
      </c>
      <c r="JXZ48" s="635"/>
      <c r="JYA48" s="656">
        <v>5000</v>
      </c>
      <c r="JYB48" s="635"/>
      <c r="JYC48" s="656">
        <v>5000</v>
      </c>
      <c r="JYD48" s="635"/>
      <c r="JYE48" s="656">
        <v>5000</v>
      </c>
      <c r="JYF48" s="635"/>
      <c r="JYG48" s="656">
        <v>5000</v>
      </c>
      <c r="JYH48" s="635"/>
      <c r="JYI48" s="656">
        <v>5000</v>
      </c>
      <c r="JYJ48" s="635"/>
      <c r="JYK48" s="656">
        <v>5000</v>
      </c>
      <c r="JYL48" s="635"/>
      <c r="JYM48" s="656">
        <v>5000</v>
      </c>
      <c r="JYN48" s="635"/>
      <c r="JYO48" s="656">
        <v>5000</v>
      </c>
      <c r="JYP48" s="635"/>
      <c r="JYQ48" s="656">
        <v>5000</v>
      </c>
      <c r="JYR48" s="635"/>
      <c r="JYS48" s="656">
        <v>5000</v>
      </c>
      <c r="JYT48" s="635"/>
      <c r="JYU48" s="656">
        <v>5000</v>
      </c>
      <c r="JYV48" s="635"/>
      <c r="JYW48" s="656">
        <v>5000</v>
      </c>
      <c r="JYX48" s="635"/>
      <c r="JYY48" s="656">
        <v>5000</v>
      </c>
      <c r="JYZ48" s="635"/>
      <c r="JZA48" s="656">
        <v>5000</v>
      </c>
      <c r="JZB48" s="635"/>
      <c r="JZC48" s="656">
        <v>5000</v>
      </c>
      <c r="JZD48" s="635"/>
      <c r="JZE48" s="656">
        <v>5000</v>
      </c>
      <c r="JZF48" s="635"/>
      <c r="JZG48" s="656">
        <v>5000</v>
      </c>
      <c r="JZH48" s="635"/>
      <c r="JZI48" s="656">
        <v>5000</v>
      </c>
      <c r="JZJ48" s="635"/>
      <c r="JZK48" s="656">
        <v>5000</v>
      </c>
      <c r="JZL48" s="635"/>
      <c r="JZM48" s="656">
        <v>5000</v>
      </c>
      <c r="JZN48" s="635"/>
      <c r="JZO48" s="656">
        <v>5000</v>
      </c>
      <c r="JZP48" s="635"/>
      <c r="JZQ48" s="656">
        <v>5000</v>
      </c>
      <c r="JZR48" s="635"/>
      <c r="JZS48" s="656">
        <v>5000</v>
      </c>
      <c r="JZT48" s="635"/>
      <c r="JZU48" s="656">
        <v>5000</v>
      </c>
      <c r="JZV48" s="635"/>
      <c r="JZW48" s="656">
        <v>5000</v>
      </c>
      <c r="JZX48" s="635"/>
      <c r="JZY48" s="656">
        <v>5000</v>
      </c>
      <c r="JZZ48" s="635"/>
      <c r="KAA48" s="656">
        <v>5000</v>
      </c>
      <c r="KAB48" s="635"/>
      <c r="KAC48" s="656">
        <v>5000</v>
      </c>
      <c r="KAD48" s="635"/>
      <c r="KAE48" s="656">
        <v>5000</v>
      </c>
      <c r="KAF48" s="635"/>
      <c r="KAG48" s="656">
        <v>5000</v>
      </c>
      <c r="KAH48" s="635"/>
      <c r="KAI48" s="656">
        <v>5000</v>
      </c>
      <c r="KAJ48" s="635"/>
      <c r="KAK48" s="656">
        <v>5000</v>
      </c>
      <c r="KAL48" s="635"/>
      <c r="KAM48" s="656">
        <v>5000</v>
      </c>
      <c r="KAN48" s="635"/>
      <c r="KAO48" s="656">
        <v>5000</v>
      </c>
      <c r="KAP48" s="635"/>
      <c r="KAQ48" s="656">
        <v>5000</v>
      </c>
      <c r="KAR48" s="635"/>
      <c r="KAS48" s="656">
        <v>5000</v>
      </c>
      <c r="KAT48" s="635"/>
      <c r="KAU48" s="656">
        <v>5000</v>
      </c>
      <c r="KAV48" s="635"/>
      <c r="KAW48" s="656">
        <v>5000</v>
      </c>
      <c r="KAX48" s="635"/>
      <c r="KAY48" s="656">
        <v>5000</v>
      </c>
      <c r="KAZ48" s="635"/>
      <c r="KBA48" s="656">
        <v>5000</v>
      </c>
      <c r="KBB48" s="635"/>
      <c r="KBC48" s="656">
        <v>5000</v>
      </c>
      <c r="KBD48" s="635"/>
      <c r="KBE48" s="656">
        <v>5000</v>
      </c>
      <c r="KBF48" s="635"/>
      <c r="KBG48" s="656">
        <v>5000</v>
      </c>
      <c r="KBH48" s="635"/>
      <c r="KBI48" s="656">
        <v>5000</v>
      </c>
      <c r="KBJ48" s="635"/>
      <c r="KBK48" s="656">
        <v>5000</v>
      </c>
      <c r="KBL48" s="635"/>
      <c r="KBM48" s="656">
        <v>5000</v>
      </c>
      <c r="KBN48" s="635"/>
      <c r="KBO48" s="656">
        <v>5000</v>
      </c>
      <c r="KBP48" s="635"/>
      <c r="KBQ48" s="656">
        <v>5000</v>
      </c>
      <c r="KBR48" s="635"/>
      <c r="KBS48" s="656">
        <v>5000</v>
      </c>
      <c r="KBT48" s="635"/>
      <c r="KBU48" s="656">
        <v>5000</v>
      </c>
      <c r="KBV48" s="635"/>
      <c r="KBW48" s="656">
        <v>5000</v>
      </c>
      <c r="KBX48" s="635"/>
      <c r="KBY48" s="656">
        <v>5000</v>
      </c>
      <c r="KBZ48" s="635"/>
      <c r="KCA48" s="656">
        <v>5000</v>
      </c>
      <c r="KCB48" s="635"/>
      <c r="KCC48" s="656">
        <v>5000</v>
      </c>
      <c r="KCD48" s="635"/>
      <c r="KCE48" s="656">
        <v>5000</v>
      </c>
      <c r="KCF48" s="635"/>
      <c r="KCG48" s="656">
        <v>5000</v>
      </c>
      <c r="KCH48" s="635"/>
      <c r="KCI48" s="656">
        <v>5000</v>
      </c>
      <c r="KCJ48" s="635"/>
      <c r="KCK48" s="656">
        <v>5000</v>
      </c>
      <c r="KCL48" s="635"/>
      <c r="KCM48" s="656">
        <v>5000</v>
      </c>
      <c r="KCN48" s="635"/>
      <c r="KCO48" s="656">
        <v>5000</v>
      </c>
      <c r="KCP48" s="635"/>
      <c r="KCQ48" s="656">
        <v>5000</v>
      </c>
      <c r="KCR48" s="635"/>
      <c r="KCS48" s="656">
        <v>5000</v>
      </c>
      <c r="KCT48" s="635"/>
      <c r="KCU48" s="656">
        <v>5000</v>
      </c>
      <c r="KCV48" s="635"/>
      <c r="KCW48" s="656">
        <v>5000</v>
      </c>
      <c r="KCX48" s="635"/>
      <c r="KCY48" s="656">
        <v>5000</v>
      </c>
      <c r="KCZ48" s="635"/>
      <c r="KDA48" s="656">
        <v>5000</v>
      </c>
      <c r="KDB48" s="635"/>
      <c r="KDC48" s="656">
        <v>5000</v>
      </c>
      <c r="KDD48" s="635"/>
      <c r="KDE48" s="656">
        <v>5000</v>
      </c>
      <c r="KDF48" s="635"/>
      <c r="KDG48" s="656">
        <v>5000</v>
      </c>
      <c r="KDH48" s="635"/>
      <c r="KDI48" s="656">
        <v>5000</v>
      </c>
      <c r="KDJ48" s="635"/>
      <c r="KDK48" s="656">
        <v>5000</v>
      </c>
      <c r="KDL48" s="635"/>
      <c r="KDM48" s="656">
        <v>5000</v>
      </c>
      <c r="KDN48" s="635"/>
      <c r="KDO48" s="656">
        <v>5000</v>
      </c>
      <c r="KDP48" s="635"/>
      <c r="KDQ48" s="656">
        <v>5000</v>
      </c>
      <c r="KDR48" s="635"/>
      <c r="KDS48" s="656">
        <v>5000</v>
      </c>
      <c r="KDT48" s="635"/>
      <c r="KDU48" s="656">
        <v>5000</v>
      </c>
      <c r="KDV48" s="635"/>
      <c r="KDW48" s="656">
        <v>5000</v>
      </c>
      <c r="KDX48" s="635"/>
      <c r="KDY48" s="656">
        <v>5000</v>
      </c>
      <c r="KDZ48" s="635"/>
      <c r="KEA48" s="656">
        <v>5000</v>
      </c>
      <c r="KEB48" s="635"/>
      <c r="KEC48" s="656">
        <v>5000</v>
      </c>
      <c r="KED48" s="635"/>
      <c r="KEE48" s="656">
        <v>5000</v>
      </c>
      <c r="KEF48" s="635"/>
      <c r="KEG48" s="656">
        <v>5000</v>
      </c>
      <c r="KEH48" s="635"/>
      <c r="KEI48" s="656">
        <v>5000</v>
      </c>
      <c r="KEJ48" s="635"/>
      <c r="KEK48" s="656">
        <v>5000</v>
      </c>
      <c r="KEL48" s="635"/>
      <c r="KEM48" s="656">
        <v>5000</v>
      </c>
      <c r="KEN48" s="635"/>
      <c r="KEO48" s="656">
        <v>5000</v>
      </c>
      <c r="KEP48" s="635"/>
      <c r="KEQ48" s="656">
        <v>5000</v>
      </c>
      <c r="KER48" s="635"/>
      <c r="KES48" s="656">
        <v>5000</v>
      </c>
      <c r="KET48" s="635"/>
      <c r="KEU48" s="656">
        <v>5000</v>
      </c>
      <c r="KEV48" s="635"/>
      <c r="KEW48" s="656">
        <v>5000</v>
      </c>
      <c r="KEX48" s="635"/>
      <c r="KEY48" s="656">
        <v>5000</v>
      </c>
      <c r="KEZ48" s="635"/>
      <c r="KFA48" s="656">
        <v>5000</v>
      </c>
      <c r="KFB48" s="635"/>
      <c r="KFC48" s="656">
        <v>5000</v>
      </c>
      <c r="KFD48" s="635"/>
      <c r="KFE48" s="656">
        <v>5000</v>
      </c>
      <c r="KFF48" s="635"/>
      <c r="KFG48" s="656">
        <v>5000</v>
      </c>
      <c r="KFH48" s="635"/>
      <c r="KFI48" s="656">
        <v>5000</v>
      </c>
      <c r="KFJ48" s="635"/>
      <c r="KFK48" s="656">
        <v>5000</v>
      </c>
      <c r="KFL48" s="635"/>
      <c r="KFM48" s="656">
        <v>5000</v>
      </c>
      <c r="KFN48" s="635"/>
      <c r="KFO48" s="656">
        <v>5000</v>
      </c>
      <c r="KFP48" s="635"/>
      <c r="KFQ48" s="656">
        <v>5000</v>
      </c>
      <c r="KFR48" s="635"/>
      <c r="KFS48" s="656">
        <v>5000</v>
      </c>
      <c r="KFT48" s="635"/>
      <c r="KFU48" s="656">
        <v>5000</v>
      </c>
      <c r="KFV48" s="635"/>
      <c r="KFW48" s="656">
        <v>5000</v>
      </c>
      <c r="KFX48" s="635"/>
      <c r="KFY48" s="656">
        <v>5000</v>
      </c>
      <c r="KFZ48" s="635"/>
      <c r="KGA48" s="656">
        <v>5000</v>
      </c>
      <c r="KGB48" s="635"/>
      <c r="KGC48" s="656">
        <v>5000</v>
      </c>
      <c r="KGD48" s="635"/>
      <c r="KGE48" s="656">
        <v>5000</v>
      </c>
      <c r="KGF48" s="635"/>
      <c r="KGG48" s="656">
        <v>5000</v>
      </c>
      <c r="KGH48" s="635"/>
      <c r="KGI48" s="656">
        <v>5000</v>
      </c>
      <c r="KGJ48" s="635"/>
      <c r="KGK48" s="656">
        <v>5000</v>
      </c>
      <c r="KGL48" s="635"/>
      <c r="KGM48" s="656">
        <v>5000</v>
      </c>
      <c r="KGN48" s="635"/>
      <c r="KGO48" s="656">
        <v>5000</v>
      </c>
      <c r="KGP48" s="635"/>
      <c r="KGQ48" s="656">
        <v>5000</v>
      </c>
      <c r="KGR48" s="635"/>
      <c r="KGS48" s="656">
        <v>5000</v>
      </c>
      <c r="KGT48" s="635"/>
      <c r="KGU48" s="656">
        <v>5000</v>
      </c>
      <c r="KGV48" s="635"/>
      <c r="KGW48" s="656">
        <v>5000</v>
      </c>
      <c r="KGX48" s="635"/>
      <c r="KGY48" s="656">
        <v>5000</v>
      </c>
      <c r="KGZ48" s="635"/>
      <c r="KHA48" s="656">
        <v>5000</v>
      </c>
      <c r="KHB48" s="635"/>
      <c r="KHC48" s="656">
        <v>5000</v>
      </c>
      <c r="KHD48" s="635"/>
      <c r="KHE48" s="656">
        <v>5000</v>
      </c>
      <c r="KHF48" s="635"/>
      <c r="KHG48" s="656">
        <v>5000</v>
      </c>
      <c r="KHH48" s="635"/>
      <c r="KHI48" s="656">
        <v>5000</v>
      </c>
      <c r="KHJ48" s="635"/>
      <c r="KHK48" s="656">
        <v>5000</v>
      </c>
      <c r="KHL48" s="635"/>
      <c r="KHM48" s="656">
        <v>5000</v>
      </c>
      <c r="KHN48" s="635"/>
      <c r="KHO48" s="656">
        <v>5000</v>
      </c>
      <c r="KHP48" s="635"/>
      <c r="KHQ48" s="656">
        <v>5000</v>
      </c>
      <c r="KHR48" s="635"/>
      <c r="KHS48" s="656">
        <v>5000</v>
      </c>
      <c r="KHT48" s="635"/>
      <c r="KHU48" s="656">
        <v>5000</v>
      </c>
      <c r="KHV48" s="635"/>
      <c r="KHW48" s="656">
        <v>5000</v>
      </c>
      <c r="KHX48" s="635"/>
      <c r="KHY48" s="656">
        <v>5000</v>
      </c>
      <c r="KHZ48" s="635"/>
      <c r="KIA48" s="656">
        <v>5000</v>
      </c>
      <c r="KIB48" s="635"/>
      <c r="KIC48" s="656">
        <v>5000</v>
      </c>
      <c r="KID48" s="635"/>
      <c r="KIE48" s="656">
        <v>5000</v>
      </c>
      <c r="KIF48" s="635"/>
      <c r="KIG48" s="656">
        <v>5000</v>
      </c>
      <c r="KIH48" s="635"/>
      <c r="KII48" s="656">
        <v>5000</v>
      </c>
      <c r="KIJ48" s="635"/>
      <c r="KIK48" s="656">
        <v>5000</v>
      </c>
      <c r="KIL48" s="635"/>
      <c r="KIM48" s="656">
        <v>5000</v>
      </c>
      <c r="KIN48" s="635"/>
      <c r="KIO48" s="656">
        <v>5000</v>
      </c>
      <c r="KIP48" s="635"/>
      <c r="KIQ48" s="656">
        <v>5000</v>
      </c>
      <c r="KIR48" s="635"/>
      <c r="KIS48" s="656">
        <v>5000</v>
      </c>
      <c r="KIT48" s="635"/>
      <c r="KIU48" s="656">
        <v>5000</v>
      </c>
      <c r="KIV48" s="635"/>
      <c r="KIW48" s="656">
        <v>5000</v>
      </c>
      <c r="KIX48" s="635"/>
      <c r="KIY48" s="656">
        <v>5000</v>
      </c>
      <c r="KIZ48" s="635"/>
      <c r="KJA48" s="656">
        <v>5000</v>
      </c>
      <c r="KJB48" s="635"/>
      <c r="KJC48" s="656">
        <v>5000</v>
      </c>
      <c r="KJD48" s="635"/>
      <c r="KJE48" s="656">
        <v>5000</v>
      </c>
      <c r="KJF48" s="635"/>
      <c r="KJG48" s="656">
        <v>5000</v>
      </c>
      <c r="KJH48" s="635"/>
      <c r="KJI48" s="656">
        <v>5000</v>
      </c>
      <c r="KJJ48" s="635"/>
      <c r="KJK48" s="656">
        <v>5000</v>
      </c>
      <c r="KJL48" s="635"/>
      <c r="KJM48" s="656">
        <v>5000</v>
      </c>
      <c r="KJN48" s="635"/>
      <c r="KJO48" s="656">
        <v>5000</v>
      </c>
      <c r="KJP48" s="635"/>
      <c r="KJQ48" s="656">
        <v>5000</v>
      </c>
      <c r="KJR48" s="635"/>
      <c r="KJS48" s="656">
        <v>5000</v>
      </c>
      <c r="KJT48" s="635"/>
      <c r="KJU48" s="656">
        <v>5000</v>
      </c>
      <c r="KJV48" s="635"/>
      <c r="KJW48" s="656">
        <v>5000</v>
      </c>
      <c r="KJX48" s="635"/>
      <c r="KJY48" s="656">
        <v>5000</v>
      </c>
      <c r="KJZ48" s="635"/>
      <c r="KKA48" s="656">
        <v>5000</v>
      </c>
      <c r="KKB48" s="635"/>
      <c r="KKC48" s="656">
        <v>5000</v>
      </c>
      <c r="KKD48" s="635"/>
      <c r="KKE48" s="656">
        <v>5000</v>
      </c>
      <c r="KKF48" s="635"/>
      <c r="KKG48" s="656">
        <v>5000</v>
      </c>
      <c r="KKH48" s="635"/>
      <c r="KKI48" s="656">
        <v>5000</v>
      </c>
      <c r="KKJ48" s="635"/>
      <c r="KKK48" s="656">
        <v>5000</v>
      </c>
      <c r="KKL48" s="635"/>
      <c r="KKM48" s="656">
        <v>5000</v>
      </c>
      <c r="KKN48" s="635"/>
      <c r="KKO48" s="656">
        <v>5000</v>
      </c>
      <c r="KKP48" s="635"/>
      <c r="KKQ48" s="656">
        <v>5000</v>
      </c>
      <c r="KKR48" s="635"/>
      <c r="KKS48" s="656">
        <v>5000</v>
      </c>
      <c r="KKT48" s="635"/>
      <c r="KKU48" s="656">
        <v>5000</v>
      </c>
      <c r="KKV48" s="635"/>
      <c r="KKW48" s="656">
        <v>5000</v>
      </c>
      <c r="KKX48" s="635"/>
      <c r="KKY48" s="656">
        <v>5000</v>
      </c>
      <c r="KKZ48" s="635"/>
      <c r="KLA48" s="656">
        <v>5000</v>
      </c>
      <c r="KLB48" s="635"/>
      <c r="KLC48" s="656">
        <v>5000</v>
      </c>
      <c r="KLD48" s="635"/>
      <c r="KLE48" s="656">
        <v>5000</v>
      </c>
      <c r="KLF48" s="635"/>
      <c r="KLG48" s="656">
        <v>5000</v>
      </c>
      <c r="KLH48" s="635"/>
      <c r="KLI48" s="656">
        <v>5000</v>
      </c>
      <c r="KLJ48" s="635"/>
      <c r="KLK48" s="656">
        <v>5000</v>
      </c>
      <c r="KLL48" s="635"/>
      <c r="KLM48" s="656">
        <v>5000</v>
      </c>
      <c r="KLN48" s="635"/>
      <c r="KLO48" s="656">
        <v>5000</v>
      </c>
      <c r="KLP48" s="635"/>
      <c r="KLQ48" s="656">
        <v>5000</v>
      </c>
      <c r="KLR48" s="635"/>
      <c r="KLS48" s="656">
        <v>5000</v>
      </c>
      <c r="KLT48" s="635"/>
      <c r="KLU48" s="656">
        <v>5000</v>
      </c>
      <c r="KLV48" s="635"/>
      <c r="KLW48" s="656">
        <v>5000</v>
      </c>
      <c r="KLX48" s="635"/>
      <c r="KLY48" s="656">
        <v>5000</v>
      </c>
      <c r="KLZ48" s="635"/>
      <c r="KMA48" s="656">
        <v>5000</v>
      </c>
      <c r="KMB48" s="635"/>
      <c r="KMC48" s="656">
        <v>5000</v>
      </c>
      <c r="KMD48" s="635"/>
      <c r="KME48" s="656">
        <v>5000</v>
      </c>
      <c r="KMF48" s="635"/>
      <c r="KMG48" s="656">
        <v>5000</v>
      </c>
      <c r="KMH48" s="635"/>
      <c r="KMI48" s="656">
        <v>5000</v>
      </c>
      <c r="KMJ48" s="635"/>
      <c r="KMK48" s="656">
        <v>5000</v>
      </c>
      <c r="KML48" s="635"/>
      <c r="KMM48" s="656">
        <v>5000</v>
      </c>
      <c r="KMN48" s="635"/>
      <c r="KMO48" s="656">
        <v>5000</v>
      </c>
      <c r="KMP48" s="635"/>
      <c r="KMQ48" s="656">
        <v>5000</v>
      </c>
      <c r="KMR48" s="635"/>
      <c r="KMS48" s="656">
        <v>5000</v>
      </c>
      <c r="KMT48" s="635"/>
      <c r="KMU48" s="656">
        <v>5000</v>
      </c>
      <c r="KMV48" s="635"/>
      <c r="KMW48" s="656">
        <v>5000</v>
      </c>
      <c r="KMX48" s="635"/>
      <c r="KMY48" s="656">
        <v>5000</v>
      </c>
      <c r="KMZ48" s="635"/>
      <c r="KNA48" s="656">
        <v>5000</v>
      </c>
      <c r="KNB48" s="635"/>
      <c r="KNC48" s="656">
        <v>5000</v>
      </c>
      <c r="KND48" s="635"/>
      <c r="KNE48" s="656">
        <v>5000</v>
      </c>
      <c r="KNF48" s="635"/>
      <c r="KNG48" s="656">
        <v>5000</v>
      </c>
      <c r="KNH48" s="635"/>
      <c r="KNI48" s="656">
        <v>5000</v>
      </c>
      <c r="KNJ48" s="635"/>
      <c r="KNK48" s="656">
        <v>5000</v>
      </c>
      <c r="KNL48" s="635"/>
      <c r="KNM48" s="656">
        <v>5000</v>
      </c>
      <c r="KNN48" s="635"/>
      <c r="KNO48" s="656">
        <v>5000</v>
      </c>
      <c r="KNP48" s="635"/>
      <c r="KNQ48" s="656">
        <v>5000</v>
      </c>
      <c r="KNR48" s="635"/>
      <c r="KNS48" s="656">
        <v>5000</v>
      </c>
      <c r="KNT48" s="635"/>
      <c r="KNU48" s="656">
        <v>5000</v>
      </c>
      <c r="KNV48" s="635"/>
      <c r="KNW48" s="656">
        <v>5000</v>
      </c>
      <c r="KNX48" s="635"/>
      <c r="KNY48" s="656">
        <v>5000</v>
      </c>
      <c r="KNZ48" s="635"/>
      <c r="KOA48" s="656">
        <v>5000</v>
      </c>
      <c r="KOB48" s="635"/>
      <c r="KOC48" s="656">
        <v>5000</v>
      </c>
      <c r="KOD48" s="635"/>
      <c r="KOE48" s="656">
        <v>5000</v>
      </c>
      <c r="KOF48" s="635"/>
      <c r="KOG48" s="656">
        <v>5000</v>
      </c>
      <c r="KOH48" s="635"/>
      <c r="KOI48" s="656">
        <v>5000</v>
      </c>
      <c r="KOJ48" s="635"/>
      <c r="KOK48" s="656">
        <v>5000</v>
      </c>
      <c r="KOL48" s="635"/>
      <c r="KOM48" s="656">
        <v>5000</v>
      </c>
      <c r="KON48" s="635"/>
      <c r="KOO48" s="656">
        <v>5000</v>
      </c>
      <c r="KOP48" s="635"/>
      <c r="KOQ48" s="656">
        <v>5000</v>
      </c>
      <c r="KOR48" s="635"/>
      <c r="KOS48" s="656">
        <v>5000</v>
      </c>
      <c r="KOT48" s="635"/>
      <c r="KOU48" s="656">
        <v>5000</v>
      </c>
      <c r="KOV48" s="635"/>
      <c r="KOW48" s="656">
        <v>5000</v>
      </c>
      <c r="KOX48" s="635"/>
      <c r="KOY48" s="656">
        <v>5000</v>
      </c>
      <c r="KOZ48" s="635"/>
      <c r="KPA48" s="656">
        <v>5000</v>
      </c>
      <c r="KPB48" s="635"/>
      <c r="KPC48" s="656">
        <v>5000</v>
      </c>
      <c r="KPD48" s="635"/>
      <c r="KPE48" s="656">
        <v>5000</v>
      </c>
      <c r="KPF48" s="635"/>
      <c r="KPG48" s="656">
        <v>5000</v>
      </c>
      <c r="KPH48" s="635"/>
      <c r="KPI48" s="656">
        <v>5000</v>
      </c>
      <c r="KPJ48" s="635"/>
      <c r="KPK48" s="656">
        <v>5000</v>
      </c>
      <c r="KPL48" s="635"/>
      <c r="KPM48" s="656">
        <v>5000</v>
      </c>
      <c r="KPN48" s="635"/>
      <c r="KPO48" s="656">
        <v>5000</v>
      </c>
      <c r="KPP48" s="635"/>
      <c r="KPQ48" s="656">
        <v>5000</v>
      </c>
      <c r="KPR48" s="635"/>
      <c r="KPS48" s="656">
        <v>5000</v>
      </c>
      <c r="KPT48" s="635"/>
      <c r="KPU48" s="656">
        <v>5000</v>
      </c>
      <c r="KPV48" s="635"/>
      <c r="KPW48" s="656">
        <v>5000</v>
      </c>
      <c r="KPX48" s="635"/>
      <c r="KPY48" s="656">
        <v>5000</v>
      </c>
      <c r="KPZ48" s="635"/>
      <c r="KQA48" s="656">
        <v>5000</v>
      </c>
      <c r="KQB48" s="635"/>
      <c r="KQC48" s="656">
        <v>5000</v>
      </c>
      <c r="KQD48" s="635"/>
      <c r="KQE48" s="656">
        <v>5000</v>
      </c>
      <c r="KQF48" s="635"/>
      <c r="KQG48" s="656">
        <v>5000</v>
      </c>
      <c r="KQH48" s="635"/>
      <c r="KQI48" s="656">
        <v>5000</v>
      </c>
      <c r="KQJ48" s="635"/>
      <c r="KQK48" s="656">
        <v>5000</v>
      </c>
      <c r="KQL48" s="635"/>
      <c r="KQM48" s="656">
        <v>5000</v>
      </c>
      <c r="KQN48" s="635"/>
      <c r="KQO48" s="656">
        <v>5000</v>
      </c>
      <c r="KQP48" s="635"/>
      <c r="KQQ48" s="656">
        <v>5000</v>
      </c>
      <c r="KQR48" s="635"/>
      <c r="KQS48" s="656">
        <v>5000</v>
      </c>
      <c r="KQT48" s="635"/>
      <c r="KQU48" s="656">
        <v>5000</v>
      </c>
      <c r="KQV48" s="635"/>
      <c r="KQW48" s="656">
        <v>5000</v>
      </c>
      <c r="KQX48" s="635"/>
      <c r="KQY48" s="656">
        <v>5000</v>
      </c>
      <c r="KQZ48" s="635"/>
      <c r="KRA48" s="656">
        <v>5000</v>
      </c>
      <c r="KRB48" s="635"/>
      <c r="KRC48" s="656">
        <v>5000</v>
      </c>
      <c r="KRD48" s="635"/>
      <c r="KRE48" s="656">
        <v>5000</v>
      </c>
      <c r="KRF48" s="635"/>
      <c r="KRG48" s="656">
        <v>5000</v>
      </c>
      <c r="KRH48" s="635"/>
      <c r="KRI48" s="656">
        <v>5000</v>
      </c>
      <c r="KRJ48" s="635"/>
      <c r="KRK48" s="656">
        <v>5000</v>
      </c>
      <c r="KRL48" s="635"/>
      <c r="KRM48" s="656">
        <v>5000</v>
      </c>
      <c r="KRN48" s="635"/>
      <c r="KRO48" s="656">
        <v>5000</v>
      </c>
      <c r="KRP48" s="635"/>
      <c r="KRQ48" s="656">
        <v>5000</v>
      </c>
      <c r="KRR48" s="635"/>
      <c r="KRS48" s="656">
        <v>5000</v>
      </c>
      <c r="KRT48" s="635"/>
      <c r="KRU48" s="656">
        <v>5000</v>
      </c>
      <c r="KRV48" s="635"/>
      <c r="KRW48" s="656">
        <v>5000</v>
      </c>
      <c r="KRX48" s="635"/>
      <c r="KRY48" s="656">
        <v>5000</v>
      </c>
      <c r="KRZ48" s="635"/>
      <c r="KSA48" s="656">
        <v>5000</v>
      </c>
      <c r="KSB48" s="635"/>
      <c r="KSC48" s="656">
        <v>5000</v>
      </c>
      <c r="KSD48" s="635"/>
      <c r="KSE48" s="656">
        <v>5000</v>
      </c>
      <c r="KSF48" s="635"/>
      <c r="KSG48" s="656">
        <v>5000</v>
      </c>
      <c r="KSH48" s="635"/>
      <c r="KSI48" s="656">
        <v>5000</v>
      </c>
      <c r="KSJ48" s="635"/>
      <c r="KSK48" s="656">
        <v>5000</v>
      </c>
      <c r="KSL48" s="635"/>
      <c r="KSM48" s="656">
        <v>5000</v>
      </c>
      <c r="KSN48" s="635"/>
      <c r="KSO48" s="656">
        <v>5000</v>
      </c>
      <c r="KSP48" s="635"/>
      <c r="KSQ48" s="656">
        <v>5000</v>
      </c>
      <c r="KSR48" s="635"/>
      <c r="KSS48" s="656">
        <v>5000</v>
      </c>
      <c r="KST48" s="635"/>
      <c r="KSU48" s="656">
        <v>5000</v>
      </c>
      <c r="KSV48" s="635"/>
      <c r="KSW48" s="656">
        <v>5000</v>
      </c>
      <c r="KSX48" s="635"/>
      <c r="KSY48" s="656">
        <v>5000</v>
      </c>
      <c r="KSZ48" s="635"/>
      <c r="KTA48" s="656">
        <v>5000</v>
      </c>
      <c r="KTB48" s="635"/>
      <c r="KTC48" s="656">
        <v>5000</v>
      </c>
      <c r="KTD48" s="635"/>
      <c r="KTE48" s="656">
        <v>5000</v>
      </c>
      <c r="KTF48" s="635"/>
      <c r="KTG48" s="656">
        <v>5000</v>
      </c>
      <c r="KTH48" s="635"/>
      <c r="KTI48" s="656">
        <v>5000</v>
      </c>
      <c r="KTJ48" s="635"/>
      <c r="KTK48" s="656">
        <v>5000</v>
      </c>
      <c r="KTL48" s="635"/>
      <c r="KTM48" s="656">
        <v>5000</v>
      </c>
      <c r="KTN48" s="635"/>
      <c r="KTO48" s="656">
        <v>5000</v>
      </c>
      <c r="KTP48" s="635"/>
      <c r="KTQ48" s="656">
        <v>5000</v>
      </c>
      <c r="KTR48" s="635"/>
      <c r="KTS48" s="656">
        <v>5000</v>
      </c>
      <c r="KTT48" s="635"/>
      <c r="KTU48" s="656">
        <v>5000</v>
      </c>
      <c r="KTV48" s="635"/>
      <c r="KTW48" s="656">
        <v>5000</v>
      </c>
      <c r="KTX48" s="635"/>
      <c r="KTY48" s="656">
        <v>5000</v>
      </c>
      <c r="KTZ48" s="635"/>
      <c r="KUA48" s="656">
        <v>5000</v>
      </c>
      <c r="KUB48" s="635"/>
      <c r="KUC48" s="656">
        <v>5000</v>
      </c>
      <c r="KUD48" s="635"/>
      <c r="KUE48" s="656">
        <v>5000</v>
      </c>
      <c r="KUF48" s="635"/>
      <c r="KUG48" s="656">
        <v>5000</v>
      </c>
      <c r="KUH48" s="635"/>
      <c r="KUI48" s="656">
        <v>5000</v>
      </c>
      <c r="KUJ48" s="635"/>
      <c r="KUK48" s="656">
        <v>5000</v>
      </c>
      <c r="KUL48" s="635"/>
      <c r="KUM48" s="656">
        <v>5000</v>
      </c>
      <c r="KUN48" s="635"/>
      <c r="KUO48" s="656">
        <v>5000</v>
      </c>
      <c r="KUP48" s="635"/>
      <c r="KUQ48" s="656">
        <v>5000</v>
      </c>
      <c r="KUR48" s="635"/>
      <c r="KUS48" s="656">
        <v>5000</v>
      </c>
      <c r="KUT48" s="635"/>
      <c r="KUU48" s="656">
        <v>5000</v>
      </c>
      <c r="KUV48" s="635"/>
      <c r="KUW48" s="656">
        <v>5000</v>
      </c>
      <c r="KUX48" s="635"/>
      <c r="KUY48" s="656">
        <v>5000</v>
      </c>
      <c r="KUZ48" s="635"/>
      <c r="KVA48" s="656">
        <v>5000</v>
      </c>
      <c r="KVB48" s="635"/>
      <c r="KVC48" s="656">
        <v>5000</v>
      </c>
      <c r="KVD48" s="635"/>
      <c r="KVE48" s="656">
        <v>5000</v>
      </c>
      <c r="KVF48" s="635"/>
      <c r="KVG48" s="656">
        <v>5000</v>
      </c>
      <c r="KVH48" s="635"/>
      <c r="KVI48" s="656">
        <v>5000</v>
      </c>
      <c r="KVJ48" s="635"/>
      <c r="KVK48" s="656">
        <v>5000</v>
      </c>
      <c r="KVL48" s="635"/>
      <c r="KVM48" s="656">
        <v>5000</v>
      </c>
      <c r="KVN48" s="635"/>
      <c r="KVO48" s="656">
        <v>5000</v>
      </c>
      <c r="KVP48" s="635"/>
      <c r="KVQ48" s="656">
        <v>5000</v>
      </c>
      <c r="KVR48" s="635"/>
      <c r="KVS48" s="656">
        <v>5000</v>
      </c>
      <c r="KVT48" s="635"/>
      <c r="KVU48" s="656">
        <v>5000</v>
      </c>
      <c r="KVV48" s="635"/>
      <c r="KVW48" s="656">
        <v>5000</v>
      </c>
      <c r="KVX48" s="635"/>
      <c r="KVY48" s="656">
        <v>5000</v>
      </c>
      <c r="KVZ48" s="635"/>
      <c r="KWA48" s="656">
        <v>5000</v>
      </c>
      <c r="KWB48" s="635"/>
      <c r="KWC48" s="656">
        <v>5000</v>
      </c>
      <c r="KWD48" s="635"/>
      <c r="KWE48" s="656">
        <v>5000</v>
      </c>
      <c r="KWF48" s="635"/>
      <c r="KWG48" s="656">
        <v>5000</v>
      </c>
      <c r="KWH48" s="635"/>
      <c r="KWI48" s="656">
        <v>5000</v>
      </c>
      <c r="KWJ48" s="635"/>
      <c r="KWK48" s="656">
        <v>5000</v>
      </c>
      <c r="KWL48" s="635"/>
      <c r="KWM48" s="656">
        <v>5000</v>
      </c>
      <c r="KWN48" s="635"/>
      <c r="KWO48" s="656">
        <v>5000</v>
      </c>
      <c r="KWP48" s="635"/>
      <c r="KWQ48" s="656">
        <v>5000</v>
      </c>
      <c r="KWR48" s="635"/>
      <c r="KWS48" s="656">
        <v>5000</v>
      </c>
      <c r="KWT48" s="635"/>
      <c r="KWU48" s="656">
        <v>5000</v>
      </c>
      <c r="KWV48" s="635"/>
      <c r="KWW48" s="656">
        <v>5000</v>
      </c>
      <c r="KWX48" s="635"/>
      <c r="KWY48" s="656">
        <v>5000</v>
      </c>
      <c r="KWZ48" s="635"/>
      <c r="KXA48" s="656">
        <v>5000</v>
      </c>
      <c r="KXB48" s="635"/>
      <c r="KXC48" s="656">
        <v>5000</v>
      </c>
      <c r="KXD48" s="635"/>
      <c r="KXE48" s="656">
        <v>5000</v>
      </c>
      <c r="KXF48" s="635"/>
      <c r="KXG48" s="656">
        <v>5000</v>
      </c>
      <c r="KXH48" s="635"/>
      <c r="KXI48" s="656">
        <v>5000</v>
      </c>
      <c r="KXJ48" s="635"/>
      <c r="KXK48" s="656">
        <v>5000</v>
      </c>
      <c r="KXL48" s="635"/>
      <c r="KXM48" s="656">
        <v>5000</v>
      </c>
      <c r="KXN48" s="635"/>
      <c r="KXO48" s="656">
        <v>5000</v>
      </c>
      <c r="KXP48" s="635"/>
      <c r="KXQ48" s="656">
        <v>5000</v>
      </c>
      <c r="KXR48" s="635"/>
      <c r="KXS48" s="656">
        <v>5000</v>
      </c>
      <c r="KXT48" s="635"/>
      <c r="KXU48" s="656">
        <v>5000</v>
      </c>
      <c r="KXV48" s="635"/>
      <c r="KXW48" s="656">
        <v>5000</v>
      </c>
      <c r="KXX48" s="635"/>
      <c r="KXY48" s="656">
        <v>5000</v>
      </c>
      <c r="KXZ48" s="635"/>
      <c r="KYA48" s="656">
        <v>5000</v>
      </c>
      <c r="KYB48" s="635"/>
      <c r="KYC48" s="656">
        <v>5000</v>
      </c>
      <c r="KYD48" s="635"/>
      <c r="KYE48" s="656">
        <v>5000</v>
      </c>
      <c r="KYF48" s="635"/>
      <c r="KYG48" s="656">
        <v>5000</v>
      </c>
      <c r="KYH48" s="635"/>
      <c r="KYI48" s="656">
        <v>5000</v>
      </c>
      <c r="KYJ48" s="635"/>
      <c r="KYK48" s="656">
        <v>5000</v>
      </c>
      <c r="KYL48" s="635"/>
      <c r="KYM48" s="656">
        <v>5000</v>
      </c>
      <c r="KYN48" s="635"/>
      <c r="KYO48" s="656">
        <v>5000</v>
      </c>
      <c r="KYP48" s="635"/>
      <c r="KYQ48" s="656">
        <v>5000</v>
      </c>
      <c r="KYR48" s="635"/>
      <c r="KYS48" s="656">
        <v>5000</v>
      </c>
      <c r="KYT48" s="635"/>
      <c r="KYU48" s="656">
        <v>5000</v>
      </c>
      <c r="KYV48" s="635"/>
      <c r="KYW48" s="656">
        <v>5000</v>
      </c>
      <c r="KYX48" s="635"/>
      <c r="KYY48" s="656">
        <v>5000</v>
      </c>
      <c r="KYZ48" s="635"/>
      <c r="KZA48" s="656">
        <v>5000</v>
      </c>
      <c r="KZB48" s="635"/>
      <c r="KZC48" s="656">
        <v>5000</v>
      </c>
      <c r="KZD48" s="635"/>
      <c r="KZE48" s="656">
        <v>5000</v>
      </c>
      <c r="KZF48" s="635"/>
      <c r="KZG48" s="656">
        <v>5000</v>
      </c>
      <c r="KZH48" s="635"/>
      <c r="KZI48" s="656">
        <v>5000</v>
      </c>
      <c r="KZJ48" s="635"/>
      <c r="KZK48" s="656">
        <v>5000</v>
      </c>
      <c r="KZL48" s="635"/>
      <c r="KZM48" s="656">
        <v>5000</v>
      </c>
      <c r="KZN48" s="635"/>
      <c r="KZO48" s="656">
        <v>5000</v>
      </c>
      <c r="KZP48" s="635"/>
      <c r="KZQ48" s="656">
        <v>5000</v>
      </c>
      <c r="KZR48" s="635"/>
      <c r="KZS48" s="656">
        <v>5000</v>
      </c>
      <c r="KZT48" s="635"/>
      <c r="KZU48" s="656">
        <v>5000</v>
      </c>
      <c r="KZV48" s="635"/>
      <c r="KZW48" s="656">
        <v>5000</v>
      </c>
      <c r="KZX48" s="635"/>
      <c r="KZY48" s="656">
        <v>5000</v>
      </c>
      <c r="KZZ48" s="635"/>
      <c r="LAA48" s="656">
        <v>5000</v>
      </c>
      <c r="LAB48" s="635"/>
      <c r="LAC48" s="656">
        <v>5000</v>
      </c>
      <c r="LAD48" s="635"/>
      <c r="LAE48" s="656">
        <v>5000</v>
      </c>
      <c r="LAF48" s="635"/>
      <c r="LAG48" s="656">
        <v>5000</v>
      </c>
      <c r="LAH48" s="635"/>
      <c r="LAI48" s="656">
        <v>5000</v>
      </c>
      <c r="LAJ48" s="635"/>
      <c r="LAK48" s="656">
        <v>5000</v>
      </c>
      <c r="LAL48" s="635"/>
      <c r="LAM48" s="656">
        <v>5000</v>
      </c>
      <c r="LAN48" s="635"/>
      <c r="LAO48" s="656">
        <v>5000</v>
      </c>
      <c r="LAP48" s="635"/>
      <c r="LAQ48" s="656">
        <v>5000</v>
      </c>
      <c r="LAR48" s="635"/>
      <c r="LAS48" s="656">
        <v>5000</v>
      </c>
      <c r="LAT48" s="635"/>
      <c r="LAU48" s="656">
        <v>5000</v>
      </c>
      <c r="LAV48" s="635"/>
      <c r="LAW48" s="656">
        <v>5000</v>
      </c>
      <c r="LAX48" s="635"/>
      <c r="LAY48" s="656">
        <v>5000</v>
      </c>
      <c r="LAZ48" s="635"/>
      <c r="LBA48" s="656">
        <v>5000</v>
      </c>
      <c r="LBB48" s="635"/>
      <c r="LBC48" s="656">
        <v>5000</v>
      </c>
      <c r="LBD48" s="635"/>
      <c r="LBE48" s="656">
        <v>5000</v>
      </c>
      <c r="LBF48" s="635"/>
      <c r="LBG48" s="656">
        <v>5000</v>
      </c>
      <c r="LBH48" s="635"/>
      <c r="LBI48" s="656">
        <v>5000</v>
      </c>
      <c r="LBJ48" s="635"/>
      <c r="LBK48" s="656">
        <v>5000</v>
      </c>
      <c r="LBL48" s="635"/>
      <c r="LBM48" s="656">
        <v>5000</v>
      </c>
      <c r="LBN48" s="635"/>
      <c r="LBO48" s="656">
        <v>5000</v>
      </c>
      <c r="LBP48" s="635"/>
      <c r="LBQ48" s="656">
        <v>5000</v>
      </c>
      <c r="LBR48" s="635"/>
      <c r="LBS48" s="656">
        <v>5000</v>
      </c>
      <c r="LBT48" s="635"/>
      <c r="LBU48" s="656">
        <v>5000</v>
      </c>
      <c r="LBV48" s="635"/>
      <c r="LBW48" s="656">
        <v>5000</v>
      </c>
      <c r="LBX48" s="635"/>
      <c r="LBY48" s="656">
        <v>5000</v>
      </c>
      <c r="LBZ48" s="635"/>
      <c r="LCA48" s="656">
        <v>5000</v>
      </c>
      <c r="LCB48" s="635"/>
      <c r="LCC48" s="656">
        <v>5000</v>
      </c>
      <c r="LCD48" s="635"/>
      <c r="LCE48" s="656">
        <v>5000</v>
      </c>
      <c r="LCF48" s="635"/>
      <c r="LCG48" s="656">
        <v>5000</v>
      </c>
      <c r="LCH48" s="635"/>
      <c r="LCI48" s="656">
        <v>5000</v>
      </c>
      <c r="LCJ48" s="635"/>
      <c r="LCK48" s="656">
        <v>5000</v>
      </c>
      <c r="LCL48" s="635"/>
      <c r="LCM48" s="656">
        <v>5000</v>
      </c>
      <c r="LCN48" s="635"/>
      <c r="LCO48" s="656">
        <v>5000</v>
      </c>
      <c r="LCP48" s="635"/>
      <c r="LCQ48" s="656">
        <v>5000</v>
      </c>
      <c r="LCR48" s="635"/>
      <c r="LCS48" s="656">
        <v>5000</v>
      </c>
      <c r="LCT48" s="635"/>
      <c r="LCU48" s="656">
        <v>5000</v>
      </c>
      <c r="LCV48" s="635"/>
      <c r="LCW48" s="656">
        <v>5000</v>
      </c>
      <c r="LCX48" s="635"/>
      <c r="LCY48" s="656">
        <v>5000</v>
      </c>
      <c r="LCZ48" s="635"/>
      <c r="LDA48" s="656">
        <v>5000</v>
      </c>
      <c r="LDB48" s="635"/>
      <c r="LDC48" s="656">
        <v>5000</v>
      </c>
      <c r="LDD48" s="635"/>
      <c r="LDE48" s="656">
        <v>5000</v>
      </c>
      <c r="LDF48" s="635"/>
      <c r="LDG48" s="656">
        <v>5000</v>
      </c>
      <c r="LDH48" s="635"/>
      <c r="LDI48" s="656">
        <v>5000</v>
      </c>
      <c r="LDJ48" s="635"/>
      <c r="LDK48" s="656">
        <v>5000</v>
      </c>
      <c r="LDL48" s="635"/>
      <c r="LDM48" s="656">
        <v>5000</v>
      </c>
      <c r="LDN48" s="635"/>
      <c r="LDO48" s="656">
        <v>5000</v>
      </c>
      <c r="LDP48" s="635"/>
      <c r="LDQ48" s="656">
        <v>5000</v>
      </c>
      <c r="LDR48" s="635"/>
      <c r="LDS48" s="656">
        <v>5000</v>
      </c>
      <c r="LDT48" s="635"/>
      <c r="LDU48" s="656">
        <v>5000</v>
      </c>
      <c r="LDV48" s="635"/>
      <c r="LDW48" s="656">
        <v>5000</v>
      </c>
      <c r="LDX48" s="635"/>
      <c r="LDY48" s="656">
        <v>5000</v>
      </c>
      <c r="LDZ48" s="635"/>
      <c r="LEA48" s="656">
        <v>5000</v>
      </c>
      <c r="LEB48" s="635"/>
      <c r="LEC48" s="656">
        <v>5000</v>
      </c>
      <c r="LED48" s="635"/>
      <c r="LEE48" s="656">
        <v>5000</v>
      </c>
      <c r="LEF48" s="635"/>
      <c r="LEG48" s="656">
        <v>5000</v>
      </c>
      <c r="LEH48" s="635"/>
      <c r="LEI48" s="656">
        <v>5000</v>
      </c>
      <c r="LEJ48" s="635"/>
      <c r="LEK48" s="656">
        <v>5000</v>
      </c>
      <c r="LEL48" s="635"/>
      <c r="LEM48" s="656">
        <v>5000</v>
      </c>
      <c r="LEN48" s="635"/>
      <c r="LEO48" s="656">
        <v>5000</v>
      </c>
      <c r="LEP48" s="635"/>
      <c r="LEQ48" s="656">
        <v>5000</v>
      </c>
      <c r="LER48" s="635"/>
      <c r="LES48" s="656">
        <v>5000</v>
      </c>
      <c r="LET48" s="635"/>
      <c r="LEU48" s="656">
        <v>5000</v>
      </c>
      <c r="LEV48" s="635"/>
      <c r="LEW48" s="656">
        <v>5000</v>
      </c>
      <c r="LEX48" s="635"/>
      <c r="LEY48" s="656">
        <v>5000</v>
      </c>
      <c r="LEZ48" s="635"/>
      <c r="LFA48" s="656">
        <v>5000</v>
      </c>
      <c r="LFB48" s="635"/>
      <c r="LFC48" s="656">
        <v>5000</v>
      </c>
      <c r="LFD48" s="635"/>
      <c r="LFE48" s="656">
        <v>5000</v>
      </c>
      <c r="LFF48" s="635"/>
      <c r="LFG48" s="656">
        <v>5000</v>
      </c>
      <c r="LFH48" s="635"/>
      <c r="LFI48" s="656">
        <v>5000</v>
      </c>
      <c r="LFJ48" s="635"/>
      <c r="LFK48" s="656">
        <v>5000</v>
      </c>
      <c r="LFL48" s="635"/>
      <c r="LFM48" s="656">
        <v>5000</v>
      </c>
      <c r="LFN48" s="635"/>
      <c r="LFO48" s="656">
        <v>5000</v>
      </c>
      <c r="LFP48" s="635"/>
      <c r="LFQ48" s="656">
        <v>5000</v>
      </c>
      <c r="LFR48" s="635"/>
      <c r="LFS48" s="656">
        <v>5000</v>
      </c>
      <c r="LFT48" s="635"/>
      <c r="LFU48" s="656">
        <v>5000</v>
      </c>
      <c r="LFV48" s="635"/>
      <c r="LFW48" s="656">
        <v>5000</v>
      </c>
      <c r="LFX48" s="635"/>
      <c r="LFY48" s="656">
        <v>5000</v>
      </c>
      <c r="LFZ48" s="635"/>
      <c r="LGA48" s="656">
        <v>5000</v>
      </c>
      <c r="LGB48" s="635"/>
      <c r="LGC48" s="656">
        <v>5000</v>
      </c>
      <c r="LGD48" s="635"/>
      <c r="LGE48" s="656">
        <v>5000</v>
      </c>
      <c r="LGF48" s="635"/>
      <c r="LGG48" s="656">
        <v>5000</v>
      </c>
      <c r="LGH48" s="635"/>
      <c r="LGI48" s="656">
        <v>5000</v>
      </c>
      <c r="LGJ48" s="635"/>
      <c r="LGK48" s="656">
        <v>5000</v>
      </c>
      <c r="LGL48" s="635"/>
      <c r="LGM48" s="656">
        <v>5000</v>
      </c>
      <c r="LGN48" s="635"/>
      <c r="LGO48" s="656">
        <v>5000</v>
      </c>
      <c r="LGP48" s="635"/>
      <c r="LGQ48" s="656">
        <v>5000</v>
      </c>
      <c r="LGR48" s="635"/>
      <c r="LGS48" s="656">
        <v>5000</v>
      </c>
      <c r="LGT48" s="635"/>
      <c r="LGU48" s="656">
        <v>5000</v>
      </c>
      <c r="LGV48" s="635"/>
      <c r="LGW48" s="656">
        <v>5000</v>
      </c>
      <c r="LGX48" s="635"/>
      <c r="LGY48" s="656">
        <v>5000</v>
      </c>
      <c r="LGZ48" s="635"/>
      <c r="LHA48" s="656">
        <v>5000</v>
      </c>
      <c r="LHB48" s="635"/>
      <c r="LHC48" s="656">
        <v>5000</v>
      </c>
      <c r="LHD48" s="635"/>
      <c r="LHE48" s="656">
        <v>5000</v>
      </c>
      <c r="LHF48" s="635"/>
      <c r="LHG48" s="656">
        <v>5000</v>
      </c>
      <c r="LHH48" s="635"/>
      <c r="LHI48" s="656">
        <v>5000</v>
      </c>
      <c r="LHJ48" s="635"/>
      <c r="LHK48" s="656">
        <v>5000</v>
      </c>
      <c r="LHL48" s="635"/>
      <c r="LHM48" s="656">
        <v>5000</v>
      </c>
      <c r="LHN48" s="635"/>
      <c r="LHO48" s="656">
        <v>5000</v>
      </c>
      <c r="LHP48" s="635"/>
      <c r="LHQ48" s="656">
        <v>5000</v>
      </c>
      <c r="LHR48" s="635"/>
      <c r="LHS48" s="656">
        <v>5000</v>
      </c>
      <c r="LHT48" s="635"/>
      <c r="LHU48" s="656">
        <v>5000</v>
      </c>
      <c r="LHV48" s="635"/>
      <c r="LHW48" s="656">
        <v>5000</v>
      </c>
      <c r="LHX48" s="635"/>
      <c r="LHY48" s="656">
        <v>5000</v>
      </c>
      <c r="LHZ48" s="635"/>
      <c r="LIA48" s="656">
        <v>5000</v>
      </c>
      <c r="LIB48" s="635"/>
      <c r="LIC48" s="656">
        <v>5000</v>
      </c>
      <c r="LID48" s="635"/>
      <c r="LIE48" s="656">
        <v>5000</v>
      </c>
      <c r="LIF48" s="635"/>
      <c r="LIG48" s="656">
        <v>5000</v>
      </c>
      <c r="LIH48" s="635"/>
      <c r="LII48" s="656">
        <v>5000</v>
      </c>
      <c r="LIJ48" s="635"/>
      <c r="LIK48" s="656">
        <v>5000</v>
      </c>
      <c r="LIL48" s="635"/>
      <c r="LIM48" s="656">
        <v>5000</v>
      </c>
      <c r="LIN48" s="635"/>
      <c r="LIO48" s="656">
        <v>5000</v>
      </c>
      <c r="LIP48" s="635"/>
      <c r="LIQ48" s="656">
        <v>5000</v>
      </c>
      <c r="LIR48" s="635"/>
      <c r="LIS48" s="656">
        <v>5000</v>
      </c>
      <c r="LIT48" s="635"/>
      <c r="LIU48" s="656">
        <v>5000</v>
      </c>
      <c r="LIV48" s="635"/>
      <c r="LIW48" s="656">
        <v>5000</v>
      </c>
      <c r="LIX48" s="635"/>
      <c r="LIY48" s="656">
        <v>5000</v>
      </c>
      <c r="LIZ48" s="635"/>
      <c r="LJA48" s="656">
        <v>5000</v>
      </c>
      <c r="LJB48" s="635"/>
      <c r="LJC48" s="656">
        <v>5000</v>
      </c>
      <c r="LJD48" s="635"/>
      <c r="LJE48" s="656">
        <v>5000</v>
      </c>
      <c r="LJF48" s="635"/>
      <c r="LJG48" s="656">
        <v>5000</v>
      </c>
      <c r="LJH48" s="635"/>
      <c r="LJI48" s="656">
        <v>5000</v>
      </c>
      <c r="LJJ48" s="635"/>
      <c r="LJK48" s="656">
        <v>5000</v>
      </c>
      <c r="LJL48" s="635"/>
      <c r="LJM48" s="656">
        <v>5000</v>
      </c>
      <c r="LJN48" s="635"/>
      <c r="LJO48" s="656">
        <v>5000</v>
      </c>
      <c r="LJP48" s="635"/>
      <c r="LJQ48" s="656">
        <v>5000</v>
      </c>
      <c r="LJR48" s="635"/>
      <c r="LJS48" s="656">
        <v>5000</v>
      </c>
      <c r="LJT48" s="635"/>
      <c r="LJU48" s="656">
        <v>5000</v>
      </c>
      <c r="LJV48" s="635"/>
      <c r="LJW48" s="656">
        <v>5000</v>
      </c>
      <c r="LJX48" s="635"/>
      <c r="LJY48" s="656">
        <v>5000</v>
      </c>
      <c r="LJZ48" s="635"/>
      <c r="LKA48" s="656">
        <v>5000</v>
      </c>
      <c r="LKB48" s="635"/>
      <c r="LKC48" s="656">
        <v>5000</v>
      </c>
      <c r="LKD48" s="635"/>
      <c r="LKE48" s="656">
        <v>5000</v>
      </c>
      <c r="LKF48" s="635"/>
      <c r="LKG48" s="656">
        <v>5000</v>
      </c>
      <c r="LKH48" s="635"/>
      <c r="LKI48" s="656">
        <v>5000</v>
      </c>
      <c r="LKJ48" s="635"/>
      <c r="LKK48" s="656">
        <v>5000</v>
      </c>
      <c r="LKL48" s="635"/>
      <c r="LKM48" s="656">
        <v>5000</v>
      </c>
      <c r="LKN48" s="635"/>
      <c r="LKO48" s="656">
        <v>5000</v>
      </c>
      <c r="LKP48" s="635"/>
      <c r="LKQ48" s="656">
        <v>5000</v>
      </c>
      <c r="LKR48" s="635"/>
      <c r="LKS48" s="656">
        <v>5000</v>
      </c>
      <c r="LKT48" s="635"/>
      <c r="LKU48" s="656">
        <v>5000</v>
      </c>
      <c r="LKV48" s="635"/>
      <c r="LKW48" s="656">
        <v>5000</v>
      </c>
      <c r="LKX48" s="635"/>
      <c r="LKY48" s="656">
        <v>5000</v>
      </c>
      <c r="LKZ48" s="635"/>
      <c r="LLA48" s="656">
        <v>5000</v>
      </c>
      <c r="LLB48" s="635"/>
      <c r="LLC48" s="656">
        <v>5000</v>
      </c>
      <c r="LLD48" s="635"/>
      <c r="LLE48" s="656">
        <v>5000</v>
      </c>
      <c r="LLF48" s="635"/>
      <c r="LLG48" s="656">
        <v>5000</v>
      </c>
      <c r="LLH48" s="635"/>
      <c r="LLI48" s="656">
        <v>5000</v>
      </c>
      <c r="LLJ48" s="635"/>
      <c r="LLK48" s="656">
        <v>5000</v>
      </c>
      <c r="LLL48" s="635"/>
      <c r="LLM48" s="656">
        <v>5000</v>
      </c>
      <c r="LLN48" s="635"/>
      <c r="LLO48" s="656">
        <v>5000</v>
      </c>
      <c r="LLP48" s="635"/>
      <c r="LLQ48" s="656">
        <v>5000</v>
      </c>
      <c r="LLR48" s="635"/>
      <c r="LLS48" s="656">
        <v>5000</v>
      </c>
      <c r="LLT48" s="635"/>
      <c r="LLU48" s="656">
        <v>5000</v>
      </c>
      <c r="LLV48" s="635"/>
      <c r="LLW48" s="656">
        <v>5000</v>
      </c>
      <c r="LLX48" s="635"/>
      <c r="LLY48" s="656">
        <v>5000</v>
      </c>
      <c r="LLZ48" s="635"/>
      <c r="LMA48" s="656">
        <v>5000</v>
      </c>
      <c r="LMB48" s="635"/>
      <c r="LMC48" s="656">
        <v>5000</v>
      </c>
      <c r="LMD48" s="635"/>
      <c r="LME48" s="656">
        <v>5000</v>
      </c>
      <c r="LMF48" s="635"/>
      <c r="LMG48" s="656">
        <v>5000</v>
      </c>
      <c r="LMH48" s="635"/>
      <c r="LMI48" s="656">
        <v>5000</v>
      </c>
      <c r="LMJ48" s="635"/>
      <c r="LMK48" s="656">
        <v>5000</v>
      </c>
      <c r="LML48" s="635"/>
      <c r="LMM48" s="656">
        <v>5000</v>
      </c>
      <c r="LMN48" s="635"/>
      <c r="LMO48" s="656">
        <v>5000</v>
      </c>
      <c r="LMP48" s="635"/>
      <c r="LMQ48" s="656">
        <v>5000</v>
      </c>
      <c r="LMR48" s="635"/>
      <c r="LMS48" s="656">
        <v>5000</v>
      </c>
      <c r="LMT48" s="635"/>
      <c r="LMU48" s="656">
        <v>5000</v>
      </c>
      <c r="LMV48" s="635"/>
      <c r="LMW48" s="656">
        <v>5000</v>
      </c>
      <c r="LMX48" s="635"/>
      <c r="LMY48" s="656">
        <v>5000</v>
      </c>
      <c r="LMZ48" s="635"/>
      <c r="LNA48" s="656">
        <v>5000</v>
      </c>
      <c r="LNB48" s="635"/>
      <c r="LNC48" s="656">
        <v>5000</v>
      </c>
      <c r="LND48" s="635"/>
      <c r="LNE48" s="656">
        <v>5000</v>
      </c>
      <c r="LNF48" s="635"/>
      <c r="LNG48" s="656">
        <v>5000</v>
      </c>
      <c r="LNH48" s="635"/>
      <c r="LNI48" s="656">
        <v>5000</v>
      </c>
      <c r="LNJ48" s="635"/>
      <c r="LNK48" s="656">
        <v>5000</v>
      </c>
      <c r="LNL48" s="635"/>
      <c r="LNM48" s="656">
        <v>5000</v>
      </c>
      <c r="LNN48" s="635"/>
      <c r="LNO48" s="656">
        <v>5000</v>
      </c>
      <c r="LNP48" s="635"/>
      <c r="LNQ48" s="656">
        <v>5000</v>
      </c>
      <c r="LNR48" s="635"/>
      <c r="LNS48" s="656">
        <v>5000</v>
      </c>
      <c r="LNT48" s="635"/>
      <c r="LNU48" s="656">
        <v>5000</v>
      </c>
      <c r="LNV48" s="635"/>
      <c r="LNW48" s="656">
        <v>5000</v>
      </c>
      <c r="LNX48" s="635"/>
      <c r="LNY48" s="656">
        <v>5000</v>
      </c>
      <c r="LNZ48" s="635"/>
      <c r="LOA48" s="656">
        <v>5000</v>
      </c>
      <c r="LOB48" s="635"/>
      <c r="LOC48" s="656">
        <v>5000</v>
      </c>
      <c r="LOD48" s="635"/>
      <c r="LOE48" s="656">
        <v>5000</v>
      </c>
      <c r="LOF48" s="635"/>
      <c r="LOG48" s="656">
        <v>5000</v>
      </c>
      <c r="LOH48" s="635"/>
      <c r="LOI48" s="656">
        <v>5000</v>
      </c>
      <c r="LOJ48" s="635"/>
      <c r="LOK48" s="656">
        <v>5000</v>
      </c>
      <c r="LOL48" s="635"/>
      <c r="LOM48" s="656">
        <v>5000</v>
      </c>
      <c r="LON48" s="635"/>
      <c r="LOO48" s="656">
        <v>5000</v>
      </c>
      <c r="LOP48" s="635"/>
      <c r="LOQ48" s="656">
        <v>5000</v>
      </c>
      <c r="LOR48" s="635"/>
      <c r="LOS48" s="656">
        <v>5000</v>
      </c>
      <c r="LOT48" s="635"/>
      <c r="LOU48" s="656">
        <v>5000</v>
      </c>
      <c r="LOV48" s="635"/>
      <c r="LOW48" s="656">
        <v>5000</v>
      </c>
      <c r="LOX48" s="635"/>
      <c r="LOY48" s="656">
        <v>5000</v>
      </c>
      <c r="LOZ48" s="635"/>
      <c r="LPA48" s="656">
        <v>5000</v>
      </c>
      <c r="LPB48" s="635"/>
      <c r="LPC48" s="656">
        <v>5000</v>
      </c>
      <c r="LPD48" s="635"/>
      <c r="LPE48" s="656">
        <v>5000</v>
      </c>
      <c r="LPF48" s="635"/>
      <c r="LPG48" s="656">
        <v>5000</v>
      </c>
      <c r="LPH48" s="635"/>
      <c r="LPI48" s="656">
        <v>5000</v>
      </c>
      <c r="LPJ48" s="635"/>
      <c r="LPK48" s="656">
        <v>5000</v>
      </c>
      <c r="LPL48" s="635"/>
      <c r="LPM48" s="656">
        <v>5000</v>
      </c>
      <c r="LPN48" s="635"/>
      <c r="LPO48" s="656">
        <v>5000</v>
      </c>
      <c r="LPP48" s="635"/>
      <c r="LPQ48" s="656">
        <v>5000</v>
      </c>
      <c r="LPR48" s="635"/>
      <c r="LPS48" s="656">
        <v>5000</v>
      </c>
      <c r="LPT48" s="635"/>
      <c r="LPU48" s="656">
        <v>5000</v>
      </c>
      <c r="LPV48" s="635"/>
      <c r="LPW48" s="656">
        <v>5000</v>
      </c>
      <c r="LPX48" s="635"/>
      <c r="LPY48" s="656">
        <v>5000</v>
      </c>
      <c r="LPZ48" s="635"/>
      <c r="LQA48" s="656">
        <v>5000</v>
      </c>
      <c r="LQB48" s="635"/>
      <c r="LQC48" s="656">
        <v>5000</v>
      </c>
      <c r="LQD48" s="635"/>
      <c r="LQE48" s="656">
        <v>5000</v>
      </c>
      <c r="LQF48" s="635"/>
      <c r="LQG48" s="656">
        <v>5000</v>
      </c>
      <c r="LQH48" s="635"/>
      <c r="LQI48" s="656">
        <v>5000</v>
      </c>
      <c r="LQJ48" s="635"/>
      <c r="LQK48" s="656">
        <v>5000</v>
      </c>
      <c r="LQL48" s="635"/>
      <c r="LQM48" s="656">
        <v>5000</v>
      </c>
      <c r="LQN48" s="635"/>
      <c r="LQO48" s="656">
        <v>5000</v>
      </c>
      <c r="LQP48" s="635"/>
      <c r="LQQ48" s="656">
        <v>5000</v>
      </c>
      <c r="LQR48" s="635"/>
      <c r="LQS48" s="656">
        <v>5000</v>
      </c>
      <c r="LQT48" s="635"/>
      <c r="LQU48" s="656">
        <v>5000</v>
      </c>
      <c r="LQV48" s="635"/>
      <c r="LQW48" s="656">
        <v>5000</v>
      </c>
      <c r="LQX48" s="635"/>
      <c r="LQY48" s="656">
        <v>5000</v>
      </c>
      <c r="LQZ48" s="635"/>
      <c r="LRA48" s="656">
        <v>5000</v>
      </c>
      <c r="LRB48" s="635"/>
      <c r="LRC48" s="656">
        <v>5000</v>
      </c>
      <c r="LRD48" s="635"/>
      <c r="LRE48" s="656">
        <v>5000</v>
      </c>
      <c r="LRF48" s="635"/>
      <c r="LRG48" s="656">
        <v>5000</v>
      </c>
      <c r="LRH48" s="635"/>
      <c r="LRI48" s="656">
        <v>5000</v>
      </c>
      <c r="LRJ48" s="635"/>
      <c r="LRK48" s="656">
        <v>5000</v>
      </c>
      <c r="LRL48" s="635"/>
      <c r="LRM48" s="656">
        <v>5000</v>
      </c>
      <c r="LRN48" s="635"/>
      <c r="LRO48" s="656">
        <v>5000</v>
      </c>
      <c r="LRP48" s="635"/>
      <c r="LRQ48" s="656">
        <v>5000</v>
      </c>
      <c r="LRR48" s="635"/>
      <c r="LRS48" s="656">
        <v>5000</v>
      </c>
      <c r="LRT48" s="635"/>
      <c r="LRU48" s="656">
        <v>5000</v>
      </c>
      <c r="LRV48" s="635"/>
      <c r="LRW48" s="656">
        <v>5000</v>
      </c>
      <c r="LRX48" s="635"/>
      <c r="LRY48" s="656">
        <v>5000</v>
      </c>
      <c r="LRZ48" s="635"/>
      <c r="LSA48" s="656">
        <v>5000</v>
      </c>
      <c r="LSB48" s="635"/>
      <c r="LSC48" s="656">
        <v>5000</v>
      </c>
      <c r="LSD48" s="635"/>
      <c r="LSE48" s="656">
        <v>5000</v>
      </c>
      <c r="LSF48" s="635"/>
      <c r="LSG48" s="656">
        <v>5000</v>
      </c>
      <c r="LSH48" s="635"/>
      <c r="LSI48" s="656">
        <v>5000</v>
      </c>
      <c r="LSJ48" s="635"/>
      <c r="LSK48" s="656">
        <v>5000</v>
      </c>
      <c r="LSL48" s="635"/>
      <c r="LSM48" s="656">
        <v>5000</v>
      </c>
      <c r="LSN48" s="635"/>
      <c r="LSO48" s="656">
        <v>5000</v>
      </c>
      <c r="LSP48" s="635"/>
      <c r="LSQ48" s="656">
        <v>5000</v>
      </c>
      <c r="LSR48" s="635"/>
      <c r="LSS48" s="656">
        <v>5000</v>
      </c>
      <c r="LST48" s="635"/>
      <c r="LSU48" s="656">
        <v>5000</v>
      </c>
      <c r="LSV48" s="635"/>
      <c r="LSW48" s="656">
        <v>5000</v>
      </c>
      <c r="LSX48" s="635"/>
      <c r="LSY48" s="656">
        <v>5000</v>
      </c>
      <c r="LSZ48" s="635"/>
      <c r="LTA48" s="656">
        <v>5000</v>
      </c>
      <c r="LTB48" s="635"/>
      <c r="LTC48" s="656">
        <v>5000</v>
      </c>
      <c r="LTD48" s="635"/>
      <c r="LTE48" s="656">
        <v>5000</v>
      </c>
      <c r="LTF48" s="635"/>
      <c r="LTG48" s="656">
        <v>5000</v>
      </c>
      <c r="LTH48" s="635"/>
      <c r="LTI48" s="656">
        <v>5000</v>
      </c>
      <c r="LTJ48" s="635"/>
      <c r="LTK48" s="656">
        <v>5000</v>
      </c>
      <c r="LTL48" s="635"/>
      <c r="LTM48" s="656">
        <v>5000</v>
      </c>
      <c r="LTN48" s="635"/>
      <c r="LTO48" s="656">
        <v>5000</v>
      </c>
      <c r="LTP48" s="635"/>
      <c r="LTQ48" s="656">
        <v>5000</v>
      </c>
      <c r="LTR48" s="635"/>
      <c r="LTS48" s="656">
        <v>5000</v>
      </c>
      <c r="LTT48" s="635"/>
      <c r="LTU48" s="656">
        <v>5000</v>
      </c>
      <c r="LTV48" s="635"/>
      <c r="LTW48" s="656">
        <v>5000</v>
      </c>
      <c r="LTX48" s="635"/>
      <c r="LTY48" s="656">
        <v>5000</v>
      </c>
      <c r="LTZ48" s="635"/>
      <c r="LUA48" s="656">
        <v>5000</v>
      </c>
      <c r="LUB48" s="635"/>
      <c r="LUC48" s="656">
        <v>5000</v>
      </c>
      <c r="LUD48" s="635"/>
      <c r="LUE48" s="656">
        <v>5000</v>
      </c>
      <c r="LUF48" s="635"/>
      <c r="LUG48" s="656">
        <v>5000</v>
      </c>
      <c r="LUH48" s="635"/>
      <c r="LUI48" s="656">
        <v>5000</v>
      </c>
      <c r="LUJ48" s="635"/>
      <c r="LUK48" s="656">
        <v>5000</v>
      </c>
      <c r="LUL48" s="635"/>
      <c r="LUM48" s="656">
        <v>5000</v>
      </c>
      <c r="LUN48" s="635"/>
      <c r="LUO48" s="656">
        <v>5000</v>
      </c>
      <c r="LUP48" s="635"/>
      <c r="LUQ48" s="656">
        <v>5000</v>
      </c>
      <c r="LUR48" s="635"/>
      <c r="LUS48" s="656">
        <v>5000</v>
      </c>
      <c r="LUT48" s="635"/>
      <c r="LUU48" s="656">
        <v>5000</v>
      </c>
      <c r="LUV48" s="635"/>
      <c r="LUW48" s="656">
        <v>5000</v>
      </c>
      <c r="LUX48" s="635"/>
      <c r="LUY48" s="656">
        <v>5000</v>
      </c>
      <c r="LUZ48" s="635"/>
      <c r="LVA48" s="656">
        <v>5000</v>
      </c>
      <c r="LVB48" s="635"/>
      <c r="LVC48" s="656">
        <v>5000</v>
      </c>
      <c r="LVD48" s="635"/>
      <c r="LVE48" s="656">
        <v>5000</v>
      </c>
      <c r="LVF48" s="635"/>
      <c r="LVG48" s="656">
        <v>5000</v>
      </c>
      <c r="LVH48" s="635"/>
      <c r="LVI48" s="656">
        <v>5000</v>
      </c>
      <c r="LVJ48" s="635"/>
      <c r="LVK48" s="656">
        <v>5000</v>
      </c>
      <c r="LVL48" s="635"/>
      <c r="LVM48" s="656">
        <v>5000</v>
      </c>
      <c r="LVN48" s="635"/>
      <c r="LVO48" s="656">
        <v>5000</v>
      </c>
      <c r="LVP48" s="635"/>
      <c r="LVQ48" s="656">
        <v>5000</v>
      </c>
      <c r="LVR48" s="635"/>
      <c r="LVS48" s="656">
        <v>5000</v>
      </c>
      <c r="LVT48" s="635"/>
      <c r="LVU48" s="656">
        <v>5000</v>
      </c>
      <c r="LVV48" s="635"/>
      <c r="LVW48" s="656">
        <v>5000</v>
      </c>
      <c r="LVX48" s="635"/>
      <c r="LVY48" s="656">
        <v>5000</v>
      </c>
      <c r="LVZ48" s="635"/>
      <c r="LWA48" s="656">
        <v>5000</v>
      </c>
      <c r="LWB48" s="635"/>
      <c r="LWC48" s="656">
        <v>5000</v>
      </c>
      <c r="LWD48" s="635"/>
      <c r="LWE48" s="656">
        <v>5000</v>
      </c>
      <c r="LWF48" s="635"/>
      <c r="LWG48" s="656">
        <v>5000</v>
      </c>
      <c r="LWH48" s="635"/>
      <c r="LWI48" s="656">
        <v>5000</v>
      </c>
      <c r="LWJ48" s="635"/>
      <c r="LWK48" s="656">
        <v>5000</v>
      </c>
      <c r="LWL48" s="635"/>
      <c r="LWM48" s="656">
        <v>5000</v>
      </c>
      <c r="LWN48" s="635"/>
      <c r="LWO48" s="656">
        <v>5000</v>
      </c>
      <c r="LWP48" s="635"/>
      <c r="LWQ48" s="656">
        <v>5000</v>
      </c>
      <c r="LWR48" s="635"/>
      <c r="LWS48" s="656">
        <v>5000</v>
      </c>
      <c r="LWT48" s="635"/>
      <c r="LWU48" s="656">
        <v>5000</v>
      </c>
      <c r="LWV48" s="635"/>
      <c r="LWW48" s="656">
        <v>5000</v>
      </c>
      <c r="LWX48" s="635"/>
      <c r="LWY48" s="656">
        <v>5000</v>
      </c>
      <c r="LWZ48" s="635"/>
      <c r="LXA48" s="656">
        <v>5000</v>
      </c>
      <c r="LXB48" s="635"/>
      <c r="LXC48" s="656">
        <v>5000</v>
      </c>
      <c r="LXD48" s="635"/>
      <c r="LXE48" s="656">
        <v>5000</v>
      </c>
      <c r="LXF48" s="635"/>
      <c r="LXG48" s="656">
        <v>5000</v>
      </c>
      <c r="LXH48" s="635"/>
      <c r="LXI48" s="656">
        <v>5000</v>
      </c>
      <c r="LXJ48" s="635"/>
      <c r="LXK48" s="656">
        <v>5000</v>
      </c>
      <c r="LXL48" s="635"/>
      <c r="LXM48" s="656">
        <v>5000</v>
      </c>
      <c r="LXN48" s="635"/>
      <c r="LXO48" s="656">
        <v>5000</v>
      </c>
      <c r="LXP48" s="635"/>
      <c r="LXQ48" s="656">
        <v>5000</v>
      </c>
      <c r="LXR48" s="635"/>
      <c r="LXS48" s="656">
        <v>5000</v>
      </c>
      <c r="LXT48" s="635"/>
      <c r="LXU48" s="656">
        <v>5000</v>
      </c>
      <c r="LXV48" s="635"/>
      <c r="LXW48" s="656">
        <v>5000</v>
      </c>
      <c r="LXX48" s="635"/>
      <c r="LXY48" s="656">
        <v>5000</v>
      </c>
      <c r="LXZ48" s="635"/>
      <c r="LYA48" s="656">
        <v>5000</v>
      </c>
      <c r="LYB48" s="635"/>
      <c r="LYC48" s="656">
        <v>5000</v>
      </c>
      <c r="LYD48" s="635"/>
      <c r="LYE48" s="656">
        <v>5000</v>
      </c>
      <c r="LYF48" s="635"/>
      <c r="LYG48" s="656">
        <v>5000</v>
      </c>
      <c r="LYH48" s="635"/>
      <c r="LYI48" s="656">
        <v>5000</v>
      </c>
      <c r="LYJ48" s="635"/>
      <c r="LYK48" s="656">
        <v>5000</v>
      </c>
      <c r="LYL48" s="635"/>
      <c r="LYM48" s="656">
        <v>5000</v>
      </c>
      <c r="LYN48" s="635"/>
      <c r="LYO48" s="656">
        <v>5000</v>
      </c>
      <c r="LYP48" s="635"/>
      <c r="LYQ48" s="656">
        <v>5000</v>
      </c>
      <c r="LYR48" s="635"/>
      <c r="LYS48" s="656">
        <v>5000</v>
      </c>
      <c r="LYT48" s="635"/>
      <c r="LYU48" s="656">
        <v>5000</v>
      </c>
      <c r="LYV48" s="635"/>
      <c r="LYW48" s="656">
        <v>5000</v>
      </c>
      <c r="LYX48" s="635"/>
      <c r="LYY48" s="656">
        <v>5000</v>
      </c>
      <c r="LYZ48" s="635"/>
      <c r="LZA48" s="656">
        <v>5000</v>
      </c>
      <c r="LZB48" s="635"/>
      <c r="LZC48" s="656">
        <v>5000</v>
      </c>
      <c r="LZD48" s="635"/>
      <c r="LZE48" s="656">
        <v>5000</v>
      </c>
      <c r="LZF48" s="635"/>
      <c r="LZG48" s="656">
        <v>5000</v>
      </c>
      <c r="LZH48" s="635"/>
      <c r="LZI48" s="656">
        <v>5000</v>
      </c>
      <c r="LZJ48" s="635"/>
      <c r="LZK48" s="656">
        <v>5000</v>
      </c>
      <c r="LZL48" s="635"/>
      <c r="LZM48" s="656">
        <v>5000</v>
      </c>
      <c r="LZN48" s="635"/>
      <c r="LZO48" s="656">
        <v>5000</v>
      </c>
      <c r="LZP48" s="635"/>
      <c r="LZQ48" s="656">
        <v>5000</v>
      </c>
      <c r="LZR48" s="635"/>
      <c r="LZS48" s="656">
        <v>5000</v>
      </c>
      <c r="LZT48" s="635"/>
      <c r="LZU48" s="656">
        <v>5000</v>
      </c>
      <c r="LZV48" s="635"/>
      <c r="LZW48" s="656">
        <v>5000</v>
      </c>
      <c r="LZX48" s="635"/>
      <c r="LZY48" s="656">
        <v>5000</v>
      </c>
      <c r="LZZ48" s="635"/>
      <c r="MAA48" s="656">
        <v>5000</v>
      </c>
      <c r="MAB48" s="635"/>
      <c r="MAC48" s="656">
        <v>5000</v>
      </c>
      <c r="MAD48" s="635"/>
      <c r="MAE48" s="656">
        <v>5000</v>
      </c>
      <c r="MAF48" s="635"/>
      <c r="MAG48" s="656">
        <v>5000</v>
      </c>
      <c r="MAH48" s="635"/>
      <c r="MAI48" s="656">
        <v>5000</v>
      </c>
      <c r="MAJ48" s="635"/>
      <c r="MAK48" s="656">
        <v>5000</v>
      </c>
      <c r="MAL48" s="635"/>
      <c r="MAM48" s="656">
        <v>5000</v>
      </c>
      <c r="MAN48" s="635"/>
      <c r="MAO48" s="656">
        <v>5000</v>
      </c>
      <c r="MAP48" s="635"/>
      <c r="MAQ48" s="656">
        <v>5000</v>
      </c>
      <c r="MAR48" s="635"/>
      <c r="MAS48" s="656">
        <v>5000</v>
      </c>
      <c r="MAT48" s="635"/>
      <c r="MAU48" s="656">
        <v>5000</v>
      </c>
      <c r="MAV48" s="635"/>
      <c r="MAW48" s="656">
        <v>5000</v>
      </c>
      <c r="MAX48" s="635"/>
      <c r="MAY48" s="656">
        <v>5000</v>
      </c>
      <c r="MAZ48" s="635"/>
      <c r="MBA48" s="656">
        <v>5000</v>
      </c>
      <c r="MBB48" s="635"/>
      <c r="MBC48" s="656">
        <v>5000</v>
      </c>
      <c r="MBD48" s="635"/>
      <c r="MBE48" s="656">
        <v>5000</v>
      </c>
      <c r="MBF48" s="635"/>
      <c r="MBG48" s="656">
        <v>5000</v>
      </c>
      <c r="MBH48" s="635"/>
      <c r="MBI48" s="656">
        <v>5000</v>
      </c>
      <c r="MBJ48" s="635"/>
      <c r="MBK48" s="656">
        <v>5000</v>
      </c>
      <c r="MBL48" s="635"/>
      <c r="MBM48" s="656">
        <v>5000</v>
      </c>
      <c r="MBN48" s="635"/>
      <c r="MBO48" s="656">
        <v>5000</v>
      </c>
      <c r="MBP48" s="635"/>
      <c r="MBQ48" s="656">
        <v>5000</v>
      </c>
      <c r="MBR48" s="635"/>
      <c r="MBS48" s="656">
        <v>5000</v>
      </c>
      <c r="MBT48" s="635"/>
      <c r="MBU48" s="656">
        <v>5000</v>
      </c>
      <c r="MBV48" s="635"/>
      <c r="MBW48" s="656">
        <v>5000</v>
      </c>
      <c r="MBX48" s="635"/>
      <c r="MBY48" s="656">
        <v>5000</v>
      </c>
      <c r="MBZ48" s="635"/>
      <c r="MCA48" s="656">
        <v>5000</v>
      </c>
      <c r="MCB48" s="635"/>
      <c r="MCC48" s="656">
        <v>5000</v>
      </c>
      <c r="MCD48" s="635"/>
      <c r="MCE48" s="656">
        <v>5000</v>
      </c>
      <c r="MCF48" s="635"/>
      <c r="MCG48" s="656">
        <v>5000</v>
      </c>
      <c r="MCH48" s="635"/>
      <c r="MCI48" s="656">
        <v>5000</v>
      </c>
      <c r="MCJ48" s="635"/>
      <c r="MCK48" s="656">
        <v>5000</v>
      </c>
      <c r="MCL48" s="635"/>
      <c r="MCM48" s="656">
        <v>5000</v>
      </c>
      <c r="MCN48" s="635"/>
      <c r="MCO48" s="656">
        <v>5000</v>
      </c>
      <c r="MCP48" s="635"/>
      <c r="MCQ48" s="656">
        <v>5000</v>
      </c>
      <c r="MCR48" s="635"/>
      <c r="MCS48" s="656">
        <v>5000</v>
      </c>
      <c r="MCT48" s="635"/>
      <c r="MCU48" s="656">
        <v>5000</v>
      </c>
      <c r="MCV48" s="635"/>
      <c r="MCW48" s="656">
        <v>5000</v>
      </c>
      <c r="MCX48" s="635"/>
      <c r="MCY48" s="656">
        <v>5000</v>
      </c>
      <c r="MCZ48" s="635"/>
      <c r="MDA48" s="656">
        <v>5000</v>
      </c>
      <c r="MDB48" s="635"/>
      <c r="MDC48" s="656">
        <v>5000</v>
      </c>
      <c r="MDD48" s="635"/>
      <c r="MDE48" s="656">
        <v>5000</v>
      </c>
      <c r="MDF48" s="635"/>
      <c r="MDG48" s="656">
        <v>5000</v>
      </c>
      <c r="MDH48" s="635"/>
      <c r="MDI48" s="656">
        <v>5000</v>
      </c>
      <c r="MDJ48" s="635"/>
      <c r="MDK48" s="656">
        <v>5000</v>
      </c>
      <c r="MDL48" s="635"/>
      <c r="MDM48" s="656">
        <v>5000</v>
      </c>
      <c r="MDN48" s="635"/>
      <c r="MDO48" s="656">
        <v>5000</v>
      </c>
      <c r="MDP48" s="635"/>
      <c r="MDQ48" s="656">
        <v>5000</v>
      </c>
      <c r="MDR48" s="635"/>
      <c r="MDS48" s="656">
        <v>5000</v>
      </c>
      <c r="MDT48" s="635"/>
      <c r="MDU48" s="656">
        <v>5000</v>
      </c>
      <c r="MDV48" s="635"/>
      <c r="MDW48" s="656">
        <v>5000</v>
      </c>
      <c r="MDX48" s="635"/>
      <c r="MDY48" s="656">
        <v>5000</v>
      </c>
      <c r="MDZ48" s="635"/>
      <c r="MEA48" s="656">
        <v>5000</v>
      </c>
      <c r="MEB48" s="635"/>
      <c r="MEC48" s="656">
        <v>5000</v>
      </c>
      <c r="MED48" s="635"/>
      <c r="MEE48" s="656">
        <v>5000</v>
      </c>
      <c r="MEF48" s="635"/>
      <c r="MEG48" s="656">
        <v>5000</v>
      </c>
      <c r="MEH48" s="635"/>
      <c r="MEI48" s="656">
        <v>5000</v>
      </c>
      <c r="MEJ48" s="635"/>
      <c r="MEK48" s="656">
        <v>5000</v>
      </c>
      <c r="MEL48" s="635"/>
      <c r="MEM48" s="656">
        <v>5000</v>
      </c>
      <c r="MEN48" s="635"/>
      <c r="MEO48" s="656">
        <v>5000</v>
      </c>
      <c r="MEP48" s="635"/>
      <c r="MEQ48" s="656">
        <v>5000</v>
      </c>
      <c r="MER48" s="635"/>
      <c r="MES48" s="656">
        <v>5000</v>
      </c>
      <c r="MET48" s="635"/>
      <c r="MEU48" s="656">
        <v>5000</v>
      </c>
      <c r="MEV48" s="635"/>
      <c r="MEW48" s="656">
        <v>5000</v>
      </c>
      <c r="MEX48" s="635"/>
      <c r="MEY48" s="656">
        <v>5000</v>
      </c>
      <c r="MEZ48" s="635"/>
      <c r="MFA48" s="656">
        <v>5000</v>
      </c>
      <c r="MFB48" s="635"/>
      <c r="MFC48" s="656">
        <v>5000</v>
      </c>
      <c r="MFD48" s="635"/>
      <c r="MFE48" s="656">
        <v>5000</v>
      </c>
      <c r="MFF48" s="635"/>
      <c r="MFG48" s="656">
        <v>5000</v>
      </c>
      <c r="MFH48" s="635"/>
      <c r="MFI48" s="656">
        <v>5000</v>
      </c>
      <c r="MFJ48" s="635"/>
      <c r="MFK48" s="656">
        <v>5000</v>
      </c>
      <c r="MFL48" s="635"/>
      <c r="MFM48" s="656">
        <v>5000</v>
      </c>
      <c r="MFN48" s="635"/>
      <c r="MFO48" s="656">
        <v>5000</v>
      </c>
      <c r="MFP48" s="635"/>
      <c r="MFQ48" s="656">
        <v>5000</v>
      </c>
      <c r="MFR48" s="635"/>
      <c r="MFS48" s="656">
        <v>5000</v>
      </c>
      <c r="MFT48" s="635"/>
      <c r="MFU48" s="656">
        <v>5000</v>
      </c>
      <c r="MFV48" s="635"/>
      <c r="MFW48" s="656">
        <v>5000</v>
      </c>
      <c r="MFX48" s="635"/>
      <c r="MFY48" s="656">
        <v>5000</v>
      </c>
      <c r="MFZ48" s="635"/>
      <c r="MGA48" s="656">
        <v>5000</v>
      </c>
      <c r="MGB48" s="635"/>
      <c r="MGC48" s="656">
        <v>5000</v>
      </c>
      <c r="MGD48" s="635"/>
      <c r="MGE48" s="656">
        <v>5000</v>
      </c>
      <c r="MGF48" s="635"/>
      <c r="MGG48" s="656">
        <v>5000</v>
      </c>
      <c r="MGH48" s="635"/>
      <c r="MGI48" s="656">
        <v>5000</v>
      </c>
      <c r="MGJ48" s="635"/>
      <c r="MGK48" s="656">
        <v>5000</v>
      </c>
      <c r="MGL48" s="635"/>
      <c r="MGM48" s="656">
        <v>5000</v>
      </c>
      <c r="MGN48" s="635"/>
      <c r="MGO48" s="656">
        <v>5000</v>
      </c>
      <c r="MGP48" s="635"/>
      <c r="MGQ48" s="656">
        <v>5000</v>
      </c>
      <c r="MGR48" s="635"/>
      <c r="MGS48" s="656">
        <v>5000</v>
      </c>
      <c r="MGT48" s="635"/>
      <c r="MGU48" s="656">
        <v>5000</v>
      </c>
      <c r="MGV48" s="635"/>
      <c r="MGW48" s="656">
        <v>5000</v>
      </c>
      <c r="MGX48" s="635"/>
      <c r="MGY48" s="656">
        <v>5000</v>
      </c>
      <c r="MGZ48" s="635"/>
      <c r="MHA48" s="656">
        <v>5000</v>
      </c>
      <c r="MHB48" s="635"/>
      <c r="MHC48" s="656">
        <v>5000</v>
      </c>
      <c r="MHD48" s="635"/>
      <c r="MHE48" s="656">
        <v>5000</v>
      </c>
      <c r="MHF48" s="635"/>
      <c r="MHG48" s="656">
        <v>5000</v>
      </c>
      <c r="MHH48" s="635"/>
      <c r="MHI48" s="656">
        <v>5000</v>
      </c>
      <c r="MHJ48" s="635"/>
      <c r="MHK48" s="656">
        <v>5000</v>
      </c>
      <c r="MHL48" s="635"/>
      <c r="MHM48" s="656">
        <v>5000</v>
      </c>
      <c r="MHN48" s="635"/>
      <c r="MHO48" s="656">
        <v>5000</v>
      </c>
      <c r="MHP48" s="635"/>
      <c r="MHQ48" s="656">
        <v>5000</v>
      </c>
      <c r="MHR48" s="635"/>
      <c r="MHS48" s="656">
        <v>5000</v>
      </c>
      <c r="MHT48" s="635"/>
      <c r="MHU48" s="656">
        <v>5000</v>
      </c>
      <c r="MHV48" s="635"/>
      <c r="MHW48" s="656">
        <v>5000</v>
      </c>
      <c r="MHX48" s="635"/>
      <c r="MHY48" s="656">
        <v>5000</v>
      </c>
      <c r="MHZ48" s="635"/>
      <c r="MIA48" s="656">
        <v>5000</v>
      </c>
      <c r="MIB48" s="635"/>
      <c r="MIC48" s="656">
        <v>5000</v>
      </c>
      <c r="MID48" s="635"/>
      <c r="MIE48" s="656">
        <v>5000</v>
      </c>
      <c r="MIF48" s="635"/>
      <c r="MIG48" s="656">
        <v>5000</v>
      </c>
      <c r="MIH48" s="635"/>
      <c r="MII48" s="656">
        <v>5000</v>
      </c>
      <c r="MIJ48" s="635"/>
      <c r="MIK48" s="656">
        <v>5000</v>
      </c>
      <c r="MIL48" s="635"/>
      <c r="MIM48" s="656">
        <v>5000</v>
      </c>
      <c r="MIN48" s="635"/>
      <c r="MIO48" s="656">
        <v>5000</v>
      </c>
      <c r="MIP48" s="635"/>
      <c r="MIQ48" s="656">
        <v>5000</v>
      </c>
      <c r="MIR48" s="635"/>
      <c r="MIS48" s="656">
        <v>5000</v>
      </c>
      <c r="MIT48" s="635"/>
      <c r="MIU48" s="656">
        <v>5000</v>
      </c>
      <c r="MIV48" s="635"/>
      <c r="MIW48" s="656">
        <v>5000</v>
      </c>
      <c r="MIX48" s="635"/>
      <c r="MIY48" s="656">
        <v>5000</v>
      </c>
      <c r="MIZ48" s="635"/>
      <c r="MJA48" s="656">
        <v>5000</v>
      </c>
      <c r="MJB48" s="635"/>
      <c r="MJC48" s="656">
        <v>5000</v>
      </c>
      <c r="MJD48" s="635"/>
      <c r="MJE48" s="656">
        <v>5000</v>
      </c>
      <c r="MJF48" s="635"/>
      <c r="MJG48" s="656">
        <v>5000</v>
      </c>
      <c r="MJH48" s="635"/>
      <c r="MJI48" s="656">
        <v>5000</v>
      </c>
      <c r="MJJ48" s="635"/>
      <c r="MJK48" s="656">
        <v>5000</v>
      </c>
      <c r="MJL48" s="635"/>
      <c r="MJM48" s="656">
        <v>5000</v>
      </c>
      <c r="MJN48" s="635"/>
      <c r="MJO48" s="656">
        <v>5000</v>
      </c>
      <c r="MJP48" s="635"/>
      <c r="MJQ48" s="656">
        <v>5000</v>
      </c>
      <c r="MJR48" s="635"/>
      <c r="MJS48" s="656">
        <v>5000</v>
      </c>
      <c r="MJT48" s="635"/>
      <c r="MJU48" s="656">
        <v>5000</v>
      </c>
      <c r="MJV48" s="635"/>
      <c r="MJW48" s="656">
        <v>5000</v>
      </c>
      <c r="MJX48" s="635"/>
      <c r="MJY48" s="656">
        <v>5000</v>
      </c>
      <c r="MJZ48" s="635"/>
      <c r="MKA48" s="656">
        <v>5000</v>
      </c>
      <c r="MKB48" s="635"/>
      <c r="MKC48" s="656">
        <v>5000</v>
      </c>
      <c r="MKD48" s="635"/>
      <c r="MKE48" s="656">
        <v>5000</v>
      </c>
      <c r="MKF48" s="635"/>
      <c r="MKG48" s="656">
        <v>5000</v>
      </c>
      <c r="MKH48" s="635"/>
      <c r="MKI48" s="656">
        <v>5000</v>
      </c>
      <c r="MKJ48" s="635"/>
      <c r="MKK48" s="656">
        <v>5000</v>
      </c>
      <c r="MKL48" s="635"/>
      <c r="MKM48" s="656">
        <v>5000</v>
      </c>
      <c r="MKN48" s="635"/>
      <c r="MKO48" s="656">
        <v>5000</v>
      </c>
      <c r="MKP48" s="635"/>
      <c r="MKQ48" s="656">
        <v>5000</v>
      </c>
      <c r="MKR48" s="635"/>
      <c r="MKS48" s="656">
        <v>5000</v>
      </c>
      <c r="MKT48" s="635"/>
      <c r="MKU48" s="656">
        <v>5000</v>
      </c>
      <c r="MKV48" s="635"/>
      <c r="MKW48" s="656">
        <v>5000</v>
      </c>
      <c r="MKX48" s="635"/>
      <c r="MKY48" s="656">
        <v>5000</v>
      </c>
      <c r="MKZ48" s="635"/>
      <c r="MLA48" s="656">
        <v>5000</v>
      </c>
      <c r="MLB48" s="635"/>
      <c r="MLC48" s="656">
        <v>5000</v>
      </c>
      <c r="MLD48" s="635"/>
      <c r="MLE48" s="656">
        <v>5000</v>
      </c>
      <c r="MLF48" s="635"/>
      <c r="MLG48" s="656">
        <v>5000</v>
      </c>
      <c r="MLH48" s="635"/>
      <c r="MLI48" s="656">
        <v>5000</v>
      </c>
      <c r="MLJ48" s="635"/>
      <c r="MLK48" s="656">
        <v>5000</v>
      </c>
      <c r="MLL48" s="635"/>
      <c r="MLM48" s="656">
        <v>5000</v>
      </c>
      <c r="MLN48" s="635"/>
      <c r="MLO48" s="656">
        <v>5000</v>
      </c>
      <c r="MLP48" s="635"/>
      <c r="MLQ48" s="656">
        <v>5000</v>
      </c>
      <c r="MLR48" s="635"/>
      <c r="MLS48" s="656">
        <v>5000</v>
      </c>
      <c r="MLT48" s="635"/>
      <c r="MLU48" s="656">
        <v>5000</v>
      </c>
      <c r="MLV48" s="635"/>
      <c r="MLW48" s="656">
        <v>5000</v>
      </c>
      <c r="MLX48" s="635"/>
      <c r="MLY48" s="656">
        <v>5000</v>
      </c>
      <c r="MLZ48" s="635"/>
      <c r="MMA48" s="656">
        <v>5000</v>
      </c>
      <c r="MMB48" s="635"/>
      <c r="MMC48" s="656">
        <v>5000</v>
      </c>
      <c r="MMD48" s="635"/>
      <c r="MME48" s="656">
        <v>5000</v>
      </c>
      <c r="MMF48" s="635"/>
      <c r="MMG48" s="656">
        <v>5000</v>
      </c>
      <c r="MMH48" s="635"/>
      <c r="MMI48" s="656">
        <v>5000</v>
      </c>
      <c r="MMJ48" s="635"/>
      <c r="MMK48" s="656">
        <v>5000</v>
      </c>
      <c r="MML48" s="635"/>
      <c r="MMM48" s="656">
        <v>5000</v>
      </c>
      <c r="MMN48" s="635"/>
      <c r="MMO48" s="656">
        <v>5000</v>
      </c>
      <c r="MMP48" s="635"/>
      <c r="MMQ48" s="656">
        <v>5000</v>
      </c>
      <c r="MMR48" s="635"/>
      <c r="MMS48" s="656">
        <v>5000</v>
      </c>
      <c r="MMT48" s="635"/>
      <c r="MMU48" s="656">
        <v>5000</v>
      </c>
      <c r="MMV48" s="635"/>
      <c r="MMW48" s="656">
        <v>5000</v>
      </c>
      <c r="MMX48" s="635"/>
      <c r="MMY48" s="656">
        <v>5000</v>
      </c>
      <c r="MMZ48" s="635"/>
      <c r="MNA48" s="656">
        <v>5000</v>
      </c>
      <c r="MNB48" s="635"/>
      <c r="MNC48" s="656">
        <v>5000</v>
      </c>
      <c r="MND48" s="635"/>
      <c r="MNE48" s="656">
        <v>5000</v>
      </c>
      <c r="MNF48" s="635"/>
      <c r="MNG48" s="656">
        <v>5000</v>
      </c>
      <c r="MNH48" s="635"/>
      <c r="MNI48" s="656">
        <v>5000</v>
      </c>
      <c r="MNJ48" s="635"/>
      <c r="MNK48" s="656">
        <v>5000</v>
      </c>
      <c r="MNL48" s="635"/>
      <c r="MNM48" s="656">
        <v>5000</v>
      </c>
      <c r="MNN48" s="635"/>
      <c r="MNO48" s="656">
        <v>5000</v>
      </c>
      <c r="MNP48" s="635"/>
      <c r="MNQ48" s="656">
        <v>5000</v>
      </c>
      <c r="MNR48" s="635"/>
      <c r="MNS48" s="656">
        <v>5000</v>
      </c>
      <c r="MNT48" s="635"/>
      <c r="MNU48" s="656">
        <v>5000</v>
      </c>
      <c r="MNV48" s="635"/>
      <c r="MNW48" s="656">
        <v>5000</v>
      </c>
      <c r="MNX48" s="635"/>
      <c r="MNY48" s="656">
        <v>5000</v>
      </c>
      <c r="MNZ48" s="635"/>
      <c r="MOA48" s="656">
        <v>5000</v>
      </c>
      <c r="MOB48" s="635"/>
      <c r="MOC48" s="656">
        <v>5000</v>
      </c>
      <c r="MOD48" s="635"/>
      <c r="MOE48" s="656">
        <v>5000</v>
      </c>
      <c r="MOF48" s="635"/>
      <c r="MOG48" s="656">
        <v>5000</v>
      </c>
      <c r="MOH48" s="635"/>
      <c r="MOI48" s="656">
        <v>5000</v>
      </c>
      <c r="MOJ48" s="635"/>
      <c r="MOK48" s="656">
        <v>5000</v>
      </c>
      <c r="MOL48" s="635"/>
      <c r="MOM48" s="656">
        <v>5000</v>
      </c>
      <c r="MON48" s="635"/>
      <c r="MOO48" s="656">
        <v>5000</v>
      </c>
      <c r="MOP48" s="635"/>
      <c r="MOQ48" s="656">
        <v>5000</v>
      </c>
      <c r="MOR48" s="635"/>
      <c r="MOS48" s="656">
        <v>5000</v>
      </c>
      <c r="MOT48" s="635"/>
      <c r="MOU48" s="656">
        <v>5000</v>
      </c>
      <c r="MOV48" s="635"/>
      <c r="MOW48" s="656">
        <v>5000</v>
      </c>
      <c r="MOX48" s="635"/>
      <c r="MOY48" s="656">
        <v>5000</v>
      </c>
      <c r="MOZ48" s="635"/>
      <c r="MPA48" s="656">
        <v>5000</v>
      </c>
      <c r="MPB48" s="635"/>
      <c r="MPC48" s="656">
        <v>5000</v>
      </c>
      <c r="MPD48" s="635"/>
      <c r="MPE48" s="656">
        <v>5000</v>
      </c>
      <c r="MPF48" s="635"/>
      <c r="MPG48" s="656">
        <v>5000</v>
      </c>
      <c r="MPH48" s="635"/>
      <c r="MPI48" s="656">
        <v>5000</v>
      </c>
      <c r="MPJ48" s="635"/>
      <c r="MPK48" s="656">
        <v>5000</v>
      </c>
      <c r="MPL48" s="635"/>
      <c r="MPM48" s="656">
        <v>5000</v>
      </c>
      <c r="MPN48" s="635"/>
      <c r="MPO48" s="656">
        <v>5000</v>
      </c>
      <c r="MPP48" s="635"/>
      <c r="MPQ48" s="656">
        <v>5000</v>
      </c>
      <c r="MPR48" s="635"/>
      <c r="MPS48" s="656">
        <v>5000</v>
      </c>
      <c r="MPT48" s="635"/>
      <c r="MPU48" s="656">
        <v>5000</v>
      </c>
      <c r="MPV48" s="635"/>
      <c r="MPW48" s="656">
        <v>5000</v>
      </c>
      <c r="MPX48" s="635"/>
      <c r="MPY48" s="656">
        <v>5000</v>
      </c>
      <c r="MPZ48" s="635"/>
      <c r="MQA48" s="656">
        <v>5000</v>
      </c>
      <c r="MQB48" s="635"/>
      <c r="MQC48" s="656">
        <v>5000</v>
      </c>
      <c r="MQD48" s="635"/>
      <c r="MQE48" s="656">
        <v>5000</v>
      </c>
      <c r="MQF48" s="635"/>
      <c r="MQG48" s="656">
        <v>5000</v>
      </c>
      <c r="MQH48" s="635"/>
      <c r="MQI48" s="656">
        <v>5000</v>
      </c>
      <c r="MQJ48" s="635"/>
      <c r="MQK48" s="656">
        <v>5000</v>
      </c>
      <c r="MQL48" s="635"/>
      <c r="MQM48" s="656">
        <v>5000</v>
      </c>
      <c r="MQN48" s="635"/>
      <c r="MQO48" s="656">
        <v>5000</v>
      </c>
      <c r="MQP48" s="635"/>
      <c r="MQQ48" s="656">
        <v>5000</v>
      </c>
      <c r="MQR48" s="635"/>
      <c r="MQS48" s="656">
        <v>5000</v>
      </c>
      <c r="MQT48" s="635"/>
      <c r="MQU48" s="656">
        <v>5000</v>
      </c>
      <c r="MQV48" s="635"/>
      <c r="MQW48" s="656">
        <v>5000</v>
      </c>
      <c r="MQX48" s="635"/>
      <c r="MQY48" s="656">
        <v>5000</v>
      </c>
      <c r="MQZ48" s="635"/>
      <c r="MRA48" s="656">
        <v>5000</v>
      </c>
      <c r="MRB48" s="635"/>
      <c r="MRC48" s="656">
        <v>5000</v>
      </c>
      <c r="MRD48" s="635"/>
      <c r="MRE48" s="656">
        <v>5000</v>
      </c>
      <c r="MRF48" s="635"/>
      <c r="MRG48" s="656">
        <v>5000</v>
      </c>
      <c r="MRH48" s="635"/>
      <c r="MRI48" s="656">
        <v>5000</v>
      </c>
      <c r="MRJ48" s="635"/>
      <c r="MRK48" s="656">
        <v>5000</v>
      </c>
      <c r="MRL48" s="635"/>
      <c r="MRM48" s="656">
        <v>5000</v>
      </c>
      <c r="MRN48" s="635"/>
      <c r="MRO48" s="656">
        <v>5000</v>
      </c>
      <c r="MRP48" s="635"/>
      <c r="MRQ48" s="656">
        <v>5000</v>
      </c>
      <c r="MRR48" s="635"/>
      <c r="MRS48" s="656">
        <v>5000</v>
      </c>
      <c r="MRT48" s="635"/>
      <c r="MRU48" s="656">
        <v>5000</v>
      </c>
      <c r="MRV48" s="635"/>
      <c r="MRW48" s="656">
        <v>5000</v>
      </c>
      <c r="MRX48" s="635"/>
      <c r="MRY48" s="656">
        <v>5000</v>
      </c>
      <c r="MRZ48" s="635"/>
      <c r="MSA48" s="656">
        <v>5000</v>
      </c>
      <c r="MSB48" s="635"/>
      <c r="MSC48" s="656">
        <v>5000</v>
      </c>
      <c r="MSD48" s="635"/>
      <c r="MSE48" s="656">
        <v>5000</v>
      </c>
      <c r="MSF48" s="635"/>
      <c r="MSG48" s="656">
        <v>5000</v>
      </c>
      <c r="MSH48" s="635"/>
      <c r="MSI48" s="656">
        <v>5000</v>
      </c>
      <c r="MSJ48" s="635"/>
      <c r="MSK48" s="656">
        <v>5000</v>
      </c>
      <c r="MSL48" s="635"/>
      <c r="MSM48" s="656">
        <v>5000</v>
      </c>
      <c r="MSN48" s="635"/>
      <c r="MSO48" s="656">
        <v>5000</v>
      </c>
      <c r="MSP48" s="635"/>
      <c r="MSQ48" s="656">
        <v>5000</v>
      </c>
      <c r="MSR48" s="635"/>
      <c r="MSS48" s="656">
        <v>5000</v>
      </c>
      <c r="MST48" s="635"/>
      <c r="MSU48" s="656">
        <v>5000</v>
      </c>
      <c r="MSV48" s="635"/>
      <c r="MSW48" s="656">
        <v>5000</v>
      </c>
      <c r="MSX48" s="635"/>
      <c r="MSY48" s="656">
        <v>5000</v>
      </c>
      <c r="MSZ48" s="635"/>
      <c r="MTA48" s="656">
        <v>5000</v>
      </c>
      <c r="MTB48" s="635"/>
      <c r="MTC48" s="656">
        <v>5000</v>
      </c>
      <c r="MTD48" s="635"/>
      <c r="MTE48" s="656">
        <v>5000</v>
      </c>
      <c r="MTF48" s="635"/>
      <c r="MTG48" s="656">
        <v>5000</v>
      </c>
      <c r="MTH48" s="635"/>
      <c r="MTI48" s="656">
        <v>5000</v>
      </c>
      <c r="MTJ48" s="635"/>
      <c r="MTK48" s="656">
        <v>5000</v>
      </c>
      <c r="MTL48" s="635"/>
      <c r="MTM48" s="656">
        <v>5000</v>
      </c>
      <c r="MTN48" s="635"/>
      <c r="MTO48" s="656">
        <v>5000</v>
      </c>
      <c r="MTP48" s="635"/>
      <c r="MTQ48" s="656">
        <v>5000</v>
      </c>
      <c r="MTR48" s="635"/>
      <c r="MTS48" s="656">
        <v>5000</v>
      </c>
      <c r="MTT48" s="635"/>
      <c r="MTU48" s="656">
        <v>5000</v>
      </c>
      <c r="MTV48" s="635"/>
      <c r="MTW48" s="656">
        <v>5000</v>
      </c>
      <c r="MTX48" s="635"/>
      <c r="MTY48" s="656">
        <v>5000</v>
      </c>
      <c r="MTZ48" s="635"/>
      <c r="MUA48" s="656">
        <v>5000</v>
      </c>
      <c r="MUB48" s="635"/>
      <c r="MUC48" s="656">
        <v>5000</v>
      </c>
      <c r="MUD48" s="635"/>
      <c r="MUE48" s="656">
        <v>5000</v>
      </c>
      <c r="MUF48" s="635"/>
      <c r="MUG48" s="656">
        <v>5000</v>
      </c>
      <c r="MUH48" s="635"/>
      <c r="MUI48" s="656">
        <v>5000</v>
      </c>
      <c r="MUJ48" s="635"/>
      <c r="MUK48" s="656">
        <v>5000</v>
      </c>
      <c r="MUL48" s="635"/>
      <c r="MUM48" s="656">
        <v>5000</v>
      </c>
      <c r="MUN48" s="635"/>
      <c r="MUO48" s="656">
        <v>5000</v>
      </c>
      <c r="MUP48" s="635"/>
      <c r="MUQ48" s="656">
        <v>5000</v>
      </c>
      <c r="MUR48" s="635"/>
      <c r="MUS48" s="656">
        <v>5000</v>
      </c>
      <c r="MUT48" s="635"/>
      <c r="MUU48" s="656">
        <v>5000</v>
      </c>
      <c r="MUV48" s="635"/>
      <c r="MUW48" s="656">
        <v>5000</v>
      </c>
      <c r="MUX48" s="635"/>
      <c r="MUY48" s="656">
        <v>5000</v>
      </c>
      <c r="MUZ48" s="635"/>
      <c r="MVA48" s="656">
        <v>5000</v>
      </c>
      <c r="MVB48" s="635"/>
      <c r="MVC48" s="656">
        <v>5000</v>
      </c>
      <c r="MVD48" s="635"/>
      <c r="MVE48" s="656">
        <v>5000</v>
      </c>
      <c r="MVF48" s="635"/>
      <c r="MVG48" s="656">
        <v>5000</v>
      </c>
      <c r="MVH48" s="635"/>
      <c r="MVI48" s="656">
        <v>5000</v>
      </c>
      <c r="MVJ48" s="635"/>
      <c r="MVK48" s="656">
        <v>5000</v>
      </c>
      <c r="MVL48" s="635"/>
      <c r="MVM48" s="656">
        <v>5000</v>
      </c>
      <c r="MVN48" s="635"/>
      <c r="MVO48" s="656">
        <v>5000</v>
      </c>
      <c r="MVP48" s="635"/>
      <c r="MVQ48" s="656">
        <v>5000</v>
      </c>
      <c r="MVR48" s="635"/>
      <c r="MVS48" s="656">
        <v>5000</v>
      </c>
      <c r="MVT48" s="635"/>
      <c r="MVU48" s="656">
        <v>5000</v>
      </c>
      <c r="MVV48" s="635"/>
      <c r="MVW48" s="656">
        <v>5000</v>
      </c>
      <c r="MVX48" s="635"/>
      <c r="MVY48" s="656">
        <v>5000</v>
      </c>
      <c r="MVZ48" s="635"/>
      <c r="MWA48" s="656">
        <v>5000</v>
      </c>
      <c r="MWB48" s="635"/>
      <c r="MWC48" s="656">
        <v>5000</v>
      </c>
      <c r="MWD48" s="635"/>
      <c r="MWE48" s="656">
        <v>5000</v>
      </c>
      <c r="MWF48" s="635"/>
      <c r="MWG48" s="656">
        <v>5000</v>
      </c>
      <c r="MWH48" s="635"/>
      <c r="MWI48" s="656">
        <v>5000</v>
      </c>
      <c r="MWJ48" s="635"/>
      <c r="MWK48" s="656">
        <v>5000</v>
      </c>
      <c r="MWL48" s="635"/>
      <c r="MWM48" s="656">
        <v>5000</v>
      </c>
      <c r="MWN48" s="635"/>
      <c r="MWO48" s="656">
        <v>5000</v>
      </c>
      <c r="MWP48" s="635"/>
      <c r="MWQ48" s="656">
        <v>5000</v>
      </c>
      <c r="MWR48" s="635"/>
      <c r="MWS48" s="656">
        <v>5000</v>
      </c>
      <c r="MWT48" s="635"/>
      <c r="MWU48" s="656">
        <v>5000</v>
      </c>
      <c r="MWV48" s="635"/>
      <c r="MWW48" s="656">
        <v>5000</v>
      </c>
      <c r="MWX48" s="635"/>
      <c r="MWY48" s="656">
        <v>5000</v>
      </c>
      <c r="MWZ48" s="635"/>
      <c r="MXA48" s="656">
        <v>5000</v>
      </c>
      <c r="MXB48" s="635"/>
      <c r="MXC48" s="656">
        <v>5000</v>
      </c>
      <c r="MXD48" s="635"/>
      <c r="MXE48" s="656">
        <v>5000</v>
      </c>
      <c r="MXF48" s="635"/>
      <c r="MXG48" s="656">
        <v>5000</v>
      </c>
      <c r="MXH48" s="635"/>
      <c r="MXI48" s="656">
        <v>5000</v>
      </c>
      <c r="MXJ48" s="635"/>
      <c r="MXK48" s="656">
        <v>5000</v>
      </c>
      <c r="MXL48" s="635"/>
      <c r="MXM48" s="656">
        <v>5000</v>
      </c>
      <c r="MXN48" s="635"/>
      <c r="MXO48" s="656">
        <v>5000</v>
      </c>
      <c r="MXP48" s="635"/>
      <c r="MXQ48" s="656">
        <v>5000</v>
      </c>
      <c r="MXR48" s="635"/>
      <c r="MXS48" s="656">
        <v>5000</v>
      </c>
      <c r="MXT48" s="635"/>
      <c r="MXU48" s="656">
        <v>5000</v>
      </c>
      <c r="MXV48" s="635"/>
      <c r="MXW48" s="656">
        <v>5000</v>
      </c>
      <c r="MXX48" s="635"/>
      <c r="MXY48" s="656">
        <v>5000</v>
      </c>
      <c r="MXZ48" s="635"/>
      <c r="MYA48" s="656">
        <v>5000</v>
      </c>
      <c r="MYB48" s="635"/>
      <c r="MYC48" s="656">
        <v>5000</v>
      </c>
      <c r="MYD48" s="635"/>
      <c r="MYE48" s="656">
        <v>5000</v>
      </c>
      <c r="MYF48" s="635"/>
      <c r="MYG48" s="656">
        <v>5000</v>
      </c>
      <c r="MYH48" s="635"/>
      <c r="MYI48" s="656">
        <v>5000</v>
      </c>
      <c r="MYJ48" s="635"/>
      <c r="MYK48" s="656">
        <v>5000</v>
      </c>
      <c r="MYL48" s="635"/>
      <c r="MYM48" s="656">
        <v>5000</v>
      </c>
      <c r="MYN48" s="635"/>
      <c r="MYO48" s="656">
        <v>5000</v>
      </c>
      <c r="MYP48" s="635"/>
      <c r="MYQ48" s="656">
        <v>5000</v>
      </c>
      <c r="MYR48" s="635"/>
      <c r="MYS48" s="656">
        <v>5000</v>
      </c>
      <c r="MYT48" s="635"/>
      <c r="MYU48" s="656">
        <v>5000</v>
      </c>
      <c r="MYV48" s="635"/>
      <c r="MYW48" s="656">
        <v>5000</v>
      </c>
      <c r="MYX48" s="635"/>
      <c r="MYY48" s="656">
        <v>5000</v>
      </c>
      <c r="MYZ48" s="635"/>
      <c r="MZA48" s="656">
        <v>5000</v>
      </c>
      <c r="MZB48" s="635"/>
      <c r="MZC48" s="656">
        <v>5000</v>
      </c>
      <c r="MZD48" s="635"/>
      <c r="MZE48" s="656">
        <v>5000</v>
      </c>
      <c r="MZF48" s="635"/>
      <c r="MZG48" s="656">
        <v>5000</v>
      </c>
      <c r="MZH48" s="635"/>
      <c r="MZI48" s="656">
        <v>5000</v>
      </c>
      <c r="MZJ48" s="635"/>
      <c r="MZK48" s="656">
        <v>5000</v>
      </c>
      <c r="MZL48" s="635"/>
      <c r="MZM48" s="656">
        <v>5000</v>
      </c>
      <c r="MZN48" s="635"/>
      <c r="MZO48" s="656">
        <v>5000</v>
      </c>
      <c r="MZP48" s="635"/>
      <c r="MZQ48" s="656">
        <v>5000</v>
      </c>
      <c r="MZR48" s="635"/>
      <c r="MZS48" s="656">
        <v>5000</v>
      </c>
      <c r="MZT48" s="635"/>
      <c r="MZU48" s="656">
        <v>5000</v>
      </c>
      <c r="MZV48" s="635"/>
      <c r="MZW48" s="656">
        <v>5000</v>
      </c>
      <c r="MZX48" s="635"/>
      <c r="MZY48" s="656">
        <v>5000</v>
      </c>
      <c r="MZZ48" s="635"/>
      <c r="NAA48" s="656">
        <v>5000</v>
      </c>
      <c r="NAB48" s="635"/>
      <c r="NAC48" s="656">
        <v>5000</v>
      </c>
      <c r="NAD48" s="635"/>
      <c r="NAE48" s="656">
        <v>5000</v>
      </c>
      <c r="NAF48" s="635"/>
      <c r="NAG48" s="656">
        <v>5000</v>
      </c>
      <c r="NAH48" s="635"/>
      <c r="NAI48" s="656">
        <v>5000</v>
      </c>
      <c r="NAJ48" s="635"/>
      <c r="NAK48" s="656">
        <v>5000</v>
      </c>
      <c r="NAL48" s="635"/>
      <c r="NAM48" s="656">
        <v>5000</v>
      </c>
      <c r="NAN48" s="635"/>
      <c r="NAO48" s="656">
        <v>5000</v>
      </c>
      <c r="NAP48" s="635"/>
      <c r="NAQ48" s="656">
        <v>5000</v>
      </c>
      <c r="NAR48" s="635"/>
      <c r="NAS48" s="656">
        <v>5000</v>
      </c>
      <c r="NAT48" s="635"/>
      <c r="NAU48" s="656">
        <v>5000</v>
      </c>
      <c r="NAV48" s="635"/>
      <c r="NAW48" s="656">
        <v>5000</v>
      </c>
      <c r="NAX48" s="635"/>
      <c r="NAY48" s="656">
        <v>5000</v>
      </c>
      <c r="NAZ48" s="635"/>
      <c r="NBA48" s="656">
        <v>5000</v>
      </c>
      <c r="NBB48" s="635"/>
      <c r="NBC48" s="656">
        <v>5000</v>
      </c>
      <c r="NBD48" s="635"/>
      <c r="NBE48" s="656">
        <v>5000</v>
      </c>
      <c r="NBF48" s="635"/>
      <c r="NBG48" s="656">
        <v>5000</v>
      </c>
      <c r="NBH48" s="635"/>
      <c r="NBI48" s="656">
        <v>5000</v>
      </c>
      <c r="NBJ48" s="635"/>
      <c r="NBK48" s="656">
        <v>5000</v>
      </c>
      <c r="NBL48" s="635"/>
      <c r="NBM48" s="656">
        <v>5000</v>
      </c>
      <c r="NBN48" s="635"/>
      <c r="NBO48" s="656">
        <v>5000</v>
      </c>
      <c r="NBP48" s="635"/>
      <c r="NBQ48" s="656">
        <v>5000</v>
      </c>
      <c r="NBR48" s="635"/>
      <c r="NBS48" s="656">
        <v>5000</v>
      </c>
      <c r="NBT48" s="635"/>
      <c r="NBU48" s="656">
        <v>5000</v>
      </c>
      <c r="NBV48" s="635"/>
      <c r="NBW48" s="656">
        <v>5000</v>
      </c>
      <c r="NBX48" s="635"/>
      <c r="NBY48" s="656">
        <v>5000</v>
      </c>
      <c r="NBZ48" s="635"/>
      <c r="NCA48" s="656">
        <v>5000</v>
      </c>
      <c r="NCB48" s="635"/>
      <c r="NCC48" s="656">
        <v>5000</v>
      </c>
      <c r="NCD48" s="635"/>
      <c r="NCE48" s="656">
        <v>5000</v>
      </c>
      <c r="NCF48" s="635"/>
      <c r="NCG48" s="656">
        <v>5000</v>
      </c>
      <c r="NCH48" s="635"/>
      <c r="NCI48" s="656">
        <v>5000</v>
      </c>
      <c r="NCJ48" s="635"/>
      <c r="NCK48" s="656">
        <v>5000</v>
      </c>
      <c r="NCL48" s="635"/>
      <c r="NCM48" s="656">
        <v>5000</v>
      </c>
      <c r="NCN48" s="635"/>
      <c r="NCO48" s="656">
        <v>5000</v>
      </c>
      <c r="NCP48" s="635"/>
      <c r="NCQ48" s="656">
        <v>5000</v>
      </c>
      <c r="NCR48" s="635"/>
      <c r="NCS48" s="656">
        <v>5000</v>
      </c>
      <c r="NCT48" s="635"/>
      <c r="NCU48" s="656">
        <v>5000</v>
      </c>
      <c r="NCV48" s="635"/>
      <c r="NCW48" s="656">
        <v>5000</v>
      </c>
      <c r="NCX48" s="635"/>
      <c r="NCY48" s="656">
        <v>5000</v>
      </c>
      <c r="NCZ48" s="635"/>
      <c r="NDA48" s="656">
        <v>5000</v>
      </c>
      <c r="NDB48" s="635"/>
      <c r="NDC48" s="656">
        <v>5000</v>
      </c>
      <c r="NDD48" s="635"/>
      <c r="NDE48" s="656">
        <v>5000</v>
      </c>
      <c r="NDF48" s="635"/>
      <c r="NDG48" s="656">
        <v>5000</v>
      </c>
      <c r="NDH48" s="635"/>
      <c r="NDI48" s="656">
        <v>5000</v>
      </c>
      <c r="NDJ48" s="635"/>
      <c r="NDK48" s="656">
        <v>5000</v>
      </c>
      <c r="NDL48" s="635"/>
      <c r="NDM48" s="656">
        <v>5000</v>
      </c>
      <c r="NDN48" s="635"/>
      <c r="NDO48" s="656">
        <v>5000</v>
      </c>
      <c r="NDP48" s="635"/>
      <c r="NDQ48" s="656">
        <v>5000</v>
      </c>
      <c r="NDR48" s="635"/>
      <c r="NDS48" s="656">
        <v>5000</v>
      </c>
      <c r="NDT48" s="635"/>
      <c r="NDU48" s="656">
        <v>5000</v>
      </c>
      <c r="NDV48" s="635"/>
      <c r="NDW48" s="656">
        <v>5000</v>
      </c>
      <c r="NDX48" s="635"/>
      <c r="NDY48" s="656">
        <v>5000</v>
      </c>
      <c r="NDZ48" s="635"/>
      <c r="NEA48" s="656">
        <v>5000</v>
      </c>
      <c r="NEB48" s="635"/>
      <c r="NEC48" s="656">
        <v>5000</v>
      </c>
      <c r="NED48" s="635"/>
      <c r="NEE48" s="656">
        <v>5000</v>
      </c>
      <c r="NEF48" s="635"/>
      <c r="NEG48" s="656">
        <v>5000</v>
      </c>
      <c r="NEH48" s="635"/>
      <c r="NEI48" s="656">
        <v>5000</v>
      </c>
      <c r="NEJ48" s="635"/>
      <c r="NEK48" s="656">
        <v>5000</v>
      </c>
      <c r="NEL48" s="635"/>
      <c r="NEM48" s="656">
        <v>5000</v>
      </c>
      <c r="NEN48" s="635"/>
      <c r="NEO48" s="656">
        <v>5000</v>
      </c>
      <c r="NEP48" s="635"/>
      <c r="NEQ48" s="656">
        <v>5000</v>
      </c>
      <c r="NER48" s="635"/>
      <c r="NES48" s="656">
        <v>5000</v>
      </c>
      <c r="NET48" s="635"/>
      <c r="NEU48" s="656">
        <v>5000</v>
      </c>
      <c r="NEV48" s="635"/>
      <c r="NEW48" s="656">
        <v>5000</v>
      </c>
      <c r="NEX48" s="635"/>
      <c r="NEY48" s="656">
        <v>5000</v>
      </c>
      <c r="NEZ48" s="635"/>
      <c r="NFA48" s="656">
        <v>5000</v>
      </c>
      <c r="NFB48" s="635"/>
      <c r="NFC48" s="656">
        <v>5000</v>
      </c>
      <c r="NFD48" s="635"/>
      <c r="NFE48" s="656">
        <v>5000</v>
      </c>
      <c r="NFF48" s="635"/>
      <c r="NFG48" s="656">
        <v>5000</v>
      </c>
      <c r="NFH48" s="635"/>
      <c r="NFI48" s="656">
        <v>5000</v>
      </c>
      <c r="NFJ48" s="635"/>
      <c r="NFK48" s="656">
        <v>5000</v>
      </c>
      <c r="NFL48" s="635"/>
      <c r="NFM48" s="656">
        <v>5000</v>
      </c>
      <c r="NFN48" s="635"/>
      <c r="NFO48" s="656">
        <v>5000</v>
      </c>
      <c r="NFP48" s="635"/>
      <c r="NFQ48" s="656">
        <v>5000</v>
      </c>
      <c r="NFR48" s="635"/>
      <c r="NFS48" s="656">
        <v>5000</v>
      </c>
      <c r="NFT48" s="635"/>
      <c r="NFU48" s="656">
        <v>5000</v>
      </c>
      <c r="NFV48" s="635"/>
      <c r="NFW48" s="656">
        <v>5000</v>
      </c>
      <c r="NFX48" s="635"/>
      <c r="NFY48" s="656">
        <v>5000</v>
      </c>
      <c r="NFZ48" s="635"/>
      <c r="NGA48" s="656">
        <v>5000</v>
      </c>
      <c r="NGB48" s="635"/>
      <c r="NGC48" s="656">
        <v>5000</v>
      </c>
      <c r="NGD48" s="635"/>
      <c r="NGE48" s="656">
        <v>5000</v>
      </c>
      <c r="NGF48" s="635"/>
      <c r="NGG48" s="656">
        <v>5000</v>
      </c>
      <c r="NGH48" s="635"/>
      <c r="NGI48" s="656">
        <v>5000</v>
      </c>
      <c r="NGJ48" s="635"/>
      <c r="NGK48" s="656">
        <v>5000</v>
      </c>
      <c r="NGL48" s="635"/>
      <c r="NGM48" s="656">
        <v>5000</v>
      </c>
      <c r="NGN48" s="635"/>
      <c r="NGO48" s="656">
        <v>5000</v>
      </c>
      <c r="NGP48" s="635"/>
      <c r="NGQ48" s="656">
        <v>5000</v>
      </c>
      <c r="NGR48" s="635"/>
      <c r="NGS48" s="656">
        <v>5000</v>
      </c>
      <c r="NGT48" s="635"/>
      <c r="NGU48" s="656">
        <v>5000</v>
      </c>
      <c r="NGV48" s="635"/>
      <c r="NGW48" s="656">
        <v>5000</v>
      </c>
      <c r="NGX48" s="635"/>
      <c r="NGY48" s="656">
        <v>5000</v>
      </c>
      <c r="NGZ48" s="635"/>
      <c r="NHA48" s="656">
        <v>5000</v>
      </c>
      <c r="NHB48" s="635"/>
      <c r="NHC48" s="656">
        <v>5000</v>
      </c>
      <c r="NHD48" s="635"/>
      <c r="NHE48" s="656">
        <v>5000</v>
      </c>
      <c r="NHF48" s="635"/>
      <c r="NHG48" s="656">
        <v>5000</v>
      </c>
      <c r="NHH48" s="635"/>
      <c r="NHI48" s="656">
        <v>5000</v>
      </c>
      <c r="NHJ48" s="635"/>
      <c r="NHK48" s="656">
        <v>5000</v>
      </c>
      <c r="NHL48" s="635"/>
      <c r="NHM48" s="656">
        <v>5000</v>
      </c>
      <c r="NHN48" s="635"/>
      <c r="NHO48" s="656">
        <v>5000</v>
      </c>
      <c r="NHP48" s="635"/>
      <c r="NHQ48" s="656">
        <v>5000</v>
      </c>
      <c r="NHR48" s="635"/>
      <c r="NHS48" s="656">
        <v>5000</v>
      </c>
      <c r="NHT48" s="635"/>
      <c r="NHU48" s="656">
        <v>5000</v>
      </c>
      <c r="NHV48" s="635"/>
      <c r="NHW48" s="656">
        <v>5000</v>
      </c>
      <c r="NHX48" s="635"/>
      <c r="NHY48" s="656">
        <v>5000</v>
      </c>
      <c r="NHZ48" s="635"/>
      <c r="NIA48" s="656">
        <v>5000</v>
      </c>
      <c r="NIB48" s="635"/>
      <c r="NIC48" s="656">
        <v>5000</v>
      </c>
      <c r="NID48" s="635"/>
      <c r="NIE48" s="656">
        <v>5000</v>
      </c>
      <c r="NIF48" s="635"/>
      <c r="NIG48" s="656">
        <v>5000</v>
      </c>
      <c r="NIH48" s="635"/>
      <c r="NII48" s="656">
        <v>5000</v>
      </c>
      <c r="NIJ48" s="635"/>
      <c r="NIK48" s="656">
        <v>5000</v>
      </c>
      <c r="NIL48" s="635"/>
      <c r="NIM48" s="656">
        <v>5000</v>
      </c>
      <c r="NIN48" s="635"/>
      <c r="NIO48" s="656">
        <v>5000</v>
      </c>
      <c r="NIP48" s="635"/>
      <c r="NIQ48" s="656">
        <v>5000</v>
      </c>
      <c r="NIR48" s="635"/>
      <c r="NIS48" s="656">
        <v>5000</v>
      </c>
      <c r="NIT48" s="635"/>
      <c r="NIU48" s="656">
        <v>5000</v>
      </c>
      <c r="NIV48" s="635"/>
      <c r="NIW48" s="656">
        <v>5000</v>
      </c>
      <c r="NIX48" s="635"/>
      <c r="NIY48" s="656">
        <v>5000</v>
      </c>
      <c r="NIZ48" s="635"/>
      <c r="NJA48" s="656">
        <v>5000</v>
      </c>
      <c r="NJB48" s="635"/>
      <c r="NJC48" s="656">
        <v>5000</v>
      </c>
      <c r="NJD48" s="635"/>
      <c r="NJE48" s="656">
        <v>5000</v>
      </c>
      <c r="NJF48" s="635"/>
      <c r="NJG48" s="656">
        <v>5000</v>
      </c>
      <c r="NJH48" s="635"/>
      <c r="NJI48" s="656">
        <v>5000</v>
      </c>
      <c r="NJJ48" s="635"/>
      <c r="NJK48" s="656">
        <v>5000</v>
      </c>
      <c r="NJL48" s="635"/>
      <c r="NJM48" s="656">
        <v>5000</v>
      </c>
      <c r="NJN48" s="635"/>
      <c r="NJO48" s="656">
        <v>5000</v>
      </c>
      <c r="NJP48" s="635"/>
      <c r="NJQ48" s="656">
        <v>5000</v>
      </c>
      <c r="NJR48" s="635"/>
      <c r="NJS48" s="656">
        <v>5000</v>
      </c>
      <c r="NJT48" s="635"/>
      <c r="NJU48" s="656">
        <v>5000</v>
      </c>
      <c r="NJV48" s="635"/>
      <c r="NJW48" s="656">
        <v>5000</v>
      </c>
      <c r="NJX48" s="635"/>
      <c r="NJY48" s="656">
        <v>5000</v>
      </c>
      <c r="NJZ48" s="635"/>
      <c r="NKA48" s="656">
        <v>5000</v>
      </c>
      <c r="NKB48" s="635"/>
      <c r="NKC48" s="656">
        <v>5000</v>
      </c>
      <c r="NKD48" s="635"/>
      <c r="NKE48" s="656">
        <v>5000</v>
      </c>
      <c r="NKF48" s="635"/>
      <c r="NKG48" s="656">
        <v>5000</v>
      </c>
      <c r="NKH48" s="635"/>
      <c r="NKI48" s="656">
        <v>5000</v>
      </c>
      <c r="NKJ48" s="635"/>
      <c r="NKK48" s="656">
        <v>5000</v>
      </c>
      <c r="NKL48" s="635"/>
      <c r="NKM48" s="656">
        <v>5000</v>
      </c>
      <c r="NKN48" s="635"/>
      <c r="NKO48" s="656">
        <v>5000</v>
      </c>
      <c r="NKP48" s="635"/>
      <c r="NKQ48" s="656">
        <v>5000</v>
      </c>
      <c r="NKR48" s="635"/>
      <c r="NKS48" s="656">
        <v>5000</v>
      </c>
      <c r="NKT48" s="635"/>
      <c r="NKU48" s="656">
        <v>5000</v>
      </c>
      <c r="NKV48" s="635"/>
      <c r="NKW48" s="656">
        <v>5000</v>
      </c>
      <c r="NKX48" s="635"/>
      <c r="NKY48" s="656">
        <v>5000</v>
      </c>
      <c r="NKZ48" s="635"/>
      <c r="NLA48" s="656">
        <v>5000</v>
      </c>
      <c r="NLB48" s="635"/>
      <c r="NLC48" s="656">
        <v>5000</v>
      </c>
      <c r="NLD48" s="635"/>
      <c r="NLE48" s="656">
        <v>5000</v>
      </c>
      <c r="NLF48" s="635"/>
      <c r="NLG48" s="656">
        <v>5000</v>
      </c>
      <c r="NLH48" s="635"/>
      <c r="NLI48" s="656">
        <v>5000</v>
      </c>
      <c r="NLJ48" s="635"/>
      <c r="NLK48" s="656">
        <v>5000</v>
      </c>
      <c r="NLL48" s="635"/>
      <c r="NLM48" s="656">
        <v>5000</v>
      </c>
      <c r="NLN48" s="635"/>
      <c r="NLO48" s="656">
        <v>5000</v>
      </c>
      <c r="NLP48" s="635"/>
      <c r="NLQ48" s="656">
        <v>5000</v>
      </c>
      <c r="NLR48" s="635"/>
      <c r="NLS48" s="656">
        <v>5000</v>
      </c>
      <c r="NLT48" s="635"/>
      <c r="NLU48" s="656">
        <v>5000</v>
      </c>
      <c r="NLV48" s="635"/>
      <c r="NLW48" s="656">
        <v>5000</v>
      </c>
      <c r="NLX48" s="635"/>
      <c r="NLY48" s="656">
        <v>5000</v>
      </c>
      <c r="NLZ48" s="635"/>
      <c r="NMA48" s="656">
        <v>5000</v>
      </c>
      <c r="NMB48" s="635"/>
      <c r="NMC48" s="656">
        <v>5000</v>
      </c>
      <c r="NMD48" s="635"/>
      <c r="NME48" s="656">
        <v>5000</v>
      </c>
      <c r="NMF48" s="635"/>
      <c r="NMG48" s="656">
        <v>5000</v>
      </c>
      <c r="NMH48" s="635"/>
      <c r="NMI48" s="656">
        <v>5000</v>
      </c>
      <c r="NMJ48" s="635"/>
      <c r="NMK48" s="656">
        <v>5000</v>
      </c>
      <c r="NML48" s="635"/>
      <c r="NMM48" s="656">
        <v>5000</v>
      </c>
      <c r="NMN48" s="635"/>
      <c r="NMO48" s="656">
        <v>5000</v>
      </c>
      <c r="NMP48" s="635"/>
      <c r="NMQ48" s="656">
        <v>5000</v>
      </c>
      <c r="NMR48" s="635"/>
      <c r="NMS48" s="656">
        <v>5000</v>
      </c>
      <c r="NMT48" s="635"/>
      <c r="NMU48" s="656">
        <v>5000</v>
      </c>
      <c r="NMV48" s="635"/>
      <c r="NMW48" s="656">
        <v>5000</v>
      </c>
      <c r="NMX48" s="635"/>
      <c r="NMY48" s="656">
        <v>5000</v>
      </c>
      <c r="NMZ48" s="635"/>
      <c r="NNA48" s="656">
        <v>5000</v>
      </c>
      <c r="NNB48" s="635"/>
      <c r="NNC48" s="656">
        <v>5000</v>
      </c>
      <c r="NND48" s="635"/>
      <c r="NNE48" s="656">
        <v>5000</v>
      </c>
      <c r="NNF48" s="635"/>
      <c r="NNG48" s="656">
        <v>5000</v>
      </c>
      <c r="NNH48" s="635"/>
      <c r="NNI48" s="656">
        <v>5000</v>
      </c>
      <c r="NNJ48" s="635"/>
      <c r="NNK48" s="656">
        <v>5000</v>
      </c>
      <c r="NNL48" s="635"/>
      <c r="NNM48" s="656">
        <v>5000</v>
      </c>
      <c r="NNN48" s="635"/>
      <c r="NNO48" s="656">
        <v>5000</v>
      </c>
      <c r="NNP48" s="635"/>
      <c r="NNQ48" s="656">
        <v>5000</v>
      </c>
      <c r="NNR48" s="635"/>
      <c r="NNS48" s="656">
        <v>5000</v>
      </c>
      <c r="NNT48" s="635"/>
      <c r="NNU48" s="656">
        <v>5000</v>
      </c>
      <c r="NNV48" s="635"/>
      <c r="NNW48" s="656">
        <v>5000</v>
      </c>
      <c r="NNX48" s="635"/>
      <c r="NNY48" s="656">
        <v>5000</v>
      </c>
      <c r="NNZ48" s="635"/>
      <c r="NOA48" s="656">
        <v>5000</v>
      </c>
      <c r="NOB48" s="635"/>
      <c r="NOC48" s="656">
        <v>5000</v>
      </c>
      <c r="NOD48" s="635"/>
      <c r="NOE48" s="656">
        <v>5000</v>
      </c>
      <c r="NOF48" s="635"/>
      <c r="NOG48" s="656">
        <v>5000</v>
      </c>
      <c r="NOH48" s="635"/>
      <c r="NOI48" s="656">
        <v>5000</v>
      </c>
      <c r="NOJ48" s="635"/>
      <c r="NOK48" s="656">
        <v>5000</v>
      </c>
      <c r="NOL48" s="635"/>
      <c r="NOM48" s="656">
        <v>5000</v>
      </c>
      <c r="NON48" s="635"/>
      <c r="NOO48" s="656">
        <v>5000</v>
      </c>
      <c r="NOP48" s="635"/>
      <c r="NOQ48" s="656">
        <v>5000</v>
      </c>
      <c r="NOR48" s="635"/>
      <c r="NOS48" s="656">
        <v>5000</v>
      </c>
      <c r="NOT48" s="635"/>
      <c r="NOU48" s="656">
        <v>5000</v>
      </c>
      <c r="NOV48" s="635"/>
      <c r="NOW48" s="656">
        <v>5000</v>
      </c>
      <c r="NOX48" s="635"/>
      <c r="NOY48" s="656">
        <v>5000</v>
      </c>
      <c r="NOZ48" s="635"/>
      <c r="NPA48" s="656">
        <v>5000</v>
      </c>
      <c r="NPB48" s="635"/>
      <c r="NPC48" s="656">
        <v>5000</v>
      </c>
      <c r="NPD48" s="635"/>
      <c r="NPE48" s="656">
        <v>5000</v>
      </c>
      <c r="NPF48" s="635"/>
      <c r="NPG48" s="656">
        <v>5000</v>
      </c>
      <c r="NPH48" s="635"/>
      <c r="NPI48" s="656">
        <v>5000</v>
      </c>
      <c r="NPJ48" s="635"/>
      <c r="NPK48" s="656">
        <v>5000</v>
      </c>
      <c r="NPL48" s="635"/>
      <c r="NPM48" s="656">
        <v>5000</v>
      </c>
      <c r="NPN48" s="635"/>
      <c r="NPO48" s="656">
        <v>5000</v>
      </c>
      <c r="NPP48" s="635"/>
      <c r="NPQ48" s="656">
        <v>5000</v>
      </c>
      <c r="NPR48" s="635"/>
      <c r="NPS48" s="656">
        <v>5000</v>
      </c>
      <c r="NPT48" s="635"/>
      <c r="NPU48" s="656">
        <v>5000</v>
      </c>
      <c r="NPV48" s="635"/>
      <c r="NPW48" s="656">
        <v>5000</v>
      </c>
      <c r="NPX48" s="635"/>
      <c r="NPY48" s="656">
        <v>5000</v>
      </c>
      <c r="NPZ48" s="635"/>
      <c r="NQA48" s="656">
        <v>5000</v>
      </c>
      <c r="NQB48" s="635"/>
      <c r="NQC48" s="656">
        <v>5000</v>
      </c>
      <c r="NQD48" s="635"/>
      <c r="NQE48" s="656">
        <v>5000</v>
      </c>
      <c r="NQF48" s="635"/>
      <c r="NQG48" s="656">
        <v>5000</v>
      </c>
      <c r="NQH48" s="635"/>
      <c r="NQI48" s="656">
        <v>5000</v>
      </c>
      <c r="NQJ48" s="635"/>
      <c r="NQK48" s="656">
        <v>5000</v>
      </c>
      <c r="NQL48" s="635"/>
      <c r="NQM48" s="656">
        <v>5000</v>
      </c>
      <c r="NQN48" s="635"/>
      <c r="NQO48" s="656">
        <v>5000</v>
      </c>
      <c r="NQP48" s="635"/>
      <c r="NQQ48" s="656">
        <v>5000</v>
      </c>
      <c r="NQR48" s="635"/>
      <c r="NQS48" s="656">
        <v>5000</v>
      </c>
      <c r="NQT48" s="635"/>
      <c r="NQU48" s="656">
        <v>5000</v>
      </c>
      <c r="NQV48" s="635"/>
      <c r="NQW48" s="656">
        <v>5000</v>
      </c>
      <c r="NQX48" s="635"/>
      <c r="NQY48" s="656">
        <v>5000</v>
      </c>
      <c r="NQZ48" s="635"/>
      <c r="NRA48" s="656">
        <v>5000</v>
      </c>
      <c r="NRB48" s="635"/>
      <c r="NRC48" s="656">
        <v>5000</v>
      </c>
      <c r="NRD48" s="635"/>
      <c r="NRE48" s="656">
        <v>5000</v>
      </c>
      <c r="NRF48" s="635"/>
      <c r="NRG48" s="656">
        <v>5000</v>
      </c>
      <c r="NRH48" s="635"/>
      <c r="NRI48" s="656">
        <v>5000</v>
      </c>
      <c r="NRJ48" s="635"/>
      <c r="NRK48" s="656">
        <v>5000</v>
      </c>
      <c r="NRL48" s="635"/>
      <c r="NRM48" s="656">
        <v>5000</v>
      </c>
      <c r="NRN48" s="635"/>
      <c r="NRO48" s="656">
        <v>5000</v>
      </c>
      <c r="NRP48" s="635"/>
      <c r="NRQ48" s="656">
        <v>5000</v>
      </c>
      <c r="NRR48" s="635"/>
      <c r="NRS48" s="656">
        <v>5000</v>
      </c>
      <c r="NRT48" s="635"/>
      <c r="NRU48" s="656">
        <v>5000</v>
      </c>
      <c r="NRV48" s="635"/>
      <c r="NRW48" s="656">
        <v>5000</v>
      </c>
      <c r="NRX48" s="635"/>
      <c r="NRY48" s="656">
        <v>5000</v>
      </c>
      <c r="NRZ48" s="635"/>
      <c r="NSA48" s="656">
        <v>5000</v>
      </c>
      <c r="NSB48" s="635"/>
      <c r="NSC48" s="656">
        <v>5000</v>
      </c>
      <c r="NSD48" s="635"/>
      <c r="NSE48" s="656">
        <v>5000</v>
      </c>
      <c r="NSF48" s="635"/>
      <c r="NSG48" s="656">
        <v>5000</v>
      </c>
      <c r="NSH48" s="635"/>
      <c r="NSI48" s="656">
        <v>5000</v>
      </c>
      <c r="NSJ48" s="635"/>
      <c r="NSK48" s="656">
        <v>5000</v>
      </c>
      <c r="NSL48" s="635"/>
      <c r="NSM48" s="656">
        <v>5000</v>
      </c>
      <c r="NSN48" s="635"/>
      <c r="NSO48" s="656">
        <v>5000</v>
      </c>
      <c r="NSP48" s="635"/>
      <c r="NSQ48" s="656">
        <v>5000</v>
      </c>
      <c r="NSR48" s="635"/>
      <c r="NSS48" s="656">
        <v>5000</v>
      </c>
      <c r="NST48" s="635"/>
      <c r="NSU48" s="656">
        <v>5000</v>
      </c>
      <c r="NSV48" s="635"/>
      <c r="NSW48" s="656">
        <v>5000</v>
      </c>
      <c r="NSX48" s="635"/>
      <c r="NSY48" s="656">
        <v>5000</v>
      </c>
      <c r="NSZ48" s="635"/>
      <c r="NTA48" s="656">
        <v>5000</v>
      </c>
      <c r="NTB48" s="635"/>
      <c r="NTC48" s="656">
        <v>5000</v>
      </c>
      <c r="NTD48" s="635"/>
      <c r="NTE48" s="656">
        <v>5000</v>
      </c>
      <c r="NTF48" s="635"/>
      <c r="NTG48" s="656">
        <v>5000</v>
      </c>
      <c r="NTH48" s="635"/>
      <c r="NTI48" s="656">
        <v>5000</v>
      </c>
      <c r="NTJ48" s="635"/>
      <c r="NTK48" s="656">
        <v>5000</v>
      </c>
      <c r="NTL48" s="635"/>
      <c r="NTM48" s="656">
        <v>5000</v>
      </c>
      <c r="NTN48" s="635"/>
      <c r="NTO48" s="656">
        <v>5000</v>
      </c>
      <c r="NTP48" s="635"/>
      <c r="NTQ48" s="656">
        <v>5000</v>
      </c>
      <c r="NTR48" s="635"/>
      <c r="NTS48" s="656">
        <v>5000</v>
      </c>
      <c r="NTT48" s="635"/>
      <c r="NTU48" s="656">
        <v>5000</v>
      </c>
      <c r="NTV48" s="635"/>
      <c r="NTW48" s="656">
        <v>5000</v>
      </c>
      <c r="NTX48" s="635"/>
      <c r="NTY48" s="656">
        <v>5000</v>
      </c>
      <c r="NTZ48" s="635"/>
      <c r="NUA48" s="656">
        <v>5000</v>
      </c>
      <c r="NUB48" s="635"/>
      <c r="NUC48" s="656">
        <v>5000</v>
      </c>
      <c r="NUD48" s="635"/>
      <c r="NUE48" s="656">
        <v>5000</v>
      </c>
      <c r="NUF48" s="635"/>
      <c r="NUG48" s="656">
        <v>5000</v>
      </c>
      <c r="NUH48" s="635"/>
      <c r="NUI48" s="656">
        <v>5000</v>
      </c>
      <c r="NUJ48" s="635"/>
      <c r="NUK48" s="656">
        <v>5000</v>
      </c>
      <c r="NUL48" s="635"/>
      <c r="NUM48" s="656">
        <v>5000</v>
      </c>
      <c r="NUN48" s="635"/>
      <c r="NUO48" s="656">
        <v>5000</v>
      </c>
      <c r="NUP48" s="635"/>
      <c r="NUQ48" s="656">
        <v>5000</v>
      </c>
      <c r="NUR48" s="635"/>
      <c r="NUS48" s="656">
        <v>5000</v>
      </c>
      <c r="NUT48" s="635"/>
      <c r="NUU48" s="656">
        <v>5000</v>
      </c>
      <c r="NUV48" s="635"/>
      <c r="NUW48" s="656">
        <v>5000</v>
      </c>
      <c r="NUX48" s="635"/>
      <c r="NUY48" s="656">
        <v>5000</v>
      </c>
      <c r="NUZ48" s="635"/>
      <c r="NVA48" s="656">
        <v>5000</v>
      </c>
      <c r="NVB48" s="635"/>
      <c r="NVC48" s="656">
        <v>5000</v>
      </c>
      <c r="NVD48" s="635"/>
      <c r="NVE48" s="656">
        <v>5000</v>
      </c>
      <c r="NVF48" s="635"/>
      <c r="NVG48" s="656">
        <v>5000</v>
      </c>
      <c r="NVH48" s="635"/>
      <c r="NVI48" s="656">
        <v>5000</v>
      </c>
      <c r="NVJ48" s="635"/>
      <c r="NVK48" s="656">
        <v>5000</v>
      </c>
      <c r="NVL48" s="635"/>
      <c r="NVM48" s="656">
        <v>5000</v>
      </c>
      <c r="NVN48" s="635"/>
      <c r="NVO48" s="656">
        <v>5000</v>
      </c>
      <c r="NVP48" s="635"/>
      <c r="NVQ48" s="656">
        <v>5000</v>
      </c>
      <c r="NVR48" s="635"/>
      <c r="NVS48" s="656">
        <v>5000</v>
      </c>
      <c r="NVT48" s="635"/>
      <c r="NVU48" s="656">
        <v>5000</v>
      </c>
      <c r="NVV48" s="635"/>
      <c r="NVW48" s="656">
        <v>5000</v>
      </c>
      <c r="NVX48" s="635"/>
      <c r="NVY48" s="656">
        <v>5000</v>
      </c>
      <c r="NVZ48" s="635"/>
      <c r="NWA48" s="656">
        <v>5000</v>
      </c>
      <c r="NWB48" s="635"/>
      <c r="NWC48" s="656">
        <v>5000</v>
      </c>
      <c r="NWD48" s="635"/>
      <c r="NWE48" s="656">
        <v>5000</v>
      </c>
      <c r="NWF48" s="635"/>
      <c r="NWG48" s="656">
        <v>5000</v>
      </c>
      <c r="NWH48" s="635"/>
      <c r="NWI48" s="656">
        <v>5000</v>
      </c>
      <c r="NWJ48" s="635"/>
      <c r="NWK48" s="656">
        <v>5000</v>
      </c>
      <c r="NWL48" s="635"/>
      <c r="NWM48" s="656">
        <v>5000</v>
      </c>
      <c r="NWN48" s="635"/>
      <c r="NWO48" s="656">
        <v>5000</v>
      </c>
      <c r="NWP48" s="635"/>
      <c r="NWQ48" s="656">
        <v>5000</v>
      </c>
      <c r="NWR48" s="635"/>
      <c r="NWS48" s="656">
        <v>5000</v>
      </c>
      <c r="NWT48" s="635"/>
      <c r="NWU48" s="656">
        <v>5000</v>
      </c>
      <c r="NWV48" s="635"/>
      <c r="NWW48" s="656">
        <v>5000</v>
      </c>
      <c r="NWX48" s="635"/>
      <c r="NWY48" s="656">
        <v>5000</v>
      </c>
      <c r="NWZ48" s="635"/>
      <c r="NXA48" s="656">
        <v>5000</v>
      </c>
      <c r="NXB48" s="635"/>
      <c r="NXC48" s="656">
        <v>5000</v>
      </c>
      <c r="NXD48" s="635"/>
      <c r="NXE48" s="656">
        <v>5000</v>
      </c>
      <c r="NXF48" s="635"/>
      <c r="NXG48" s="656">
        <v>5000</v>
      </c>
      <c r="NXH48" s="635"/>
      <c r="NXI48" s="656">
        <v>5000</v>
      </c>
      <c r="NXJ48" s="635"/>
      <c r="NXK48" s="656">
        <v>5000</v>
      </c>
      <c r="NXL48" s="635"/>
      <c r="NXM48" s="656">
        <v>5000</v>
      </c>
      <c r="NXN48" s="635"/>
      <c r="NXO48" s="656">
        <v>5000</v>
      </c>
      <c r="NXP48" s="635"/>
      <c r="NXQ48" s="656">
        <v>5000</v>
      </c>
      <c r="NXR48" s="635"/>
      <c r="NXS48" s="656">
        <v>5000</v>
      </c>
      <c r="NXT48" s="635"/>
      <c r="NXU48" s="656">
        <v>5000</v>
      </c>
      <c r="NXV48" s="635"/>
      <c r="NXW48" s="656">
        <v>5000</v>
      </c>
      <c r="NXX48" s="635"/>
      <c r="NXY48" s="656">
        <v>5000</v>
      </c>
      <c r="NXZ48" s="635"/>
      <c r="NYA48" s="656">
        <v>5000</v>
      </c>
      <c r="NYB48" s="635"/>
      <c r="NYC48" s="656">
        <v>5000</v>
      </c>
      <c r="NYD48" s="635"/>
      <c r="NYE48" s="656">
        <v>5000</v>
      </c>
      <c r="NYF48" s="635"/>
      <c r="NYG48" s="656">
        <v>5000</v>
      </c>
      <c r="NYH48" s="635"/>
      <c r="NYI48" s="656">
        <v>5000</v>
      </c>
      <c r="NYJ48" s="635"/>
      <c r="NYK48" s="656">
        <v>5000</v>
      </c>
      <c r="NYL48" s="635"/>
      <c r="NYM48" s="656">
        <v>5000</v>
      </c>
      <c r="NYN48" s="635"/>
      <c r="NYO48" s="656">
        <v>5000</v>
      </c>
      <c r="NYP48" s="635"/>
      <c r="NYQ48" s="656">
        <v>5000</v>
      </c>
      <c r="NYR48" s="635"/>
      <c r="NYS48" s="656">
        <v>5000</v>
      </c>
      <c r="NYT48" s="635"/>
      <c r="NYU48" s="656">
        <v>5000</v>
      </c>
      <c r="NYV48" s="635"/>
      <c r="NYW48" s="656">
        <v>5000</v>
      </c>
      <c r="NYX48" s="635"/>
      <c r="NYY48" s="656">
        <v>5000</v>
      </c>
      <c r="NYZ48" s="635"/>
      <c r="NZA48" s="656">
        <v>5000</v>
      </c>
      <c r="NZB48" s="635"/>
      <c r="NZC48" s="656">
        <v>5000</v>
      </c>
      <c r="NZD48" s="635"/>
      <c r="NZE48" s="656">
        <v>5000</v>
      </c>
      <c r="NZF48" s="635"/>
      <c r="NZG48" s="656">
        <v>5000</v>
      </c>
      <c r="NZH48" s="635"/>
      <c r="NZI48" s="656">
        <v>5000</v>
      </c>
      <c r="NZJ48" s="635"/>
      <c r="NZK48" s="656">
        <v>5000</v>
      </c>
      <c r="NZL48" s="635"/>
      <c r="NZM48" s="656">
        <v>5000</v>
      </c>
      <c r="NZN48" s="635"/>
      <c r="NZO48" s="656">
        <v>5000</v>
      </c>
      <c r="NZP48" s="635"/>
      <c r="NZQ48" s="656">
        <v>5000</v>
      </c>
      <c r="NZR48" s="635"/>
      <c r="NZS48" s="656">
        <v>5000</v>
      </c>
      <c r="NZT48" s="635"/>
      <c r="NZU48" s="656">
        <v>5000</v>
      </c>
      <c r="NZV48" s="635"/>
      <c r="NZW48" s="656">
        <v>5000</v>
      </c>
      <c r="NZX48" s="635"/>
      <c r="NZY48" s="656">
        <v>5000</v>
      </c>
      <c r="NZZ48" s="635"/>
      <c r="OAA48" s="656">
        <v>5000</v>
      </c>
      <c r="OAB48" s="635"/>
      <c r="OAC48" s="656">
        <v>5000</v>
      </c>
      <c r="OAD48" s="635"/>
      <c r="OAE48" s="656">
        <v>5000</v>
      </c>
      <c r="OAF48" s="635"/>
      <c r="OAG48" s="656">
        <v>5000</v>
      </c>
      <c r="OAH48" s="635"/>
      <c r="OAI48" s="656">
        <v>5000</v>
      </c>
      <c r="OAJ48" s="635"/>
      <c r="OAK48" s="656">
        <v>5000</v>
      </c>
      <c r="OAL48" s="635"/>
      <c r="OAM48" s="656">
        <v>5000</v>
      </c>
      <c r="OAN48" s="635"/>
      <c r="OAO48" s="656">
        <v>5000</v>
      </c>
      <c r="OAP48" s="635"/>
      <c r="OAQ48" s="656">
        <v>5000</v>
      </c>
      <c r="OAR48" s="635"/>
      <c r="OAS48" s="656">
        <v>5000</v>
      </c>
      <c r="OAT48" s="635"/>
      <c r="OAU48" s="656">
        <v>5000</v>
      </c>
      <c r="OAV48" s="635"/>
      <c r="OAW48" s="656">
        <v>5000</v>
      </c>
      <c r="OAX48" s="635"/>
      <c r="OAY48" s="656">
        <v>5000</v>
      </c>
      <c r="OAZ48" s="635"/>
      <c r="OBA48" s="656">
        <v>5000</v>
      </c>
      <c r="OBB48" s="635"/>
      <c r="OBC48" s="656">
        <v>5000</v>
      </c>
      <c r="OBD48" s="635"/>
      <c r="OBE48" s="656">
        <v>5000</v>
      </c>
      <c r="OBF48" s="635"/>
      <c r="OBG48" s="656">
        <v>5000</v>
      </c>
      <c r="OBH48" s="635"/>
      <c r="OBI48" s="656">
        <v>5000</v>
      </c>
      <c r="OBJ48" s="635"/>
      <c r="OBK48" s="656">
        <v>5000</v>
      </c>
      <c r="OBL48" s="635"/>
      <c r="OBM48" s="656">
        <v>5000</v>
      </c>
      <c r="OBN48" s="635"/>
      <c r="OBO48" s="656">
        <v>5000</v>
      </c>
      <c r="OBP48" s="635"/>
      <c r="OBQ48" s="656">
        <v>5000</v>
      </c>
      <c r="OBR48" s="635"/>
      <c r="OBS48" s="656">
        <v>5000</v>
      </c>
      <c r="OBT48" s="635"/>
      <c r="OBU48" s="656">
        <v>5000</v>
      </c>
      <c r="OBV48" s="635"/>
      <c r="OBW48" s="656">
        <v>5000</v>
      </c>
      <c r="OBX48" s="635"/>
      <c r="OBY48" s="656">
        <v>5000</v>
      </c>
      <c r="OBZ48" s="635"/>
      <c r="OCA48" s="656">
        <v>5000</v>
      </c>
      <c r="OCB48" s="635"/>
      <c r="OCC48" s="656">
        <v>5000</v>
      </c>
      <c r="OCD48" s="635"/>
      <c r="OCE48" s="656">
        <v>5000</v>
      </c>
      <c r="OCF48" s="635"/>
      <c r="OCG48" s="656">
        <v>5000</v>
      </c>
      <c r="OCH48" s="635"/>
      <c r="OCI48" s="656">
        <v>5000</v>
      </c>
      <c r="OCJ48" s="635"/>
      <c r="OCK48" s="656">
        <v>5000</v>
      </c>
      <c r="OCL48" s="635"/>
      <c r="OCM48" s="656">
        <v>5000</v>
      </c>
      <c r="OCN48" s="635"/>
      <c r="OCO48" s="656">
        <v>5000</v>
      </c>
      <c r="OCP48" s="635"/>
      <c r="OCQ48" s="656">
        <v>5000</v>
      </c>
      <c r="OCR48" s="635"/>
      <c r="OCS48" s="656">
        <v>5000</v>
      </c>
      <c r="OCT48" s="635"/>
      <c r="OCU48" s="656">
        <v>5000</v>
      </c>
      <c r="OCV48" s="635"/>
      <c r="OCW48" s="656">
        <v>5000</v>
      </c>
      <c r="OCX48" s="635"/>
      <c r="OCY48" s="656">
        <v>5000</v>
      </c>
      <c r="OCZ48" s="635"/>
      <c r="ODA48" s="656">
        <v>5000</v>
      </c>
      <c r="ODB48" s="635"/>
      <c r="ODC48" s="656">
        <v>5000</v>
      </c>
      <c r="ODD48" s="635"/>
      <c r="ODE48" s="656">
        <v>5000</v>
      </c>
      <c r="ODF48" s="635"/>
      <c r="ODG48" s="656">
        <v>5000</v>
      </c>
      <c r="ODH48" s="635"/>
      <c r="ODI48" s="656">
        <v>5000</v>
      </c>
      <c r="ODJ48" s="635"/>
      <c r="ODK48" s="656">
        <v>5000</v>
      </c>
      <c r="ODL48" s="635"/>
      <c r="ODM48" s="656">
        <v>5000</v>
      </c>
      <c r="ODN48" s="635"/>
      <c r="ODO48" s="656">
        <v>5000</v>
      </c>
      <c r="ODP48" s="635"/>
      <c r="ODQ48" s="656">
        <v>5000</v>
      </c>
      <c r="ODR48" s="635"/>
      <c r="ODS48" s="656">
        <v>5000</v>
      </c>
      <c r="ODT48" s="635"/>
      <c r="ODU48" s="656">
        <v>5000</v>
      </c>
      <c r="ODV48" s="635"/>
      <c r="ODW48" s="656">
        <v>5000</v>
      </c>
      <c r="ODX48" s="635"/>
      <c r="ODY48" s="656">
        <v>5000</v>
      </c>
      <c r="ODZ48" s="635"/>
      <c r="OEA48" s="656">
        <v>5000</v>
      </c>
      <c r="OEB48" s="635"/>
      <c r="OEC48" s="656">
        <v>5000</v>
      </c>
      <c r="OED48" s="635"/>
      <c r="OEE48" s="656">
        <v>5000</v>
      </c>
      <c r="OEF48" s="635"/>
      <c r="OEG48" s="656">
        <v>5000</v>
      </c>
      <c r="OEH48" s="635"/>
      <c r="OEI48" s="656">
        <v>5000</v>
      </c>
      <c r="OEJ48" s="635"/>
      <c r="OEK48" s="656">
        <v>5000</v>
      </c>
      <c r="OEL48" s="635"/>
      <c r="OEM48" s="656">
        <v>5000</v>
      </c>
      <c r="OEN48" s="635"/>
      <c r="OEO48" s="656">
        <v>5000</v>
      </c>
      <c r="OEP48" s="635"/>
      <c r="OEQ48" s="656">
        <v>5000</v>
      </c>
      <c r="OER48" s="635"/>
      <c r="OES48" s="656">
        <v>5000</v>
      </c>
      <c r="OET48" s="635"/>
      <c r="OEU48" s="656">
        <v>5000</v>
      </c>
      <c r="OEV48" s="635"/>
      <c r="OEW48" s="656">
        <v>5000</v>
      </c>
      <c r="OEX48" s="635"/>
      <c r="OEY48" s="656">
        <v>5000</v>
      </c>
      <c r="OEZ48" s="635"/>
      <c r="OFA48" s="656">
        <v>5000</v>
      </c>
      <c r="OFB48" s="635"/>
      <c r="OFC48" s="656">
        <v>5000</v>
      </c>
      <c r="OFD48" s="635"/>
      <c r="OFE48" s="656">
        <v>5000</v>
      </c>
      <c r="OFF48" s="635"/>
      <c r="OFG48" s="656">
        <v>5000</v>
      </c>
      <c r="OFH48" s="635"/>
      <c r="OFI48" s="656">
        <v>5000</v>
      </c>
      <c r="OFJ48" s="635"/>
      <c r="OFK48" s="656">
        <v>5000</v>
      </c>
      <c r="OFL48" s="635"/>
      <c r="OFM48" s="656">
        <v>5000</v>
      </c>
      <c r="OFN48" s="635"/>
      <c r="OFO48" s="656">
        <v>5000</v>
      </c>
      <c r="OFP48" s="635"/>
      <c r="OFQ48" s="656">
        <v>5000</v>
      </c>
      <c r="OFR48" s="635"/>
      <c r="OFS48" s="656">
        <v>5000</v>
      </c>
      <c r="OFT48" s="635"/>
      <c r="OFU48" s="656">
        <v>5000</v>
      </c>
      <c r="OFV48" s="635"/>
      <c r="OFW48" s="656">
        <v>5000</v>
      </c>
      <c r="OFX48" s="635"/>
      <c r="OFY48" s="656">
        <v>5000</v>
      </c>
      <c r="OFZ48" s="635"/>
      <c r="OGA48" s="656">
        <v>5000</v>
      </c>
      <c r="OGB48" s="635"/>
      <c r="OGC48" s="656">
        <v>5000</v>
      </c>
      <c r="OGD48" s="635"/>
      <c r="OGE48" s="656">
        <v>5000</v>
      </c>
      <c r="OGF48" s="635"/>
      <c r="OGG48" s="656">
        <v>5000</v>
      </c>
      <c r="OGH48" s="635"/>
      <c r="OGI48" s="656">
        <v>5000</v>
      </c>
      <c r="OGJ48" s="635"/>
      <c r="OGK48" s="656">
        <v>5000</v>
      </c>
      <c r="OGL48" s="635"/>
      <c r="OGM48" s="656">
        <v>5000</v>
      </c>
      <c r="OGN48" s="635"/>
      <c r="OGO48" s="656">
        <v>5000</v>
      </c>
      <c r="OGP48" s="635"/>
      <c r="OGQ48" s="656">
        <v>5000</v>
      </c>
      <c r="OGR48" s="635"/>
      <c r="OGS48" s="656">
        <v>5000</v>
      </c>
      <c r="OGT48" s="635"/>
      <c r="OGU48" s="656">
        <v>5000</v>
      </c>
      <c r="OGV48" s="635"/>
      <c r="OGW48" s="656">
        <v>5000</v>
      </c>
      <c r="OGX48" s="635"/>
      <c r="OGY48" s="656">
        <v>5000</v>
      </c>
      <c r="OGZ48" s="635"/>
      <c r="OHA48" s="656">
        <v>5000</v>
      </c>
      <c r="OHB48" s="635"/>
      <c r="OHC48" s="656">
        <v>5000</v>
      </c>
      <c r="OHD48" s="635"/>
      <c r="OHE48" s="656">
        <v>5000</v>
      </c>
      <c r="OHF48" s="635"/>
      <c r="OHG48" s="656">
        <v>5000</v>
      </c>
      <c r="OHH48" s="635"/>
      <c r="OHI48" s="656">
        <v>5000</v>
      </c>
      <c r="OHJ48" s="635"/>
      <c r="OHK48" s="656">
        <v>5000</v>
      </c>
      <c r="OHL48" s="635"/>
      <c r="OHM48" s="656">
        <v>5000</v>
      </c>
      <c r="OHN48" s="635"/>
      <c r="OHO48" s="656">
        <v>5000</v>
      </c>
      <c r="OHP48" s="635"/>
      <c r="OHQ48" s="656">
        <v>5000</v>
      </c>
      <c r="OHR48" s="635"/>
      <c r="OHS48" s="656">
        <v>5000</v>
      </c>
      <c r="OHT48" s="635"/>
      <c r="OHU48" s="656">
        <v>5000</v>
      </c>
      <c r="OHV48" s="635"/>
      <c r="OHW48" s="656">
        <v>5000</v>
      </c>
      <c r="OHX48" s="635"/>
      <c r="OHY48" s="656">
        <v>5000</v>
      </c>
      <c r="OHZ48" s="635"/>
      <c r="OIA48" s="656">
        <v>5000</v>
      </c>
      <c r="OIB48" s="635"/>
      <c r="OIC48" s="656">
        <v>5000</v>
      </c>
      <c r="OID48" s="635"/>
      <c r="OIE48" s="656">
        <v>5000</v>
      </c>
      <c r="OIF48" s="635"/>
      <c r="OIG48" s="656">
        <v>5000</v>
      </c>
      <c r="OIH48" s="635"/>
      <c r="OII48" s="656">
        <v>5000</v>
      </c>
      <c r="OIJ48" s="635"/>
      <c r="OIK48" s="656">
        <v>5000</v>
      </c>
      <c r="OIL48" s="635"/>
      <c r="OIM48" s="656">
        <v>5000</v>
      </c>
      <c r="OIN48" s="635"/>
      <c r="OIO48" s="656">
        <v>5000</v>
      </c>
      <c r="OIP48" s="635"/>
      <c r="OIQ48" s="656">
        <v>5000</v>
      </c>
      <c r="OIR48" s="635"/>
      <c r="OIS48" s="656">
        <v>5000</v>
      </c>
      <c r="OIT48" s="635"/>
      <c r="OIU48" s="656">
        <v>5000</v>
      </c>
      <c r="OIV48" s="635"/>
      <c r="OIW48" s="656">
        <v>5000</v>
      </c>
      <c r="OIX48" s="635"/>
      <c r="OIY48" s="656">
        <v>5000</v>
      </c>
      <c r="OIZ48" s="635"/>
      <c r="OJA48" s="656">
        <v>5000</v>
      </c>
      <c r="OJB48" s="635"/>
      <c r="OJC48" s="656">
        <v>5000</v>
      </c>
      <c r="OJD48" s="635"/>
      <c r="OJE48" s="656">
        <v>5000</v>
      </c>
      <c r="OJF48" s="635"/>
      <c r="OJG48" s="656">
        <v>5000</v>
      </c>
      <c r="OJH48" s="635"/>
      <c r="OJI48" s="656">
        <v>5000</v>
      </c>
      <c r="OJJ48" s="635"/>
      <c r="OJK48" s="656">
        <v>5000</v>
      </c>
      <c r="OJL48" s="635"/>
      <c r="OJM48" s="656">
        <v>5000</v>
      </c>
      <c r="OJN48" s="635"/>
      <c r="OJO48" s="656">
        <v>5000</v>
      </c>
      <c r="OJP48" s="635"/>
      <c r="OJQ48" s="656">
        <v>5000</v>
      </c>
      <c r="OJR48" s="635"/>
      <c r="OJS48" s="656">
        <v>5000</v>
      </c>
      <c r="OJT48" s="635"/>
      <c r="OJU48" s="656">
        <v>5000</v>
      </c>
      <c r="OJV48" s="635"/>
      <c r="OJW48" s="656">
        <v>5000</v>
      </c>
      <c r="OJX48" s="635"/>
      <c r="OJY48" s="656">
        <v>5000</v>
      </c>
      <c r="OJZ48" s="635"/>
      <c r="OKA48" s="656">
        <v>5000</v>
      </c>
      <c r="OKB48" s="635"/>
      <c r="OKC48" s="656">
        <v>5000</v>
      </c>
      <c r="OKD48" s="635"/>
      <c r="OKE48" s="656">
        <v>5000</v>
      </c>
      <c r="OKF48" s="635"/>
      <c r="OKG48" s="656">
        <v>5000</v>
      </c>
      <c r="OKH48" s="635"/>
      <c r="OKI48" s="656">
        <v>5000</v>
      </c>
      <c r="OKJ48" s="635"/>
      <c r="OKK48" s="656">
        <v>5000</v>
      </c>
      <c r="OKL48" s="635"/>
      <c r="OKM48" s="656">
        <v>5000</v>
      </c>
      <c r="OKN48" s="635"/>
      <c r="OKO48" s="656">
        <v>5000</v>
      </c>
      <c r="OKP48" s="635"/>
      <c r="OKQ48" s="656">
        <v>5000</v>
      </c>
      <c r="OKR48" s="635"/>
      <c r="OKS48" s="656">
        <v>5000</v>
      </c>
      <c r="OKT48" s="635"/>
      <c r="OKU48" s="656">
        <v>5000</v>
      </c>
      <c r="OKV48" s="635"/>
      <c r="OKW48" s="656">
        <v>5000</v>
      </c>
      <c r="OKX48" s="635"/>
      <c r="OKY48" s="656">
        <v>5000</v>
      </c>
      <c r="OKZ48" s="635"/>
      <c r="OLA48" s="656">
        <v>5000</v>
      </c>
      <c r="OLB48" s="635"/>
      <c r="OLC48" s="656">
        <v>5000</v>
      </c>
      <c r="OLD48" s="635"/>
      <c r="OLE48" s="656">
        <v>5000</v>
      </c>
      <c r="OLF48" s="635"/>
      <c r="OLG48" s="656">
        <v>5000</v>
      </c>
      <c r="OLH48" s="635"/>
      <c r="OLI48" s="656">
        <v>5000</v>
      </c>
      <c r="OLJ48" s="635"/>
      <c r="OLK48" s="656">
        <v>5000</v>
      </c>
      <c r="OLL48" s="635"/>
      <c r="OLM48" s="656">
        <v>5000</v>
      </c>
      <c r="OLN48" s="635"/>
      <c r="OLO48" s="656">
        <v>5000</v>
      </c>
      <c r="OLP48" s="635"/>
      <c r="OLQ48" s="656">
        <v>5000</v>
      </c>
      <c r="OLR48" s="635"/>
      <c r="OLS48" s="656">
        <v>5000</v>
      </c>
      <c r="OLT48" s="635"/>
      <c r="OLU48" s="656">
        <v>5000</v>
      </c>
      <c r="OLV48" s="635"/>
      <c r="OLW48" s="656">
        <v>5000</v>
      </c>
      <c r="OLX48" s="635"/>
      <c r="OLY48" s="656">
        <v>5000</v>
      </c>
      <c r="OLZ48" s="635"/>
      <c r="OMA48" s="656">
        <v>5000</v>
      </c>
      <c r="OMB48" s="635"/>
      <c r="OMC48" s="656">
        <v>5000</v>
      </c>
      <c r="OMD48" s="635"/>
      <c r="OME48" s="656">
        <v>5000</v>
      </c>
      <c r="OMF48" s="635"/>
      <c r="OMG48" s="656">
        <v>5000</v>
      </c>
      <c r="OMH48" s="635"/>
      <c r="OMI48" s="656">
        <v>5000</v>
      </c>
      <c r="OMJ48" s="635"/>
      <c r="OMK48" s="656">
        <v>5000</v>
      </c>
      <c r="OML48" s="635"/>
      <c r="OMM48" s="656">
        <v>5000</v>
      </c>
      <c r="OMN48" s="635"/>
      <c r="OMO48" s="656">
        <v>5000</v>
      </c>
      <c r="OMP48" s="635"/>
      <c r="OMQ48" s="656">
        <v>5000</v>
      </c>
      <c r="OMR48" s="635"/>
      <c r="OMS48" s="656">
        <v>5000</v>
      </c>
      <c r="OMT48" s="635"/>
      <c r="OMU48" s="656">
        <v>5000</v>
      </c>
      <c r="OMV48" s="635"/>
      <c r="OMW48" s="656">
        <v>5000</v>
      </c>
      <c r="OMX48" s="635"/>
      <c r="OMY48" s="656">
        <v>5000</v>
      </c>
      <c r="OMZ48" s="635"/>
      <c r="ONA48" s="656">
        <v>5000</v>
      </c>
      <c r="ONB48" s="635"/>
      <c r="ONC48" s="656">
        <v>5000</v>
      </c>
      <c r="OND48" s="635"/>
      <c r="ONE48" s="656">
        <v>5000</v>
      </c>
      <c r="ONF48" s="635"/>
      <c r="ONG48" s="656">
        <v>5000</v>
      </c>
      <c r="ONH48" s="635"/>
      <c r="ONI48" s="656">
        <v>5000</v>
      </c>
      <c r="ONJ48" s="635"/>
      <c r="ONK48" s="656">
        <v>5000</v>
      </c>
      <c r="ONL48" s="635"/>
      <c r="ONM48" s="656">
        <v>5000</v>
      </c>
      <c r="ONN48" s="635"/>
      <c r="ONO48" s="656">
        <v>5000</v>
      </c>
      <c r="ONP48" s="635"/>
      <c r="ONQ48" s="656">
        <v>5000</v>
      </c>
      <c r="ONR48" s="635"/>
      <c r="ONS48" s="656">
        <v>5000</v>
      </c>
      <c r="ONT48" s="635"/>
      <c r="ONU48" s="656">
        <v>5000</v>
      </c>
      <c r="ONV48" s="635"/>
      <c r="ONW48" s="656">
        <v>5000</v>
      </c>
      <c r="ONX48" s="635"/>
      <c r="ONY48" s="656">
        <v>5000</v>
      </c>
      <c r="ONZ48" s="635"/>
      <c r="OOA48" s="656">
        <v>5000</v>
      </c>
      <c r="OOB48" s="635"/>
      <c r="OOC48" s="656">
        <v>5000</v>
      </c>
      <c r="OOD48" s="635"/>
      <c r="OOE48" s="656">
        <v>5000</v>
      </c>
      <c r="OOF48" s="635"/>
      <c r="OOG48" s="656">
        <v>5000</v>
      </c>
      <c r="OOH48" s="635"/>
      <c r="OOI48" s="656">
        <v>5000</v>
      </c>
      <c r="OOJ48" s="635"/>
      <c r="OOK48" s="656">
        <v>5000</v>
      </c>
      <c r="OOL48" s="635"/>
      <c r="OOM48" s="656">
        <v>5000</v>
      </c>
      <c r="OON48" s="635"/>
      <c r="OOO48" s="656">
        <v>5000</v>
      </c>
      <c r="OOP48" s="635"/>
      <c r="OOQ48" s="656">
        <v>5000</v>
      </c>
      <c r="OOR48" s="635"/>
      <c r="OOS48" s="656">
        <v>5000</v>
      </c>
      <c r="OOT48" s="635"/>
      <c r="OOU48" s="656">
        <v>5000</v>
      </c>
      <c r="OOV48" s="635"/>
      <c r="OOW48" s="656">
        <v>5000</v>
      </c>
      <c r="OOX48" s="635"/>
      <c r="OOY48" s="656">
        <v>5000</v>
      </c>
      <c r="OOZ48" s="635"/>
      <c r="OPA48" s="656">
        <v>5000</v>
      </c>
      <c r="OPB48" s="635"/>
      <c r="OPC48" s="656">
        <v>5000</v>
      </c>
      <c r="OPD48" s="635"/>
      <c r="OPE48" s="656">
        <v>5000</v>
      </c>
      <c r="OPF48" s="635"/>
      <c r="OPG48" s="656">
        <v>5000</v>
      </c>
      <c r="OPH48" s="635"/>
      <c r="OPI48" s="656">
        <v>5000</v>
      </c>
      <c r="OPJ48" s="635"/>
      <c r="OPK48" s="656">
        <v>5000</v>
      </c>
      <c r="OPL48" s="635"/>
      <c r="OPM48" s="656">
        <v>5000</v>
      </c>
      <c r="OPN48" s="635"/>
      <c r="OPO48" s="656">
        <v>5000</v>
      </c>
      <c r="OPP48" s="635"/>
      <c r="OPQ48" s="656">
        <v>5000</v>
      </c>
      <c r="OPR48" s="635"/>
      <c r="OPS48" s="656">
        <v>5000</v>
      </c>
      <c r="OPT48" s="635"/>
      <c r="OPU48" s="656">
        <v>5000</v>
      </c>
      <c r="OPV48" s="635"/>
      <c r="OPW48" s="656">
        <v>5000</v>
      </c>
      <c r="OPX48" s="635"/>
      <c r="OPY48" s="656">
        <v>5000</v>
      </c>
      <c r="OPZ48" s="635"/>
      <c r="OQA48" s="656">
        <v>5000</v>
      </c>
      <c r="OQB48" s="635"/>
      <c r="OQC48" s="656">
        <v>5000</v>
      </c>
      <c r="OQD48" s="635"/>
      <c r="OQE48" s="656">
        <v>5000</v>
      </c>
      <c r="OQF48" s="635"/>
      <c r="OQG48" s="656">
        <v>5000</v>
      </c>
      <c r="OQH48" s="635"/>
      <c r="OQI48" s="656">
        <v>5000</v>
      </c>
      <c r="OQJ48" s="635"/>
      <c r="OQK48" s="656">
        <v>5000</v>
      </c>
      <c r="OQL48" s="635"/>
      <c r="OQM48" s="656">
        <v>5000</v>
      </c>
      <c r="OQN48" s="635"/>
      <c r="OQO48" s="656">
        <v>5000</v>
      </c>
      <c r="OQP48" s="635"/>
      <c r="OQQ48" s="656">
        <v>5000</v>
      </c>
      <c r="OQR48" s="635"/>
      <c r="OQS48" s="656">
        <v>5000</v>
      </c>
      <c r="OQT48" s="635"/>
      <c r="OQU48" s="656">
        <v>5000</v>
      </c>
      <c r="OQV48" s="635"/>
      <c r="OQW48" s="656">
        <v>5000</v>
      </c>
      <c r="OQX48" s="635"/>
      <c r="OQY48" s="656">
        <v>5000</v>
      </c>
      <c r="OQZ48" s="635"/>
      <c r="ORA48" s="656">
        <v>5000</v>
      </c>
      <c r="ORB48" s="635"/>
      <c r="ORC48" s="656">
        <v>5000</v>
      </c>
      <c r="ORD48" s="635"/>
      <c r="ORE48" s="656">
        <v>5000</v>
      </c>
      <c r="ORF48" s="635"/>
      <c r="ORG48" s="656">
        <v>5000</v>
      </c>
      <c r="ORH48" s="635"/>
      <c r="ORI48" s="656">
        <v>5000</v>
      </c>
      <c r="ORJ48" s="635"/>
      <c r="ORK48" s="656">
        <v>5000</v>
      </c>
      <c r="ORL48" s="635"/>
      <c r="ORM48" s="656">
        <v>5000</v>
      </c>
      <c r="ORN48" s="635"/>
      <c r="ORO48" s="656">
        <v>5000</v>
      </c>
      <c r="ORP48" s="635"/>
      <c r="ORQ48" s="656">
        <v>5000</v>
      </c>
      <c r="ORR48" s="635"/>
      <c r="ORS48" s="656">
        <v>5000</v>
      </c>
      <c r="ORT48" s="635"/>
      <c r="ORU48" s="656">
        <v>5000</v>
      </c>
      <c r="ORV48" s="635"/>
      <c r="ORW48" s="656">
        <v>5000</v>
      </c>
      <c r="ORX48" s="635"/>
      <c r="ORY48" s="656">
        <v>5000</v>
      </c>
      <c r="ORZ48" s="635"/>
      <c r="OSA48" s="656">
        <v>5000</v>
      </c>
      <c r="OSB48" s="635"/>
      <c r="OSC48" s="656">
        <v>5000</v>
      </c>
      <c r="OSD48" s="635"/>
      <c r="OSE48" s="656">
        <v>5000</v>
      </c>
      <c r="OSF48" s="635"/>
      <c r="OSG48" s="656">
        <v>5000</v>
      </c>
      <c r="OSH48" s="635"/>
      <c r="OSI48" s="656">
        <v>5000</v>
      </c>
      <c r="OSJ48" s="635"/>
      <c r="OSK48" s="656">
        <v>5000</v>
      </c>
      <c r="OSL48" s="635"/>
      <c r="OSM48" s="656">
        <v>5000</v>
      </c>
      <c r="OSN48" s="635"/>
      <c r="OSO48" s="656">
        <v>5000</v>
      </c>
      <c r="OSP48" s="635"/>
      <c r="OSQ48" s="656">
        <v>5000</v>
      </c>
      <c r="OSR48" s="635"/>
      <c r="OSS48" s="656">
        <v>5000</v>
      </c>
      <c r="OST48" s="635"/>
      <c r="OSU48" s="656">
        <v>5000</v>
      </c>
      <c r="OSV48" s="635"/>
      <c r="OSW48" s="656">
        <v>5000</v>
      </c>
      <c r="OSX48" s="635"/>
      <c r="OSY48" s="656">
        <v>5000</v>
      </c>
      <c r="OSZ48" s="635"/>
      <c r="OTA48" s="656">
        <v>5000</v>
      </c>
      <c r="OTB48" s="635"/>
      <c r="OTC48" s="656">
        <v>5000</v>
      </c>
      <c r="OTD48" s="635"/>
      <c r="OTE48" s="656">
        <v>5000</v>
      </c>
      <c r="OTF48" s="635"/>
      <c r="OTG48" s="656">
        <v>5000</v>
      </c>
      <c r="OTH48" s="635"/>
      <c r="OTI48" s="656">
        <v>5000</v>
      </c>
      <c r="OTJ48" s="635"/>
      <c r="OTK48" s="656">
        <v>5000</v>
      </c>
      <c r="OTL48" s="635"/>
      <c r="OTM48" s="656">
        <v>5000</v>
      </c>
      <c r="OTN48" s="635"/>
      <c r="OTO48" s="656">
        <v>5000</v>
      </c>
      <c r="OTP48" s="635"/>
      <c r="OTQ48" s="656">
        <v>5000</v>
      </c>
      <c r="OTR48" s="635"/>
      <c r="OTS48" s="656">
        <v>5000</v>
      </c>
      <c r="OTT48" s="635"/>
      <c r="OTU48" s="656">
        <v>5000</v>
      </c>
      <c r="OTV48" s="635"/>
      <c r="OTW48" s="656">
        <v>5000</v>
      </c>
      <c r="OTX48" s="635"/>
      <c r="OTY48" s="656">
        <v>5000</v>
      </c>
      <c r="OTZ48" s="635"/>
      <c r="OUA48" s="656">
        <v>5000</v>
      </c>
      <c r="OUB48" s="635"/>
      <c r="OUC48" s="656">
        <v>5000</v>
      </c>
      <c r="OUD48" s="635"/>
      <c r="OUE48" s="656">
        <v>5000</v>
      </c>
      <c r="OUF48" s="635"/>
      <c r="OUG48" s="656">
        <v>5000</v>
      </c>
      <c r="OUH48" s="635"/>
      <c r="OUI48" s="656">
        <v>5000</v>
      </c>
      <c r="OUJ48" s="635"/>
      <c r="OUK48" s="656">
        <v>5000</v>
      </c>
      <c r="OUL48" s="635"/>
      <c r="OUM48" s="656">
        <v>5000</v>
      </c>
      <c r="OUN48" s="635"/>
      <c r="OUO48" s="656">
        <v>5000</v>
      </c>
      <c r="OUP48" s="635"/>
      <c r="OUQ48" s="656">
        <v>5000</v>
      </c>
      <c r="OUR48" s="635"/>
      <c r="OUS48" s="656">
        <v>5000</v>
      </c>
      <c r="OUT48" s="635"/>
      <c r="OUU48" s="656">
        <v>5000</v>
      </c>
      <c r="OUV48" s="635"/>
      <c r="OUW48" s="656">
        <v>5000</v>
      </c>
      <c r="OUX48" s="635"/>
      <c r="OUY48" s="656">
        <v>5000</v>
      </c>
      <c r="OUZ48" s="635"/>
      <c r="OVA48" s="656">
        <v>5000</v>
      </c>
      <c r="OVB48" s="635"/>
      <c r="OVC48" s="656">
        <v>5000</v>
      </c>
      <c r="OVD48" s="635"/>
      <c r="OVE48" s="656">
        <v>5000</v>
      </c>
      <c r="OVF48" s="635"/>
      <c r="OVG48" s="656">
        <v>5000</v>
      </c>
      <c r="OVH48" s="635"/>
      <c r="OVI48" s="656">
        <v>5000</v>
      </c>
      <c r="OVJ48" s="635"/>
      <c r="OVK48" s="656">
        <v>5000</v>
      </c>
      <c r="OVL48" s="635"/>
      <c r="OVM48" s="656">
        <v>5000</v>
      </c>
      <c r="OVN48" s="635"/>
      <c r="OVO48" s="656">
        <v>5000</v>
      </c>
      <c r="OVP48" s="635"/>
      <c r="OVQ48" s="656">
        <v>5000</v>
      </c>
      <c r="OVR48" s="635"/>
      <c r="OVS48" s="656">
        <v>5000</v>
      </c>
      <c r="OVT48" s="635"/>
      <c r="OVU48" s="656">
        <v>5000</v>
      </c>
      <c r="OVV48" s="635"/>
      <c r="OVW48" s="656">
        <v>5000</v>
      </c>
      <c r="OVX48" s="635"/>
      <c r="OVY48" s="656">
        <v>5000</v>
      </c>
      <c r="OVZ48" s="635"/>
      <c r="OWA48" s="656">
        <v>5000</v>
      </c>
      <c r="OWB48" s="635"/>
      <c r="OWC48" s="656">
        <v>5000</v>
      </c>
      <c r="OWD48" s="635"/>
      <c r="OWE48" s="656">
        <v>5000</v>
      </c>
      <c r="OWF48" s="635"/>
      <c r="OWG48" s="656">
        <v>5000</v>
      </c>
      <c r="OWH48" s="635"/>
      <c r="OWI48" s="656">
        <v>5000</v>
      </c>
      <c r="OWJ48" s="635"/>
      <c r="OWK48" s="656">
        <v>5000</v>
      </c>
      <c r="OWL48" s="635"/>
      <c r="OWM48" s="656">
        <v>5000</v>
      </c>
      <c r="OWN48" s="635"/>
      <c r="OWO48" s="656">
        <v>5000</v>
      </c>
      <c r="OWP48" s="635"/>
      <c r="OWQ48" s="656">
        <v>5000</v>
      </c>
      <c r="OWR48" s="635"/>
      <c r="OWS48" s="656">
        <v>5000</v>
      </c>
      <c r="OWT48" s="635"/>
      <c r="OWU48" s="656">
        <v>5000</v>
      </c>
      <c r="OWV48" s="635"/>
      <c r="OWW48" s="656">
        <v>5000</v>
      </c>
      <c r="OWX48" s="635"/>
      <c r="OWY48" s="656">
        <v>5000</v>
      </c>
      <c r="OWZ48" s="635"/>
      <c r="OXA48" s="656">
        <v>5000</v>
      </c>
      <c r="OXB48" s="635"/>
      <c r="OXC48" s="656">
        <v>5000</v>
      </c>
      <c r="OXD48" s="635"/>
      <c r="OXE48" s="656">
        <v>5000</v>
      </c>
      <c r="OXF48" s="635"/>
      <c r="OXG48" s="656">
        <v>5000</v>
      </c>
      <c r="OXH48" s="635"/>
      <c r="OXI48" s="656">
        <v>5000</v>
      </c>
      <c r="OXJ48" s="635"/>
      <c r="OXK48" s="656">
        <v>5000</v>
      </c>
      <c r="OXL48" s="635"/>
      <c r="OXM48" s="656">
        <v>5000</v>
      </c>
      <c r="OXN48" s="635"/>
      <c r="OXO48" s="656">
        <v>5000</v>
      </c>
      <c r="OXP48" s="635"/>
      <c r="OXQ48" s="656">
        <v>5000</v>
      </c>
      <c r="OXR48" s="635"/>
      <c r="OXS48" s="656">
        <v>5000</v>
      </c>
      <c r="OXT48" s="635"/>
      <c r="OXU48" s="656">
        <v>5000</v>
      </c>
      <c r="OXV48" s="635"/>
      <c r="OXW48" s="656">
        <v>5000</v>
      </c>
      <c r="OXX48" s="635"/>
      <c r="OXY48" s="656">
        <v>5000</v>
      </c>
      <c r="OXZ48" s="635"/>
      <c r="OYA48" s="656">
        <v>5000</v>
      </c>
      <c r="OYB48" s="635"/>
      <c r="OYC48" s="656">
        <v>5000</v>
      </c>
      <c r="OYD48" s="635"/>
      <c r="OYE48" s="656">
        <v>5000</v>
      </c>
      <c r="OYF48" s="635"/>
      <c r="OYG48" s="656">
        <v>5000</v>
      </c>
      <c r="OYH48" s="635"/>
      <c r="OYI48" s="656">
        <v>5000</v>
      </c>
      <c r="OYJ48" s="635"/>
      <c r="OYK48" s="656">
        <v>5000</v>
      </c>
      <c r="OYL48" s="635"/>
      <c r="OYM48" s="656">
        <v>5000</v>
      </c>
      <c r="OYN48" s="635"/>
      <c r="OYO48" s="656">
        <v>5000</v>
      </c>
      <c r="OYP48" s="635"/>
      <c r="OYQ48" s="656">
        <v>5000</v>
      </c>
      <c r="OYR48" s="635"/>
      <c r="OYS48" s="656">
        <v>5000</v>
      </c>
      <c r="OYT48" s="635"/>
      <c r="OYU48" s="656">
        <v>5000</v>
      </c>
      <c r="OYV48" s="635"/>
      <c r="OYW48" s="656">
        <v>5000</v>
      </c>
      <c r="OYX48" s="635"/>
      <c r="OYY48" s="656">
        <v>5000</v>
      </c>
      <c r="OYZ48" s="635"/>
      <c r="OZA48" s="656">
        <v>5000</v>
      </c>
      <c r="OZB48" s="635"/>
      <c r="OZC48" s="656">
        <v>5000</v>
      </c>
      <c r="OZD48" s="635"/>
      <c r="OZE48" s="656">
        <v>5000</v>
      </c>
      <c r="OZF48" s="635"/>
      <c r="OZG48" s="656">
        <v>5000</v>
      </c>
      <c r="OZH48" s="635"/>
      <c r="OZI48" s="656">
        <v>5000</v>
      </c>
      <c r="OZJ48" s="635"/>
      <c r="OZK48" s="656">
        <v>5000</v>
      </c>
      <c r="OZL48" s="635"/>
      <c r="OZM48" s="656">
        <v>5000</v>
      </c>
      <c r="OZN48" s="635"/>
      <c r="OZO48" s="656">
        <v>5000</v>
      </c>
      <c r="OZP48" s="635"/>
      <c r="OZQ48" s="656">
        <v>5000</v>
      </c>
      <c r="OZR48" s="635"/>
      <c r="OZS48" s="656">
        <v>5000</v>
      </c>
      <c r="OZT48" s="635"/>
      <c r="OZU48" s="656">
        <v>5000</v>
      </c>
      <c r="OZV48" s="635"/>
      <c r="OZW48" s="656">
        <v>5000</v>
      </c>
      <c r="OZX48" s="635"/>
      <c r="OZY48" s="656">
        <v>5000</v>
      </c>
      <c r="OZZ48" s="635"/>
      <c r="PAA48" s="656">
        <v>5000</v>
      </c>
      <c r="PAB48" s="635"/>
      <c r="PAC48" s="656">
        <v>5000</v>
      </c>
      <c r="PAD48" s="635"/>
      <c r="PAE48" s="656">
        <v>5000</v>
      </c>
      <c r="PAF48" s="635"/>
      <c r="PAG48" s="656">
        <v>5000</v>
      </c>
      <c r="PAH48" s="635"/>
      <c r="PAI48" s="656">
        <v>5000</v>
      </c>
      <c r="PAJ48" s="635"/>
      <c r="PAK48" s="656">
        <v>5000</v>
      </c>
      <c r="PAL48" s="635"/>
      <c r="PAM48" s="656">
        <v>5000</v>
      </c>
      <c r="PAN48" s="635"/>
      <c r="PAO48" s="656">
        <v>5000</v>
      </c>
      <c r="PAP48" s="635"/>
      <c r="PAQ48" s="656">
        <v>5000</v>
      </c>
      <c r="PAR48" s="635"/>
      <c r="PAS48" s="656">
        <v>5000</v>
      </c>
      <c r="PAT48" s="635"/>
      <c r="PAU48" s="656">
        <v>5000</v>
      </c>
      <c r="PAV48" s="635"/>
      <c r="PAW48" s="656">
        <v>5000</v>
      </c>
      <c r="PAX48" s="635"/>
      <c r="PAY48" s="656">
        <v>5000</v>
      </c>
      <c r="PAZ48" s="635"/>
      <c r="PBA48" s="656">
        <v>5000</v>
      </c>
      <c r="PBB48" s="635"/>
      <c r="PBC48" s="656">
        <v>5000</v>
      </c>
      <c r="PBD48" s="635"/>
      <c r="PBE48" s="656">
        <v>5000</v>
      </c>
      <c r="PBF48" s="635"/>
      <c r="PBG48" s="656">
        <v>5000</v>
      </c>
      <c r="PBH48" s="635"/>
      <c r="PBI48" s="656">
        <v>5000</v>
      </c>
      <c r="PBJ48" s="635"/>
      <c r="PBK48" s="656">
        <v>5000</v>
      </c>
      <c r="PBL48" s="635"/>
      <c r="PBM48" s="656">
        <v>5000</v>
      </c>
      <c r="PBN48" s="635"/>
      <c r="PBO48" s="656">
        <v>5000</v>
      </c>
      <c r="PBP48" s="635"/>
      <c r="PBQ48" s="656">
        <v>5000</v>
      </c>
      <c r="PBR48" s="635"/>
      <c r="PBS48" s="656">
        <v>5000</v>
      </c>
      <c r="PBT48" s="635"/>
      <c r="PBU48" s="656">
        <v>5000</v>
      </c>
      <c r="PBV48" s="635"/>
      <c r="PBW48" s="656">
        <v>5000</v>
      </c>
      <c r="PBX48" s="635"/>
      <c r="PBY48" s="656">
        <v>5000</v>
      </c>
      <c r="PBZ48" s="635"/>
      <c r="PCA48" s="656">
        <v>5000</v>
      </c>
      <c r="PCB48" s="635"/>
      <c r="PCC48" s="656">
        <v>5000</v>
      </c>
      <c r="PCD48" s="635"/>
      <c r="PCE48" s="656">
        <v>5000</v>
      </c>
      <c r="PCF48" s="635"/>
      <c r="PCG48" s="656">
        <v>5000</v>
      </c>
      <c r="PCH48" s="635"/>
      <c r="PCI48" s="656">
        <v>5000</v>
      </c>
      <c r="PCJ48" s="635"/>
      <c r="PCK48" s="656">
        <v>5000</v>
      </c>
      <c r="PCL48" s="635"/>
      <c r="PCM48" s="656">
        <v>5000</v>
      </c>
      <c r="PCN48" s="635"/>
      <c r="PCO48" s="656">
        <v>5000</v>
      </c>
      <c r="PCP48" s="635"/>
      <c r="PCQ48" s="656">
        <v>5000</v>
      </c>
      <c r="PCR48" s="635"/>
      <c r="PCS48" s="656">
        <v>5000</v>
      </c>
      <c r="PCT48" s="635"/>
      <c r="PCU48" s="656">
        <v>5000</v>
      </c>
      <c r="PCV48" s="635"/>
      <c r="PCW48" s="656">
        <v>5000</v>
      </c>
      <c r="PCX48" s="635"/>
      <c r="PCY48" s="656">
        <v>5000</v>
      </c>
      <c r="PCZ48" s="635"/>
      <c r="PDA48" s="656">
        <v>5000</v>
      </c>
      <c r="PDB48" s="635"/>
      <c r="PDC48" s="656">
        <v>5000</v>
      </c>
      <c r="PDD48" s="635"/>
      <c r="PDE48" s="656">
        <v>5000</v>
      </c>
      <c r="PDF48" s="635"/>
      <c r="PDG48" s="656">
        <v>5000</v>
      </c>
      <c r="PDH48" s="635"/>
      <c r="PDI48" s="656">
        <v>5000</v>
      </c>
      <c r="PDJ48" s="635"/>
      <c r="PDK48" s="656">
        <v>5000</v>
      </c>
      <c r="PDL48" s="635"/>
      <c r="PDM48" s="656">
        <v>5000</v>
      </c>
      <c r="PDN48" s="635"/>
      <c r="PDO48" s="656">
        <v>5000</v>
      </c>
      <c r="PDP48" s="635"/>
      <c r="PDQ48" s="656">
        <v>5000</v>
      </c>
      <c r="PDR48" s="635"/>
      <c r="PDS48" s="656">
        <v>5000</v>
      </c>
      <c r="PDT48" s="635"/>
      <c r="PDU48" s="656">
        <v>5000</v>
      </c>
      <c r="PDV48" s="635"/>
      <c r="PDW48" s="656">
        <v>5000</v>
      </c>
      <c r="PDX48" s="635"/>
      <c r="PDY48" s="656">
        <v>5000</v>
      </c>
      <c r="PDZ48" s="635"/>
      <c r="PEA48" s="656">
        <v>5000</v>
      </c>
      <c r="PEB48" s="635"/>
      <c r="PEC48" s="656">
        <v>5000</v>
      </c>
      <c r="PED48" s="635"/>
      <c r="PEE48" s="656">
        <v>5000</v>
      </c>
      <c r="PEF48" s="635"/>
      <c r="PEG48" s="656">
        <v>5000</v>
      </c>
      <c r="PEH48" s="635"/>
      <c r="PEI48" s="656">
        <v>5000</v>
      </c>
      <c r="PEJ48" s="635"/>
      <c r="PEK48" s="656">
        <v>5000</v>
      </c>
      <c r="PEL48" s="635"/>
      <c r="PEM48" s="656">
        <v>5000</v>
      </c>
      <c r="PEN48" s="635"/>
      <c r="PEO48" s="656">
        <v>5000</v>
      </c>
      <c r="PEP48" s="635"/>
      <c r="PEQ48" s="656">
        <v>5000</v>
      </c>
      <c r="PER48" s="635"/>
      <c r="PES48" s="656">
        <v>5000</v>
      </c>
      <c r="PET48" s="635"/>
      <c r="PEU48" s="656">
        <v>5000</v>
      </c>
      <c r="PEV48" s="635"/>
      <c r="PEW48" s="656">
        <v>5000</v>
      </c>
      <c r="PEX48" s="635"/>
      <c r="PEY48" s="656">
        <v>5000</v>
      </c>
      <c r="PEZ48" s="635"/>
      <c r="PFA48" s="656">
        <v>5000</v>
      </c>
      <c r="PFB48" s="635"/>
      <c r="PFC48" s="656">
        <v>5000</v>
      </c>
      <c r="PFD48" s="635"/>
      <c r="PFE48" s="656">
        <v>5000</v>
      </c>
      <c r="PFF48" s="635"/>
      <c r="PFG48" s="656">
        <v>5000</v>
      </c>
      <c r="PFH48" s="635"/>
      <c r="PFI48" s="656">
        <v>5000</v>
      </c>
      <c r="PFJ48" s="635"/>
      <c r="PFK48" s="656">
        <v>5000</v>
      </c>
      <c r="PFL48" s="635"/>
      <c r="PFM48" s="656">
        <v>5000</v>
      </c>
      <c r="PFN48" s="635"/>
      <c r="PFO48" s="656">
        <v>5000</v>
      </c>
      <c r="PFP48" s="635"/>
      <c r="PFQ48" s="656">
        <v>5000</v>
      </c>
      <c r="PFR48" s="635"/>
      <c r="PFS48" s="656">
        <v>5000</v>
      </c>
      <c r="PFT48" s="635"/>
      <c r="PFU48" s="656">
        <v>5000</v>
      </c>
      <c r="PFV48" s="635"/>
      <c r="PFW48" s="656">
        <v>5000</v>
      </c>
      <c r="PFX48" s="635"/>
      <c r="PFY48" s="656">
        <v>5000</v>
      </c>
      <c r="PFZ48" s="635"/>
      <c r="PGA48" s="656">
        <v>5000</v>
      </c>
      <c r="PGB48" s="635"/>
      <c r="PGC48" s="656">
        <v>5000</v>
      </c>
      <c r="PGD48" s="635"/>
      <c r="PGE48" s="656">
        <v>5000</v>
      </c>
      <c r="PGF48" s="635"/>
      <c r="PGG48" s="656">
        <v>5000</v>
      </c>
      <c r="PGH48" s="635"/>
      <c r="PGI48" s="656">
        <v>5000</v>
      </c>
      <c r="PGJ48" s="635"/>
      <c r="PGK48" s="656">
        <v>5000</v>
      </c>
      <c r="PGL48" s="635"/>
      <c r="PGM48" s="656">
        <v>5000</v>
      </c>
      <c r="PGN48" s="635"/>
      <c r="PGO48" s="656">
        <v>5000</v>
      </c>
      <c r="PGP48" s="635"/>
      <c r="PGQ48" s="656">
        <v>5000</v>
      </c>
      <c r="PGR48" s="635"/>
      <c r="PGS48" s="656">
        <v>5000</v>
      </c>
      <c r="PGT48" s="635"/>
      <c r="PGU48" s="656">
        <v>5000</v>
      </c>
      <c r="PGV48" s="635"/>
      <c r="PGW48" s="656">
        <v>5000</v>
      </c>
      <c r="PGX48" s="635"/>
      <c r="PGY48" s="656">
        <v>5000</v>
      </c>
      <c r="PGZ48" s="635"/>
      <c r="PHA48" s="656">
        <v>5000</v>
      </c>
      <c r="PHB48" s="635"/>
      <c r="PHC48" s="656">
        <v>5000</v>
      </c>
      <c r="PHD48" s="635"/>
      <c r="PHE48" s="656">
        <v>5000</v>
      </c>
      <c r="PHF48" s="635"/>
      <c r="PHG48" s="656">
        <v>5000</v>
      </c>
      <c r="PHH48" s="635"/>
      <c r="PHI48" s="656">
        <v>5000</v>
      </c>
      <c r="PHJ48" s="635"/>
      <c r="PHK48" s="656">
        <v>5000</v>
      </c>
      <c r="PHL48" s="635"/>
      <c r="PHM48" s="656">
        <v>5000</v>
      </c>
      <c r="PHN48" s="635"/>
      <c r="PHO48" s="656">
        <v>5000</v>
      </c>
      <c r="PHP48" s="635"/>
      <c r="PHQ48" s="656">
        <v>5000</v>
      </c>
      <c r="PHR48" s="635"/>
      <c r="PHS48" s="656">
        <v>5000</v>
      </c>
      <c r="PHT48" s="635"/>
      <c r="PHU48" s="656">
        <v>5000</v>
      </c>
      <c r="PHV48" s="635"/>
      <c r="PHW48" s="656">
        <v>5000</v>
      </c>
      <c r="PHX48" s="635"/>
      <c r="PHY48" s="656">
        <v>5000</v>
      </c>
      <c r="PHZ48" s="635"/>
      <c r="PIA48" s="656">
        <v>5000</v>
      </c>
      <c r="PIB48" s="635"/>
      <c r="PIC48" s="656">
        <v>5000</v>
      </c>
      <c r="PID48" s="635"/>
      <c r="PIE48" s="656">
        <v>5000</v>
      </c>
      <c r="PIF48" s="635"/>
      <c r="PIG48" s="656">
        <v>5000</v>
      </c>
      <c r="PIH48" s="635"/>
      <c r="PII48" s="656">
        <v>5000</v>
      </c>
      <c r="PIJ48" s="635"/>
      <c r="PIK48" s="656">
        <v>5000</v>
      </c>
      <c r="PIL48" s="635"/>
      <c r="PIM48" s="656">
        <v>5000</v>
      </c>
      <c r="PIN48" s="635"/>
      <c r="PIO48" s="656">
        <v>5000</v>
      </c>
      <c r="PIP48" s="635"/>
      <c r="PIQ48" s="656">
        <v>5000</v>
      </c>
      <c r="PIR48" s="635"/>
      <c r="PIS48" s="656">
        <v>5000</v>
      </c>
      <c r="PIT48" s="635"/>
      <c r="PIU48" s="656">
        <v>5000</v>
      </c>
      <c r="PIV48" s="635"/>
      <c r="PIW48" s="656">
        <v>5000</v>
      </c>
      <c r="PIX48" s="635"/>
      <c r="PIY48" s="656">
        <v>5000</v>
      </c>
      <c r="PIZ48" s="635"/>
      <c r="PJA48" s="656">
        <v>5000</v>
      </c>
      <c r="PJB48" s="635"/>
      <c r="PJC48" s="656">
        <v>5000</v>
      </c>
      <c r="PJD48" s="635"/>
      <c r="PJE48" s="656">
        <v>5000</v>
      </c>
      <c r="PJF48" s="635"/>
      <c r="PJG48" s="656">
        <v>5000</v>
      </c>
      <c r="PJH48" s="635"/>
      <c r="PJI48" s="656">
        <v>5000</v>
      </c>
      <c r="PJJ48" s="635"/>
      <c r="PJK48" s="656">
        <v>5000</v>
      </c>
      <c r="PJL48" s="635"/>
      <c r="PJM48" s="656">
        <v>5000</v>
      </c>
      <c r="PJN48" s="635"/>
      <c r="PJO48" s="656">
        <v>5000</v>
      </c>
      <c r="PJP48" s="635"/>
      <c r="PJQ48" s="656">
        <v>5000</v>
      </c>
      <c r="PJR48" s="635"/>
      <c r="PJS48" s="656">
        <v>5000</v>
      </c>
      <c r="PJT48" s="635"/>
      <c r="PJU48" s="656">
        <v>5000</v>
      </c>
      <c r="PJV48" s="635"/>
      <c r="PJW48" s="656">
        <v>5000</v>
      </c>
      <c r="PJX48" s="635"/>
      <c r="PJY48" s="656">
        <v>5000</v>
      </c>
      <c r="PJZ48" s="635"/>
      <c r="PKA48" s="656">
        <v>5000</v>
      </c>
      <c r="PKB48" s="635"/>
      <c r="PKC48" s="656">
        <v>5000</v>
      </c>
      <c r="PKD48" s="635"/>
      <c r="PKE48" s="656">
        <v>5000</v>
      </c>
      <c r="PKF48" s="635"/>
      <c r="PKG48" s="656">
        <v>5000</v>
      </c>
      <c r="PKH48" s="635"/>
      <c r="PKI48" s="656">
        <v>5000</v>
      </c>
      <c r="PKJ48" s="635"/>
      <c r="PKK48" s="656">
        <v>5000</v>
      </c>
      <c r="PKL48" s="635"/>
      <c r="PKM48" s="656">
        <v>5000</v>
      </c>
      <c r="PKN48" s="635"/>
      <c r="PKO48" s="656">
        <v>5000</v>
      </c>
      <c r="PKP48" s="635"/>
      <c r="PKQ48" s="656">
        <v>5000</v>
      </c>
      <c r="PKR48" s="635"/>
      <c r="PKS48" s="656">
        <v>5000</v>
      </c>
      <c r="PKT48" s="635"/>
      <c r="PKU48" s="656">
        <v>5000</v>
      </c>
      <c r="PKV48" s="635"/>
      <c r="PKW48" s="656">
        <v>5000</v>
      </c>
      <c r="PKX48" s="635"/>
      <c r="PKY48" s="656">
        <v>5000</v>
      </c>
      <c r="PKZ48" s="635"/>
      <c r="PLA48" s="656">
        <v>5000</v>
      </c>
      <c r="PLB48" s="635"/>
      <c r="PLC48" s="656">
        <v>5000</v>
      </c>
      <c r="PLD48" s="635"/>
      <c r="PLE48" s="656">
        <v>5000</v>
      </c>
      <c r="PLF48" s="635"/>
      <c r="PLG48" s="656">
        <v>5000</v>
      </c>
      <c r="PLH48" s="635"/>
      <c r="PLI48" s="656">
        <v>5000</v>
      </c>
      <c r="PLJ48" s="635"/>
      <c r="PLK48" s="656">
        <v>5000</v>
      </c>
      <c r="PLL48" s="635"/>
      <c r="PLM48" s="656">
        <v>5000</v>
      </c>
      <c r="PLN48" s="635"/>
      <c r="PLO48" s="656">
        <v>5000</v>
      </c>
      <c r="PLP48" s="635"/>
      <c r="PLQ48" s="656">
        <v>5000</v>
      </c>
      <c r="PLR48" s="635"/>
      <c r="PLS48" s="656">
        <v>5000</v>
      </c>
      <c r="PLT48" s="635"/>
      <c r="PLU48" s="656">
        <v>5000</v>
      </c>
      <c r="PLV48" s="635"/>
      <c r="PLW48" s="656">
        <v>5000</v>
      </c>
      <c r="PLX48" s="635"/>
      <c r="PLY48" s="656">
        <v>5000</v>
      </c>
      <c r="PLZ48" s="635"/>
      <c r="PMA48" s="656">
        <v>5000</v>
      </c>
      <c r="PMB48" s="635"/>
      <c r="PMC48" s="656">
        <v>5000</v>
      </c>
      <c r="PMD48" s="635"/>
      <c r="PME48" s="656">
        <v>5000</v>
      </c>
      <c r="PMF48" s="635"/>
      <c r="PMG48" s="656">
        <v>5000</v>
      </c>
      <c r="PMH48" s="635"/>
      <c r="PMI48" s="656">
        <v>5000</v>
      </c>
      <c r="PMJ48" s="635"/>
      <c r="PMK48" s="656">
        <v>5000</v>
      </c>
      <c r="PML48" s="635"/>
      <c r="PMM48" s="656">
        <v>5000</v>
      </c>
      <c r="PMN48" s="635"/>
      <c r="PMO48" s="656">
        <v>5000</v>
      </c>
      <c r="PMP48" s="635"/>
      <c r="PMQ48" s="656">
        <v>5000</v>
      </c>
      <c r="PMR48" s="635"/>
      <c r="PMS48" s="656">
        <v>5000</v>
      </c>
      <c r="PMT48" s="635"/>
      <c r="PMU48" s="656">
        <v>5000</v>
      </c>
      <c r="PMV48" s="635"/>
      <c r="PMW48" s="656">
        <v>5000</v>
      </c>
      <c r="PMX48" s="635"/>
      <c r="PMY48" s="656">
        <v>5000</v>
      </c>
      <c r="PMZ48" s="635"/>
      <c r="PNA48" s="656">
        <v>5000</v>
      </c>
      <c r="PNB48" s="635"/>
      <c r="PNC48" s="656">
        <v>5000</v>
      </c>
      <c r="PND48" s="635"/>
      <c r="PNE48" s="656">
        <v>5000</v>
      </c>
      <c r="PNF48" s="635"/>
      <c r="PNG48" s="656">
        <v>5000</v>
      </c>
      <c r="PNH48" s="635"/>
      <c r="PNI48" s="656">
        <v>5000</v>
      </c>
      <c r="PNJ48" s="635"/>
      <c r="PNK48" s="656">
        <v>5000</v>
      </c>
      <c r="PNL48" s="635"/>
      <c r="PNM48" s="656">
        <v>5000</v>
      </c>
      <c r="PNN48" s="635"/>
      <c r="PNO48" s="656">
        <v>5000</v>
      </c>
      <c r="PNP48" s="635"/>
      <c r="PNQ48" s="656">
        <v>5000</v>
      </c>
      <c r="PNR48" s="635"/>
      <c r="PNS48" s="656">
        <v>5000</v>
      </c>
      <c r="PNT48" s="635"/>
      <c r="PNU48" s="656">
        <v>5000</v>
      </c>
      <c r="PNV48" s="635"/>
      <c r="PNW48" s="656">
        <v>5000</v>
      </c>
      <c r="PNX48" s="635"/>
      <c r="PNY48" s="656">
        <v>5000</v>
      </c>
      <c r="PNZ48" s="635"/>
      <c r="POA48" s="656">
        <v>5000</v>
      </c>
      <c r="POB48" s="635"/>
      <c r="POC48" s="656">
        <v>5000</v>
      </c>
      <c r="POD48" s="635"/>
      <c r="POE48" s="656">
        <v>5000</v>
      </c>
      <c r="POF48" s="635"/>
      <c r="POG48" s="656">
        <v>5000</v>
      </c>
      <c r="POH48" s="635"/>
      <c r="POI48" s="656">
        <v>5000</v>
      </c>
      <c r="POJ48" s="635"/>
      <c r="POK48" s="656">
        <v>5000</v>
      </c>
      <c r="POL48" s="635"/>
      <c r="POM48" s="656">
        <v>5000</v>
      </c>
      <c r="PON48" s="635"/>
      <c r="POO48" s="656">
        <v>5000</v>
      </c>
      <c r="POP48" s="635"/>
      <c r="POQ48" s="656">
        <v>5000</v>
      </c>
      <c r="POR48" s="635"/>
      <c r="POS48" s="656">
        <v>5000</v>
      </c>
      <c r="POT48" s="635"/>
      <c r="POU48" s="656">
        <v>5000</v>
      </c>
      <c r="POV48" s="635"/>
      <c r="POW48" s="656">
        <v>5000</v>
      </c>
      <c r="POX48" s="635"/>
      <c r="POY48" s="656">
        <v>5000</v>
      </c>
      <c r="POZ48" s="635"/>
      <c r="PPA48" s="656">
        <v>5000</v>
      </c>
      <c r="PPB48" s="635"/>
      <c r="PPC48" s="656">
        <v>5000</v>
      </c>
      <c r="PPD48" s="635"/>
      <c r="PPE48" s="656">
        <v>5000</v>
      </c>
      <c r="PPF48" s="635"/>
      <c r="PPG48" s="656">
        <v>5000</v>
      </c>
      <c r="PPH48" s="635"/>
      <c r="PPI48" s="656">
        <v>5000</v>
      </c>
      <c r="PPJ48" s="635"/>
      <c r="PPK48" s="656">
        <v>5000</v>
      </c>
      <c r="PPL48" s="635"/>
      <c r="PPM48" s="656">
        <v>5000</v>
      </c>
      <c r="PPN48" s="635"/>
      <c r="PPO48" s="656">
        <v>5000</v>
      </c>
      <c r="PPP48" s="635"/>
      <c r="PPQ48" s="656">
        <v>5000</v>
      </c>
      <c r="PPR48" s="635"/>
      <c r="PPS48" s="656">
        <v>5000</v>
      </c>
      <c r="PPT48" s="635"/>
      <c r="PPU48" s="656">
        <v>5000</v>
      </c>
      <c r="PPV48" s="635"/>
      <c r="PPW48" s="656">
        <v>5000</v>
      </c>
      <c r="PPX48" s="635"/>
      <c r="PPY48" s="656">
        <v>5000</v>
      </c>
      <c r="PPZ48" s="635"/>
      <c r="PQA48" s="656">
        <v>5000</v>
      </c>
      <c r="PQB48" s="635"/>
      <c r="PQC48" s="656">
        <v>5000</v>
      </c>
      <c r="PQD48" s="635"/>
      <c r="PQE48" s="656">
        <v>5000</v>
      </c>
      <c r="PQF48" s="635"/>
      <c r="PQG48" s="656">
        <v>5000</v>
      </c>
      <c r="PQH48" s="635"/>
      <c r="PQI48" s="656">
        <v>5000</v>
      </c>
      <c r="PQJ48" s="635"/>
      <c r="PQK48" s="656">
        <v>5000</v>
      </c>
      <c r="PQL48" s="635"/>
      <c r="PQM48" s="656">
        <v>5000</v>
      </c>
      <c r="PQN48" s="635"/>
      <c r="PQO48" s="656">
        <v>5000</v>
      </c>
      <c r="PQP48" s="635"/>
      <c r="PQQ48" s="656">
        <v>5000</v>
      </c>
      <c r="PQR48" s="635"/>
      <c r="PQS48" s="656">
        <v>5000</v>
      </c>
      <c r="PQT48" s="635"/>
      <c r="PQU48" s="656">
        <v>5000</v>
      </c>
      <c r="PQV48" s="635"/>
      <c r="PQW48" s="656">
        <v>5000</v>
      </c>
      <c r="PQX48" s="635"/>
      <c r="PQY48" s="656">
        <v>5000</v>
      </c>
      <c r="PQZ48" s="635"/>
      <c r="PRA48" s="656">
        <v>5000</v>
      </c>
      <c r="PRB48" s="635"/>
      <c r="PRC48" s="656">
        <v>5000</v>
      </c>
      <c r="PRD48" s="635"/>
      <c r="PRE48" s="656">
        <v>5000</v>
      </c>
      <c r="PRF48" s="635"/>
      <c r="PRG48" s="656">
        <v>5000</v>
      </c>
      <c r="PRH48" s="635"/>
      <c r="PRI48" s="656">
        <v>5000</v>
      </c>
      <c r="PRJ48" s="635"/>
      <c r="PRK48" s="656">
        <v>5000</v>
      </c>
      <c r="PRL48" s="635"/>
      <c r="PRM48" s="656">
        <v>5000</v>
      </c>
      <c r="PRN48" s="635"/>
      <c r="PRO48" s="656">
        <v>5000</v>
      </c>
      <c r="PRP48" s="635"/>
      <c r="PRQ48" s="656">
        <v>5000</v>
      </c>
      <c r="PRR48" s="635"/>
      <c r="PRS48" s="656">
        <v>5000</v>
      </c>
      <c r="PRT48" s="635"/>
      <c r="PRU48" s="656">
        <v>5000</v>
      </c>
      <c r="PRV48" s="635"/>
      <c r="PRW48" s="656">
        <v>5000</v>
      </c>
      <c r="PRX48" s="635"/>
      <c r="PRY48" s="656">
        <v>5000</v>
      </c>
      <c r="PRZ48" s="635"/>
      <c r="PSA48" s="656">
        <v>5000</v>
      </c>
      <c r="PSB48" s="635"/>
      <c r="PSC48" s="656">
        <v>5000</v>
      </c>
      <c r="PSD48" s="635"/>
      <c r="PSE48" s="656">
        <v>5000</v>
      </c>
      <c r="PSF48" s="635"/>
      <c r="PSG48" s="656">
        <v>5000</v>
      </c>
      <c r="PSH48" s="635"/>
      <c r="PSI48" s="656">
        <v>5000</v>
      </c>
      <c r="PSJ48" s="635"/>
      <c r="PSK48" s="656">
        <v>5000</v>
      </c>
      <c r="PSL48" s="635"/>
      <c r="PSM48" s="656">
        <v>5000</v>
      </c>
      <c r="PSN48" s="635"/>
      <c r="PSO48" s="656">
        <v>5000</v>
      </c>
      <c r="PSP48" s="635"/>
      <c r="PSQ48" s="656">
        <v>5000</v>
      </c>
      <c r="PSR48" s="635"/>
      <c r="PSS48" s="656">
        <v>5000</v>
      </c>
      <c r="PST48" s="635"/>
      <c r="PSU48" s="656">
        <v>5000</v>
      </c>
      <c r="PSV48" s="635"/>
      <c r="PSW48" s="656">
        <v>5000</v>
      </c>
      <c r="PSX48" s="635"/>
      <c r="PSY48" s="656">
        <v>5000</v>
      </c>
      <c r="PSZ48" s="635"/>
      <c r="PTA48" s="656">
        <v>5000</v>
      </c>
      <c r="PTB48" s="635"/>
      <c r="PTC48" s="656">
        <v>5000</v>
      </c>
      <c r="PTD48" s="635"/>
      <c r="PTE48" s="656">
        <v>5000</v>
      </c>
      <c r="PTF48" s="635"/>
      <c r="PTG48" s="656">
        <v>5000</v>
      </c>
      <c r="PTH48" s="635"/>
      <c r="PTI48" s="656">
        <v>5000</v>
      </c>
      <c r="PTJ48" s="635"/>
      <c r="PTK48" s="656">
        <v>5000</v>
      </c>
      <c r="PTL48" s="635"/>
      <c r="PTM48" s="656">
        <v>5000</v>
      </c>
      <c r="PTN48" s="635"/>
      <c r="PTO48" s="656">
        <v>5000</v>
      </c>
      <c r="PTP48" s="635"/>
      <c r="PTQ48" s="656">
        <v>5000</v>
      </c>
      <c r="PTR48" s="635"/>
      <c r="PTS48" s="656">
        <v>5000</v>
      </c>
      <c r="PTT48" s="635"/>
      <c r="PTU48" s="656">
        <v>5000</v>
      </c>
      <c r="PTV48" s="635"/>
      <c r="PTW48" s="656">
        <v>5000</v>
      </c>
      <c r="PTX48" s="635"/>
      <c r="PTY48" s="656">
        <v>5000</v>
      </c>
      <c r="PTZ48" s="635"/>
      <c r="PUA48" s="656">
        <v>5000</v>
      </c>
      <c r="PUB48" s="635"/>
      <c r="PUC48" s="656">
        <v>5000</v>
      </c>
      <c r="PUD48" s="635"/>
      <c r="PUE48" s="656">
        <v>5000</v>
      </c>
      <c r="PUF48" s="635"/>
      <c r="PUG48" s="656">
        <v>5000</v>
      </c>
      <c r="PUH48" s="635"/>
      <c r="PUI48" s="656">
        <v>5000</v>
      </c>
      <c r="PUJ48" s="635"/>
      <c r="PUK48" s="656">
        <v>5000</v>
      </c>
      <c r="PUL48" s="635"/>
      <c r="PUM48" s="656">
        <v>5000</v>
      </c>
      <c r="PUN48" s="635"/>
      <c r="PUO48" s="656">
        <v>5000</v>
      </c>
      <c r="PUP48" s="635"/>
      <c r="PUQ48" s="656">
        <v>5000</v>
      </c>
      <c r="PUR48" s="635"/>
      <c r="PUS48" s="656">
        <v>5000</v>
      </c>
      <c r="PUT48" s="635"/>
      <c r="PUU48" s="656">
        <v>5000</v>
      </c>
      <c r="PUV48" s="635"/>
      <c r="PUW48" s="656">
        <v>5000</v>
      </c>
      <c r="PUX48" s="635"/>
      <c r="PUY48" s="656">
        <v>5000</v>
      </c>
      <c r="PUZ48" s="635"/>
      <c r="PVA48" s="656">
        <v>5000</v>
      </c>
      <c r="PVB48" s="635"/>
      <c r="PVC48" s="656">
        <v>5000</v>
      </c>
      <c r="PVD48" s="635"/>
      <c r="PVE48" s="656">
        <v>5000</v>
      </c>
      <c r="PVF48" s="635"/>
      <c r="PVG48" s="656">
        <v>5000</v>
      </c>
      <c r="PVH48" s="635"/>
      <c r="PVI48" s="656">
        <v>5000</v>
      </c>
      <c r="PVJ48" s="635"/>
      <c r="PVK48" s="656">
        <v>5000</v>
      </c>
      <c r="PVL48" s="635"/>
      <c r="PVM48" s="656">
        <v>5000</v>
      </c>
      <c r="PVN48" s="635"/>
      <c r="PVO48" s="656">
        <v>5000</v>
      </c>
      <c r="PVP48" s="635"/>
      <c r="PVQ48" s="656">
        <v>5000</v>
      </c>
      <c r="PVR48" s="635"/>
      <c r="PVS48" s="656">
        <v>5000</v>
      </c>
      <c r="PVT48" s="635"/>
      <c r="PVU48" s="656">
        <v>5000</v>
      </c>
      <c r="PVV48" s="635"/>
      <c r="PVW48" s="656">
        <v>5000</v>
      </c>
      <c r="PVX48" s="635"/>
      <c r="PVY48" s="656">
        <v>5000</v>
      </c>
      <c r="PVZ48" s="635"/>
      <c r="PWA48" s="656">
        <v>5000</v>
      </c>
      <c r="PWB48" s="635"/>
      <c r="PWC48" s="656">
        <v>5000</v>
      </c>
      <c r="PWD48" s="635"/>
      <c r="PWE48" s="656">
        <v>5000</v>
      </c>
      <c r="PWF48" s="635"/>
      <c r="PWG48" s="656">
        <v>5000</v>
      </c>
      <c r="PWH48" s="635"/>
      <c r="PWI48" s="656">
        <v>5000</v>
      </c>
      <c r="PWJ48" s="635"/>
      <c r="PWK48" s="656">
        <v>5000</v>
      </c>
      <c r="PWL48" s="635"/>
      <c r="PWM48" s="656">
        <v>5000</v>
      </c>
      <c r="PWN48" s="635"/>
      <c r="PWO48" s="656">
        <v>5000</v>
      </c>
      <c r="PWP48" s="635"/>
      <c r="PWQ48" s="656">
        <v>5000</v>
      </c>
      <c r="PWR48" s="635"/>
      <c r="PWS48" s="656">
        <v>5000</v>
      </c>
      <c r="PWT48" s="635"/>
      <c r="PWU48" s="656">
        <v>5000</v>
      </c>
      <c r="PWV48" s="635"/>
      <c r="PWW48" s="656">
        <v>5000</v>
      </c>
      <c r="PWX48" s="635"/>
      <c r="PWY48" s="656">
        <v>5000</v>
      </c>
      <c r="PWZ48" s="635"/>
      <c r="PXA48" s="656">
        <v>5000</v>
      </c>
      <c r="PXB48" s="635"/>
      <c r="PXC48" s="656">
        <v>5000</v>
      </c>
      <c r="PXD48" s="635"/>
      <c r="PXE48" s="656">
        <v>5000</v>
      </c>
      <c r="PXF48" s="635"/>
      <c r="PXG48" s="656">
        <v>5000</v>
      </c>
      <c r="PXH48" s="635"/>
      <c r="PXI48" s="656">
        <v>5000</v>
      </c>
      <c r="PXJ48" s="635"/>
      <c r="PXK48" s="656">
        <v>5000</v>
      </c>
      <c r="PXL48" s="635"/>
      <c r="PXM48" s="656">
        <v>5000</v>
      </c>
      <c r="PXN48" s="635"/>
      <c r="PXO48" s="656">
        <v>5000</v>
      </c>
      <c r="PXP48" s="635"/>
      <c r="PXQ48" s="656">
        <v>5000</v>
      </c>
      <c r="PXR48" s="635"/>
      <c r="PXS48" s="656">
        <v>5000</v>
      </c>
      <c r="PXT48" s="635"/>
      <c r="PXU48" s="656">
        <v>5000</v>
      </c>
      <c r="PXV48" s="635"/>
      <c r="PXW48" s="656">
        <v>5000</v>
      </c>
      <c r="PXX48" s="635"/>
      <c r="PXY48" s="656">
        <v>5000</v>
      </c>
      <c r="PXZ48" s="635"/>
      <c r="PYA48" s="656">
        <v>5000</v>
      </c>
      <c r="PYB48" s="635"/>
      <c r="PYC48" s="656">
        <v>5000</v>
      </c>
      <c r="PYD48" s="635"/>
      <c r="PYE48" s="656">
        <v>5000</v>
      </c>
      <c r="PYF48" s="635"/>
      <c r="PYG48" s="656">
        <v>5000</v>
      </c>
      <c r="PYH48" s="635"/>
      <c r="PYI48" s="656">
        <v>5000</v>
      </c>
      <c r="PYJ48" s="635"/>
      <c r="PYK48" s="656">
        <v>5000</v>
      </c>
      <c r="PYL48" s="635"/>
      <c r="PYM48" s="656">
        <v>5000</v>
      </c>
      <c r="PYN48" s="635"/>
      <c r="PYO48" s="656">
        <v>5000</v>
      </c>
      <c r="PYP48" s="635"/>
      <c r="PYQ48" s="656">
        <v>5000</v>
      </c>
      <c r="PYR48" s="635"/>
      <c r="PYS48" s="656">
        <v>5000</v>
      </c>
      <c r="PYT48" s="635"/>
      <c r="PYU48" s="656">
        <v>5000</v>
      </c>
      <c r="PYV48" s="635"/>
      <c r="PYW48" s="656">
        <v>5000</v>
      </c>
      <c r="PYX48" s="635"/>
      <c r="PYY48" s="656">
        <v>5000</v>
      </c>
      <c r="PYZ48" s="635"/>
      <c r="PZA48" s="656">
        <v>5000</v>
      </c>
      <c r="PZB48" s="635"/>
      <c r="PZC48" s="656">
        <v>5000</v>
      </c>
      <c r="PZD48" s="635"/>
      <c r="PZE48" s="656">
        <v>5000</v>
      </c>
      <c r="PZF48" s="635"/>
      <c r="PZG48" s="656">
        <v>5000</v>
      </c>
      <c r="PZH48" s="635"/>
      <c r="PZI48" s="656">
        <v>5000</v>
      </c>
      <c r="PZJ48" s="635"/>
      <c r="PZK48" s="656">
        <v>5000</v>
      </c>
      <c r="PZL48" s="635"/>
      <c r="PZM48" s="656">
        <v>5000</v>
      </c>
      <c r="PZN48" s="635"/>
      <c r="PZO48" s="656">
        <v>5000</v>
      </c>
      <c r="PZP48" s="635"/>
      <c r="PZQ48" s="656">
        <v>5000</v>
      </c>
      <c r="PZR48" s="635"/>
      <c r="PZS48" s="656">
        <v>5000</v>
      </c>
      <c r="PZT48" s="635"/>
      <c r="PZU48" s="656">
        <v>5000</v>
      </c>
      <c r="PZV48" s="635"/>
      <c r="PZW48" s="656">
        <v>5000</v>
      </c>
      <c r="PZX48" s="635"/>
      <c r="PZY48" s="656">
        <v>5000</v>
      </c>
      <c r="PZZ48" s="635"/>
      <c r="QAA48" s="656">
        <v>5000</v>
      </c>
      <c r="QAB48" s="635"/>
      <c r="QAC48" s="656">
        <v>5000</v>
      </c>
      <c r="QAD48" s="635"/>
      <c r="QAE48" s="656">
        <v>5000</v>
      </c>
      <c r="QAF48" s="635"/>
      <c r="QAG48" s="656">
        <v>5000</v>
      </c>
      <c r="QAH48" s="635"/>
      <c r="QAI48" s="656">
        <v>5000</v>
      </c>
      <c r="QAJ48" s="635"/>
      <c r="QAK48" s="656">
        <v>5000</v>
      </c>
      <c r="QAL48" s="635"/>
      <c r="QAM48" s="656">
        <v>5000</v>
      </c>
      <c r="QAN48" s="635"/>
      <c r="QAO48" s="656">
        <v>5000</v>
      </c>
      <c r="QAP48" s="635"/>
      <c r="QAQ48" s="656">
        <v>5000</v>
      </c>
      <c r="QAR48" s="635"/>
      <c r="QAS48" s="656">
        <v>5000</v>
      </c>
      <c r="QAT48" s="635"/>
      <c r="QAU48" s="656">
        <v>5000</v>
      </c>
      <c r="QAV48" s="635"/>
      <c r="QAW48" s="656">
        <v>5000</v>
      </c>
      <c r="QAX48" s="635"/>
      <c r="QAY48" s="656">
        <v>5000</v>
      </c>
      <c r="QAZ48" s="635"/>
      <c r="QBA48" s="656">
        <v>5000</v>
      </c>
      <c r="QBB48" s="635"/>
      <c r="QBC48" s="656">
        <v>5000</v>
      </c>
      <c r="QBD48" s="635"/>
      <c r="QBE48" s="656">
        <v>5000</v>
      </c>
      <c r="QBF48" s="635"/>
      <c r="QBG48" s="656">
        <v>5000</v>
      </c>
      <c r="QBH48" s="635"/>
      <c r="QBI48" s="656">
        <v>5000</v>
      </c>
      <c r="QBJ48" s="635"/>
      <c r="QBK48" s="656">
        <v>5000</v>
      </c>
      <c r="QBL48" s="635"/>
      <c r="QBM48" s="656">
        <v>5000</v>
      </c>
      <c r="QBN48" s="635"/>
      <c r="QBO48" s="656">
        <v>5000</v>
      </c>
      <c r="QBP48" s="635"/>
      <c r="QBQ48" s="656">
        <v>5000</v>
      </c>
      <c r="QBR48" s="635"/>
      <c r="QBS48" s="656">
        <v>5000</v>
      </c>
      <c r="QBT48" s="635"/>
      <c r="QBU48" s="656">
        <v>5000</v>
      </c>
      <c r="QBV48" s="635"/>
      <c r="QBW48" s="656">
        <v>5000</v>
      </c>
      <c r="QBX48" s="635"/>
      <c r="QBY48" s="656">
        <v>5000</v>
      </c>
      <c r="QBZ48" s="635"/>
      <c r="QCA48" s="656">
        <v>5000</v>
      </c>
      <c r="QCB48" s="635"/>
      <c r="QCC48" s="656">
        <v>5000</v>
      </c>
      <c r="QCD48" s="635"/>
      <c r="QCE48" s="656">
        <v>5000</v>
      </c>
      <c r="QCF48" s="635"/>
      <c r="QCG48" s="656">
        <v>5000</v>
      </c>
      <c r="QCH48" s="635"/>
      <c r="QCI48" s="656">
        <v>5000</v>
      </c>
      <c r="QCJ48" s="635"/>
      <c r="QCK48" s="656">
        <v>5000</v>
      </c>
      <c r="QCL48" s="635"/>
      <c r="QCM48" s="656">
        <v>5000</v>
      </c>
      <c r="QCN48" s="635"/>
      <c r="QCO48" s="656">
        <v>5000</v>
      </c>
      <c r="QCP48" s="635"/>
      <c r="QCQ48" s="656">
        <v>5000</v>
      </c>
      <c r="QCR48" s="635"/>
      <c r="QCS48" s="656">
        <v>5000</v>
      </c>
      <c r="QCT48" s="635"/>
      <c r="QCU48" s="656">
        <v>5000</v>
      </c>
      <c r="QCV48" s="635"/>
      <c r="QCW48" s="656">
        <v>5000</v>
      </c>
      <c r="QCX48" s="635"/>
      <c r="QCY48" s="656">
        <v>5000</v>
      </c>
      <c r="QCZ48" s="635"/>
      <c r="QDA48" s="656">
        <v>5000</v>
      </c>
      <c r="QDB48" s="635"/>
      <c r="QDC48" s="656">
        <v>5000</v>
      </c>
      <c r="QDD48" s="635"/>
      <c r="QDE48" s="656">
        <v>5000</v>
      </c>
      <c r="QDF48" s="635"/>
      <c r="QDG48" s="656">
        <v>5000</v>
      </c>
      <c r="QDH48" s="635"/>
      <c r="QDI48" s="656">
        <v>5000</v>
      </c>
      <c r="QDJ48" s="635"/>
      <c r="QDK48" s="656">
        <v>5000</v>
      </c>
      <c r="QDL48" s="635"/>
      <c r="QDM48" s="656">
        <v>5000</v>
      </c>
      <c r="QDN48" s="635"/>
      <c r="QDO48" s="656">
        <v>5000</v>
      </c>
      <c r="QDP48" s="635"/>
      <c r="QDQ48" s="656">
        <v>5000</v>
      </c>
      <c r="QDR48" s="635"/>
      <c r="QDS48" s="656">
        <v>5000</v>
      </c>
      <c r="QDT48" s="635"/>
      <c r="QDU48" s="656">
        <v>5000</v>
      </c>
      <c r="QDV48" s="635"/>
      <c r="QDW48" s="656">
        <v>5000</v>
      </c>
      <c r="QDX48" s="635"/>
      <c r="QDY48" s="656">
        <v>5000</v>
      </c>
      <c r="QDZ48" s="635"/>
      <c r="QEA48" s="656">
        <v>5000</v>
      </c>
      <c r="QEB48" s="635"/>
      <c r="QEC48" s="656">
        <v>5000</v>
      </c>
      <c r="QED48" s="635"/>
      <c r="QEE48" s="656">
        <v>5000</v>
      </c>
      <c r="QEF48" s="635"/>
      <c r="QEG48" s="656">
        <v>5000</v>
      </c>
      <c r="QEH48" s="635"/>
      <c r="QEI48" s="656">
        <v>5000</v>
      </c>
      <c r="QEJ48" s="635"/>
      <c r="QEK48" s="656">
        <v>5000</v>
      </c>
      <c r="QEL48" s="635"/>
      <c r="QEM48" s="656">
        <v>5000</v>
      </c>
      <c r="QEN48" s="635"/>
      <c r="QEO48" s="656">
        <v>5000</v>
      </c>
      <c r="QEP48" s="635"/>
      <c r="QEQ48" s="656">
        <v>5000</v>
      </c>
      <c r="QER48" s="635"/>
      <c r="QES48" s="656">
        <v>5000</v>
      </c>
      <c r="QET48" s="635"/>
      <c r="QEU48" s="656">
        <v>5000</v>
      </c>
      <c r="QEV48" s="635"/>
      <c r="QEW48" s="656">
        <v>5000</v>
      </c>
      <c r="QEX48" s="635"/>
      <c r="QEY48" s="656">
        <v>5000</v>
      </c>
      <c r="QEZ48" s="635"/>
      <c r="QFA48" s="656">
        <v>5000</v>
      </c>
      <c r="QFB48" s="635"/>
      <c r="QFC48" s="656">
        <v>5000</v>
      </c>
      <c r="QFD48" s="635"/>
      <c r="QFE48" s="656">
        <v>5000</v>
      </c>
      <c r="QFF48" s="635"/>
      <c r="QFG48" s="656">
        <v>5000</v>
      </c>
      <c r="QFH48" s="635"/>
      <c r="QFI48" s="656">
        <v>5000</v>
      </c>
      <c r="QFJ48" s="635"/>
      <c r="QFK48" s="656">
        <v>5000</v>
      </c>
      <c r="QFL48" s="635"/>
      <c r="QFM48" s="656">
        <v>5000</v>
      </c>
      <c r="QFN48" s="635"/>
      <c r="QFO48" s="656">
        <v>5000</v>
      </c>
      <c r="QFP48" s="635"/>
      <c r="QFQ48" s="656">
        <v>5000</v>
      </c>
      <c r="QFR48" s="635"/>
      <c r="QFS48" s="656">
        <v>5000</v>
      </c>
      <c r="QFT48" s="635"/>
      <c r="QFU48" s="656">
        <v>5000</v>
      </c>
      <c r="QFV48" s="635"/>
      <c r="QFW48" s="656">
        <v>5000</v>
      </c>
      <c r="QFX48" s="635"/>
      <c r="QFY48" s="656">
        <v>5000</v>
      </c>
      <c r="QFZ48" s="635"/>
      <c r="QGA48" s="656">
        <v>5000</v>
      </c>
      <c r="QGB48" s="635"/>
      <c r="QGC48" s="656">
        <v>5000</v>
      </c>
      <c r="QGD48" s="635"/>
      <c r="QGE48" s="656">
        <v>5000</v>
      </c>
      <c r="QGF48" s="635"/>
      <c r="QGG48" s="656">
        <v>5000</v>
      </c>
      <c r="QGH48" s="635"/>
      <c r="QGI48" s="656">
        <v>5000</v>
      </c>
      <c r="QGJ48" s="635"/>
      <c r="QGK48" s="656">
        <v>5000</v>
      </c>
      <c r="QGL48" s="635"/>
      <c r="QGM48" s="656">
        <v>5000</v>
      </c>
      <c r="QGN48" s="635"/>
      <c r="QGO48" s="656">
        <v>5000</v>
      </c>
      <c r="QGP48" s="635"/>
      <c r="QGQ48" s="656">
        <v>5000</v>
      </c>
      <c r="QGR48" s="635"/>
      <c r="QGS48" s="656">
        <v>5000</v>
      </c>
      <c r="QGT48" s="635"/>
      <c r="QGU48" s="656">
        <v>5000</v>
      </c>
      <c r="QGV48" s="635"/>
      <c r="QGW48" s="656">
        <v>5000</v>
      </c>
      <c r="QGX48" s="635"/>
      <c r="QGY48" s="656">
        <v>5000</v>
      </c>
      <c r="QGZ48" s="635"/>
      <c r="QHA48" s="656">
        <v>5000</v>
      </c>
      <c r="QHB48" s="635"/>
      <c r="QHC48" s="656">
        <v>5000</v>
      </c>
      <c r="QHD48" s="635"/>
      <c r="QHE48" s="656">
        <v>5000</v>
      </c>
      <c r="QHF48" s="635"/>
      <c r="QHG48" s="656">
        <v>5000</v>
      </c>
      <c r="QHH48" s="635"/>
      <c r="QHI48" s="656">
        <v>5000</v>
      </c>
      <c r="QHJ48" s="635"/>
      <c r="QHK48" s="656">
        <v>5000</v>
      </c>
      <c r="QHL48" s="635"/>
      <c r="QHM48" s="656">
        <v>5000</v>
      </c>
      <c r="QHN48" s="635"/>
      <c r="QHO48" s="656">
        <v>5000</v>
      </c>
      <c r="QHP48" s="635"/>
      <c r="QHQ48" s="656">
        <v>5000</v>
      </c>
      <c r="QHR48" s="635"/>
      <c r="QHS48" s="656">
        <v>5000</v>
      </c>
      <c r="QHT48" s="635"/>
      <c r="QHU48" s="656">
        <v>5000</v>
      </c>
      <c r="QHV48" s="635"/>
      <c r="QHW48" s="656">
        <v>5000</v>
      </c>
      <c r="QHX48" s="635"/>
      <c r="QHY48" s="656">
        <v>5000</v>
      </c>
      <c r="QHZ48" s="635"/>
      <c r="QIA48" s="656">
        <v>5000</v>
      </c>
      <c r="QIB48" s="635"/>
      <c r="QIC48" s="656">
        <v>5000</v>
      </c>
      <c r="QID48" s="635"/>
      <c r="QIE48" s="656">
        <v>5000</v>
      </c>
      <c r="QIF48" s="635"/>
      <c r="QIG48" s="656">
        <v>5000</v>
      </c>
      <c r="QIH48" s="635"/>
      <c r="QII48" s="656">
        <v>5000</v>
      </c>
      <c r="QIJ48" s="635"/>
      <c r="QIK48" s="656">
        <v>5000</v>
      </c>
      <c r="QIL48" s="635"/>
      <c r="QIM48" s="656">
        <v>5000</v>
      </c>
      <c r="QIN48" s="635"/>
      <c r="QIO48" s="656">
        <v>5000</v>
      </c>
      <c r="QIP48" s="635"/>
      <c r="QIQ48" s="656">
        <v>5000</v>
      </c>
      <c r="QIR48" s="635"/>
      <c r="QIS48" s="656">
        <v>5000</v>
      </c>
      <c r="QIT48" s="635"/>
      <c r="QIU48" s="656">
        <v>5000</v>
      </c>
      <c r="QIV48" s="635"/>
      <c r="QIW48" s="656">
        <v>5000</v>
      </c>
      <c r="QIX48" s="635"/>
      <c r="QIY48" s="656">
        <v>5000</v>
      </c>
      <c r="QIZ48" s="635"/>
      <c r="QJA48" s="656">
        <v>5000</v>
      </c>
      <c r="QJB48" s="635"/>
      <c r="QJC48" s="656">
        <v>5000</v>
      </c>
      <c r="QJD48" s="635"/>
      <c r="QJE48" s="656">
        <v>5000</v>
      </c>
      <c r="QJF48" s="635"/>
      <c r="QJG48" s="656">
        <v>5000</v>
      </c>
      <c r="QJH48" s="635"/>
      <c r="QJI48" s="656">
        <v>5000</v>
      </c>
      <c r="QJJ48" s="635"/>
      <c r="QJK48" s="656">
        <v>5000</v>
      </c>
      <c r="QJL48" s="635"/>
      <c r="QJM48" s="656">
        <v>5000</v>
      </c>
      <c r="QJN48" s="635"/>
      <c r="QJO48" s="656">
        <v>5000</v>
      </c>
      <c r="QJP48" s="635"/>
      <c r="QJQ48" s="656">
        <v>5000</v>
      </c>
      <c r="QJR48" s="635"/>
      <c r="QJS48" s="656">
        <v>5000</v>
      </c>
      <c r="QJT48" s="635"/>
      <c r="QJU48" s="656">
        <v>5000</v>
      </c>
      <c r="QJV48" s="635"/>
      <c r="QJW48" s="656">
        <v>5000</v>
      </c>
      <c r="QJX48" s="635"/>
      <c r="QJY48" s="656">
        <v>5000</v>
      </c>
      <c r="QJZ48" s="635"/>
      <c r="QKA48" s="656">
        <v>5000</v>
      </c>
      <c r="QKB48" s="635"/>
      <c r="QKC48" s="656">
        <v>5000</v>
      </c>
      <c r="QKD48" s="635"/>
      <c r="QKE48" s="656">
        <v>5000</v>
      </c>
      <c r="QKF48" s="635"/>
      <c r="QKG48" s="656">
        <v>5000</v>
      </c>
      <c r="QKH48" s="635"/>
      <c r="QKI48" s="656">
        <v>5000</v>
      </c>
      <c r="QKJ48" s="635"/>
      <c r="QKK48" s="656">
        <v>5000</v>
      </c>
      <c r="QKL48" s="635"/>
      <c r="QKM48" s="656">
        <v>5000</v>
      </c>
      <c r="QKN48" s="635"/>
      <c r="QKO48" s="656">
        <v>5000</v>
      </c>
      <c r="QKP48" s="635"/>
      <c r="QKQ48" s="656">
        <v>5000</v>
      </c>
      <c r="QKR48" s="635"/>
      <c r="QKS48" s="656">
        <v>5000</v>
      </c>
      <c r="QKT48" s="635"/>
      <c r="QKU48" s="656">
        <v>5000</v>
      </c>
      <c r="QKV48" s="635"/>
      <c r="QKW48" s="656">
        <v>5000</v>
      </c>
      <c r="QKX48" s="635"/>
      <c r="QKY48" s="656">
        <v>5000</v>
      </c>
      <c r="QKZ48" s="635"/>
      <c r="QLA48" s="656">
        <v>5000</v>
      </c>
      <c r="QLB48" s="635"/>
      <c r="QLC48" s="656">
        <v>5000</v>
      </c>
      <c r="QLD48" s="635"/>
      <c r="QLE48" s="656">
        <v>5000</v>
      </c>
      <c r="QLF48" s="635"/>
      <c r="QLG48" s="656">
        <v>5000</v>
      </c>
      <c r="QLH48" s="635"/>
      <c r="QLI48" s="656">
        <v>5000</v>
      </c>
      <c r="QLJ48" s="635"/>
      <c r="QLK48" s="656">
        <v>5000</v>
      </c>
      <c r="QLL48" s="635"/>
      <c r="QLM48" s="656">
        <v>5000</v>
      </c>
      <c r="QLN48" s="635"/>
      <c r="QLO48" s="656">
        <v>5000</v>
      </c>
      <c r="QLP48" s="635"/>
      <c r="QLQ48" s="656">
        <v>5000</v>
      </c>
      <c r="QLR48" s="635"/>
      <c r="QLS48" s="656">
        <v>5000</v>
      </c>
      <c r="QLT48" s="635"/>
      <c r="QLU48" s="656">
        <v>5000</v>
      </c>
      <c r="QLV48" s="635"/>
      <c r="QLW48" s="656">
        <v>5000</v>
      </c>
      <c r="QLX48" s="635"/>
      <c r="QLY48" s="656">
        <v>5000</v>
      </c>
      <c r="QLZ48" s="635"/>
      <c r="QMA48" s="656">
        <v>5000</v>
      </c>
      <c r="QMB48" s="635"/>
      <c r="QMC48" s="656">
        <v>5000</v>
      </c>
      <c r="QMD48" s="635"/>
      <c r="QME48" s="656">
        <v>5000</v>
      </c>
      <c r="QMF48" s="635"/>
      <c r="QMG48" s="656">
        <v>5000</v>
      </c>
      <c r="QMH48" s="635"/>
      <c r="QMI48" s="656">
        <v>5000</v>
      </c>
      <c r="QMJ48" s="635"/>
      <c r="QMK48" s="656">
        <v>5000</v>
      </c>
      <c r="QML48" s="635"/>
      <c r="QMM48" s="656">
        <v>5000</v>
      </c>
      <c r="QMN48" s="635"/>
      <c r="QMO48" s="656">
        <v>5000</v>
      </c>
      <c r="QMP48" s="635"/>
      <c r="QMQ48" s="656">
        <v>5000</v>
      </c>
      <c r="QMR48" s="635"/>
      <c r="QMS48" s="656">
        <v>5000</v>
      </c>
      <c r="QMT48" s="635"/>
      <c r="QMU48" s="656">
        <v>5000</v>
      </c>
      <c r="QMV48" s="635"/>
      <c r="QMW48" s="656">
        <v>5000</v>
      </c>
      <c r="QMX48" s="635"/>
      <c r="QMY48" s="656">
        <v>5000</v>
      </c>
      <c r="QMZ48" s="635"/>
      <c r="QNA48" s="656">
        <v>5000</v>
      </c>
      <c r="QNB48" s="635"/>
      <c r="QNC48" s="656">
        <v>5000</v>
      </c>
      <c r="QND48" s="635"/>
      <c r="QNE48" s="656">
        <v>5000</v>
      </c>
      <c r="QNF48" s="635"/>
      <c r="QNG48" s="656">
        <v>5000</v>
      </c>
      <c r="QNH48" s="635"/>
      <c r="QNI48" s="656">
        <v>5000</v>
      </c>
      <c r="QNJ48" s="635"/>
      <c r="QNK48" s="656">
        <v>5000</v>
      </c>
      <c r="QNL48" s="635"/>
      <c r="QNM48" s="656">
        <v>5000</v>
      </c>
      <c r="QNN48" s="635"/>
      <c r="QNO48" s="656">
        <v>5000</v>
      </c>
      <c r="QNP48" s="635"/>
      <c r="QNQ48" s="656">
        <v>5000</v>
      </c>
      <c r="QNR48" s="635"/>
      <c r="QNS48" s="656">
        <v>5000</v>
      </c>
      <c r="QNT48" s="635"/>
      <c r="QNU48" s="656">
        <v>5000</v>
      </c>
      <c r="QNV48" s="635"/>
      <c r="QNW48" s="656">
        <v>5000</v>
      </c>
      <c r="QNX48" s="635"/>
      <c r="QNY48" s="656">
        <v>5000</v>
      </c>
      <c r="QNZ48" s="635"/>
      <c r="QOA48" s="656">
        <v>5000</v>
      </c>
      <c r="QOB48" s="635"/>
      <c r="QOC48" s="656">
        <v>5000</v>
      </c>
      <c r="QOD48" s="635"/>
      <c r="QOE48" s="656">
        <v>5000</v>
      </c>
      <c r="QOF48" s="635"/>
      <c r="QOG48" s="656">
        <v>5000</v>
      </c>
      <c r="QOH48" s="635"/>
      <c r="QOI48" s="656">
        <v>5000</v>
      </c>
      <c r="QOJ48" s="635"/>
      <c r="QOK48" s="656">
        <v>5000</v>
      </c>
      <c r="QOL48" s="635"/>
      <c r="QOM48" s="656">
        <v>5000</v>
      </c>
      <c r="QON48" s="635"/>
      <c r="QOO48" s="656">
        <v>5000</v>
      </c>
      <c r="QOP48" s="635"/>
      <c r="QOQ48" s="656">
        <v>5000</v>
      </c>
      <c r="QOR48" s="635"/>
      <c r="QOS48" s="656">
        <v>5000</v>
      </c>
      <c r="QOT48" s="635"/>
      <c r="QOU48" s="656">
        <v>5000</v>
      </c>
      <c r="QOV48" s="635"/>
      <c r="QOW48" s="656">
        <v>5000</v>
      </c>
      <c r="QOX48" s="635"/>
      <c r="QOY48" s="656">
        <v>5000</v>
      </c>
      <c r="QOZ48" s="635"/>
      <c r="QPA48" s="656">
        <v>5000</v>
      </c>
      <c r="QPB48" s="635"/>
      <c r="QPC48" s="656">
        <v>5000</v>
      </c>
      <c r="QPD48" s="635"/>
      <c r="QPE48" s="656">
        <v>5000</v>
      </c>
      <c r="QPF48" s="635"/>
      <c r="QPG48" s="656">
        <v>5000</v>
      </c>
      <c r="QPH48" s="635"/>
      <c r="QPI48" s="656">
        <v>5000</v>
      </c>
      <c r="QPJ48" s="635"/>
      <c r="QPK48" s="656">
        <v>5000</v>
      </c>
      <c r="QPL48" s="635"/>
      <c r="QPM48" s="656">
        <v>5000</v>
      </c>
      <c r="QPN48" s="635"/>
      <c r="QPO48" s="656">
        <v>5000</v>
      </c>
      <c r="QPP48" s="635"/>
      <c r="QPQ48" s="656">
        <v>5000</v>
      </c>
      <c r="QPR48" s="635"/>
      <c r="QPS48" s="656">
        <v>5000</v>
      </c>
      <c r="QPT48" s="635"/>
      <c r="QPU48" s="656">
        <v>5000</v>
      </c>
      <c r="QPV48" s="635"/>
      <c r="QPW48" s="656">
        <v>5000</v>
      </c>
      <c r="QPX48" s="635"/>
      <c r="QPY48" s="656">
        <v>5000</v>
      </c>
      <c r="QPZ48" s="635"/>
      <c r="QQA48" s="656">
        <v>5000</v>
      </c>
      <c r="QQB48" s="635"/>
      <c r="QQC48" s="656">
        <v>5000</v>
      </c>
      <c r="QQD48" s="635"/>
      <c r="QQE48" s="656">
        <v>5000</v>
      </c>
      <c r="QQF48" s="635"/>
      <c r="QQG48" s="656">
        <v>5000</v>
      </c>
      <c r="QQH48" s="635"/>
      <c r="QQI48" s="656">
        <v>5000</v>
      </c>
      <c r="QQJ48" s="635"/>
      <c r="QQK48" s="656">
        <v>5000</v>
      </c>
      <c r="QQL48" s="635"/>
      <c r="QQM48" s="656">
        <v>5000</v>
      </c>
      <c r="QQN48" s="635"/>
      <c r="QQO48" s="656">
        <v>5000</v>
      </c>
      <c r="QQP48" s="635"/>
      <c r="QQQ48" s="656">
        <v>5000</v>
      </c>
      <c r="QQR48" s="635"/>
      <c r="QQS48" s="656">
        <v>5000</v>
      </c>
      <c r="QQT48" s="635"/>
      <c r="QQU48" s="656">
        <v>5000</v>
      </c>
      <c r="QQV48" s="635"/>
      <c r="QQW48" s="656">
        <v>5000</v>
      </c>
      <c r="QQX48" s="635"/>
      <c r="QQY48" s="656">
        <v>5000</v>
      </c>
      <c r="QQZ48" s="635"/>
      <c r="QRA48" s="656">
        <v>5000</v>
      </c>
      <c r="QRB48" s="635"/>
      <c r="QRC48" s="656">
        <v>5000</v>
      </c>
      <c r="QRD48" s="635"/>
      <c r="QRE48" s="656">
        <v>5000</v>
      </c>
      <c r="QRF48" s="635"/>
      <c r="QRG48" s="656">
        <v>5000</v>
      </c>
      <c r="QRH48" s="635"/>
      <c r="QRI48" s="656">
        <v>5000</v>
      </c>
      <c r="QRJ48" s="635"/>
      <c r="QRK48" s="656">
        <v>5000</v>
      </c>
      <c r="QRL48" s="635"/>
      <c r="QRM48" s="656">
        <v>5000</v>
      </c>
      <c r="QRN48" s="635"/>
      <c r="QRO48" s="656">
        <v>5000</v>
      </c>
      <c r="QRP48" s="635"/>
      <c r="QRQ48" s="656">
        <v>5000</v>
      </c>
      <c r="QRR48" s="635"/>
      <c r="QRS48" s="656">
        <v>5000</v>
      </c>
      <c r="QRT48" s="635"/>
      <c r="QRU48" s="656">
        <v>5000</v>
      </c>
      <c r="QRV48" s="635"/>
      <c r="QRW48" s="656">
        <v>5000</v>
      </c>
      <c r="QRX48" s="635"/>
      <c r="QRY48" s="656">
        <v>5000</v>
      </c>
      <c r="QRZ48" s="635"/>
      <c r="QSA48" s="656">
        <v>5000</v>
      </c>
      <c r="QSB48" s="635"/>
      <c r="QSC48" s="656">
        <v>5000</v>
      </c>
      <c r="QSD48" s="635"/>
      <c r="QSE48" s="656">
        <v>5000</v>
      </c>
      <c r="QSF48" s="635"/>
      <c r="QSG48" s="656">
        <v>5000</v>
      </c>
      <c r="QSH48" s="635"/>
      <c r="QSI48" s="656">
        <v>5000</v>
      </c>
      <c r="QSJ48" s="635"/>
      <c r="QSK48" s="656">
        <v>5000</v>
      </c>
      <c r="QSL48" s="635"/>
      <c r="QSM48" s="656">
        <v>5000</v>
      </c>
      <c r="QSN48" s="635"/>
      <c r="QSO48" s="656">
        <v>5000</v>
      </c>
      <c r="QSP48" s="635"/>
      <c r="QSQ48" s="656">
        <v>5000</v>
      </c>
      <c r="QSR48" s="635"/>
      <c r="QSS48" s="656">
        <v>5000</v>
      </c>
      <c r="QST48" s="635"/>
      <c r="QSU48" s="656">
        <v>5000</v>
      </c>
      <c r="QSV48" s="635"/>
      <c r="QSW48" s="656">
        <v>5000</v>
      </c>
      <c r="QSX48" s="635"/>
      <c r="QSY48" s="656">
        <v>5000</v>
      </c>
      <c r="QSZ48" s="635"/>
      <c r="QTA48" s="656">
        <v>5000</v>
      </c>
      <c r="QTB48" s="635"/>
      <c r="QTC48" s="656">
        <v>5000</v>
      </c>
      <c r="QTD48" s="635"/>
      <c r="QTE48" s="656">
        <v>5000</v>
      </c>
      <c r="QTF48" s="635"/>
      <c r="QTG48" s="656">
        <v>5000</v>
      </c>
      <c r="QTH48" s="635"/>
      <c r="QTI48" s="656">
        <v>5000</v>
      </c>
      <c r="QTJ48" s="635"/>
      <c r="QTK48" s="656">
        <v>5000</v>
      </c>
      <c r="QTL48" s="635"/>
      <c r="QTM48" s="656">
        <v>5000</v>
      </c>
      <c r="QTN48" s="635"/>
      <c r="QTO48" s="656">
        <v>5000</v>
      </c>
      <c r="QTP48" s="635"/>
      <c r="QTQ48" s="656">
        <v>5000</v>
      </c>
      <c r="QTR48" s="635"/>
      <c r="QTS48" s="656">
        <v>5000</v>
      </c>
      <c r="QTT48" s="635"/>
      <c r="QTU48" s="656">
        <v>5000</v>
      </c>
      <c r="QTV48" s="635"/>
      <c r="QTW48" s="656">
        <v>5000</v>
      </c>
      <c r="QTX48" s="635"/>
      <c r="QTY48" s="656">
        <v>5000</v>
      </c>
      <c r="QTZ48" s="635"/>
      <c r="QUA48" s="656">
        <v>5000</v>
      </c>
      <c r="QUB48" s="635"/>
      <c r="QUC48" s="656">
        <v>5000</v>
      </c>
      <c r="QUD48" s="635"/>
      <c r="QUE48" s="656">
        <v>5000</v>
      </c>
      <c r="QUF48" s="635"/>
      <c r="QUG48" s="656">
        <v>5000</v>
      </c>
      <c r="QUH48" s="635"/>
      <c r="QUI48" s="656">
        <v>5000</v>
      </c>
      <c r="QUJ48" s="635"/>
      <c r="QUK48" s="656">
        <v>5000</v>
      </c>
      <c r="QUL48" s="635"/>
      <c r="QUM48" s="656">
        <v>5000</v>
      </c>
      <c r="QUN48" s="635"/>
      <c r="QUO48" s="656">
        <v>5000</v>
      </c>
      <c r="QUP48" s="635"/>
      <c r="QUQ48" s="656">
        <v>5000</v>
      </c>
      <c r="QUR48" s="635"/>
      <c r="QUS48" s="656">
        <v>5000</v>
      </c>
      <c r="QUT48" s="635"/>
      <c r="QUU48" s="656">
        <v>5000</v>
      </c>
      <c r="QUV48" s="635"/>
      <c r="QUW48" s="656">
        <v>5000</v>
      </c>
      <c r="QUX48" s="635"/>
      <c r="QUY48" s="656">
        <v>5000</v>
      </c>
      <c r="QUZ48" s="635"/>
      <c r="QVA48" s="656">
        <v>5000</v>
      </c>
      <c r="QVB48" s="635"/>
      <c r="QVC48" s="656">
        <v>5000</v>
      </c>
      <c r="QVD48" s="635"/>
      <c r="QVE48" s="656">
        <v>5000</v>
      </c>
      <c r="QVF48" s="635"/>
      <c r="QVG48" s="656">
        <v>5000</v>
      </c>
      <c r="QVH48" s="635"/>
      <c r="QVI48" s="656">
        <v>5000</v>
      </c>
      <c r="QVJ48" s="635"/>
      <c r="QVK48" s="656">
        <v>5000</v>
      </c>
      <c r="QVL48" s="635"/>
      <c r="QVM48" s="656">
        <v>5000</v>
      </c>
      <c r="QVN48" s="635"/>
      <c r="QVO48" s="656">
        <v>5000</v>
      </c>
      <c r="QVP48" s="635"/>
      <c r="QVQ48" s="656">
        <v>5000</v>
      </c>
      <c r="QVR48" s="635"/>
      <c r="QVS48" s="656">
        <v>5000</v>
      </c>
      <c r="QVT48" s="635"/>
      <c r="QVU48" s="656">
        <v>5000</v>
      </c>
      <c r="QVV48" s="635"/>
      <c r="QVW48" s="656">
        <v>5000</v>
      </c>
      <c r="QVX48" s="635"/>
      <c r="QVY48" s="656">
        <v>5000</v>
      </c>
      <c r="QVZ48" s="635"/>
      <c r="QWA48" s="656">
        <v>5000</v>
      </c>
      <c r="QWB48" s="635"/>
      <c r="QWC48" s="656">
        <v>5000</v>
      </c>
      <c r="QWD48" s="635"/>
      <c r="QWE48" s="656">
        <v>5000</v>
      </c>
      <c r="QWF48" s="635"/>
      <c r="QWG48" s="656">
        <v>5000</v>
      </c>
      <c r="QWH48" s="635"/>
      <c r="QWI48" s="656">
        <v>5000</v>
      </c>
      <c r="QWJ48" s="635"/>
      <c r="QWK48" s="656">
        <v>5000</v>
      </c>
      <c r="QWL48" s="635"/>
      <c r="QWM48" s="656">
        <v>5000</v>
      </c>
      <c r="QWN48" s="635"/>
      <c r="QWO48" s="656">
        <v>5000</v>
      </c>
      <c r="QWP48" s="635"/>
      <c r="QWQ48" s="656">
        <v>5000</v>
      </c>
      <c r="QWR48" s="635"/>
      <c r="QWS48" s="656">
        <v>5000</v>
      </c>
      <c r="QWT48" s="635"/>
      <c r="QWU48" s="656">
        <v>5000</v>
      </c>
      <c r="QWV48" s="635"/>
      <c r="QWW48" s="656">
        <v>5000</v>
      </c>
      <c r="QWX48" s="635"/>
      <c r="QWY48" s="656">
        <v>5000</v>
      </c>
      <c r="QWZ48" s="635"/>
      <c r="QXA48" s="656">
        <v>5000</v>
      </c>
      <c r="QXB48" s="635"/>
      <c r="QXC48" s="656">
        <v>5000</v>
      </c>
      <c r="QXD48" s="635"/>
      <c r="QXE48" s="656">
        <v>5000</v>
      </c>
      <c r="QXF48" s="635"/>
      <c r="QXG48" s="656">
        <v>5000</v>
      </c>
      <c r="QXH48" s="635"/>
      <c r="QXI48" s="656">
        <v>5000</v>
      </c>
      <c r="QXJ48" s="635"/>
      <c r="QXK48" s="656">
        <v>5000</v>
      </c>
      <c r="QXL48" s="635"/>
      <c r="QXM48" s="656">
        <v>5000</v>
      </c>
      <c r="QXN48" s="635"/>
      <c r="QXO48" s="656">
        <v>5000</v>
      </c>
      <c r="QXP48" s="635"/>
      <c r="QXQ48" s="656">
        <v>5000</v>
      </c>
      <c r="QXR48" s="635"/>
      <c r="QXS48" s="656">
        <v>5000</v>
      </c>
      <c r="QXT48" s="635"/>
      <c r="QXU48" s="656">
        <v>5000</v>
      </c>
      <c r="QXV48" s="635"/>
      <c r="QXW48" s="656">
        <v>5000</v>
      </c>
      <c r="QXX48" s="635"/>
      <c r="QXY48" s="656">
        <v>5000</v>
      </c>
      <c r="QXZ48" s="635"/>
      <c r="QYA48" s="656">
        <v>5000</v>
      </c>
      <c r="QYB48" s="635"/>
      <c r="QYC48" s="656">
        <v>5000</v>
      </c>
      <c r="QYD48" s="635"/>
      <c r="QYE48" s="656">
        <v>5000</v>
      </c>
      <c r="QYF48" s="635"/>
      <c r="QYG48" s="656">
        <v>5000</v>
      </c>
      <c r="QYH48" s="635"/>
      <c r="QYI48" s="656">
        <v>5000</v>
      </c>
      <c r="QYJ48" s="635"/>
      <c r="QYK48" s="656">
        <v>5000</v>
      </c>
      <c r="QYL48" s="635"/>
      <c r="QYM48" s="656">
        <v>5000</v>
      </c>
      <c r="QYN48" s="635"/>
      <c r="QYO48" s="656">
        <v>5000</v>
      </c>
      <c r="QYP48" s="635"/>
      <c r="QYQ48" s="656">
        <v>5000</v>
      </c>
      <c r="QYR48" s="635"/>
      <c r="QYS48" s="656">
        <v>5000</v>
      </c>
      <c r="QYT48" s="635"/>
      <c r="QYU48" s="656">
        <v>5000</v>
      </c>
      <c r="QYV48" s="635"/>
      <c r="QYW48" s="656">
        <v>5000</v>
      </c>
      <c r="QYX48" s="635"/>
      <c r="QYY48" s="656">
        <v>5000</v>
      </c>
      <c r="QYZ48" s="635"/>
      <c r="QZA48" s="656">
        <v>5000</v>
      </c>
      <c r="QZB48" s="635"/>
      <c r="QZC48" s="656">
        <v>5000</v>
      </c>
      <c r="QZD48" s="635"/>
      <c r="QZE48" s="656">
        <v>5000</v>
      </c>
      <c r="QZF48" s="635"/>
      <c r="QZG48" s="656">
        <v>5000</v>
      </c>
      <c r="QZH48" s="635"/>
      <c r="QZI48" s="656">
        <v>5000</v>
      </c>
      <c r="QZJ48" s="635"/>
      <c r="QZK48" s="656">
        <v>5000</v>
      </c>
      <c r="QZL48" s="635"/>
      <c r="QZM48" s="656">
        <v>5000</v>
      </c>
      <c r="QZN48" s="635"/>
      <c r="QZO48" s="656">
        <v>5000</v>
      </c>
      <c r="QZP48" s="635"/>
      <c r="QZQ48" s="656">
        <v>5000</v>
      </c>
      <c r="QZR48" s="635"/>
      <c r="QZS48" s="656">
        <v>5000</v>
      </c>
      <c r="QZT48" s="635"/>
      <c r="QZU48" s="656">
        <v>5000</v>
      </c>
      <c r="QZV48" s="635"/>
      <c r="QZW48" s="656">
        <v>5000</v>
      </c>
      <c r="QZX48" s="635"/>
      <c r="QZY48" s="656">
        <v>5000</v>
      </c>
      <c r="QZZ48" s="635"/>
      <c r="RAA48" s="656">
        <v>5000</v>
      </c>
      <c r="RAB48" s="635"/>
      <c r="RAC48" s="656">
        <v>5000</v>
      </c>
      <c r="RAD48" s="635"/>
      <c r="RAE48" s="656">
        <v>5000</v>
      </c>
      <c r="RAF48" s="635"/>
      <c r="RAG48" s="656">
        <v>5000</v>
      </c>
      <c r="RAH48" s="635"/>
      <c r="RAI48" s="656">
        <v>5000</v>
      </c>
      <c r="RAJ48" s="635"/>
      <c r="RAK48" s="656">
        <v>5000</v>
      </c>
      <c r="RAL48" s="635"/>
      <c r="RAM48" s="656">
        <v>5000</v>
      </c>
      <c r="RAN48" s="635"/>
      <c r="RAO48" s="656">
        <v>5000</v>
      </c>
      <c r="RAP48" s="635"/>
      <c r="RAQ48" s="656">
        <v>5000</v>
      </c>
      <c r="RAR48" s="635"/>
      <c r="RAS48" s="656">
        <v>5000</v>
      </c>
      <c r="RAT48" s="635"/>
      <c r="RAU48" s="656">
        <v>5000</v>
      </c>
      <c r="RAV48" s="635"/>
      <c r="RAW48" s="656">
        <v>5000</v>
      </c>
      <c r="RAX48" s="635"/>
      <c r="RAY48" s="656">
        <v>5000</v>
      </c>
      <c r="RAZ48" s="635"/>
      <c r="RBA48" s="656">
        <v>5000</v>
      </c>
      <c r="RBB48" s="635"/>
      <c r="RBC48" s="656">
        <v>5000</v>
      </c>
      <c r="RBD48" s="635"/>
      <c r="RBE48" s="656">
        <v>5000</v>
      </c>
      <c r="RBF48" s="635"/>
      <c r="RBG48" s="656">
        <v>5000</v>
      </c>
      <c r="RBH48" s="635"/>
      <c r="RBI48" s="656">
        <v>5000</v>
      </c>
      <c r="RBJ48" s="635"/>
      <c r="RBK48" s="656">
        <v>5000</v>
      </c>
      <c r="RBL48" s="635"/>
      <c r="RBM48" s="656">
        <v>5000</v>
      </c>
      <c r="RBN48" s="635"/>
      <c r="RBO48" s="656">
        <v>5000</v>
      </c>
      <c r="RBP48" s="635"/>
      <c r="RBQ48" s="656">
        <v>5000</v>
      </c>
      <c r="RBR48" s="635"/>
      <c r="RBS48" s="656">
        <v>5000</v>
      </c>
      <c r="RBT48" s="635"/>
      <c r="RBU48" s="656">
        <v>5000</v>
      </c>
      <c r="RBV48" s="635"/>
      <c r="RBW48" s="656">
        <v>5000</v>
      </c>
      <c r="RBX48" s="635"/>
      <c r="RBY48" s="656">
        <v>5000</v>
      </c>
      <c r="RBZ48" s="635"/>
      <c r="RCA48" s="656">
        <v>5000</v>
      </c>
      <c r="RCB48" s="635"/>
      <c r="RCC48" s="656">
        <v>5000</v>
      </c>
      <c r="RCD48" s="635"/>
      <c r="RCE48" s="656">
        <v>5000</v>
      </c>
      <c r="RCF48" s="635"/>
      <c r="RCG48" s="656">
        <v>5000</v>
      </c>
      <c r="RCH48" s="635"/>
      <c r="RCI48" s="656">
        <v>5000</v>
      </c>
      <c r="RCJ48" s="635"/>
      <c r="RCK48" s="656">
        <v>5000</v>
      </c>
      <c r="RCL48" s="635"/>
      <c r="RCM48" s="656">
        <v>5000</v>
      </c>
      <c r="RCN48" s="635"/>
      <c r="RCO48" s="656">
        <v>5000</v>
      </c>
      <c r="RCP48" s="635"/>
      <c r="RCQ48" s="656">
        <v>5000</v>
      </c>
      <c r="RCR48" s="635"/>
      <c r="RCS48" s="656">
        <v>5000</v>
      </c>
      <c r="RCT48" s="635"/>
      <c r="RCU48" s="656">
        <v>5000</v>
      </c>
      <c r="RCV48" s="635"/>
      <c r="RCW48" s="656">
        <v>5000</v>
      </c>
      <c r="RCX48" s="635"/>
      <c r="RCY48" s="656">
        <v>5000</v>
      </c>
      <c r="RCZ48" s="635"/>
      <c r="RDA48" s="656">
        <v>5000</v>
      </c>
      <c r="RDB48" s="635"/>
      <c r="RDC48" s="656">
        <v>5000</v>
      </c>
      <c r="RDD48" s="635"/>
      <c r="RDE48" s="656">
        <v>5000</v>
      </c>
      <c r="RDF48" s="635"/>
      <c r="RDG48" s="656">
        <v>5000</v>
      </c>
      <c r="RDH48" s="635"/>
      <c r="RDI48" s="656">
        <v>5000</v>
      </c>
      <c r="RDJ48" s="635"/>
      <c r="RDK48" s="656">
        <v>5000</v>
      </c>
      <c r="RDL48" s="635"/>
      <c r="RDM48" s="656">
        <v>5000</v>
      </c>
      <c r="RDN48" s="635"/>
      <c r="RDO48" s="656">
        <v>5000</v>
      </c>
      <c r="RDP48" s="635"/>
      <c r="RDQ48" s="656">
        <v>5000</v>
      </c>
      <c r="RDR48" s="635"/>
      <c r="RDS48" s="656">
        <v>5000</v>
      </c>
      <c r="RDT48" s="635"/>
      <c r="RDU48" s="656">
        <v>5000</v>
      </c>
      <c r="RDV48" s="635"/>
      <c r="RDW48" s="656">
        <v>5000</v>
      </c>
      <c r="RDX48" s="635"/>
      <c r="RDY48" s="656">
        <v>5000</v>
      </c>
      <c r="RDZ48" s="635"/>
      <c r="REA48" s="656">
        <v>5000</v>
      </c>
      <c r="REB48" s="635"/>
      <c r="REC48" s="656">
        <v>5000</v>
      </c>
      <c r="RED48" s="635"/>
      <c r="REE48" s="656">
        <v>5000</v>
      </c>
      <c r="REF48" s="635"/>
      <c r="REG48" s="656">
        <v>5000</v>
      </c>
      <c r="REH48" s="635"/>
      <c r="REI48" s="656">
        <v>5000</v>
      </c>
      <c r="REJ48" s="635"/>
      <c r="REK48" s="656">
        <v>5000</v>
      </c>
      <c r="REL48" s="635"/>
      <c r="REM48" s="656">
        <v>5000</v>
      </c>
      <c r="REN48" s="635"/>
      <c r="REO48" s="656">
        <v>5000</v>
      </c>
      <c r="REP48" s="635"/>
      <c r="REQ48" s="656">
        <v>5000</v>
      </c>
      <c r="RER48" s="635"/>
      <c r="RES48" s="656">
        <v>5000</v>
      </c>
      <c r="RET48" s="635"/>
      <c r="REU48" s="656">
        <v>5000</v>
      </c>
      <c r="REV48" s="635"/>
      <c r="REW48" s="656">
        <v>5000</v>
      </c>
      <c r="REX48" s="635"/>
      <c r="REY48" s="656">
        <v>5000</v>
      </c>
      <c r="REZ48" s="635"/>
      <c r="RFA48" s="656">
        <v>5000</v>
      </c>
      <c r="RFB48" s="635"/>
      <c r="RFC48" s="656">
        <v>5000</v>
      </c>
      <c r="RFD48" s="635"/>
      <c r="RFE48" s="656">
        <v>5000</v>
      </c>
      <c r="RFF48" s="635"/>
      <c r="RFG48" s="656">
        <v>5000</v>
      </c>
      <c r="RFH48" s="635"/>
      <c r="RFI48" s="656">
        <v>5000</v>
      </c>
      <c r="RFJ48" s="635"/>
      <c r="RFK48" s="656">
        <v>5000</v>
      </c>
      <c r="RFL48" s="635"/>
      <c r="RFM48" s="656">
        <v>5000</v>
      </c>
      <c r="RFN48" s="635"/>
      <c r="RFO48" s="656">
        <v>5000</v>
      </c>
      <c r="RFP48" s="635"/>
      <c r="RFQ48" s="656">
        <v>5000</v>
      </c>
      <c r="RFR48" s="635"/>
      <c r="RFS48" s="656">
        <v>5000</v>
      </c>
      <c r="RFT48" s="635"/>
      <c r="RFU48" s="656">
        <v>5000</v>
      </c>
      <c r="RFV48" s="635"/>
      <c r="RFW48" s="656">
        <v>5000</v>
      </c>
      <c r="RFX48" s="635"/>
      <c r="RFY48" s="656">
        <v>5000</v>
      </c>
      <c r="RFZ48" s="635"/>
      <c r="RGA48" s="656">
        <v>5000</v>
      </c>
      <c r="RGB48" s="635"/>
      <c r="RGC48" s="656">
        <v>5000</v>
      </c>
      <c r="RGD48" s="635"/>
      <c r="RGE48" s="656">
        <v>5000</v>
      </c>
      <c r="RGF48" s="635"/>
      <c r="RGG48" s="656">
        <v>5000</v>
      </c>
      <c r="RGH48" s="635"/>
      <c r="RGI48" s="656">
        <v>5000</v>
      </c>
      <c r="RGJ48" s="635"/>
      <c r="RGK48" s="656">
        <v>5000</v>
      </c>
      <c r="RGL48" s="635"/>
      <c r="RGM48" s="656">
        <v>5000</v>
      </c>
      <c r="RGN48" s="635"/>
      <c r="RGO48" s="656">
        <v>5000</v>
      </c>
      <c r="RGP48" s="635"/>
      <c r="RGQ48" s="656">
        <v>5000</v>
      </c>
      <c r="RGR48" s="635"/>
      <c r="RGS48" s="656">
        <v>5000</v>
      </c>
      <c r="RGT48" s="635"/>
      <c r="RGU48" s="656">
        <v>5000</v>
      </c>
      <c r="RGV48" s="635"/>
      <c r="RGW48" s="656">
        <v>5000</v>
      </c>
      <c r="RGX48" s="635"/>
      <c r="RGY48" s="656">
        <v>5000</v>
      </c>
      <c r="RGZ48" s="635"/>
      <c r="RHA48" s="656">
        <v>5000</v>
      </c>
      <c r="RHB48" s="635"/>
      <c r="RHC48" s="656">
        <v>5000</v>
      </c>
      <c r="RHD48" s="635"/>
      <c r="RHE48" s="656">
        <v>5000</v>
      </c>
      <c r="RHF48" s="635"/>
      <c r="RHG48" s="656">
        <v>5000</v>
      </c>
      <c r="RHH48" s="635"/>
      <c r="RHI48" s="656">
        <v>5000</v>
      </c>
      <c r="RHJ48" s="635"/>
      <c r="RHK48" s="656">
        <v>5000</v>
      </c>
      <c r="RHL48" s="635"/>
      <c r="RHM48" s="656">
        <v>5000</v>
      </c>
      <c r="RHN48" s="635"/>
      <c r="RHO48" s="656">
        <v>5000</v>
      </c>
      <c r="RHP48" s="635"/>
      <c r="RHQ48" s="656">
        <v>5000</v>
      </c>
      <c r="RHR48" s="635"/>
      <c r="RHS48" s="656">
        <v>5000</v>
      </c>
      <c r="RHT48" s="635"/>
      <c r="RHU48" s="656">
        <v>5000</v>
      </c>
      <c r="RHV48" s="635"/>
      <c r="RHW48" s="656">
        <v>5000</v>
      </c>
      <c r="RHX48" s="635"/>
      <c r="RHY48" s="656">
        <v>5000</v>
      </c>
      <c r="RHZ48" s="635"/>
      <c r="RIA48" s="656">
        <v>5000</v>
      </c>
      <c r="RIB48" s="635"/>
      <c r="RIC48" s="656">
        <v>5000</v>
      </c>
      <c r="RID48" s="635"/>
      <c r="RIE48" s="656">
        <v>5000</v>
      </c>
      <c r="RIF48" s="635"/>
      <c r="RIG48" s="656">
        <v>5000</v>
      </c>
      <c r="RIH48" s="635"/>
      <c r="RII48" s="656">
        <v>5000</v>
      </c>
      <c r="RIJ48" s="635"/>
      <c r="RIK48" s="656">
        <v>5000</v>
      </c>
      <c r="RIL48" s="635"/>
      <c r="RIM48" s="656">
        <v>5000</v>
      </c>
      <c r="RIN48" s="635"/>
      <c r="RIO48" s="656">
        <v>5000</v>
      </c>
      <c r="RIP48" s="635"/>
      <c r="RIQ48" s="656">
        <v>5000</v>
      </c>
      <c r="RIR48" s="635"/>
      <c r="RIS48" s="656">
        <v>5000</v>
      </c>
      <c r="RIT48" s="635"/>
      <c r="RIU48" s="656">
        <v>5000</v>
      </c>
      <c r="RIV48" s="635"/>
      <c r="RIW48" s="656">
        <v>5000</v>
      </c>
      <c r="RIX48" s="635"/>
      <c r="RIY48" s="656">
        <v>5000</v>
      </c>
      <c r="RIZ48" s="635"/>
      <c r="RJA48" s="656">
        <v>5000</v>
      </c>
      <c r="RJB48" s="635"/>
      <c r="RJC48" s="656">
        <v>5000</v>
      </c>
      <c r="RJD48" s="635"/>
      <c r="RJE48" s="656">
        <v>5000</v>
      </c>
      <c r="RJF48" s="635"/>
      <c r="RJG48" s="656">
        <v>5000</v>
      </c>
      <c r="RJH48" s="635"/>
      <c r="RJI48" s="656">
        <v>5000</v>
      </c>
      <c r="RJJ48" s="635"/>
      <c r="RJK48" s="656">
        <v>5000</v>
      </c>
      <c r="RJL48" s="635"/>
      <c r="RJM48" s="656">
        <v>5000</v>
      </c>
      <c r="RJN48" s="635"/>
      <c r="RJO48" s="656">
        <v>5000</v>
      </c>
      <c r="RJP48" s="635"/>
      <c r="RJQ48" s="656">
        <v>5000</v>
      </c>
      <c r="RJR48" s="635"/>
      <c r="RJS48" s="656">
        <v>5000</v>
      </c>
      <c r="RJT48" s="635"/>
      <c r="RJU48" s="656">
        <v>5000</v>
      </c>
      <c r="RJV48" s="635"/>
      <c r="RJW48" s="656">
        <v>5000</v>
      </c>
      <c r="RJX48" s="635"/>
      <c r="RJY48" s="656">
        <v>5000</v>
      </c>
      <c r="RJZ48" s="635"/>
      <c r="RKA48" s="656">
        <v>5000</v>
      </c>
      <c r="RKB48" s="635"/>
      <c r="RKC48" s="656">
        <v>5000</v>
      </c>
      <c r="RKD48" s="635"/>
      <c r="RKE48" s="656">
        <v>5000</v>
      </c>
      <c r="RKF48" s="635"/>
      <c r="RKG48" s="656">
        <v>5000</v>
      </c>
      <c r="RKH48" s="635"/>
      <c r="RKI48" s="656">
        <v>5000</v>
      </c>
      <c r="RKJ48" s="635"/>
      <c r="RKK48" s="656">
        <v>5000</v>
      </c>
      <c r="RKL48" s="635"/>
      <c r="RKM48" s="656">
        <v>5000</v>
      </c>
      <c r="RKN48" s="635"/>
      <c r="RKO48" s="656">
        <v>5000</v>
      </c>
      <c r="RKP48" s="635"/>
      <c r="RKQ48" s="656">
        <v>5000</v>
      </c>
      <c r="RKR48" s="635"/>
      <c r="RKS48" s="656">
        <v>5000</v>
      </c>
      <c r="RKT48" s="635"/>
      <c r="RKU48" s="656">
        <v>5000</v>
      </c>
      <c r="RKV48" s="635"/>
      <c r="RKW48" s="656">
        <v>5000</v>
      </c>
      <c r="RKX48" s="635"/>
      <c r="RKY48" s="656">
        <v>5000</v>
      </c>
      <c r="RKZ48" s="635"/>
      <c r="RLA48" s="656">
        <v>5000</v>
      </c>
      <c r="RLB48" s="635"/>
      <c r="RLC48" s="656">
        <v>5000</v>
      </c>
      <c r="RLD48" s="635"/>
      <c r="RLE48" s="656">
        <v>5000</v>
      </c>
      <c r="RLF48" s="635"/>
      <c r="RLG48" s="656">
        <v>5000</v>
      </c>
      <c r="RLH48" s="635"/>
      <c r="RLI48" s="656">
        <v>5000</v>
      </c>
      <c r="RLJ48" s="635"/>
      <c r="RLK48" s="656">
        <v>5000</v>
      </c>
      <c r="RLL48" s="635"/>
      <c r="RLM48" s="656">
        <v>5000</v>
      </c>
      <c r="RLN48" s="635"/>
      <c r="RLO48" s="656">
        <v>5000</v>
      </c>
      <c r="RLP48" s="635"/>
      <c r="RLQ48" s="656">
        <v>5000</v>
      </c>
      <c r="RLR48" s="635"/>
      <c r="RLS48" s="656">
        <v>5000</v>
      </c>
      <c r="RLT48" s="635"/>
      <c r="RLU48" s="656">
        <v>5000</v>
      </c>
      <c r="RLV48" s="635"/>
      <c r="RLW48" s="656">
        <v>5000</v>
      </c>
      <c r="RLX48" s="635"/>
      <c r="RLY48" s="656">
        <v>5000</v>
      </c>
      <c r="RLZ48" s="635"/>
      <c r="RMA48" s="656">
        <v>5000</v>
      </c>
      <c r="RMB48" s="635"/>
      <c r="RMC48" s="656">
        <v>5000</v>
      </c>
      <c r="RMD48" s="635"/>
      <c r="RME48" s="656">
        <v>5000</v>
      </c>
      <c r="RMF48" s="635"/>
      <c r="RMG48" s="656">
        <v>5000</v>
      </c>
      <c r="RMH48" s="635"/>
      <c r="RMI48" s="656">
        <v>5000</v>
      </c>
      <c r="RMJ48" s="635"/>
      <c r="RMK48" s="656">
        <v>5000</v>
      </c>
      <c r="RML48" s="635"/>
      <c r="RMM48" s="656">
        <v>5000</v>
      </c>
      <c r="RMN48" s="635"/>
      <c r="RMO48" s="656">
        <v>5000</v>
      </c>
      <c r="RMP48" s="635"/>
      <c r="RMQ48" s="656">
        <v>5000</v>
      </c>
      <c r="RMR48" s="635"/>
      <c r="RMS48" s="656">
        <v>5000</v>
      </c>
      <c r="RMT48" s="635"/>
      <c r="RMU48" s="656">
        <v>5000</v>
      </c>
      <c r="RMV48" s="635"/>
      <c r="RMW48" s="656">
        <v>5000</v>
      </c>
      <c r="RMX48" s="635"/>
      <c r="RMY48" s="656">
        <v>5000</v>
      </c>
      <c r="RMZ48" s="635"/>
      <c r="RNA48" s="656">
        <v>5000</v>
      </c>
      <c r="RNB48" s="635"/>
      <c r="RNC48" s="656">
        <v>5000</v>
      </c>
      <c r="RND48" s="635"/>
      <c r="RNE48" s="656">
        <v>5000</v>
      </c>
      <c r="RNF48" s="635"/>
      <c r="RNG48" s="656">
        <v>5000</v>
      </c>
      <c r="RNH48" s="635"/>
      <c r="RNI48" s="656">
        <v>5000</v>
      </c>
      <c r="RNJ48" s="635"/>
      <c r="RNK48" s="656">
        <v>5000</v>
      </c>
      <c r="RNL48" s="635"/>
      <c r="RNM48" s="656">
        <v>5000</v>
      </c>
      <c r="RNN48" s="635"/>
      <c r="RNO48" s="656">
        <v>5000</v>
      </c>
      <c r="RNP48" s="635"/>
      <c r="RNQ48" s="656">
        <v>5000</v>
      </c>
      <c r="RNR48" s="635"/>
      <c r="RNS48" s="656">
        <v>5000</v>
      </c>
      <c r="RNT48" s="635"/>
      <c r="RNU48" s="656">
        <v>5000</v>
      </c>
      <c r="RNV48" s="635"/>
      <c r="RNW48" s="656">
        <v>5000</v>
      </c>
      <c r="RNX48" s="635"/>
      <c r="RNY48" s="656">
        <v>5000</v>
      </c>
      <c r="RNZ48" s="635"/>
      <c r="ROA48" s="656">
        <v>5000</v>
      </c>
      <c r="ROB48" s="635"/>
      <c r="ROC48" s="656">
        <v>5000</v>
      </c>
      <c r="ROD48" s="635"/>
      <c r="ROE48" s="656">
        <v>5000</v>
      </c>
      <c r="ROF48" s="635"/>
      <c r="ROG48" s="656">
        <v>5000</v>
      </c>
      <c r="ROH48" s="635"/>
      <c r="ROI48" s="656">
        <v>5000</v>
      </c>
      <c r="ROJ48" s="635"/>
      <c r="ROK48" s="656">
        <v>5000</v>
      </c>
      <c r="ROL48" s="635"/>
      <c r="ROM48" s="656">
        <v>5000</v>
      </c>
      <c r="RON48" s="635"/>
      <c r="ROO48" s="656">
        <v>5000</v>
      </c>
      <c r="ROP48" s="635"/>
      <c r="ROQ48" s="656">
        <v>5000</v>
      </c>
      <c r="ROR48" s="635"/>
      <c r="ROS48" s="656">
        <v>5000</v>
      </c>
      <c r="ROT48" s="635"/>
      <c r="ROU48" s="656">
        <v>5000</v>
      </c>
      <c r="ROV48" s="635"/>
      <c r="ROW48" s="656">
        <v>5000</v>
      </c>
      <c r="ROX48" s="635"/>
      <c r="ROY48" s="656">
        <v>5000</v>
      </c>
      <c r="ROZ48" s="635"/>
      <c r="RPA48" s="656">
        <v>5000</v>
      </c>
      <c r="RPB48" s="635"/>
      <c r="RPC48" s="656">
        <v>5000</v>
      </c>
      <c r="RPD48" s="635"/>
      <c r="RPE48" s="656">
        <v>5000</v>
      </c>
      <c r="RPF48" s="635"/>
      <c r="RPG48" s="656">
        <v>5000</v>
      </c>
      <c r="RPH48" s="635"/>
      <c r="RPI48" s="656">
        <v>5000</v>
      </c>
      <c r="RPJ48" s="635"/>
      <c r="RPK48" s="656">
        <v>5000</v>
      </c>
      <c r="RPL48" s="635"/>
      <c r="RPM48" s="656">
        <v>5000</v>
      </c>
      <c r="RPN48" s="635"/>
      <c r="RPO48" s="656">
        <v>5000</v>
      </c>
      <c r="RPP48" s="635"/>
      <c r="RPQ48" s="656">
        <v>5000</v>
      </c>
      <c r="RPR48" s="635"/>
      <c r="RPS48" s="656">
        <v>5000</v>
      </c>
      <c r="RPT48" s="635"/>
      <c r="RPU48" s="656">
        <v>5000</v>
      </c>
      <c r="RPV48" s="635"/>
      <c r="RPW48" s="656">
        <v>5000</v>
      </c>
      <c r="RPX48" s="635"/>
      <c r="RPY48" s="656">
        <v>5000</v>
      </c>
      <c r="RPZ48" s="635"/>
      <c r="RQA48" s="656">
        <v>5000</v>
      </c>
      <c r="RQB48" s="635"/>
      <c r="RQC48" s="656">
        <v>5000</v>
      </c>
      <c r="RQD48" s="635"/>
      <c r="RQE48" s="656">
        <v>5000</v>
      </c>
      <c r="RQF48" s="635"/>
      <c r="RQG48" s="656">
        <v>5000</v>
      </c>
      <c r="RQH48" s="635"/>
      <c r="RQI48" s="656">
        <v>5000</v>
      </c>
      <c r="RQJ48" s="635"/>
      <c r="RQK48" s="656">
        <v>5000</v>
      </c>
      <c r="RQL48" s="635"/>
      <c r="RQM48" s="656">
        <v>5000</v>
      </c>
      <c r="RQN48" s="635"/>
      <c r="RQO48" s="656">
        <v>5000</v>
      </c>
      <c r="RQP48" s="635"/>
      <c r="RQQ48" s="656">
        <v>5000</v>
      </c>
      <c r="RQR48" s="635"/>
      <c r="RQS48" s="656">
        <v>5000</v>
      </c>
      <c r="RQT48" s="635"/>
      <c r="RQU48" s="656">
        <v>5000</v>
      </c>
      <c r="RQV48" s="635"/>
      <c r="RQW48" s="656">
        <v>5000</v>
      </c>
      <c r="RQX48" s="635"/>
      <c r="RQY48" s="656">
        <v>5000</v>
      </c>
      <c r="RQZ48" s="635"/>
      <c r="RRA48" s="656">
        <v>5000</v>
      </c>
      <c r="RRB48" s="635"/>
      <c r="RRC48" s="656">
        <v>5000</v>
      </c>
      <c r="RRD48" s="635"/>
      <c r="RRE48" s="656">
        <v>5000</v>
      </c>
      <c r="RRF48" s="635"/>
      <c r="RRG48" s="656">
        <v>5000</v>
      </c>
      <c r="RRH48" s="635"/>
      <c r="RRI48" s="656">
        <v>5000</v>
      </c>
      <c r="RRJ48" s="635"/>
      <c r="RRK48" s="656">
        <v>5000</v>
      </c>
      <c r="RRL48" s="635"/>
      <c r="RRM48" s="656">
        <v>5000</v>
      </c>
      <c r="RRN48" s="635"/>
      <c r="RRO48" s="656">
        <v>5000</v>
      </c>
      <c r="RRP48" s="635"/>
      <c r="RRQ48" s="656">
        <v>5000</v>
      </c>
      <c r="RRR48" s="635"/>
      <c r="RRS48" s="656">
        <v>5000</v>
      </c>
      <c r="RRT48" s="635"/>
      <c r="RRU48" s="656">
        <v>5000</v>
      </c>
      <c r="RRV48" s="635"/>
      <c r="RRW48" s="656">
        <v>5000</v>
      </c>
      <c r="RRX48" s="635"/>
      <c r="RRY48" s="656">
        <v>5000</v>
      </c>
      <c r="RRZ48" s="635"/>
      <c r="RSA48" s="656">
        <v>5000</v>
      </c>
      <c r="RSB48" s="635"/>
      <c r="RSC48" s="656">
        <v>5000</v>
      </c>
      <c r="RSD48" s="635"/>
      <c r="RSE48" s="656">
        <v>5000</v>
      </c>
      <c r="RSF48" s="635"/>
      <c r="RSG48" s="656">
        <v>5000</v>
      </c>
      <c r="RSH48" s="635"/>
      <c r="RSI48" s="656">
        <v>5000</v>
      </c>
      <c r="RSJ48" s="635"/>
      <c r="RSK48" s="656">
        <v>5000</v>
      </c>
      <c r="RSL48" s="635"/>
      <c r="RSM48" s="656">
        <v>5000</v>
      </c>
      <c r="RSN48" s="635"/>
      <c r="RSO48" s="656">
        <v>5000</v>
      </c>
      <c r="RSP48" s="635"/>
      <c r="RSQ48" s="656">
        <v>5000</v>
      </c>
      <c r="RSR48" s="635"/>
      <c r="RSS48" s="656">
        <v>5000</v>
      </c>
      <c r="RST48" s="635"/>
      <c r="RSU48" s="656">
        <v>5000</v>
      </c>
      <c r="RSV48" s="635"/>
      <c r="RSW48" s="656">
        <v>5000</v>
      </c>
      <c r="RSX48" s="635"/>
      <c r="RSY48" s="656">
        <v>5000</v>
      </c>
      <c r="RSZ48" s="635"/>
      <c r="RTA48" s="656">
        <v>5000</v>
      </c>
      <c r="RTB48" s="635"/>
      <c r="RTC48" s="656">
        <v>5000</v>
      </c>
      <c r="RTD48" s="635"/>
      <c r="RTE48" s="656">
        <v>5000</v>
      </c>
      <c r="RTF48" s="635"/>
      <c r="RTG48" s="656">
        <v>5000</v>
      </c>
      <c r="RTH48" s="635"/>
      <c r="RTI48" s="656">
        <v>5000</v>
      </c>
      <c r="RTJ48" s="635"/>
      <c r="RTK48" s="656">
        <v>5000</v>
      </c>
      <c r="RTL48" s="635"/>
      <c r="RTM48" s="656">
        <v>5000</v>
      </c>
      <c r="RTN48" s="635"/>
      <c r="RTO48" s="656">
        <v>5000</v>
      </c>
      <c r="RTP48" s="635"/>
      <c r="RTQ48" s="656">
        <v>5000</v>
      </c>
      <c r="RTR48" s="635"/>
      <c r="RTS48" s="656">
        <v>5000</v>
      </c>
      <c r="RTT48" s="635"/>
      <c r="RTU48" s="656">
        <v>5000</v>
      </c>
      <c r="RTV48" s="635"/>
      <c r="RTW48" s="656">
        <v>5000</v>
      </c>
      <c r="RTX48" s="635"/>
      <c r="RTY48" s="656">
        <v>5000</v>
      </c>
      <c r="RTZ48" s="635"/>
      <c r="RUA48" s="656">
        <v>5000</v>
      </c>
      <c r="RUB48" s="635"/>
      <c r="RUC48" s="656">
        <v>5000</v>
      </c>
      <c r="RUD48" s="635"/>
      <c r="RUE48" s="656">
        <v>5000</v>
      </c>
      <c r="RUF48" s="635"/>
      <c r="RUG48" s="656">
        <v>5000</v>
      </c>
      <c r="RUH48" s="635"/>
      <c r="RUI48" s="656">
        <v>5000</v>
      </c>
      <c r="RUJ48" s="635"/>
      <c r="RUK48" s="656">
        <v>5000</v>
      </c>
      <c r="RUL48" s="635"/>
      <c r="RUM48" s="656">
        <v>5000</v>
      </c>
      <c r="RUN48" s="635"/>
      <c r="RUO48" s="656">
        <v>5000</v>
      </c>
      <c r="RUP48" s="635"/>
      <c r="RUQ48" s="656">
        <v>5000</v>
      </c>
      <c r="RUR48" s="635"/>
      <c r="RUS48" s="656">
        <v>5000</v>
      </c>
      <c r="RUT48" s="635"/>
      <c r="RUU48" s="656">
        <v>5000</v>
      </c>
      <c r="RUV48" s="635"/>
      <c r="RUW48" s="656">
        <v>5000</v>
      </c>
      <c r="RUX48" s="635"/>
      <c r="RUY48" s="656">
        <v>5000</v>
      </c>
      <c r="RUZ48" s="635"/>
      <c r="RVA48" s="656">
        <v>5000</v>
      </c>
      <c r="RVB48" s="635"/>
      <c r="RVC48" s="656">
        <v>5000</v>
      </c>
      <c r="RVD48" s="635"/>
      <c r="RVE48" s="656">
        <v>5000</v>
      </c>
      <c r="RVF48" s="635"/>
      <c r="RVG48" s="656">
        <v>5000</v>
      </c>
      <c r="RVH48" s="635"/>
      <c r="RVI48" s="656">
        <v>5000</v>
      </c>
      <c r="RVJ48" s="635"/>
      <c r="RVK48" s="656">
        <v>5000</v>
      </c>
      <c r="RVL48" s="635"/>
      <c r="RVM48" s="656">
        <v>5000</v>
      </c>
      <c r="RVN48" s="635"/>
      <c r="RVO48" s="656">
        <v>5000</v>
      </c>
      <c r="RVP48" s="635"/>
      <c r="RVQ48" s="656">
        <v>5000</v>
      </c>
      <c r="RVR48" s="635"/>
      <c r="RVS48" s="656">
        <v>5000</v>
      </c>
      <c r="RVT48" s="635"/>
      <c r="RVU48" s="656">
        <v>5000</v>
      </c>
      <c r="RVV48" s="635"/>
      <c r="RVW48" s="656">
        <v>5000</v>
      </c>
      <c r="RVX48" s="635"/>
      <c r="RVY48" s="656">
        <v>5000</v>
      </c>
      <c r="RVZ48" s="635"/>
      <c r="RWA48" s="656">
        <v>5000</v>
      </c>
      <c r="RWB48" s="635"/>
      <c r="RWC48" s="656">
        <v>5000</v>
      </c>
      <c r="RWD48" s="635"/>
      <c r="RWE48" s="656">
        <v>5000</v>
      </c>
      <c r="RWF48" s="635"/>
      <c r="RWG48" s="656">
        <v>5000</v>
      </c>
      <c r="RWH48" s="635"/>
      <c r="RWI48" s="656">
        <v>5000</v>
      </c>
      <c r="RWJ48" s="635"/>
      <c r="RWK48" s="656">
        <v>5000</v>
      </c>
      <c r="RWL48" s="635"/>
      <c r="RWM48" s="656">
        <v>5000</v>
      </c>
      <c r="RWN48" s="635"/>
      <c r="RWO48" s="656">
        <v>5000</v>
      </c>
      <c r="RWP48" s="635"/>
      <c r="RWQ48" s="656">
        <v>5000</v>
      </c>
      <c r="RWR48" s="635"/>
      <c r="RWS48" s="656">
        <v>5000</v>
      </c>
      <c r="RWT48" s="635"/>
      <c r="RWU48" s="656">
        <v>5000</v>
      </c>
      <c r="RWV48" s="635"/>
      <c r="RWW48" s="656">
        <v>5000</v>
      </c>
      <c r="RWX48" s="635"/>
      <c r="RWY48" s="656">
        <v>5000</v>
      </c>
      <c r="RWZ48" s="635"/>
      <c r="RXA48" s="656">
        <v>5000</v>
      </c>
      <c r="RXB48" s="635"/>
      <c r="RXC48" s="656">
        <v>5000</v>
      </c>
      <c r="RXD48" s="635"/>
      <c r="RXE48" s="656">
        <v>5000</v>
      </c>
      <c r="RXF48" s="635"/>
      <c r="RXG48" s="656">
        <v>5000</v>
      </c>
      <c r="RXH48" s="635"/>
      <c r="RXI48" s="656">
        <v>5000</v>
      </c>
      <c r="RXJ48" s="635"/>
      <c r="RXK48" s="656">
        <v>5000</v>
      </c>
      <c r="RXL48" s="635"/>
      <c r="RXM48" s="656">
        <v>5000</v>
      </c>
      <c r="RXN48" s="635"/>
      <c r="RXO48" s="656">
        <v>5000</v>
      </c>
      <c r="RXP48" s="635"/>
      <c r="RXQ48" s="656">
        <v>5000</v>
      </c>
      <c r="RXR48" s="635"/>
      <c r="RXS48" s="656">
        <v>5000</v>
      </c>
      <c r="RXT48" s="635"/>
      <c r="RXU48" s="656">
        <v>5000</v>
      </c>
      <c r="RXV48" s="635"/>
      <c r="RXW48" s="656">
        <v>5000</v>
      </c>
      <c r="RXX48" s="635"/>
      <c r="RXY48" s="656">
        <v>5000</v>
      </c>
      <c r="RXZ48" s="635"/>
      <c r="RYA48" s="656">
        <v>5000</v>
      </c>
      <c r="RYB48" s="635"/>
      <c r="RYC48" s="656">
        <v>5000</v>
      </c>
      <c r="RYD48" s="635"/>
      <c r="RYE48" s="656">
        <v>5000</v>
      </c>
      <c r="RYF48" s="635"/>
      <c r="RYG48" s="656">
        <v>5000</v>
      </c>
      <c r="RYH48" s="635"/>
      <c r="RYI48" s="656">
        <v>5000</v>
      </c>
      <c r="RYJ48" s="635"/>
      <c r="RYK48" s="656">
        <v>5000</v>
      </c>
      <c r="RYL48" s="635"/>
      <c r="RYM48" s="656">
        <v>5000</v>
      </c>
      <c r="RYN48" s="635"/>
      <c r="RYO48" s="656">
        <v>5000</v>
      </c>
      <c r="RYP48" s="635"/>
      <c r="RYQ48" s="656">
        <v>5000</v>
      </c>
      <c r="RYR48" s="635"/>
      <c r="RYS48" s="656">
        <v>5000</v>
      </c>
      <c r="RYT48" s="635"/>
      <c r="RYU48" s="656">
        <v>5000</v>
      </c>
      <c r="RYV48" s="635"/>
      <c r="RYW48" s="656">
        <v>5000</v>
      </c>
      <c r="RYX48" s="635"/>
      <c r="RYY48" s="656">
        <v>5000</v>
      </c>
      <c r="RYZ48" s="635"/>
      <c r="RZA48" s="656">
        <v>5000</v>
      </c>
      <c r="RZB48" s="635"/>
      <c r="RZC48" s="656">
        <v>5000</v>
      </c>
      <c r="RZD48" s="635"/>
      <c r="RZE48" s="656">
        <v>5000</v>
      </c>
      <c r="RZF48" s="635"/>
      <c r="RZG48" s="656">
        <v>5000</v>
      </c>
      <c r="RZH48" s="635"/>
      <c r="RZI48" s="656">
        <v>5000</v>
      </c>
      <c r="RZJ48" s="635"/>
      <c r="RZK48" s="656">
        <v>5000</v>
      </c>
      <c r="RZL48" s="635"/>
      <c r="RZM48" s="656">
        <v>5000</v>
      </c>
      <c r="RZN48" s="635"/>
      <c r="RZO48" s="656">
        <v>5000</v>
      </c>
      <c r="RZP48" s="635"/>
      <c r="RZQ48" s="656">
        <v>5000</v>
      </c>
      <c r="RZR48" s="635"/>
      <c r="RZS48" s="656">
        <v>5000</v>
      </c>
      <c r="RZT48" s="635"/>
      <c r="RZU48" s="656">
        <v>5000</v>
      </c>
      <c r="RZV48" s="635"/>
      <c r="RZW48" s="656">
        <v>5000</v>
      </c>
      <c r="RZX48" s="635"/>
      <c r="RZY48" s="656">
        <v>5000</v>
      </c>
      <c r="RZZ48" s="635"/>
      <c r="SAA48" s="656">
        <v>5000</v>
      </c>
      <c r="SAB48" s="635"/>
      <c r="SAC48" s="656">
        <v>5000</v>
      </c>
      <c r="SAD48" s="635"/>
      <c r="SAE48" s="656">
        <v>5000</v>
      </c>
      <c r="SAF48" s="635"/>
      <c r="SAG48" s="656">
        <v>5000</v>
      </c>
      <c r="SAH48" s="635"/>
      <c r="SAI48" s="656">
        <v>5000</v>
      </c>
      <c r="SAJ48" s="635"/>
      <c r="SAK48" s="656">
        <v>5000</v>
      </c>
      <c r="SAL48" s="635"/>
      <c r="SAM48" s="656">
        <v>5000</v>
      </c>
      <c r="SAN48" s="635"/>
      <c r="SAO48" s="656">
        <v>5000</v>
      </c>
      <c r="SAP48" s="635"/>
      <c r="SAQ48" s="656">
        <v>5000</v>
      </c>
      <c r="SAR48" s="635"/>
      <c r="SAS48" s="656">
        <v>5000</v>
      </c>
      <c r="SAT48" s="635"/>
      <c r="SAU48" s="656">
        <v>5000</v>
      </c>
      <c r="SAV48" s="635"/>
      <c r="SAW48" s="656">
        <v>5000</v>
      </c>
      <c r="SAX48" s="635"/>
      <c r="SAY48" s="656">
        <v>5000</v>
      </c>
      <c r="SAZ48" s="635"/>
      <c r="SBA48" s="656">
        <v>5000</v>
      </c>
      <c r="SBB48" s="635"/>
      <c r="SBC48" s="656">
        <v>5000</v>
      </c>
      <c r="SBD48" s="635"/>
      <c r="SBE48" s="656">
        <v>5000</v>
      </c>
      <c r="SBF48" s="635"/>
      <c r="SBG48" s="656">
        <v>5000</v>
      </c>
      <c r="SBH48" s="635"/>
      <c r="SBI48" s="656">
        <v>5000</v>
      </c>
      <c r="SBJ48" s="635"/>
      <c r="SBK48" s="656">
        <v>5000</v>
      </c>
      <c r="SBL48" s="635"/>
      <c r="SBM48" s="656">
        <v>5000</v>
      </c>
      <c r="SBN48" s="635"/>
      <c r="SBO48" s="656">
        <v>5000</v>
      </c>
      <c r="SBP48" s="635"/>
      <c r="SBQ48" s="656">
        <v>5000</v>
      </c>
      <c r="SBR48" s="635"/>
      <c r="SBS48" s="656">
        <v>5000</v>
      </c>
      <c r="SBT48" s="635"/>
      <c r="SBU48" s="656">
        <v>5000</v>
      </c>
      <c r="SBV48" s="635"/>
      <c r="SBW48" s="656">
        <v>5000</v>
      </c>
      <c r="SBX48" s="635"/>
      <c r="SBY48" s="656">
        <v>5000</v>
      </c>
      <c r="SBZ48" s="635"/>
      <c r="SCA48" s="656">
        <v>5000</v>
      </c>
      <c r="SCB48" s="635"/>
      <c r="SCC48" s="656">
        <v>5000</v>
      </c>
      <c r="SCD48" s="635"/>
      <c r="SCE48" s="656">
        <v>5000</v>
      </c>
      <c r="SCF48" s="635"/>
      <c r="SCG48" s="656">
        <v>5000</v>
      </c>
      <c r="SCH48" s="635"/>
      <c r="SCI48" s="656">
        <v>5000</v>
      </c>
      <c r="SCJ48" s="635"/>
      <c r="SCK48" s="656">
        <v>5000</v>
      </c>
      <c r="SCL48" s="635"/>
      <c r="SCM48" s="656">
        <v>5000</v>
      </c>
      <c r="SCN48" s="635"/>
      <c r="SCO48" s="656">
        <v>5000</v>
      </c>
      <c r="SCP48" s="635"/>
      <c r="SCQ48" s="656">
        <v>5000</v>
      </c>
      <c r="SCR48" s="635"/>
      <c r="SCS48" s="656">
        <v>5000</v>
      </c>
      <c r="SCT48" s="635"/>
      <c r="SCU48" s="656">
        <v>5000</v>
      </c>
      <c r="SCV48" s="635"/>
      <c r="SCW48" s="656">
        <v>5000</v>
      </c>
      <c r="SCX48" s="635"/>
      <c r="SCY48" s="656">
        <v>5000</v>
      </c>
      <c r="SCZ48" s="635"/>
      <c r="SDA48" s="656">
        <v>5000</v>
      </c>
      <c r="SDB48" s="635"/>
      <c r="SDC48" s="656">
        <v>5000</v>
      </c>
      <c r="SDD48" s="635"/>
      <c r="SDE48" s="656">
        <v>5000</v>
      </c>
      <c r="SDF48" s="635"/>
      <c r="SDG48" s="656">
        <v>5000</v>
      </c>
      <c r="SDH48" s="635"/>
      <c r="SDI48" s="656">
        <v>5000</v>
      </c>
      <c r="SDJ48" s="635"/>
      <c r="SDK48" s="656">
        <v>5000</v>
      </c>
      <c r="SDL48" s="635"/>
      <c r="SDM48" s="656">
        <v>5000</v>
      </c>
      <c r="SDN48" s="635"/>
      <c r="SDO48" s="656">
        <v>5000</v>
      </c>
      <c r="SDP48" s="635"/>
      <c r="SDQ48" s="656">
        <v>5000</v>
      </c>
      <c r="SDR48" s="635"/>
      <c r="SDS48" s="656">
        <v>5000</v>
      </c>
      <c r="SDT48" s="635"/>
      <c r="SDU48" s="656">
        <v>5000</v>
      </c>
      <c r="SDV48" s="635"/>
      <c r="SDW48" s="656">
        <v>5000</v>
      </c>
      <c r="SDX48" s="635"/>
      <c r="SDY48" s="656">
        <v>5000</v>
      </c>
      <c r="SDZ48" s="635"/>
      <c r="SEA48" s="656">
        <v>5000</v>
      </c>
      <c r="SEB48" s="635"/>
      <c r="SEC48" s="656">
        <v>5000</v>
      </c>
      <c r="SED48" s="635"/>
      <c r="SEE48" s="656">
        <v>5000</v>
      </c>
      <c r="SEF48" s="635"/>
      <c r="SEG48" s="656">
        <v>5000</v>
      </c>
      <c r="SEH48" s="635"/>
      <c r="SEI48" s="656">
        <v>5000</v>
      </c>
      <c r="SEJ48" s="635"/>
      <c r="SEK48" s="656">
        <v>5000</v>
      </c>
      <c r="SEL48" s="635"/>
      <c r="SEM48" s="656">
        <v>5000</v>
      </c>
      <c r="SEN48" s="635"/>
      <c r="SEO48" s="656">
        <v>5000</v>
      </c>
      <c r="SEP48" s="635"/>
      <c r="SEQ48" s="656">
        <v>5000</v>
      </c>
      <c r="SER48" s="635"/>
      <c r="SES48" s="656">
        <v>5000</v>
      </c>
      <c r="SET48" s="635"/>
      <c r="SEU48" s="656">
        <v>5000</v>
      </c>
      <c r="SEV48" s="635"/>
      <c r="SEW48" s="656">
        <v>5000</v>
      </c>
      <c r="SEX48" s="635"/>
      <c r="SEY48" s="656">
        <v>5000</v>
      </c>
      <c r="SEZ48" s="635"/>
      <c r="SFA48" s="656">
        <v>5000</v>
      </c>
      <c r="SFB48" s="635"/>
      <c r="SFC48" s="656">
        <v>5000</v>
      </c>
      <c r="SFD48" s="635"/>
      <c r="SFE48" s="656">
        <v>5000</v>
      </c>
      <c r="SFF48" s="635"/>
      <c r="SFG48" s="656">
        <v>5000</v>
      </c>
      <c r="SFH48" s="635"/>
      <c r="SFI48" s="656">
        <v>5000</v>
      </c>
      <c r="SFJ48" s="635"/>
      <c r="SFK48" s="656">
        <v>5000</v>
      </c>
      <c r="SFL48" s="635"/>
      <c r="SFM48" s="656">
        <v>5000</v>
      </c>
      <c r="SFN48" s="635"/>
      <c r="SFO48" s="656">
        <v>5000</v>
      </c>
      <c r="SFP48" s="635"/>
      <c r="SFQ48" s="656">
        <v>5000</v>
      </c>
      <c r="SFR48" s="635"/>
      <c r="SFS48" s="656">
        <v>5000</v>
      </c>
      <c r="SFT48" s="635"/>
      <c r="SFU48" s="656">
        <v>5000</v>
      </c>
      <c r="SFV48" s="635"/>
      <c r="SFW48" s="656">
        <v>5000</v>
      </c>
      <c r="SFX48" s="635"/>
      <c r="SFY48" s="656">
        <v>5000</v>
      </c>
      <c r="SFZ48" s="635"/>
      <c r="SGA48" s="656">
        <v>5000</v>
      </c>
      <c r="SGB48" s="635"/>
      <c r="SGC48" s="656">
        <v>5000</v>
      </c>
      <c r="SGD48" s="635"/>
      <c r="SGE48" s="656">
        <v>5000</v>
      </c>
      <c r="SGF48" s="635"/>
      <c r="SGG48" s="656">
        <v>5000</v>
      </c>
      <c r="SGH48" s="635"/>
      <c r="SGI48" s="656">
        <v>5000</v>
      </c>
      <c r="SGJ48" s="635"/>
      <c r="SGK48" s="656">
        <v>5000</v>
      </c>
      <c r="SGL48" s="635"/>
      <c r="SGM48" s="656">
        <v>5000</v>
      </c>
      <c r="SGN48" s="635"/>
      <c r="SGO48" s="656">
        <v>5000</v>
      </c>
      <c r="SGP48" s="635"/>
      <c r="SGQ48" s="656">
        <v>5000</v>
      </c>
      <c r="SGR48" s="635"/>
      <c r="SGS48" s="656">
        <v>5000</v>
      </c>
      <c r="SGT48" s="635"/>
      <c r="SGU48" s="656">
        <v>5000</v>
      </c>
      <c r="SGV48" s="635"/>
      <c r="SGW48" s="656">
        <v>5000</v>
      </c>
      <c r="SGX48" s="635"/>
      <c r="SGY48" s="656">
        <v>5000</v>
      </c>
      <c r="SGZ48" s="635"/>
      <c r="SHA48" s="656">
        <v>5000</v>
      </c>
      <c r="SHB48" s="635"/>
      <c r="SHC48" s="656">
        <v>5000</v>
      </c>
      <c r="SHD48" s="635"/>
      <c r="SHE48" s="656">
        <v>5000</v>
      </c>
      <c r="SHF48" s="635"/>
      <c r="SHG48" s="656">
        <v>5000</v>
      </c>
      <c r="SHH48" s="635"/>
      <c r="SHI48" s="656">
        <v>5000</v>
      </c>
      <c r="SHJ48" s="635"/>
      <c r="SHK48" s="656">
        <v>5000</v>
      </c>
      <c r="SHL48" s="635"/>
      <c r="SHM48" s="656">
        <v>5000</v>
      </c>
      <c r="SHN48" s="635"/>
      <c r="SHO48" s="656">
        <v>5000</v>
      </c>
      <c r="SHP48" s="635"/>
      <c r="SHQ48" s="656">
        <v>5000</v>
      </c>
      <c r="SHR48" s="635"/>
      <c r="SHS48" s="656">
        <v>5000</v>
      </c>
      <c r="SHT48" s="635"/>
      <c r="SHU48" s="656">
        <v>5000</v>
      </c>
      <c r="SHV48" s="635"/>
      <c r="SHW48" s="656">
        <v>5000</v>
      </c>
      <c r="SHX48" s="635"/>
      <c r="SHY48" s="656">
        <v>5000</v>
      </c>
      <c r="SHZ48" s="635"/>
      <c r="SIA48" s="656">
        <v>5000</v>
      </c>
      <c r="SIB48" s="635"/>
      <c r="SIC48" s="656">
        <v>5000</v>
      </c>
      <c r="SID48" s="635"/>
      <c r="SIE48" s="656">
        <v>5000</v>
      </c>
      <c r="SIF48" s="635"/>
      <c r="SIG48" s="656">
        <v>5000</v>
      </c>
      <c r="SIH48" s="635"/>
      <c r="SII48" s="656">
        <v>5000</v>
      </c>
      <c r="SIJ48" s="635"/>
      <c r="SIK48" s="656">
        <v>5000</v>
      </c>
      <c r="SIL48" s="635"/>
      <c r="SIM48" s="656">
        <v>5000</v>
      </c>
      <c r="SIN48" s="635"/>
      <c r="SIO48" s="656">
        <v>5000</v>
      </c>
      <c r="SIP48" s="635"/>
      <c r="SIQ48" s="656">
        <v>5000</v>
      </c>
      <c r="SIR48" s="635"/>
      <c r="SIS48" s="656">
        <v>5000</v>
      </c>
      <c r="SIT48" s="635"/>
      <c r="SIU48" s="656">
        <v>5000</v>
      </c>
      <c r="SIV48" s="635"/>
      <c r="SIW48" s="656">
        <v>5000</v>
      </c>
      <c r="SIX48" s="635"/>
      <c r="SIY48" s="656">
        <v>5000</v>
      </c>
      <c r="SIZ48" s="635"/>
      <c r="SJA48" s="656">
        <v>5000</v>
      </c>
      <c r="SJB48" s="635"/>
      <c r="SJC48" s="656">
        <v>5000</v>
      </c>
      <c r="SJD48" s="635"/>
      <c r="SJE48" s="656">
        <v>5000</v>
      </c>
      <c r="SJF48" s="635"/>
      <c r="SJG48" s="656">
        <v>5000</v>
      </c>
      <c r="SJH48" s="635"/>
      <c r="SJI48" s="656">
        <v>5000</v>
      </c>
      <c r="SJJ48" s="635"/>
      <c r="SJK48" s="656">
        <v>5000</v>
      </c>
      <c r="SJL48" s="635"/>
      <c r="SJM48" s="656">
        <v>5000</v>
      </c>
      <c r="SJN48" s="635"/>
      <c r="SJO48" s="656">
        <v>5000</v>
      </c>
      <c r="SJP48" s="635"/>
      <c r="SJQ48" s="656">
        <v>5000</v>
      </c>
      <c r="SJR48" s="635"/>
      <c r="SJS48" s="656">
        <v>5000</v>
      </c>
      <c r="SJT48" s="635"/>
      <c r="SJU48" s="656">
        <v>5000</v>
      </c>
      <c r="SJV48" s="635"/>
      <c r="SJW48" s="656">
        <v>5000</v>
      </c>
      <c r="SJX48" s="635"/>
      <c r="SJY48" s="656">
        <v>5000</v>
      </c>
      <c r="SJZ48" s="635"/>
      <c r="SKA48" s="656">
        <v>5000</v>
      </c>
      <c r="SKB48" s="635"/>
      <c r="SKC48" s="656">
        <v>5000</v>
      </c>
      <c r="SKD48" s="635"/>
      <c r="SKE48" s="656">
        <v>5000</v>
      </c>
      <c r="SKF48" s="635"/>
      <c r="SKG48" s="656">
        <v>5000</v>
      </c>
      <c r="SKH48" s="635"/>
      <c r="SKI48" s="656">
        <v>5000</v>
      </c>
      <c r="SKJ48" s="635"/>
      <c r="SKK48" s="656">
        <v>5000</v>
      </c>
      <c r="SKL48" s="635"/>
      <c r="SKM48" s="656">
        <v>5000</v>
      </c>
      <c r="SKN48" s="635"/>
      <c r="SKO48" s="656">
        <v>5000</v>
      </c>
      <c r="SKP48" s="635"/>
      <c r="SKQ48" s="656">
        <v>5000</v>
      </c>
      <c r="SKR48" s="635"/>
      <c r="SKS48" s="656">
        <v>5000</v>
      </c>
      <c r="SKT48" s="635"/>
      <c r="SKU48" s="656">
        <v>5000</v>
      </c>
      <c r="SKV48" s="635"/>
      <c r="SKW48" s="656">
        <v>5000</v>
      </c>
      <c r="SKX48" s="635"/>
      <c r="SKY48" s="656">
        <v>5000</v>
      </c>
      <c r="SKZ48" s="635"/>
      <c r="SLA48" s="656">
        <v>5000</v>
      </c>
      <c r="SLB48" s="635"/>
      <c r="SLC48" s="656">
        <v>5000</v>
      </c>
      <c r="SLD48" s="635"/>
      <c r="SLE48" s="656">
        <v>5000</v>
      </c>
      <c r="SLF48" s="635"/>
      <c r="SLG48" s="656">
        <v>5000</v>
      </c>
      <c r="SLH48" s="635"/>
      <c r="SLI48" s="656">
        <v>5000</v>
      </c>
      <c r="SLJ48" s="635"/>
      <c r="SLK48" s="656">
        <v>5000</v>
      </c>
      <c r="SLL48" s="635"/>
      <c r="SLM48" s="656">
        <v>5000</v>
      </c>
      <c r="SLN48" s="635"/>
      <c r="SLO48" s="656">
        <v>5000</v>
      </c>
      <c r="SLP48" s="635"/>
      <c r="SLQ48" s="656">
        <v>5000</v>
      </c>
      <c r="SLR48" s="635"/>
      <c r="SLS48" s="656">
        <v>5000</v>
      </c>
      <c r="SLT48" s="635"/>
      <c r="SLU48" s="656">
        <v>5000</v>
      </c>
      <c r="SLV48" s="635"/>
      <c r="SLW48" s="656">
        <v>5000</v>
      </c>
      <c r="SLX48" s="635"/>
      <c r="SLY48" s="656">
        <v>5000</v>
      </c>
      <c r="SLZ48" s="635"/>
      <c r="SMA48" s="656">
        <v>5000</v>
      </c>
      <c r="SMB48" s="635"/>
      <c r="SMC48" s="656">
        <v>5000</v>
      </c>
      <c r="SMD48" s="635"/>
      <c r="SME48" s="656">
        <v>5000</v>
      </c>
      <c r="SMF48" s="635"/>
      <c r="SMG48" s="656">
        <v>5000</v>
      </c>
      <c r="SMH48" s="635"/>
      <c r="SMI48" s="656">
        <v>5000</v>
      </c>
      <c r="SMJ48" s="635"/>
      <c r="SMK48" s="656">
        <v>5000</v>
      </c>
      <c r="SML48" s="635"/>
      <c r="SMM48" s="656">
        <v>5000</v>
      </c>
      <c r="SMN48" s="635"/>
      <c r="SMO48" s="656">
        <v>5000</v>
      </c>
      <c r="SMP48" s="635"/>
      <c r="SMQ48" s="656">
        <v>5000</v>
      </c>
      <c r="SMR48" s="635"/>
      <c r="SMS48" s="656">
        <v>5000</v>
      </c>
      <c r="SMT48" s="635"/>
      <c r="SMU48" s="656">
        <v>5000</v>
      </c>
      <c r="SMV48" s="635"/>
      <c r="SMW48" s="656">
        <v>5000</v>
      </c>
      <c r="SMX48" s="635"/>
      <c r="SMY48" s="656">
        <v>5000</v>
      </c>
      <c r="SMZ48" s="635"/>
      <c r="SNA48" s="656">
        <v>5000</v>
      </c>
      <c r="SNB48" s="635"/>
      <c r="SNC48" s="656">
        <v>5000</v>
      </c>
      <c r="SND48" s="635"/>
      <c r="SNE48" s="656">
        <v>5000</v>
      </c>
      <c r="SNF48" s="635"/>
      <c r="SNG48" s="656">
        <v>5000</v>
      </c>
      <c r="SNH48" s="635"/>
      <c r="SNI48" s="656">
        <v>5000</v>
      </c>
      <c r="SNJ48" s="635"/>
      <c r="SNK48" s="656">
        <v>5000</v>
      </c>
      <c r="SNL48" s="635"/>
      <c r="SNM48" s="656">
        <v>5000</v>
      </c>
      <c r="SNN48" s="635"/>
      <c r="SNO48" s="656">
        <v>5000</v>
      </c>
      <c r="SNP48" s="635"/>
      <c r="SNQ48" s="656">
        <v>5000</v>
      </c>
      <c r="SNR48" s="635"/>
      <c r="SNS48" s="656">
        <v>5000</v>
      </c>
      <c r="SNT48" s="635"/>
      <c r="SNU48" s="656">
        <v>5000</v>
      </c>
      <c r="SNV48" s="635"/>
      <c r="SNW48" s="656">
        <v>5000</v>
      </c>
      <c r="SNX48" s="635"/>
      <c r="SNY48" s="656">
        <v>5000</v>
      </c>
      <c r="SNZ48" s="635"/>
      <c r="SOA48" s="656">
        <v>5000</v>
      </c>
      <c r="SOB48" s="635"/>
      <c r="SOC48" s="656">
        <v>5000</v>
      </c>
      <c r="SOD48" s="635"/>
      <c r="SOE48" s="656">
        <v>5000</v>
      </c>
      <c r="SOF48" s="635"/>
      <c r="SOG48" s="656">
        <v>5000</v>
      </c>
      <c r="SOH48" s="635"/>
      <c r="SOI48" s="656">
        <v>5000</v>
      </c>
      <c r="SOJ48" s="635"/>
      <c r="SOK48" s="656">
        <v>5000</v>
      </c>
      <c r="SOL48" s="635"/>
      <c r="SOM48" s="656">
        <v>5000</v>
      </c>
      <c r="SON48" s="635"/>
      <c r="SOO48" s="656">
        <v>5000</v>
      </c>
      <c r="SOP48" s="635"/>
      <c r="SOQ48" s="656">
        <v>5000</v>
      </c>
      <c r="SOR48" s="635"/>
      <c r="SOS48" s="656">
        <v>5000</v>
      </c>
      <c r="SOT48" s="635"/>
      <c r="SOU48" s="656">
        <v>5000</v>
      </c>
      <c r="SOV48" s="635"/>
      <c r="SOW48" s="656">
        <v>5000</v>
      </c>
      <c r="SOX48" s="635"/>
      <c r="SOY48" s="656">
        <v>5000</v>
      </c>
      <c r="SOZ48" s="635"/>
      <c r="SPA48" s="656">
        <v>5000</v>
      </c>
      <c r="SPB48" s="635"/>
      <c r="SPC48" s="656">
        <v>5000</v>
      </c>
      <c r="SPD48" s="635"/>
      <c r="SPE48" s="656">
        <v>5000</v>
      </c>
      <c r="SPF48" s="635"/>
      <c r="SPG48" s="656">
        <v>5000</v>
      </c>
      <c r="SPH48" s="635"/>
      <c r="SPI48" s="656">
        <v>5000</v>
      </c>
      <c r="SPJ48" s="635"/>
      <c r="SPK48" s="656">
        <v>5000</v>
      </c>
      <c r="SPL48" s="635"/>
      <c r="SPM48" s="656">
        <v>5000</v>
      </c>
      <c r="SPN48" s="635"/>
      <c r="SPO48" s="656">
        <v>5000</v>
      </c>
      <c r="SPP48" s="635"/>
      <c r="SPQ48" s="656">
        <v>5000</v>
      </c>
      <c r="SPR48" s="635"/>
      <c r="SPS48" s="656">
        <v>5000</v>
      </c>
      <c r="SPT48" s="635"/>
      <c r="SPU48" s="656">
        <v>5000</v>
      </c>
      <c r="SPV48" s="635"/>
      <c r="SPW48" s="656">
        <v>5000</v>
      </c>
      <c r="SPX48" s="635"/>
      <c r="SPY48" s="656">
        <v>5000</v>
      </c>
      <c r="SPZ48" s="635"/>
      <c r="SQA48" s="656">
        <v>5000</v>
      </c>
      <c r="SQB48" s="635"/>
      <c r="SQC48" s="656">
        <v>5000</v>
      </c>
      <c r="SQD48" s="635"/>
      <c r="SQE48" s="656">
        <v>5000</v>
      </c>
      <c r="SQF48" s="635"/>
      <c r="SQG48" s="656">
        <v>5000</v>
      </c>
      <c r="SQH48" s="635"/>
      <c r="SQI48" s="656">
        <v>5000</v>
      </c>
      <c r="SQJ48" s="635"/>
      <c r="SQK48" s="656">
        <v>5000</v>
      </c>
      <c r="SQL48" s="635"/>
      <c r="SQM48" s="656">
        <v>5000</v>
      </c>
      <c r="SQN48" s="635"/>
      <c r="SQO48" s="656">
        <v>5000</v>
      </c>
      <c r="SQP48" s="635"/>
      <c r="SQQ48" s="656">
        <v>5000</v>
      </c>
      <c r="SQR48" s="635"/>
      <c r="SQS48" s="656">
        <v>5000</v>
      </c>
      <c r="SQT48" s="635"/>
      <c r="SQU48" s="656">
        <v>5000</v>
      </c>
      <c r="SQV48" s="635"/>
      <c r="SQW48" s="656">
        <v>5000</v>
      </c>
      <c r="SQX48" s="635"/>
      <c r="SQY48" s="656">
        <v>5000</v>
      </c>
      <c r="SQZ48" s="635"/>
      <c r="SRA48" s="656">
        <v>5000</v>
      </c>
      <c r="SRB48" s="635"/>
      <c r="SRC48" s="656">
        <v>5000</v>
      </c>
      <c r="SRD48" s="635"/>
      <c r="SRE48" s="656">
        <v>5000</v>
      </c>
      <c r="SRF48" s="635"/>
      <c r="SRG48" s="656">
        <v>5000</v>
      </c>
      <c r="SRH48" s="635"/>
      <c r="SRI48" s="656">
        <v>5000</v>
      </c>
      <c r="SRJ48" s="635"/>
      <c r="SRK48" s="656">
        <v>5000</v>
      </c>
      <c r="SRL48" s="635"/>
      <c r="SRM48" s="656">
        <v>5000</v>
      </c>
      <c r="SRN48" s="635"/>
      <c r="SRO48" s="656">
        <v>5000</v>
      </c>
      <c r="SRP48" s="635"/>
      <c r="SRQ48" s="656">
        <v>5000</v>
      </c>
      <c r="SRR48" s="635"/>
      <c r="SRS48" s="656">
        <v>5000</v>
      </c>
      <c r="SRT48" s="635"/>
      <c r="SRU48" s="656">
        <v>5000</v>
      </c>
      <c r="SRV48" s="635"/>
      <c r="SRW48" s="656">
        <v>5000</v>
      </c>
      <c r="SRX48" s="635"/>
      <c r="SRY48" s="656">
        <v>5000</v>
      </c>
      <c r="SRZ48" s="635"/>
      <c r="SSA48" s="656">
        <v>5000</v>
      </c>
      <c r="SSB48" s="635"/>
      <c r="SSC48" s="656">
        <v>5000</v>
      </c>
      <c r="SSD48" s="635"/>
      <c r="SSE48" s="656">
        <v>5000</v>
      </c>
      <c r="SSF48" s="635"/>
      <c r="SSG48" s="656">
        <v>5000</v>
      </c>
      <c r="SSH48" s="635"/>
      <c r="SSI48" s="656">
        <v>5000</v>
      </c>
      <c r="SSJ48" s="635"/>
      <c r="SSK48" s="656">
        <v>5000</v>
      </c>
      <c r="SSL48" s="635"/>
      <c r="SSM48" s="656">
        <v>5000</v>
      </c>
      <c r="SSN48" s="635"/>
      <c r="SSO48" s="656">
        <v>5000</v>
      </c>
      <c r="SSP48" s="635"/>
      <c r="SSQ48" s="656">
        <v>5000</v>
      </c>
      <c r="SSR48" s="635"/>
      <c r="SSS48" s="656">
        <v>5000</v>
      </c>
      <c r="SST48" s="635"/>
      <c r="SSU48" s="656">
        <v>5000</v>
      </c>
      <c r="SSV48" s="635"/>
      <c r="SSW48" s="656">
        <v>5000</v>
      </c>
      <c r="SSX48" s="635"/>
      <c r="SSY48" s="656">
        <v>5000</v>
      </c>
      <c r="SSZ48" s="635"/>
      <c r="STA48" s="656">
        <v>5000</v>
      </c>
      <c r="STB48" s="635"/>
      <c r="STC48" s="656">
        <v>5000</v>
      </c>
      <c r="STD48" s="635"/>
      <c r="STE48" s="656">
        <v>5000</v>
      </c>
      <c r="STF48" s="635"/>
      <c r="STG48" s="656">
        <v>5000</v>
      </c>
      <c r="STH48" s="635"/>
      <c r="STI48" s="656">
        <v>5000</v>
      </c>
      <c r="STJ48" s="635"/>
      <c r="STK48" s="656">
        <v>5000</v>
      </c>
      <c r="STL48" s="635"/>
      <c r="STM48" s="656">
        <v>5000</v>
      </c>
      <c r="STN48" s="635"/>
      <c r="STO48" s="656">
        <v>5000</v>
      </c>
      <c r="STP48" s="635"/>
      <c r="STQ48" s="656">
        <v>5000</v>
      </c>
      <c r="STR48" s="635"/>
      <c r="STS48" s="656">
        <v>5000</v>
      </c>
      <c r="STT48" s="635"/>
      <c r="STU48" s="656">
        <v>5000</v>
      </c>
      <c r="STV48" s="635"/>
      <c r="STW48" s="656">
        <v>5000</v>
      </c>
      <c r="STX48" s="635"/>
      <c r="STY48" s="656">
        <v>5000</v>
      </c>
      <c r="STZ48" s="635"/>
      <c r="SUA48" s="656">
        <v>5000</v>
      </c>
      <c r="SUB48" s="635"/>
      <c r="SUC48" s="656">
        <v>5000</v>
      </c>
      <c r="SUD48" s="635"/>
      <c r="SUE48" s="656">
        <v>5000</v>
      </c>
      <c r="SUF48" s="635"/>
      <c r="SUG48" s="656">
        <v>5000</v>
      </c>
      <c r="SUH48" s="635"/>
      <c r="SUI48" s="656">
        <v>5000</v>
      </c>
      <c r="SUJ48" s="635"/>
      <c r="SUK48" s="656">
        <v>5000</v>
      </c>
      <c r="SUL48" s="635"/>
      <c r="SUM48" s="656">
        <v>5000</v>
      </c>
      <c r="SUN48" s="635"/>
      <c r="SUO48" s="656">
        <v>5000</v>
      </c>
      <c r="SUP48" s="635"/>
      <c r="SUQ48" s="656">
        <v>5000</v>
      </c>
      <c r="SUR48" s="635"/>
      <c r="SUS48" s="656">
        <v>5000</v>
      </c>
      <c r="SUT48" s="635"/>
      <c r="SUU48" s="656">
        <v>5000</v>
      </c>
      <c r="SUV48" s="635"/>
      <c r="SUW48" s="656">
        <v>5000</v>
      </c>
      <c r="SUX48" s="635"/>
      <c r="SUY48" s="656">
        <v>5000</v>
      </c>
      <c r="SUZ48" s="635"/>
      <c r="SVA48" s="656">
        <v>5000</v>
      </c>
      <c r="SVB48" s="635"/>
      <c r="SVC48" s="656">
        <v>5000</v>
      </c>
      <c r="SVD48" s="635"/>
      <c r="SVE48" s="656">
        <v>5000</v>
      </c>
      <c r="SVF48" s="635"/>
      <c r="SVG48" s="656">
        <v>5000</v>
      </c>
      <c r="SVH48" s="635"/>
      <c r="SVI48" s="656">
        <v>5000</v>
      </c>
      <c r="SVJ48" s="635"/>
      <c r="SVK48" s="656">
        <v>5000</v>
      </c>
      <c r="SVL48" s="635"/>
      <c r="SVM48" s="656">
        <v>5000</v>
      </c>
      <c r="SVN48" s="635"/>
      <c r="SVO48" s="656">
        <v>5000</v>
      </c>
      <c r="SVP48" s="635"/>
      <c r="SVQ48" s="656">
        <v>5000</v>
      </c>
      <c r="SVR48" s="635"/>
      <c r="SVS48" s="656">
        <v>5000</v>
      </c>
      <c r="SVT48" s="635"/>
      <c r="SVU48" s="656">
        <v>5000</v>
      </c>
      <c r="SVV48" s="635"/>
      <c r="SVW48" s="656">
        <v>5000</v>
      </c>
      <c r="SVX48" s="635"/>
      <c r="SVY48" s="656">
        <v>5000</v>
      </c>
      <c r="SVZ48" s="635"/>
      <c r="SWA48" s="656">
        <v>5000</v>
      </c>
      <c r="SWB48" s="635"/>
      <c r="SWC48" s="656">
        <v>5000</v>
      </c>
      <c r="SWD48" s="635"/>
      <c r="SWE48" s="656">
        <v>5000</v>
      </c>
      <c r="SWF48" s="635"/>
      <c r="SWG48" s="656">
        <v>5000</v>
      </c>
      <c r="SWH48" s="635"/>
      <c r="SWI48" s="656">
        <v>5000</v>
      </c>
      <c r="SWJ48" s="635"/>
      <c r="SWK48" s="656">
        <v>5000</v>
      </c>
      <c r="SWL48" s="635"/>
      <c r="SWM48" s="656">
        <v>5000</v>
      </c>
      <c r="SWN48" s="635"/>
      <c r="SWO48" s="656">
        <v>5000</v>
      </c>
      <c r="SWP48" s="635"/>
      <c r="SWQ48" s="656">
        <v>5000</v>
      </c>
      <c r="SWR48" s="635"/>
      <c r="SWS48" s="656">
        <v>5000</v>
      </c>
      <c r="SWT48" s="635"/>
      <c r="SWU48" s="656">
        <v>5000</v>
      </c>
      <c r="SWV48" s="635"/>
      <c r="SWW48" s="656">
        <v>5000</v>
      </c>
      <c r="SWX48" s="635"/>
      <c r="SWY48" s="656">
        <v>5000</v>
      </c>
      <c r="SWZ48" s="635"/>
      <c r="SXA48" s="656">
        <v>5000</v>
      </c>
      <c r="SXB48" s="635"/>
      <c r="SXC48" s="656">
        <v>5000</v>
      </c>
      <c r="SXD48" s="635"/>
      <c r="SXE48" s="656">
        <v>5000</v>
      </c>
      <c r="SXF48" s="635"/>
      <c r="SXG48" s="656">
        <v>5000</v>
      </c>
      <c r="SXH48" s="635"/>
      <c r="SXI48" s="656">
        <v>5000</v>
      </c>
      <c r="SXJ48" s="635"/>
      <c r="SXK48" s="656">
        <v>5000</v>
      </c>
      <c r="SXL48" s="635"/>
      <c r="SXM48" s="656">
        <v>5000</v>
      </c>
      <c r="SXN48" s="635"/>
      <c r="SXO48" s="656">
        <v>5000</v>
      </c>
      <c r="SXP48" s="635"/>
      <c r="SXQ48" s="656">
        <v>5000</v>
      </c>
      <c r="SXR48" s="635"/>
      <c r="SXS48" s="656">
        <v>5000</v>
      </c>
      <c r="SXT48" s="635"/>
      <c r="SXU48" s="656">
        <v>5000</v>
      </c>
      <c r="SXV48" s="635"/>
      <c r="SXW48" s="656">
        <v>5000</v>
      </c>
      <c r="SXX48" s="635"/>
      <c r="SXY48" s="656">
        <v>5000</v>
      </c>
      <c r="SXZ48" s="635"/>
      <c r="SYA48" s="656">
        <v>5000</v>
      </c>
      <c r="SYB48" s="635"/>
      <c r="SYC48" s="656">
        <v>5000</v>
      </c>
      <c r="SYD48" s="635"/>
      <c r="SYE48" s="656">
        <v>5000</v>
      </c>
      <c r="SYF48" s="635"/>
      <c r="SYG48" s="656">
        <v>5000</v>
      </c>
      <c r="SYH48" s="635"/>
      <c r="SYI48" s="656">
        <v>5000</v>
      </c>
      <c r="SYJ48" s="635"/>
      <c r="SYK48" s="656">
        <v>5000</v>
      </c>
      <c r="SYL48" s="635"/>
      <c r="SYM48" s="656">
        <v>5000</v>
      </c>
      <c r="SYN48" s="635"/>
      <c r="SYO48" s="656">
        <v>5000</v>
      </c>
      <c r="SYP48" s="635"/>
      <c r="SYQ48" s="656">
        <v>5000</v>
      </c>
      <c r="SYR48" s="635"/>
      <c r="SYS48" s="656">
        <v>5000</v>
      </c>
      <c r="SYT48" s="635"/>
      <c r="SYU48" s="656">
        <v>5000</v>
      </c>
      <c r="SYV48" s="635"/>
      <c r="SYW48" s="656">
        <v>5000</v>
      </c>
      <c r="SYX48" s="635"/>
      <c r="SYY48" s="656">
        <v>5000</v>
      </c>
      <c r="SYZ48" s="635"/>
      <c r="SZA48" s="656">
        <v>5000</v>
      </c>
      <c r="SZB48" s="635"/>
      <c r="SZC48" s="656">
        <v>5000</v>
      </c>
      <c r="SZD48" s="635"/>
      <c r="SZE48" s="656">
        <v>5000</v>
      </c>
      <c r="SZF48" s="635"/>
      <c r="SZG48" s="656">
        <v>5000</v>
      </c>
      <c r="SZH48" s="635"/>
      <c r="SZI48" s="656">
        <v>5000</v>
      </c>
      <c r="SZJ48" s="635"/>
      <c r="SZK48" s="656">
        <v>5000</v>
      </c>
      <c r="SZL48" s="635"/>
      <c r="SZM48" s="656">
        <v>5000</v>
      </c>
      <c r="SZN48" s="635"/>
      <c r="SZO48" s="656">
        <v>5000</v>
      </c>
      <c r="SZP48" s="635"/>
      <c r="SZQ48" s="656">
        <v>5000</v>
      </c>
      <c r="SZR48" s="635"/>
      <c r="SZS48" s="656">
        <v>5000</v>
      </c>
      <c r="SZT48" s="635"/>
      <c r="SZU48" s="656">
        <v>5000</v>
      </c>
      <c r="SZV48" s="635"/>
      <c r="SZW48" s="656">
        <v>5000</v>
      </c>
      <c r="SZX48" s="635"/>
      <c r="SZY48" s="656">
        <v>5000</v>
      </c>
      <c r="SZZ48" s="635"/>
      <c r="TAA48" s="656">
        <v>5000</v>
      </c>
      <c r="TAB48" s="635"/>
      <c r="TAC48" s="656">
        <v>5000</v>
      </c>
      <c r="TAD48" s="635"/>
      <c r="TAE48" s="656">
        <v>5000</v>
      </c>
      <c r="TAF48" s="635"/>
      <c r="TAG48" s="656">
        <v>5000</v>
      </c>
      <c r="TAH48" s="635"/>
      <c r="TAI48" s="656">
        <v>5000</v>
      </c>
      <c r="TAJ48" s="635"/>
      <c r="TAK48" s="656">
        <v>5000</v>
      </c>
      <c r="TAL48" s="635"/>
      <c r="TAM48" s="656">
        <v>5000</v>
      </c>
      <c r="TAN48" s="635"/>
      <c r="TAO48" s="656">
        <v>5000</v>
      </c>
      <c r="TAP48" s="635"/>
      <c r="TAQ48" s="656">
        <v>5000</v>
      </c>
      <c r="TAR48" s="635"/>
      <c r="TAS48" s="656">
        <v>5000</v>
      </c>
      <c r="TAT48" s="635"/>
      <c r="TAU48" s="656">
        <v>5000</v>
      </c>
      <c r="TAV48" s="635"/>
      <c r="TAW48" s="656">
        <v>5000</v>
      </c>
      <c r="TAX48" s="635"/>
      <c r="TAY48" s="656">
        <v>5000</v>
      </c>
      <c r="TAZ48" s="635"/>
      <c r="TBA48" s="656">
        <v>5000</v>
      </c>
      <c r="TBB48" s="635"/>
      <c r="TBC48" s="656">
        <v>5000</v>
      </c>
      <c r="TBD48" s="635"/>
      <c r="TBE48" s="656">
        <v>5000</v>
      </c>
      <c r="TBF48" s="635"/>
      <c r="TBG48" s="656">
        <v>5000</v>
      </c>
      <c r="TBH48" s="635"/>
      <c r="TBI48" s="656">
        <v>5000</v>
      </c>
      <c r="TBJ48" s="635"/>
      <c r="TBK48" s="656">
        <v>5000</v>
      </c>
      <c r="TBL48" s="635"/>
      <c r="TBM48" s="656">
        <v>5000</v>
      </c>
      <c r="TBN48" s="635"/>
      <c r="TBO48" s="656">
        <v>5000</v>
      </c>
      <c r="TBP48" s="635"/>
      <c r="TBQ48" s="656">
        <v>5000</v>
      </c>
      <c r="TBR48" s="635"/>
      <c r="TBS48" s="656">
        <v>5000</v>
      </c>
      <c r="TBT48" s="635"/>
      <c r="TBU48" s="656">
        <v>5000</v>
      </c>
      <c r="TBV48" s="635"/>
      <c r="TBW48" s="656">
        <v>5000</v>
      </c>
      <c r="TBX48" s="635"/>
      <c r="TBY48" s="656">
        <v>5000</v>
      </c>
      <c r="TBZ48" s="635"/>
      <c r="TCA48" s="656">
        <v>5000</v>
      </c>
      <c r="TCB48" s="635"/>
      <c r="TCC48" s="656">
        <v>5000</v>
      </c>
      <c r="TCD48" s="635"/>
      <c r="TCE48" s="656">
        <v>5000</v>
      </c>
      <c r="TCF48" s="635"/>
      <c r="TCG48" s="656">
        <v>5000</v>
      </c>
      <c r="TCH48" s="635"/>
      <c r="TCI48" s="656">
        <v>5000</v>
      </c>
      <c r="TCJ48" s="635"/>
      <c r="TCK48" s="656">
        <v>5000</v>
      </c>
      <c r="TCL48" s="635"/>
      <c r="TCM48" s="656">
        <v>5000</v>
      </c>
      <c r="TCN48" s="635"/>
      <c r="TCO48" s="656">
        <v>5000</v>
      </c>
      <c r="TCP48" s="635"/>
      <c r="TCQ48" s="656">
        <v>5000</v>
      </c>
      <c r="TCR48" s="635"/>
      <c r="TCS48" s="656">
        <v>5000</v>
      </c>
      <c r="TCT48" s="635"/>
      <c r="TCU48" s="656">
        <v>5000</v>
      </c>
      <c r="TCV48" s="635"/>
      <c r="TCW48" s="656">
        <v>5000</v>
      </c>
      <c r="TCX48" s="635"/>
      <c r="TCY48" s="656">
        <v>5000</v>
      </c>
      <c r="TCZ48" s="635"/>
      <c r="TDA48" s="656">
        <v>5000</v>
      </c>
      <c r="TDB48" s="635"/>
      <c r="TDC48" s="656">
        <v>5000</v>
      </c>
      <c r="TDD48" s="635"/>
      <c r="TDE48" s="656">
        <v>5000</v>
      </c>
      <c r="TDF48" s="635"/>
      <c r="TDG48" s="656">
        <v>5000</v>
      </c>
      <c r="TDH48" s="635"/>
      <c r="TDI48" s="656">
        <v>5000</v>
      </c>
      <c r="TDJ48" s="635"/>
      <c r="TDK48" s="656">
        <v>5000</v>
      </c>
      <c r="TDL48" s="635"/>
      <c r="TDM48" s="656">
        <v>5000</v>
      </c>
      <c r="TDN48" s="635"/>
      <c r="TDO48" s="656">
        <v>5000</v>
      </c>
      <c r="TDP48" s="635"/>
      <c r="TDQ48" s="656">
        <v>5000</v>
      </c>
      <c r="TDR48" s="635"/>
      <c r="TDS48" s="656">
        <v>5000</v>
      </c>
      <c r="TDT48" s="635"/>
      <c r="TDU48" s="656">
        <v>5000</v>
      </c>
      <c r="TDV48" s="635"/>
      <c r="TDW48" s="656">
        <v>5000</v>
      </c>
      <c r="TDX48" s="635"/>
      <c r="TDY48" s="656">
        <v>5000</v>
      </c>
      <c r="TDZ48" s="635"/>
      <c r="TEA48" s="656">
        <v>5000</v>
      </c>
      <c r="TEB48" s="635"/>
      <c r="TEC48" s="656">
        <v>5000</v>
      </c>
      <c r="TED48" s="635"/>
      <c r="TEE48" s="656">
        <v>5000</v>
      </c>
      <c r="TEF48" s="635"/>
      <c r="TEG48" s="656">
        <v>5000</v>
      </c>
      <c r="TEH48" s="635"/>
      <c r="TEI48" s="656">
        <v>5000</v>
      </c>
      <c r="TEJ48" s="635"/>
      <c r="TEK48" s="656">
        <v>5000</v>
      </c>
      <c r="TEL48" s="635"/>
      <c r="TEM48" s="656">
        <v>5000</v>
      </c>
      <c r="TEN48" s="635"/>
      <c r="TEO48" s="656">
        <v>5000</v>
      </c>
      <c r="TEP48" s="635"/>
      <c r="TEQ48" s="656">
        <v>5000</v>
      </c>
      <c r="TER48" s="635"/>
      <c r="TES48" s="656">
        <v>5000</v>
      </c>
      <c r="TET48" s="635"/>
      <c r="TEU48" s="656">
        <v>5000</v>
      </c>
      <c r="TEV48" s="635"/>
      <c r="TEW48" s="656">
        <v>5000</v>
      </c>
      <c r="TEX48" s="635"/>
      <c r="TEY48" s="656">
        <v>5000</v>
      </c>
      <c r="TEZ48" s="635"/>
      <c r="TFA48" s="656">
        <v>5000</v>
      </c>
      <c r="TFB48" s="635"/>
      <c r="TFC48" s="656">
        <v>5000</v>
      </c>
      <c r="TFD48" s="635"/>
      <c r="TFE48" s="656">
        <v>5000</v>
      </c>
      <c r="TFF48" s="635"/>
      <c r="TFG48" s="656">
        <v>5000</v>
      </c>
      <c r="TFH48" s="635"/>
      <c r="TFI48" s="656">
        <v>5000</v>
      </c>
      <c r="TFJ48" s="635"/>
      <c r="TFK48" s="656">
        <v>5000</v>
      </c>
      <c r="TFL48" s="635"/>
      <c r="TFM48" s="656">
        <v>5000</v>
      </c>
      <c r="TFN48" s="635"/>
      <c r="TFO48" s="656">
        <v>5000</v>
      </c>
      <c r="TFP48" s="635"/>
      <c r="TFQ48" s="656">
        <v>5000</v>
      </c>
      <c r="TFR48" s="635"/>
      <c r="TFS48" s="656">
        <v>5000</v>
      </c>
      <c r="TFT48" s="635"/>
      <c r="TFU48" s="656">
        <v>5000</v>
      </c>
      <c r="TFV48" s="635"/>
      <c r="TFW48" s="656">
        <v>5000</v>
      </c>
      <c r="TFX48" s="635"/>
      <c r="TFY48" s="656">
        <v>5000</v>
      </c>
      <c r="TFZ48" s="635"/>
      <c r="TGA48" s="656">
        <v>5000</v>
      </c>
      <c r="TGB48" s="635"/>
      <c r="TGC48" s="656">
        <v>5000</v>
      </c>
      <c r="TGD48" s="635"/>
      <c r="TGE48" s="656">
        <v>5000</v>
      </c>
      <c r="TGF48" s="635"/>
      <c r="TGG48" s="656">
        <v>5000</v>
      </c>
      <c r="TGH48" s="635"/>
      <c r="TGI48" s="656">
        <v>5000</v>
      </c>
      <c r="TGJ48" s="635"/>
      <c r="TGK48" s="656">
        <v>5000</v>
      </c>
      <c r="TGL48" s="635"/>
      <c r="TGM48" s="656">
        <v>5000</v>
      </c>
      <c r="TGN48" s="635"/>
      <c r="TGO48" s="656">
        <v>5000</v>
      </c>
      <c r="TGP48" s="635"/>
      <c r="TGQ48" s="656">
        <v>5000</v>
      </c>
      <c r="TGR48" s="635"/>
      <c r="TGS48" s="656">
        <v>5000</v>
      </c>
      <c r="TGT48" s="635"/>
      <c r="TGU48" s="656">
        <v>5000</v>
      </c>
      <c r="TGV48" s="635"/>
      <c r="TGW48" s="656">
        <v>5000</v>
      </c>
      <c r="TGX48" s="635"/>
      <c r="TGY48" s="656">
        <v>5000</v>
      </c>
      <c r="TGZ48" s="635"/>
      <c r="THA48" s="656">
        <v>5000</v>
      </c>
      <c r="THB48" s="635"/>
      <c r="THC48" s="656">
        <v>5000</v>
      </c>
      <c r="THD48" s="635"/>
      <c r="THE48" s="656">
        <v>5000</v>
      </c>
      <c r="THF48" s="635"/>
      <c r="THG48" s="656">
        <v>5000</v>
      </c>
      <c r="THH48" s="635"/>
      <c r="THI48" s="656">
        <v>5000</v>
      </c>
      <c r="THJ48" s="635"/>
      <c r="THK48" s="656">
        <v>5000</v>
      </c>
      <c r="THL48" s="635"/>
      <c r="THM48" s="656">
        <v>5000</v>
      </c>
      <c r="THN48" s="635"/>
      <c r="THO48" s="656">
        <v>5000</v>
      </c>
      <c r="THP48" s="635"/>
      <c r="THQ48" s="656">
        <v>5000</v>
      </c>
      <c r="THR48" s="635"/>
      <c r="THS48" s="656">
        <v>5000</v>
      </c>
      <c r="THT48" s="635"/>
      <c r="THU48" s="656">
        <v>5000</v>
      </c>
      <c r="THV48" s="635"/>
      <c r="THW48" s="656">
        <v>5000</v>
      </c>
      <c r="THX48" s="635"/>
      <c r="THY48" s="656">
        <v>5000</v>
      </c>
      <c r="THZ48" s="635"/>
      <c r="TIA48" s="656">
        <v>5000</v>
      </c>
      <c r="TIB48" s="635"/>
      <c r="TIC48" s="656">
        <v>5000</v>
      </c>
      <c r="TID48" s="635"/>
      <c r="TIE48" s="656">
        <v>5000</v>
      </c>
      <c r="TIF48" s="635"/>
      <c r="TIG48" s="656">
        <v>5000</v>
      </c>
      <c r="TIH48" s="635"/>
      <c r="TII48" s="656">
        <v>5000</v>
      </c>
      <c r="TIJ48" s="635"/>
      <c r="TIK48" s="656">
        <v>5000</v>
      </c>
      <c r="TIL48" s="635"/>
      <c r="TIM48" s="656">
        <v>5000</v>
      </c>
      <c r="TIN48" s="635"/>
      <c r="TIO48" s="656">
        <v>5000</v>
      </c>
      <c r="TIP48" s="635"/>
      <c r="TIQ48" s="656">
        <v>5000</v>
      </c>
      <c r="TIR48" s="635"/>
      <c r="TIS48" s="656">
        <v>5000</v>
      </c>
      <c r="TIT48" s="635"/>
      <c r="TIU48" s="656">
        <v>5000</v>
      </c>
      <c r="TIV48" s="635"/>
      <c r="TIW48" s="656">
        <v>5000</v>
      </c>
      <c r="TIX48" s="635"/>
      <c r="TIY48" s="656">
        <v>5000</v>
      </c>
      <c r="TIZ48" s="635"/>
      <c r="TJA48" s="656">
        <v>5000</v>
      </c>
      <c r="TJB48" s="635"/>
      <c r="TJC48" s="656">
        <v>5000</v>
      </c>
      <c r="TJD48" s="635"/>
      <c r="TJE48" s="656">
        <v>5000</v>
      </c>
      <c r="TJF48" s="635"/>
      <c r="TJG48" s="656">
        <v>5000</v>
      </c>
      <c r="TJH48" s="635"/>
      <c r="TJI48" s="656">
        <v>5000</v>
      </c>
      <c r="TJJ48" s="635"/>
      <c r="TJK48" s="656">
        <v>5000</v>
      </c>
      <c r="TJL48" s="635"/>
      <c r="TJM48" s="656">
        <v>5000</v>
      </c>
      <c r="TJN48" s="635"/>
      <c r="TJO48" s="656">
        <v>5000</v>
      </c>
      <c r="TJP48" s="635"/>
      <c r="TJQ48" s="656">
        <v>5000</v>
      </c>
      <c r="TJR48" s="635"/>
      <c r="TJS48" s="656">
        <v>5000</v>
      </c>
      <c r="TJT48" s="635"/>
      <c r="TJU48" s="656">
        <v>5000</v>
      </c>
      <c r="TJV48" s="635"/>
      <c r="TJW48" s="656">
        <v>5000</v>
      </c>
      <c r="TJX48" s="635"/>
      <c r="TJY48" s="656">
        <v>5000</v>
      </c>
      <c r="TJZ48" s="635"/>
      <c r="TKA48" s="656">
        <v>5000</v>
      </c>
      <c r="TKB48" s="635"/>
      <c r="TKC48" s="656">
        <v>5000</v>
      </c>
      <c r="TKD48" s="635"/>
      <c r="TKE48" s="656">
        <v>5000</v>
      </c>
      <c r="TKF48" s="635"/>
      <c r="TKG48" s="656">
        <v>5000</v>
      </c>
      <c r="TKH48" s="635"/>
      <c r="TKI48" s="656">
        <v>5000</v>
      </c>
      <c r="TKJ48" s="635"/>
      <c r="TKK48" s="656">
        <v>5000</v>
      </c>
      <c r="TKL48" s="635"/>
      <c r="TKM48" s="656">
        <v>5000</v>
      </c>
      <c r="TKN48" s="635"/>
      <c r="TKO48" s="656">
        <v>5000</v>
      </c>
      <c r="TKP48" s="635"/>
      <c r="TKQ48" s="656">
        <v>5000</v>
      </c>
      <c r="TKR48" s="635"/>
      <c r="TKS48" s="656">
        <v>5000</v>
      </c>
      <c r="TKT48" s="635"/>
      <c r="TKU48" s="656">
        <v>5000</v>
      </c>
      <c r="TKV48" s="635"/>
      <c r="TKW48" s="656">
        <v>5000</v>
      </c>
      <c r="TKX48" s="635"/>
      <c r="TKY48" s="656">
        <v>5000</v>
      </c>
      <c r="TKZ48" s="635"/>
      <c r="TLA48" s="656">
        <v>5000</v>
      </c>
      <c r="TLB48" s="635"/>
      <c r="TLC48" s="656">
        <v>5000</v>
      </c>
      <c r="TLD48" s="635"/>
      <c r="TLE48" s="656">
        <v>5000</v>
      </c>
      <c r="TLF48" s="635"/>
      <c r="TLG48" s="656">
        <v>5000</v>
      </c>
      <c r="TLH48" s="635"/>
      <c r="TLI48" s="656">
        <v>5000</v>
      </c>
      <c r="TLJ48" s="635"/>
      <c r="TLK48" s="656">
        <v>5000</v>
      </c>
      <c r="TLL48" s="635"/>
      <c r="TLM48" s="656">
        <v>5000</v>
      </c>
      <c r="TLN48" s="635"/>
      <c r="TLO48" s="656">
        <v>5000</v>
      </c>
      <c r="TLP48" s="635"/>
      <c r="TLQ48" s="656">
        <v>5000</v>
      </c>
      <c r="TLR48" s="635"/>
      <c r="TLS48" s="656">
        <v>5000</v>
      </c>
      <c r="TLT48" s="635"/>
      <c r="TLU48" s="656">
        <v>5000</v>
      </c>
      <c r="TLV48" s="635"/>
      <c r="TLW48" s="656">
        <v>5000</v>
      </c>
      <c r="TLX48" s="635"/>
      <c r="TLY48" s="656">
        <v>5000</v>
      </c>
      <c r="TLZ48" s="635"/>
      <c r="TMA48" s="656">
        <v>5000</v>
      </c>
      <c r="TMB48" s="635"/>
      <c r="TMC48" s="656">
        <v>5000</v>
      </c>
      <c r="TMD48" s="635"/>
      <c r="TME48" s="656">
        <v>5000</v>
      </c>
      <c r="TMF48" s="635"/>
      <c r="TMG48" s="656">
        <v>5000</v>
      </c>
      <c r="TMH48" s="635"/>
      <c r="TMI48" s="656">
        <v>5000</v>
      </c>
      <c r="TMJ48" s="635"/>
      <c r="TMK48" s="656">
        <v>5000</v>
      </c>
      <c r="TML48" s="635"/>
      <c r="TMM48" s="656">
        <v>5000</v>
      </c>
      <c r="TMN48" s="635"/>
      <c r="TMO48" s="656">
        <v>5000</v>
      </c>
      <c r="TMP48" s="635"/>
      <c r="TMQ48" s="656">
        <v>5000</v>
      </c>
      <c r="TMR48" s="635"/>
      <c r="TMS48" s="656">
        <v>5000</v>
      </c>
      <c r="TMT48" s="635"/>
      <c r="TMU48" s="656">
        <v>5000</v>
      </c>
      <c r="TMV48" s="635"/>
      <c r="TMW48" s="656">
        <v>5000</v>
      </c>
      <c r="TMX48" s="635"/>
      <c r="TMY48" s="656">
        <v>5000</v>
      </c>
      <c r="TMZ48" s="635"/>
      <c r="TNA48" s="656">
        <v>5000</v>
      </c>
      <c r="TNB48" s="635"/>
      <c r="TNC48" s="656">
        <v>5000</v>
      </c>
      <c r="TND48" s="635"/>
      <c r="TNE48" s="656">
        <v>5000</v>
      </c>
      <c r="TNF48" s="635"/>
      <c r="TNG48" s="656">
        <v>5000</v>
      </c>
      <c r="TNH48" s="635"/>
      <c r="TNI48" s="656">
        <v>5000</v>
      </c>
      <c r="TNJ48" s="635"/>
      <c r="TNK48" s="656">
        <v>5000</v>
      </c>
      <c r="TNL48" s="635"/>
      <c r="TNM48" s="656">
        <v>5000</v>
      </c>
      <c r="TNN48" s="635"/>
      <c r="TNO48" s="656">
        <v>5000</v>
      </c>
      <c r="TNP48" s="635"/>
      <c r="TNQ48" s="656">
        <v>5000</v>
      </c>
      <c r="TNR48" s="635"/>
      <c r="TNS48" s="656">
        <v>5000</v>
      </c>
      <c r="TNT48" s="635"/>
      <c r="TNU48" s="656">
        <v>5000</v>
      </c>
      <c r="TNV48" s="635"/>
      <c r="TNW48" s="656">
        <v>5000</v>
      </c>
      <c r="TNX48" s="635"/>
      <c r="TNY48" s="656">
        <v>5000</v>
      </c>
      <c r="TNZ48" s="635"/>
      <c r="TOA48" s="656">
        <v>5000</v>
      </c>
      <c r="TOB48" s="635"/>
      <c r="TOC48" s="656">
        <v>5000</v>
      </c>
      <c r="TOD48" s="635"/>
      <c r="TOE48" s="656">
        <v>5000</v>
      </c>
      <c r="TOF48" s="635"/>
      <c r="TOG48" s="656">
        <v>5000</v>
      </c>
      <c r="TOH48" s="635"/>
      <c r="TOI48" s="656">
        <v>5000</v>
      </c>
      <c r="TOJ48" s="635"/>
      <c r="TOK48" s="656">
        <v>5000</v>
      </c>
      <c r="TOL48" s="635"/>
      <c r="TOM48" s="656">
        <v>5000</v>
      </c>
      <c r="TON48" s="635"/>
      <c r="TOO48" s="656">
        <v>5000</v>
      </c>
      <c r="TOP48" s="635"/>
      <c r="TOQ48" s="656">
        <v>5000</v>
      </c>
      <c r="TOR48" s="635"/>
      <c r="TOS48" s="656">
        <v>5000</v>
      </c>
      <c r="TOT48" s="635"/>
      <c r="TOU48" s="656">
        <v>5000</v>
      </c>
      <c r="TOV48" s="635"/>
      <c r="TOW48" s="656">
        <v>5000</v>
      </c>
      <c r="TOX48" s="635"/>
      <c r="TOY48" s="656">
        <v>5000</v>
      </c>
      <c r="TOZ48" s="635"/>
      <c r="TPA48" s="656">
        <v>5000</v>
      </c>
      <c r="TPB48" s="635"/>
      <c r="TPC48" s="656">
        <v>5000</v>
      </c>
      <c r="TPD48" s="635"/>
      <c r="TPE48" s="656">
        <v>5000</v>
      </c>
      <c r="TPF48" s="635"/>
      <c r="TPG48" s="656">
        <v>5000</v>
      </c>
      <c r="TPH48" s="635"/>
      <c r="TPI48" s="656">
        <v>5000</v>
      </c>
      <c r="TPJ48" s="635"/>
      <c r="TPK48" s="656">
        <v>5000</v>
      </c>
      <c r="TPL48" s="635"/>
      <c r="TPM48" s="656">
        <v>5000</v>
      </c>
      <c r="TPN48" s="635"/>
      <c r="TPO48" s="656">
        <v>5000</v>
      </c>
      <c r="TPP48" s="635"/>
      <c r="TPQ48" s="656">
        <v>5000</v>
      </c>
      <c r="TPR48" s="635"/>
      <c r="TPS48" s="656">
        <v>5000</v>
      </c>
      <c r="TPT48" s="635"/>
      <c r="TPU48" s="656">
        <v>5000</v>
      </c>
      <c r="TPV48" s="635"/>
      <c r="TPW48" s="656">
        <v>5000</v>
      </c>
      <c r="TPX48" s="635"/>
      <c r="TPY48" s="656">
        <v>5000</v>
      </c>
      <c r="TPZ48" s="635"/>
      <c r="TQA48" s="656">
        <v>5000</v>
      </c>
      <c r="TQB48" s="635"/>
      <c r="TQC48" s="656">
        <v>5000</v>
      </c>
      <c r="TQD48" s="635"/>
      <c r="TQE48" s="656">
        <v>5000</v>
      </c>
      <c r="TQF48" s="635"/>
      <c r="TQG48" s="656">
        <v>5000</v>
      </c>
      <c r="TQH48" s="635"/>
      <c r="TQI48" s="656">
        <v>5000</v>
      </c>
      <c r="TQJ48" s="635"/>
      <c r="TQK48" s="656">
        <v>5000</v>
      </c>
      <c r="TQL48" s="635"/>
      <c r="TQM48" s="656">
        <v>5000</v>
      </c>
      <c r="TQN48" s="635"/>
      <c r="TQO48" s="656">
        <v>5000</v>
      </c>
      <c r="TQP48" s="635"/>
      <c r="TQQ48" s="656">
        <v>5000</v>
      </c>
      <c r="TQR48" s="635"/>
      <c r="TQS48" s="656">
        <v>5000</v>
      </c>
      <c r="TQT48" s="635"/>
      <c r="TQU48" s="656">
        <v>5000</v>
      </c>
      <c r="TQV48" s="635"/>
      <c r="TQW48" s="656">
        <v>5000</v>
      </c>
      <c r="TQX48" s="635"/>
      <c r="TQY48" s="656">
        <v>5000</v>
      </c>
      <c r="TQZ48" s="635"/>
      <c r="TRA48" s="656">
        <v>5000</v>
      </c>
      <c r="TRB48" s="635"/>
      <c r="TRC48" s="656">
        <v>5000</v>
      </c>
      <c r="TRD48" s="635"/>
      <c r="TRE48" s="656">
        <v>5000</v>
      </c>
      <c r="TRF48" s="635"/>
      <c r="TRG48" s="656">
        <v>5000</v>
      </c>
      <c r="TRH48" s="635"/>
      <c r="TRI48" s="656">
        <v>5000</v>
      </c>
      <c r="TRJ48" s="635"/>
      <c r="TRK48" s="656">
        <v>5000</v>
      </c>
      <c r="TRL48" s="635"/>
      <c r="TRM48" s="656">
        <v>5000</v>
      </c>
      <c r="TRN48" s="635"/>
      <c r="TRO48" s="656">
        <v>5000</v>
      </c>
      <c r="TRP48" s="635"/>
      <c r="TRQ48" s="656">
        <v>5000</v>
      </c>
      <c r="TRR48" s="635"/>
      <c r="TRS48" s="656">
        <v>5000</v>
      </c>
      <c r="TRT48" s="635"/>
      <c r="TRU48" s="656">
        <v>5000</v>
      </c>
      <c r="TRV48" s="635"/>
      <c r="TRW48" s="656">
        <v>5000</v>
      </c>
      <c r="TRX48" s="635"/>
      <c r="TRY48" s="656">
        <v>5000</v>
      </c>
      <c r="TRZ48" s="635"/>
      <c r="TSA48" s="656">
        <v>5000</v>
      </c>
      <c r="TSB48" s="635"/>
      <c r="TSC48" s="656">
        <v>5000</v>
      </c>
      <c r="TSD48" s="635"/>
      <c r="TSE48" s="656">
        <v>5000</v>
      </c>
      <c r="TSF48" s="635"/>
      <c r="TSG48" s="656">
        <v>5000</v>
      </c>
      <c r="TSH48" s="635"/>
      <c r="TSI48" s="656">
        <v>5000</v>
      </c>
      <c r="TSJ48" s="635"/>
      <c r="TSK48" s="656">
        <v>5000</v>
      </c>
      <c r="TSL48" s="635"/>
      <c r="TSM48" s="656">
        <v>5000</v>
      </c>
      <c r="TSN48" s="635"/>
      <c r="TSO48" s="656">
        <v>5000</v>
      </c>
      <c r="TSP48" s="635"/>
      <c r="TSQ48" s="656">
        <v>5000</v>
      </c>
      <c r="TSR48" s="635"/>
      <c r="TSS48" s="656">
        <v>5000</v>
      </c>
      <c r="TST48" s="635"/>
      <c r="TSU48" s="656">
        <v>5000</v>
      </c>
      <c r="TSV48" s="635"/>
      <c r="TSW48" s="656">
        <v>5000</v>
      </c>
      <c r="TSX48" s="635"/>
      <c r="TSY48" s="656">
        <v>5000</v>
      </c>
      <c r="TSZ48" s="635"/>
      <c r="TTA48" s="656">
        <v>5000</v>
      </c>
      <c r="TTB48" s="635"/>
      <c r="TTC48" s="656">
        <v>5000</v>
      </c>
      <c r="TTD48" s="635"/>
      <c r="TTE48" s="656">
        <v>5000</v>
      </c>
      <c r="TTF48" s="635"/>
      <c r="TTG48" s="656">
        <v>5000</v>
      </c>
      <c r="TTH48" s="635"/>
      <c r="TTI48" s="656">
        <v>5000</v>
      </c>
      <c r="TTJ48" s="635"/>
      <c r="TTK48" s="656">
        <v>5000</v>
      </c>
      <c r="TTL48" s="635"/>
      <c r="TTM48" s="656">
        <v>5000</v>
      </c>
      <c r="TTN48" s="635"/>
      <c r="TTO48" s="656">
        <v>5000</v>
      </c>
      <c r="TTP48" s="635"/>
      <c r="TTQ48" s="656">
        <v>5000</v>
      </c>
      <c r="TTR48" s="635"/>
      <c r="TTS48" s="656">
        <v>5000</v>
      </c>
      <c r="TTT48" s="635"/>
      <c r="TTU48" s="656">
        <v>5000</v>
      </c>
      <c r="TTV48" s="635"/>
      <c r="TTW48" s="656">
        <v>5000</v>
      </c>
      <c r="TTX48" s="635"/>
      <c r="TTY48" s="656">
        <v>5000</v>
      </c>
      <c r="TTZ48" s="635"/>
      <c r="TUA48" s="656">
        <v>5000</v>
      </c>
      <c r="TUB48" s="635"/>
      <c r="TUC48" s="656">
        <v>5000</v>
      </c>
      <c r="TUD48" s="635"/>
      <c r="TUE48" s="656">
        <v>5000</v>
      </c>
      <c r="TUF48" s="635"/>
      <c r="TUG48" s="656">
        <v>5000</v>
      </c>
      <c r="TUH48" s="635"/>
      <c r="TUI48" s="656">
        <v>5000</v>
      </c>
      <c r="TUJ48" s="635"/>
      <c r="TUK48" s="656">
        <v>5000</v>
      </c>
      <c r="TUL48" s="635"/>
      <c r="TUM48" s="656">
        <v>5000</v>
      </c>
      <c r="TUN48" s="635"/>
      <c r="TUO48" s="656">
        <v>5000</v>
      </c>
      <c r="TUP48" s="635"/>
      <c r="TUQ48" s="656">
        <v>5000</v>
      </c>
      <c r="TUR48" s="635"/>
      <c r="TUS48" s="656">
        <v>5000</v>
      </c>
      <c r="TUT48" s="635"/>
      <c r="TUU48" s="656">
        <v>5000</v>
      </c>
      <c r="TUV48" s="635"/>
      <c r="TUW48" s="656">
        <v>5000</v>
      </c>
      <c r="TUX48" s="635"/>
      <c r="TUY48" s="656">
        <v>5000</v>
      </c>
      <c r="TUZ48" s="635"/>
      <c r="TVA48" s="656">
        <v>5000</v>
      </c>
      <c r="TVB48" s="635"/>
      <c r="TVC48" s="656">
        <v>5000</v>
      </c>
      <c r="TVD48" s="635"/>
      <c r="TVE48" s="656">
        <v>5000</v>
      </c>
      <c r="TVF48" s="635"/>
      <c r="TVG48" s="656">
        <v>5000</v>
      </c>
      <c r="TVH48" s="635"/>
      <c r="TVI48" s="656">
        <v>5000</v>
      </c>
      <c r="TVJ48" s="635"/>
      <c r="TVK48" s="656">
        <v>5000</v>
      </c>
      <c r="TVL48" s="635"/>
      <c r="TVM48" s="656">
        <v>5000</v>
      </c>
      <c r="TVN48" s="635"/>
      <c r="TVO48" s="656">
        <v>5000</v>
      </c>
      <c r="TVP48" s="635"/>
      <c r="TVQ48" s="656">
        <v>5000</v>
      </c>
      <c r="TVR48" s="635"/>
      <c r="TVS48" s="656">
        <v>5000</v>
      </c>
      <c r="TVT48" s="635"/>
      <c r="TVU48" s="656">
        <v>5000</v>
      </c>
      <c r="TVV48" s="635"/>
      <c r="TVW48" s="656">
        <v>5000</v>
      </c>
      <c r="TVX48" s="635"/>
      <c r="TVY48" s="656">
        <v>5000</v>
      </c>
      <c r="TVZ48" s="635"/>
      <c r="TWA48" s="656">
        <v>5000</v>
      </c>
      <c r="TWB48" s="635"/>
      <c r="TWC48" s="656">
        <v>5000</v>
      </c>
      <c r="TWD48" s="635"/>
      <c r="TWE48" s="656">
        <v>5000</v>
      </c>
      <c r="TWF48" s="635"/>
      <c r="TWG48" s="656">
        <v>5000</v>
      </c>
      <c r="TWH48" s="635"/>
      <c r="TWI48" s="656">
        <v>5000</v>
      </c>
      <c r="TWJ48" s="635"/>
      <c r="TWK48" s="656">
        <v>5000</v>
      </c>
      <c r="TWL48" s="635"/>
      <c r="TWM48" s="656">
        <v>5000</v>
      </c>
      <c r="TWN48" s="635"/>
      <c r="TWO48" s="656">
        <v>5000</v>
      </c>
      <c r="TWP48" s="635"/>
      <c r="TWQ48" s="656">
        <v>5000</v>
      </c>
      <c r="TWR48" s="635"/>
      <c r="TWS48" s="656">
        <v>5000</v>
      </c>
      <c r="TWT48" s="635"/>
      <c r="TWU48" s="656">
        <v>5000</v>
      </c>
      <c r="TWV48" s="635"/>
      <c r="TWW48" s="656">
        <v>5000</v>
      </c>
      <c r="TWX48" s="635"/>
      <c r="TWY48" s="656">
        <v>5000</v>
      </c>
      <c r="TWZ48" s="635"/>
      <c r="TXA48" s="656">
        <v>5000</v>
      </c>
      <c r="TXB48" s="635"/>
      <c r="TXC48" s="656">
        <v>5000</v>
      </c>
      <c r="TXD48" s="635"/>
      <c r="TXE48" s="656">
        <v>5000</v>
      </c>
      <c r="TXF48" s="635"/>
      <c r="TXG48" s="656">
        <v>5000</v>
      </c>
      <c r="TXH48" s="635"/>
      <c r="TXI48" s="656">
        <v>5000</v>
      </c>
      <c r="TXJ48" s="635"/>
      <c r="TXK48" s="656">
        <v>5000</v>
      </c>
      <c r="TXL48" s="635"/>
      <c r="TXM48" s="656">
        <v>5000</v>
      </c>
      <c r="TXN48" s="635"/>
      <c r="TXO48" s="656">
        <v>5000</v>
      </c>
      <c r="TXP48" s="635"/>
      <c r="TXQ48" s="656">
        <v>5000</v>
      </c>
      <c r="TXR48" s="635"/>
      <c r="TXS48" s="656">
        <v>5000</v>
      </c>
      <c r="TXT48" s="635"/>
      <c r="TXU48" s="656">
        <v>5000</v>
      </c>
      <c r="TXV48" s="635"/>
      <c r="TXW48" s="656">
        <v>5000</v>
      </c>
      <c r="TXX48" s="635"/>
      <c r="TXY48" s="656">
        <v>5000</v>
      </c>
      <c r="TXZ48" s="635"/>
      <c r="TYA48" s="656">
        <v>5000</v>
      </c>
      <c r="TYB48" s="635"/>
      <c r="TYC48" s="656">
        <v>5000</v>
      </c>
      <c r="TYD48" s="635"/>
      <c r="TYE48" s="656">
        <v>5000</v>
      </c>
      <c r="TYF48" s="635"/>
      <c r="TYG48" s="656">
        <v>5000</v>
      </c>
      <c r="TYH48" s="635"/>
      <c r="TYI48" s="656">
        <v>5000</v>
      </c>
      <c r="TYJ48" s="635"/>
      <c r="TYK48" s="656">
        <v>5000</v>
      </c>
      <c r="TYL48" s="635"/>
      <c r="TYM48" s="656">
        <v>5000</v>
      </c>
      <c r="TYN48" s="635"/>
      <c r="TYO48" s="656">
        <v>5000</v>
      </c>
      <c r="TYP48" s="635"/>
      <c r="TYQ48" s="656">
        <v>5000</v>
      </c>
      <c r="TYR48" s="635"/>
      <c r="TYS48" s="656">
        <v>5000</v>
      </c>
      <c r="TYT48" s="635"/>
      <c r="TYU48" s="656">
        <v>5000</v>
      </c>
      <c r="TYV48" s="635"/>
      <c r="TYW48" s="656">
        <v>5000</v>
      </c>
      <c r="TYX48" s="635"/>
      <c r="TYY48" s="656">
        <v>5000</v>
      </c>
      <c r="TYZ48" s="635"/>
      <c r="TZA48" s="656">
        <v>5000</v>
      </c>
      <c r="TZB48" s="635"/>
      <c r="TZC48" s="656">
        <v>5000</v>
      </c>
      <c r="TZD48" s="635"/>
      <c r="TZE48" s="656">
        <v>5000</v>
      </c>
      <c r="TZF48" s="635"/>
      <c r="TZG48" s="656">
        <v>5000</v>
      </c>
      <c r="TZH48" s="635"/>
      <c r="TZI48" s="656">
        <v>5000</v>
      </c>
      <c r="TZJ48" s="635"/>
      <c r="TZK48" s="656">
        <v>5000</v>
      </c>
      <c r="TZL48" s="635"/>
      <c r="TZM48" s="656">
        <v>5000</v>
      </c>
      <c r="TZN48" s="635"/>
      <c r="TZO48" s="656">
        <v>5000</v>
      </c>
      <c r="TZP48" s="635"/>
      <c r="TZQ48" s="656">
        <v>5000</v>
      </c>
      <c r="TZR48" s="635"/>
      <c r="TZS48" s="656">
        <v>5000</v>
      </c>
      <c r="TZT48" s="635"/>
      <c r="TZU48" s="656">
        <v>5000</v>
      </c>
      <c r="TZV48" s="635"/>
      <c r="TZW48" s="656">
        <v>5000</v>
      </c>
      <c r="TZX48" s="635"/>
      <c r="TZY48" s="656">
        <v>5000</v>
      </c>
      <c r="TZZ48" s="635"/>
      <c r="UAA48" s="656">
        <v>5000</v>
      </c>
      <c r="UAB48" s="635"/>
      <c r="UAC48" s="656">
        <v>5000</v>
      </c>
      <c r="UAD48" s="635"/>
      <c r="UAE48" s="656">
        <v>5000</v>
      </c>
      <c r="UAF48" s="635"/>
      <c r="UAG48" s="656">
        <v>5000</v>
      </c>
      <c r="UAH48" s="635"/>
      <c r="UAI48" s="656">
        <v>5000</v>
      </c>
      <c r="UAJ48" s="635"/>
      <c r="UAK48" s="656">
        <v>5000</v>
      </c>
      <c r="UAL48" s="635"/>
      <c r="UAM48" s="656">
        <v>5000</v>
      </c>
      <c r="UAN48" s="635"/>
      <c r="UAO48" s="656">
        <v>5000</v>
      </c>
      <c r="UAP48" s="635"/>
      <c r="UAQ48" s="656">
        <v>5000</v>
      </c>
      <c r="UAR48" s="635"/>
      <c r="UAS48" s="656">
        <v>5000</v>
      </c>
      <c r="UAT48" s="635"/>
      <c r="UAU48" s="656">
        <v>5000</v>
      </c>
      <c r="UAV48" s="635"/>
      <c r="UAW48" s="656">
        <v>5000</v>
      </c>
      <c r="UAX48" s="635"/>
      <c r="UAY48" s="656">
        <v>5000</v>
      </c>
      <c r="UAZ48" s="635"/>
      <c r="UBA48" s="656">
        <v>5000</v>
      </c>
      <c r="UBB48" s="635"/>
      <c r="UBC48" s="656">
        <v>5000</v>
      </c>
      <c r="UBD48" s="635"/>
      <c r="UBE48" s="656">
        <v>5000</v>
      </c>
      <c r="UBF48" s="635"/>
      <c r="UBG48" s="656">
        <v>5000</v>
      </c>
      <c r="UBH48" s="635"/>
      <c r="UBI48" s="656">
        <v>5000</v>
      </c>
      <c r="UBJ48" s="635"/>
      <c r="UBK48" s="656">
        <v>5000</v>
      </c>
      <c r="UBL48" s="635"/>
      <c r="UBM48" s="656">
        <v>5000</v>
      </c>
      <c r="UBN48" s="635"/>
      <c r="UBO48" s="656">
        <v>5000</v>
      </c>
      <c r="UBP48" s="635"/>
      <c r="UBQ48" s="656">
        <v>5000</v>
      </c>
      <c r="UBR48" s="635"/>
      <c r="UBS48" s="656">
        <v>5000</v>
      </c>
      <c r="UBT48" s="635"/>
      <c r="UBU48" s="656">
        <v>5000</v>
      </c>
      <c r="UBV48" s="635"/>
      <c r="UBW48" s="656">
        <v>5000</v>
      </c>
      <c r="UBX48" s="635"/>
      <c r="UBY48" s="656">
        <v>5000</v>
      </c>
      <c r="UBZ48" s="635"/>
      <c r="UCA48" s="656">
        <v>5000</v>
      </c>
      <c r="UCB48" s="635"/>
      <c r="UCC48" s="656">
        <v>5000</v>
      </c>
      <c r="UCD48" s="635"/>
      <c r="UCE48" s="656">
        <v>5000</v>
      </c>
      <c r="UCF48" s="635"/>
      <c r="UCG48" s="656">
        <v>5000</v>
      </c>
      <c r="UCH48" s="635"/>
      <c r="UCI48" s="656">
        <v>5000</v>
      </c>
      <c r="UCJ48" s="635"/>
      <c r="UCK48" s="656">
        <v>5000</v>
      </c>
      <c r="UCL48" s="635"/>
      <c r="UCM48" s="656">
        <v>5000</v>
      </c>
      <c r="UCN48" s="635"/>
      <c r="UCO48" s="656">
        <v>5000</v>
      </c>
      <c r="UCP48" s="635"/>
      <c r="UCQ48" s="656">
        <v>5000</v>
      </c>
      <c r="UCR48" s="635"/>
      <c r="UCS48" s="656">
        <v>5000</v>
      </c>
      <c r="UCT48" s="635"/>
      <c r="UCU48" s="656">
        <v>5000</v>
      </c>
      <c r="UCV48" s="635"/>
      <c r="UCW48" s="656">
        <v>5000</v>
      </c>
      <c r="UCX48" s="635"/>
      <c r="UCY48" s="656">
        <v>5000</v>
      </c>
      <c r="UCZ48" s="635"/>
      <c r="UDA48" s="656">
        <v>5000</v>
      </c>
      <c r="UDB48" s="635"/>
      <c r="UDC48" s="656">
        <v>5000</v>
      </c>
      <c r="UDD48" s="635"/>
      <c r="UDE48" s="656">
        <v>5000</v>
      </c>
      <c r="UDF48" s="635"/>
      <c r="UDG48" s="656">
        <v>5000</v>
      </c>
      <c r="UDH48" s="635"/>
      <c r="UDI48" s="656">
        <v>5000</v>
      </c>
      <c r="UDJ48" s="635"/>
      <c r="UDK48" s="656">
        <v>5000</v>
      </c>
      <c r="UDL48" s="635"/>
      <c r="UDM48" s="656">
        <v>5000</v>
      </c>
      <c r="UDN48" s="635"/>
      <c r="UDO48" s="656">
        <v>5000</v>
      </c>
      <c r="UDP48" s="635"/>
      <c r="UDQ48" s="656">
        <v>5000</v>
      </c>
      <c r="UDR48" s="635"/>
      <c r="UDS48" s="656">
        <v>5000</v>
      </c>
      <c r="UDT48" s="635"/>
      <c r="UDU48" s="656">
        <v>5000</v>
      </c>
      <c r="UDV48" s="635"/>
      <c r="UDW48" s="656">
        <v>5000</v>
      </c>
      <c r="UDX48" s="635"/>
      <c r="UDY48" s="656">
        <v>5000</v>
      </c>
      <c r="UDZ48" s="635"/>
      <c r="UEA48" s="656">
        <v>5000</v>
      </c>
      <c r="UEB48" s="635"/>
      <c r="UEC48" s="656">
        <v>5000</v>
      </c>
      <c r="UED48" s="635"/>
      <c r="UEE48" s="656">
        <v>5000</v>
      </c>
      <c r="UEF48" s="635"/>
      <c r="UEG48" s="656">
        <v>5000</v>
      </c>
      <c r="UEH48" s="635"/>
      <c r="UEI48" s="656">
        <v>5000</v>
      </c>
      <c r="UEJ48" s="635"/>
      <c r="UEK48" s="656">
        <v>5000</v>
      </c>
      <c r="UEL48" s="635"/>
      <c r="UEM48" s="656">
        <v>5000</v>
      </c>
      <c r="UEN48" s="635"/>
      <c r="UEO48" s="656">
        <v>5000</v>
      </c>
      <c r="UEP48" s="635"/>
      <c r="UEQ48" s="656">
        <v>5000</v>
      </c>
      <c r="UER48" s="635"/>
      <c r="UES48" s="656">
        <v>5000</v>
      </c>
      <c r="UET48" s="635"/>
      <c r="UEU48" s="656">
        <v>5000</v>
      </c>
      <c r="UEV48" s="635"/>
      <c r="UEW48" s="656">
        <v>5000</v>
      </c>
      <c r="UEX48" s="635"/>
      <c r="UEY48" s="656">
        <v>5000</v>
      </c>
      <c r="UEZ48" s="635"/>
      <c r="UFA48" s="656">
        <v>5000</v>
      </c>
      <c r="UFB48" s="635"/>
      <c r="UFC48" s="656">
        <v>5000</v>
      </c>
      <c r="UFD48" s="635"/>
      <c r="UFE48" s="656">
        <v>5000</v>
      </c>
      <c r="UFF48" s="635"/>
      <c r="UFG48" s="656">
        <v>5000</v>
      </c>
      <c r="UFH48" s="635"/>
      <c r="UFI48" s="656">
        <v>5000</v>
      </c>
      <c r="UFJ48" s="635"/>
      <c r="UFK48" s="656">
        <v>5000</v>
      </c>
      <c r="UFL48" s="635"/>
      <c r="UFM48" s="656">
        <v>5000</v>
      </c>
      <c r="UFN48" s="635"/>
      <c r="UFO48" s="656">
        <v>5000</v>
      </c>
      <c r="UFP48" s="635"/>
      <c r="UFQ48" s="656">
        <v>5000</v>
      </c>
      <c r="UFR48" s="635"/>
      <c r="UFS48" s="656">
        <v>5000</v>
      </c>
      <c r="UFT48" s="635"/>
      <c r="UFU48" s="656">
        <v>5000</v>
      </c>
      <c r="UFV48" s="635"/>
      <c r="UFW48" s="656">
        <v>5000</v>
      </c>
      <c r="UFX48" s="635"/>
      <c r="UFY48" s="656">
        <v>5000</v>
      </c>
      <c r="UFZ48" s="635"/>
      <c r="UGA48" s="656">
        <v>5000</v>
      </c>
      <c r="UGB48" s="635"/>
      <c r="UGC48" s="656">
        <v>5000</v>
      </c>
      <c r="UGD48" s="635"/>
      <c r="UGE48" s="656">
        <v>5000</v>
      </c>
      <c r="UGF48" s="635"/>
      <c r="UGG48" s="656">
        <v>5000</v>
      </c>
      <c r="UGH48" s="635"/>
      <c r="UGI48" s="656">
        <v>5000</v>
      </c>
      <c r="UGJ48" s="635"/>
      <c r="UGK48" s="656">
        <v>5000</v>
      </c>
      <c r="UGL48" s="635"/>
      <c r="UGM48" s="656">
        <v>5000</v>
      </c>
      <c r="UGN48" s="635"/>
      <c r="UGO48" s="656">
        <v>5000</v>
      </c>
      <c r="UGP48" s="635"/>
      <c r="UGQ48" s="656">
        <v>5000</v>
      </c>
      <c r="UGR48" s="635"/>
      <c r="UGS48" s="656">
        <v>5000</v>
      </c>
      <c r="UGT48" s="635"/>
      <c r="UGU48" s="656">
        <v>5000</v>
      </c>
      <c r="UGV48" s="635"/>
      <c r="UGW48" s="656">
        <v>5000</v>
      </c>
      <c r="UGX48" s="635"/>
      <c r="UGY48" s="656">
        <v>5000</v>
      </c>
      <c r="UGZ48" s="635"/>
      <c r="UHA48" s="656">
        <v>5000</v>
      </c>
      <c r="UHB48" s="635"/>
      <c r="UHC48" s="656">
        <v>5000</v>
      </c>
      <c r="UHD48" s="635"/>
      <c r="UHE48" s="656">
        <v>5000</v>
      </c>
      <c r="UHF48" s="635"/>
      <c r="UHG48" s="656">
        <v>5000</v>
      </c>
      <c r="UHH48" s="635"/>
      <c r="UHI48" s="656">
        <v>5000</v>
      </c>
      <c r="UHJ48" s="635"/>
      <c r="UHK48" s="656">
        <v>5000</v>
      </c>
      <c r="UHL48" s="635"/>
      <c r="UHM48" s="656">
        <v>5000</v>
      </c>
      <c r="UHN48" s="635"/>
      <c r="UHO48" s="656">
        <v>5000</v>
      </c>
      <c r="UHP48" s="635"/>
      <c r="UHQ48" s="656">
        <v>5000</v>
      </c>
      <c r="UHR48" s="635"/>
      <c r="UHS48" s="656">
        <v>5000</v>
      </c>
      <c r="UHT48" s="635"/>
      <c r="UHU48" s="656">
        <v>5000</v>
      </c>
      <c r="UHV48" s="635"/>
      <c r="UHW48" s="656">
        <v>5000</v>
      </c>
      <c r="UHX48" s="635"/>
      <c r="UHY48" s="656">
        <v>5000</v>
      </c>
      <c r="UHZ48" s="635"/>
      <c r="UIA48" s="656">
        <v>5000</v>
      </c>
      <c r="UIB48" s="635"/>
      <c r="UIC48" s="656">
        <v>5000</v>
      </c>
      <c r="UID48" s="635"/>
      <c r="UIE48" s="656">
        <v>5000</v>
      </c>
      <c r="UIF48" s="635"/>
      <c r="UIG48" s="656">
        <v>5000</v>
      </c>
      <c r="UIH48" s="635"/>
      <c r="UII48" s="656">
        <v>5000</v>
      </c>
      <c r="UIJ48" s="635"/>
      <c r="UIK48" s="656">
        <v>5000</v>
      </c>
      <c r="UIL48" s="635"/>
      <c r="UIM48" s="656">
        <v>5000</v>
      </c>
      <c r="UIN48" s="635"/>
      <c r="UIO48" s="656">
        <v>5000</v>
      </c>
      <c r="UIP48" s="635"/>
      <c r="UIQ48" s="656">
        <v>5000</v>
      </c>
      <c r="UIR48" s="635"/>
      <c r="UIS48" s="656">
        <v>5000</v>
      </c>
      <c r="UIT48" s="635"/>
      <c r="UIU48" s="656">
        <v>5000</v>
      </c>
      <c r="UIV48" s="635"/>
      <c r="UIW48" s="656">
        <v>5000</v>
      </c>
      <c r="UIX48" s="635"/>
      <c r="UIY48" s="656">
        <v>5000</v>
      </c>
      <c r="UIZ48" s="635"/>
      <c r="UJA48" s="656">
        <v>5000</v>
      </c>
      <c r="UJB48" s="635"/>
      <c r="UJC48" s="656">
        <v>5000</v>
      </c>
      <c r="UJD48" s="635"/>
      <c r="UJE48" s="656">
        <v>5000</v>
      </c>
      <c r="UJF48" s="635"/>
      <c r="UJG48" s="656">
        <v>5000</v>
      </c>
      <c r="UJH48" s="635"/>
      <c r="UJI48" s="656">
        <v>5000</v>
      </c>
      <c r="UJJ48" s="635"/>
      <c r="UJK48" s="656">
        <v>5000</v>
      </c>
      <c r="UJL48" s="635"/>
      <c r="UJM48" s="656">
        <v>5000</v>
      </c>
      <c r="UJN48" s="635"/>
      <c r="UJO48" s="656">
        <v>5000</v>
      </c>
      <c r="UJP48" s="635"/>
      <c r="UJQ48" s="656">
        <v>5000</v>
      </c>
      <c r="UJR48" s="635"/>
      <c r="UJS48" s="656">
        <v>5000</v>
      </c>
      <c r="UJT48" s="635"/>
      <c r="UJU48" s="656">
        <v>5000</v>
      </c>
      <c r="UJV48" s="635"/>
      <c r="UJW48" s="656">
        <v>5000</v>
      </c>
      <c r="UJX48" s="635"/>
      <c r="UJY48" s="656">
        <v>5000</v>
      </c>
      <c r="UJZ48" s="635"/>
      <c r="UKA48" s="656">
        <v>5000</v>
      </c>
      <c r="UKB48" s="635"/>
      <c r="UKC48" s="656">
        <v>5000</v>
      </c>
      <c r="UKD48" s="635"/>
      <c r="UKE48" s="656">
        <v>5000</v>
      </c>
      <c r="UKF48" s="635"/>
      <c r="UKG48" s="656">
        <v>5000</v>
      </c>
      <c r="UKH48" s="635"/>
      <c r="UKI48" s="656">
        <v>5000</v>
      </c>
      <c r="UKJ48" s="635"/>
      <c r="UKK48" s="656">
        <v>5000</v>
      </c>
      <c r="UKL48" s="635"/>
      <c r="UKM48" s="656">
        <v>5000</v>
      </c>
      <c r="UKN48" s="635"/>
      <c r="UKO48" s="656">
        <v>5000</v>
      </c>
      <c r="UKP48" s="635"/>
      <c r="UKQ48" s="656">
        <v>5000</v>
      </c>
      <c r="UKR48" s="635"/>
      <c r="UKS48" s="656">
        <v>5000</v>
      </c>
      <c r="UKT48" s="635"/>
      <c r="UKU48" s="656">
        <v>5000</v>
      </c>
      <c r="UKV48" s="635"/>
      <c r="UKW48" s="656">
        <v>5000</v>
      </c>
      <c r="UKX48" s="635"/>
      <c r="UKY48" s="656">
        <v>5000</v>
      </c>
      <c r="UKZ48" s="635"/>
      <c r="ULA48" s="656">
        <v>5000</v>
      </c>
      <c r="ULB48" s="635"/>
      <c r="ULC48" s="656">
        <v>5000</v>
      </c>
      <c r="ULD48" s="635"/>
      <c r="ULE48" s="656">
        <v>5000</v>
      </c>
      <c r="ULF48" s="635"/>
      <c r="ULG48" s="656">
        <v>5000</v>
      </c>
      <c r="ULH48" s="635"/>
      <c r="ULI48" s="656">
        <v>5000</v>
      </c>
      <c r="ULJ48" s="635"/>
      <c r="ULK48" s="656">
        <v>5000</v>
      </c>
      <c r="ULL48" s="635"/>
      <c r="ULM48" s="656">
        <v>5000</v>
      </c>
      <c r="ULN48" s="635"/>
      <c r="ULO48" s="656">
        <v>5000</v>
      </c>
      <c r="ULP48" s="635"/>
      <c r="ULQ48" s="656">
        <v>5000</v>
      </c>
      <c r="ULR48" s="635"/>
      <c r="ULS48" s="656">
        <v>5000</v>
      </c>
      <c r="ULT48" s="635"/>
      <c r="ULU48" s="656">
        <v>5000</v>
      </c>
      <c r="ULV48" s="635"/>
      <c r="ULW48" s="656">
        <v>5000</v>
      </c>
      <c r="ULX48" s="635"/>
      <c r="ULY48" s="656">
        <v>5000</v>
      </c>
      <c r="ULZ48" s="635"/>
      <c r="UMA48" s="656">
        <v>5000</v>
      </c>
      <c r="UMB48" s="635"/>
      <c r="UMC48" s="656">
        <v>5000</v>
      </c>
      <c r="UMD48" s="635"/>
      <c r="UME48" s="656">
        <v>5000</v>
      </c>
      <c r="UMF48" s="635"/>
      <c r="UMG48" s="656">
        <v>5000</v>
      </c>
      <c r="UMH48" s="635"/>
      <c r="UMI48" s="656">
        <v>5000</v>
      </c>
      <c r="UMJ48" s="635"/>
      <c r="UMK48" s="656">
        <v>5000</v>
      </c>
      <c r="UML48" s="635"/>
      <c r="UMM48" s="656">
        <v>5000</v>
      </c>
      <c r="UMN48" s="635"/>
      <c r="UMO48" s="656">
        <v>5000</v>
      </c>
      <c r="UMP48" s="635"/>
      <c r="UMQ48" s="656">
        <v>5000</v>
      </c>
      <c r="UMR48" s="635"/>
      <c r="UMS48" s="656">
        <v>5000</v>
      </c>
      <c r="UMT48" s="635"/>
      <c r="UMU48" s="656">
        <v>5000</v>
      </c>
      <c r="UMV48" s="635"/>
      <c r="UMW48" s="656">
        <v>5000</v>
      </c>
      <c r="UMX48" s="635"/>
      <c r="UMY48" s="656">
        <v>5000</v>
      </c>
      <c r="UMZ48" s="635"/>
      <c r="UNA48" s="656">
        <v>5000</v>
      </c>
      <c r="UNB48" s="635"/>
      <c r="UNC48" s="656">
        <v>5000</v>
      </c>
      <c r="UND48" s="635"/>
      <c r="UNE48" s="656">
        <v>5000</v>
      </c>
      <c r="UNF48" s="635"/>
      <c r="UNG48" s="656">
        <v>5000</v>
      </c>
      <c r="UNH48" s="635"/>
      <c r="UNI48" s="656">
        <v>5000</v>
      </c>
      <c r="UNJ48" s="635"/>
      <c r="UNK48" s="656">
        <v>5000</v>
      </c>
      <c r="UNL48" s="635"/>
      <c r="UNM48" s="656">
        <v>5000</v>
      </c>
      <c r="UNN48" s="635"/>
      <c r="UNO48" s="656">
        <v>5000</v>
      </c>
      <c r="UNP48" s="635"/>
      <c r="UNQ48" s="656">
        <v>5000</v>
      </c>
      <c r="UNR48" s="635"/>
      <c r="UNS48" s="656">
        <v>5000</v>
      </c>
      <c r="UNT48" s="635"/>
      <c r="UNU48" s="656">
        <v>5000</v>
      </c>
      <c r="UNV48" s="635"/>
      <c r="UNW48" s="656">
        <v>5000</v>
      </c>
      <c r="UNX48" s="635"/>
      <c r="UNY48" s="656">
        <v>5000</v>
      </c>
      <c r="UNZ48" s="635"/>
      <c r="UOA48" s="656">
        <v>5000</v>
      </c>
      <c r="UOB48" s="635"/>
      <c r="UOC48" s="656">
        <v>5000</v>
      </c>
      <c r="UOD48" s="635"/>
      <c r="UOE48" s="656">
        <v>5000</v>
      </c>
      <c r="UOF48" s="635"/>
      <c r="UOG48" s="656">
        <v>5000</v>
      </c>
      <c r="UOH48" s="635"/>
      <c r="UOI48" s="656">
        <v>5000</v>
      </c>
      <c r="UOJ48" s="635"/>
      <c r="UOK48" s="656">
        <v>5000</v>
      </c>
      <c r="UOL48" s="635"/>
      <c r="UOM48" s="656">
        <v>5000</v>
      </c>
      <c r="UON48" s="635"/>
      <c r="UOO48" s="656">
        <v>5000</v>
      </c>
      <c r="UOP48" s="635"/>
      <c r="UOQ48" s="656">
        <v>5000</v>
      </c>
      <c r="UOR48" s="635"/>
      <c r="UOS48" s="656">
        <v>5000</v>
      </c>
      <c r="UOT48" s="635"/>
      <c r="UOU48" s="656">
        <v>5000</v>
      </c>
      <c r="UOV48" s="635"/>
      <c r="UOW48" s="656">
        <v>5000</v>
      </c>
      <c r="UOX48" s="635"/>
      <c r="UOY48" s="656">
        <v>5000</v>
      </c>
      <c r="UOZ48" s="635"/>
      <c r="UPA48" s="656">
        <v>5000</v>
      </c>
      <c r="UPB48" s="635"/>
      <c r="UPC48" s="656">
        <v>5000</v>
      </c>
      <c r="UPD48" s="635"/>
      <c r="UPE48" s="656">
        <v>5000</v>
      </c>
      <c r="UPF48" s="635"/>
      <c r="UPG48" s="656">
        <v>5000</v>
      </c>
      <c r="UPH48" s="635"/>
      <c r="UPI48" s="656">
        <v>5000</v>
      </c>
      <c r="UPJ48" s="635"/>
      <c r="UPK48" s="656">
        <v>5000</v>
      </c>
      <c r="UPL48" s="635"/>
      <c r="UPM48" s="656">
        <v>5000</v>
      </c>
      <c r="UPN48" s="635"/>
      <c r="UPO48" s="656">
        <v>5000</v>
      </c>
      <c r="UPP48" s="635"/>
      <c r="UPQ48" s="656">
        <v>5000</v>
      </c>
      <c r="UPR48" s="635"/>
      <c r="UPS48" s="656">
        <v>5000</v>
      </c>
      <c r="UPT48" s="635"/>
      <c r="UPU48" s="656">
        <v>5000</v>
      </c>
      <c r="UPV48" s="635"/>
      <c r="UPW48" s="656">
        <v>5000</v>
      </c>
      <c r="UPX48" s="635"/>
      <c r="UPY48" s="656">
        <v>5000</v>
      </c>
      <c r="UPZ48" s="635"/>
      <c r="UQA48" s="656">
        <v>5000</v>
      </c>
      <c r="UQB48" s="635"/>
      <c r="UQC48" s="656">
        <v>5000</v>
      </c>
      <c r="UQD48" s="635"/>
      <c r="UQE48" s="656">
        <v>5000</v>
      </c>
      <c r="UQF48" s="635"/>
      <c r="UQG48" s="656">
        <v>5000</v>
      </c>
      <c r="UQH48" s="635"/>
      <c r="UQI48" s="656">
        <v>5000</v>
      </c>
      <c r="UQJ48" s="635"/>
      <c r="UQK48" s="656">
        <v>5000</v>
      </c>
      <c r="UQL48" s="635"/>
      <c r="UQM48" s="656">
        <v>5000</v>
      </c>
      <c r="UQN48" s="635"/>
      <c r="UQO48" s="656">
        <v>5000</v>
      </c>
      <c r="UQP48" s="635"/>
      <c r="UQQ48" s="656">
        <v>5000</v>
      </c>
      <c r="UQR48" s="635"/>
      <c r="UQS48" s="656">
        <v>5000</v>
      </c>
      <c r="UQT48" s="635"/>
      <c r="UQU48" s="656">
        <v>5000</v>
      </c>
      <c r="UQV48" s="635"/>
      <c r="UQW48" s="656">
        <v>5000</v>
      </c>
      <c r="UQX48" s="635"/>
      <c r="UQY48" s="656">
        <v>5000</v>
      </c>
      <c r="UQZ48" s="635"/>
      <c r="URA48" s="656">
        <v>5000</v>
      </c>
      <c r="URB48" s="635"/>
      <c r="URC48" s="656">
        <v>5000</v>
      </c>
      <c r="URD48" s="635"/>
      <c r="URE48" s="656">
        <v>5000</v>
      </c>
      <c r="URF48" s="635"/>
      <c r="URG48" s="656">
        <v>5000</v>
      </c>
      <c r="URH48" s="635"/>
      <c r="URI48" s="656">
        <v>5000</v>
      </c>
      <c r="URJ48" s="635"/>
      <c r="URK48" s="656">
        <v>5000</v>
      </c>
      <c r="URL48" s="635"/>
      <c r="URM48" s="656">
        <v>5000</v>
      </c>
      <c r="URN48" s="635"/>
      <c r="URO48" s="656">
        <v>5000</v>
      </c>
      <c r="URP48" s="635"/>
      <c r="URQ48" s="656">
        <v>5000</v>
      </c>
      <c r="URR48" s="635"/>
      <c r="URS48" s="656">
        <v>5000</v>
      </c>
      <c r="URT48" s="635"/>
      <c r="URU48" s="656">
        <v>5000</v>
      </c>
      <c r="URV48" s="635"/>
      <c r="URW48" s="656">
        <v>5000</v>
      </c>
      <c r="URX48" s="635"/>
      <c r="URY48" s="656">
        <v>5000</v>
      </c>
      <c r="URZ48" s="635"/>
      <c r="USA48" s="656">
        <v>5000</v>
      </c>
      <c r="USB48" s="635"/>
      <c r="USC48" s="656">
        <v>5000</v>
      </c>
      <c r="USD48" s="635"/>
      <c r="USE48" s="656">
        <v>5000</v>
      </c>
      <c r="USF48" s="635"/>
      <c r="USG48" s="656">
        <v>5000</v>
      </c>
      <c r="USH48" s="635"/>
      <c r="USI48" s="656">
        <v>5000</v>
      </c>
      <c r="USJ48" s="635"/>
      <c r="USK48" s="656">
        <v>5000</v>
      </c>
      <c r="USL48" s="635"/>
      <c r="USM48" s="656">
        <v>5000</v>
      </c>
      <c r="USN48" s="635"/>
      <c r="USO48" s="656">
        <v>5000</v>
      </c>
      <c r="USP48" s="635"/>
      <c r="USQ48" s="656">
        <v>5000</v>
      </c>
      <c r="USR48" s="635"/>
      <c r="USS48" s="656">
        <v>5000</v>
      </c>
      <c r="UST48" s="635"/>
      <c r="USU48" s="656">
        <v>5000</v>
      </c>
      <c r="USV48" s="635"/>
      <c r="USW48" s="656">
        <v>5000</v>
      </c>
      <c r="USX48" s="635"/>
      <c r="USY48" s="656">
        <v>5000</v>
      </c>
      <c r="USZ48" s="635"/>
      <c r="UTA48" s="656">
        <v>5000</v>
      </c>
      <c r="UTB48" s="635"/>
      <c r="UTC48" s="656">
        <v>5000</v>
      </c>
      <c r="UTD48" s="635"/>
      <c r="UTE48" s="656">
        <v>5000</v>
      </c>
      <c r="UTF48" s="635"/>
      <c r="UTG48" s="656">
        <v>5000</v>
      </c>
      <c r="UTH48" s="635"/>
      <c r="UTI48" s="656">
        <v>5000</v>
      </c>
      <c r="UTJ48" s="635"/>
      <c r="UTK48" s="656">
        <v>5000</v>
      </c>
      <c r="UTL48" s="635"/>
      <c r="UTM48" s="656">
        <v>5000</v>
      </c>
      <c r="UTN48" s="635"/>
      <c r="UTO48" s="656">
        <v>5000</v>
      </c>
      <c r="UTP48" s="635"/>
      <c r="UTQ48" s="656">
        <v>5000</v>
      </c>
      <c r="UTR48" s="635"/>
      <c r="UTS48" s="656">
        <v>5000</v>
      </c>
      <c r="UTT48" s="635"/>
      <c r="UTU48" s="656">
        <v>5000</v>
      </c>
      <c r="UTV48" s="635"/>
      <c r="UTW48" s="656">
        <v>5000</v>
      </c>
      <c r="UTX48" s="635"/>
      <c r="UTY48" s="656">
        <v>5000</v>
      </c>
      <c r="UTZ48" s="635"/>
      <c r="UUA48" s="656">
        <v>5000</v>
      </c>
      <c r="UUB48" s="635"/>
      <c r="UUC48" s="656">
        <v>5000</v>
      </c>
      <c r="UUD48" s="635"/>
      <c r="UUE48" s="656">
        <v>5000</v>
      </c>
      <c r="UUF48" s="635"/>
      <c r="UUG48" s="656">
        <v>5000</v>
      </c>
      <c r="UUH48" s="635"/>
      <c r="UUI48" s="656">
        <v>5000</v>
      </c>
      <c r="UUJ48" s="635"/>
      <c r="UUK48" s="656">
        <v>5000</v>
      </c>
      <c r="UUL48" s="635"/>
      <c r="UUM48" s="656">
        <v>5000</v>
      </c>
      <c r="UUN48" s="635"/>
      <c r="UUO48" s="656">
        <v>5000</v>
      </c>
      <c r="UUP48" s="635"/>
      <c r="UUQ48" s="656">
        <v>5000</v>
      </c>
      <c r="UUR48" s="635"/>
      <c r="UUS48" s="656">
        <v>5000</v>
      </c>
      <c r="UUT48" s="635"/>
      <c r="UUU48" s="656">
        <v>5000</v>
      </c>
      <c r="UUV48" s="635"/>
      <c r="UUW48" s="656">
        <v>5000</v>
      </c>
      <c r="UUX48" s="635"/>
      <c r="UUY48" s="656">
        <v>5000</v>
      </c>
      <c r="UUZ48" s="635"/>
      <c r="UVA48" s="656">
        <v>5000</v>
      </c>
      <c r="UVB48" s="635"/>
      <c r="UVC48" s="656">
        <v>5000</v>
      </c>
      <c r="UVD48" s="635"/>
      <c r="UVE48" s="656">
        <v>5000</v>
      </c>
      <c r="UVF48" s="635"/>
      <c r="UVG48" s="656">
        <v>5000</v>
      </c>
      <c r="UVH48" s="635"/>
      <c r="UVI48" s="656">
        <v>5000</v>
      </c>
      <c r="UVJ48" s="635"/>
      <c r="UVK48" s="656">
        <v>5000</v>
      </c>
      <c r="UVL48" s="635"/>
      <c r="UVM48" s="656">
        <v>5000</v>
      </c>
      <c r="UVN48" s="635"/>
      <c r="UVO48" s="656">
        <v>5000</v>
      </c>
      <c r="UVP48" s="635"/>
      <c r="UVQ48" s="656">
        <v>5000</v>
      </c>
      <c r="UVR48" s="635"/>
      <c r="UVS48" s="656">
        <v>5000</v>
      </c>
      <c r="UVT48" s="635"/>
      <c r="UVU48" s="656">
        <v>5000</v>
      </c>
      <c r="UVV48" s="635"/>
      <c r="UVW48" s="656">
        <v>5000</v>
      </c>
      <c r="UVX48" s="635"/>
      <c r="UVY48" s="656">
        <v>5000</v>
      </c>
      <c r="UVZ48" s="635"/>
      <c r="UWA48" s="656">
        <v>5000</v>
      </c>
      <c r="UWB48" s="635"/>
      <c r="UWC48" s="656">
        <v>5000</v>
      </c>
      <c r="UWD48" s="635"/>
      <c r="UWE48" s="656">
        <v>5000</v>
      </c>
      <c r="UWF48" s="635"/>
      <c r="UWG48" s="656">
        <v>5000</v>
      </c>
      <c r="UWH48" s="635"/>
      <c r="UWI48" s="656">
        <v>5000</v>
      </c>
      <c r="UWJ48" s="635"/>
      <c r="UWK48" s="656">
        <v>5000</v>
      </c>
      <c r="UWL48" s="635"/>
      <c r="UWM48" s="656">
        <v>5000</v>
      </c>
      <c r="UWN48" s="635"/>
      <c r="UWO48" s="656">
        <v>5000</v>
      </c>
      <c r="UWP48" s="635"/>
      <c r="UWQ48" s="656">
        <v>5000</v>
      </c>
      <c r="UWR48" s="635"/>
      <c r="UWS48" s="656">
        <v>5000</v>
      </c>
      <c r="UWT48" s="635"/>
      <c r="UWU48" s="656">
        <v>5000</v>
      </c>
      <c r="UWV48" s="635"/>
      <c r="UWW48" s="656">
        <v>5000</v>
      </c>
      <c r="UWX48" s="635"/>
      <c r="UWY48" s="656">
        <v>5000</v>
      </c>
      <c r="UWZ48" s="635"/>
      <c r="UXA48" s="656">
        <v>5000</v>
      </c>
      <c r="UXB48" s="635"/>
      <c r="UXC48" s="656">
        <v>5000</v>
      </c>
      <c r="UXD48" s="635"/>
      <c r="UXE48" s="656">
        <v>5000</v>
      </c>
      <c r="UXF48" s="635"/>
      <c r="UXG48" s="656">
        <v>5000</v>
      </c>
      <c r="UXH48" s="635"/>
      <c r="UXI48" s="656">
        <v>5000</v>
      </c>
      <c r="UXJ48" s="635"/>
      <c r="UXK48" s="656">
        <v>5000</v>
      </c>
      <c r="UXL48" s="635"/>
      <c r="UXM48" s="656">
        <v>5000</v>
      </c>
      <c r="UXN48" s="635"/>
      <c r="UXO48" s="656">
        <v>5000</v>
      </c>
      <c r="UXP48" s="635"/>
      <c r="UXQ48" s="656">
        <v>5000</v>
      </c>
      <c r="UXR48" s="635"/>
      <c r="UXS48" s="656">
        <v>5000</v>
      </c>
      <c r="UXT48" s="635"/>
      <c r="UXU48" s="656">
        <v>5000</v>
      </c>
      <c r="UXV48" s="635"/>
      <c r="UXW48" s="656">
        <v>5000</v>
      </c>
      <c r="UXX48" s="635"/>
      <c r="UXY48" s="656">
        <v>5000</v>
      </c>
      <c r="UXZ48" s="635"/>
      <c r="UYA48" s="656">
        <v>5000</v>
      </c>
      <c r="UYB48" s="635"/>
      <c r="UYC48" s="656">
        <v>5000</v>
      </c>
      <c r="UYD48" s="635"/>
      <c r="UYE48" s="656">
        <v>5000</v>
      </c>
      <c r="UYF48" s="635"/>
      <c r="UYG48" s="656">
        <v>5000</v>
      </c>
      <c r="UYH48" s="635"/>
      <c r="UYI48" s="656">
        <v>5000</v>
      </c>
      <c r="UYJ48" s="635"/>
      <c r="UYK48" s="656">
        <v>5000</v>
      </c>
      <c r="UYL48" s="635"/>
      <c r="UYM48" s="656">
        <v>5000</v>
      </c>
      <c r="UYN48" s="635"/>
      <c r="UYO48" s="656">
        <v>5000</v>
      </c>
      <c r="UYP48" s="635"/>
      <c r="UYQ48" s="656">
        <v>5000</v>
      </c>
      <c r="UYR48" s="635"/>
      <c r="UYS48" s="656">
        <v>5000</v>
      </c>
      <c r="UYT48" s="635"/>
      <c r="UYU48" s="656">
        <v>5000</v>
      </c>
      <c r="UYV48" s="635"/>
      <c r="UYW48" s="656">
        <v>5000</v>
      </c>
      <c r="UYX48" s="635"/>
      <c r="UYY48" s="656">
        <v>5000</v>
      </c>
      <c r="UYZ48" s="635"/>
      <c r="UZA48" s="656">
        <v>5000</v>
      </c>
      <c r="UZB48" s="635"/>
      <c r="UZC48" s="656">
        <v>5000</v>
      </c>
      <c r="UZD48" s="635"/>
      <c r="UZE48" s="656">
        <v>5000</v>
      </c>
      <c r="UZF48" s="635"/>
      <c r="UZG48" s="656">
        <v>5000</v>
      </c>
      <c r="UZH48" s="635"/>
      <c r="UZI48" s="656">
        <v>5000</v>
      </c>
      <c r="UZJ48" s="635"/>
      <c r="UZK48" s="656">
        <v>5000</v>
      </c>
      <c r="UZL48" s="635"/>
      <c r="UZM48" s="656">
        <v>5000</v>
      </c>
      <c r="UZN48" s="635"/>
      <c r="UZO48" s="656">
        <v>5000</v>
      </c>
      <c r="UZP48" s="635"/>
      <c r="UZQ48" s="656">
        <v>5000</v>
      </c>
      <c r="UZR48" s="635"/>
      <c r="UZS48" s="656">
        <v>5000</v>
      </c>
      <c r="UZT48" s="635"/>
      <c r="UZU48" s="656">
        <v>5000</v>
      </c>
      <c r="UZV48" s="635"/>
      <c r="UZW48" s="656">
        <v>5000</v>
      </c>
      <c r="UZX48" s="635"/>
      <c r="UZY48" s="656">
        <v>5000</v>
      </c>
      <c r="UZZ48" s="635"/>
      <c r="VAA48" s="656">
        <v>5000</v>
      </c>
      <c r="VAB48" s="635"/>
      <c r="VAC48" s="656">
        <v>5000</v>
      </c>
      <c r="VAD48" s="635"/>
      <c r="VAE48" s="656">
        <v>5000</v>
      </c>
      <c r="VAF48" s="635"/>
      <c r="VAG48" s="656">
        <v>5000</v>
      </c>
      <c r="VAH48" s="635"/>
      <c r="VAI48" s="656">
        <v>5000</v>
      </c>
      <c r="VAJ48" s="635"/>
      <c r="VAK48" s="656">
        <v>5000</v>
      </c>
      <c r="VAL48" s="635"/>
      <c r="VAM48" s="656">
        <v>5000</v>
      </c>
      <c r="VAN48" s="635"/>
      <c r="VAO48" s="656">
        <v>5000</v>
      </c>
      <c r="VAP48" s="635"/>
      <c r="VAQ48" s="656">
        <v>5000</v>
      </c>
      <c r="VAR48" s="635"/>
      <c r="VAS48" s="656">
        <v>5000</v>
      </c>
      <c r="VAT48" s="635"/>
      <c r="VAU48" s="656">
        <v>5000</v>
      </c>
      <c r="VAV48" s="635"/>
      <c r="VAW48" s="656">
        <v>5000</v>
      </c>
      <c r="VAX48" s="635"/>
      <c r="VAY48" s="656">
        <v>5000</v>
      </c>
      <c r="VAZ48" s="635"/>
      <c r="VBA48" s="656">
        <v>5000</v>
      </c>
      <c r="VBB48" s="635"/>
      <c r="VBC48" s="656">
        <v>5000</v>
      </c>
      <c r="VBD48" s="635"/>
      <c r="VBE48" s="656">
        <v>5000</v>
      </c>
      <c r="VBF48" s="635"/>
      <c r="VBG48" s="656">
        <v>5000</v>
      </c>
      <c r="VBH48" s="635"/>
      <c r="VBI48" s="656">
        <v>5000</v>
      </c>
      <c r="VBJ48" s="635"/>
      <c r="VBK48" s="656">
        <v>5000</v>
      </c>
      <c r="VBL48" s="635"/>
      <c r="VBM48" s="656">
        <v>5000</v>
      </c>
      <c r="VBN48" s="635"/>
      <c r="VBO48" s="656">
        <v>5000</v>
      </c>
      <c r="VBP48" s="635"/>
      <c r="VBQ48" s="656">
        <v>5000</v>
      </c>
      <c r="VBR48" s="635"/>
      <c r="VBS48" s="656">
        <v>5000</v>
      </c>
      <c r="VBT48" s="635"/>
      <c r="VBU48" s="656">
        <v>5000</v>
      </c>
      <c r="VBV48" s="635"/>
      <c r="VBW48" s="656">
        <v>5000</v>
      </c>
      <c r="VBX48" s="635"/>
      <c r="VBY48" s="656">
        <v>5000</v>
      </c>
      <c r="VBZ48" s="635"/>
      <c r="VCA48" s="656">
        <v>5000</v>
      </c>
      <c r="VCB48" s="635"/>
      <c r="VCC48" s="656">
        <v>5000</v>
      </c>
      <c r="VCD48" s="635"/>
      <c r="VCE48" s="656">
        <v>5000</v>
      </c>
      <c r="VCF48" s="635"/>
      <c r="VCG48" s="656">
        <v>5000</v>
      </c>
      <c r="VCH48" s="635"/>
      <c r="VCI48" s="656">
        <v>5000</v>
      </c>
      <c r="VCJ48" s="635"/>
      <c r="VCK48" s="656">
        <v>5000</v>
      </c>
      <c r="VCL48" s="635"/>
      <c r="VCM48" s="656">
        <v>5000</v>
      </c>
      <c r="VCN48" s="635"/>
      <c r="VCO48" s="656">
        <v>5000</v>
      </c>
      <c r="VCP48" s="635"/>
      <c r="VCQ48" s="656">
        <v>5000</v>
      </c>
      <c r="VCR48" s="635"/>
      <c r="VCS48" s="656">
        <v>5000</v>
      </c>
      <c r="VCT48" s="635"/>
      <c r="VCU48" s="656">
        <v>5000</v>
      </c>
      <c r="VCV48" s="635"/>
      <c r="VCW48" s="656">
        <v>5000</v>
      </c>
      <c r="VCX48" s="635"/>
      <c r="VCY48" s="656">
        <v>5000</v>
      </c>
      <c r="VCZ48" s="635"/>
      <c r="VDA48" s="656">
        <v>5000</v>
      </c>
      <c r="VDB48" s="635"/>
      <c r="VDC48" s="656">
        <v>5000</v>
      </c>
      <c r="VDD48" s="635"/>
      <c r="VDE48" s="656">
        <v>5000</v>
      </c>
      <c r="VDF48" s="635"/>
      <c r="VDG48" s="656">
        <v>5000</v>
      </c>
      <c r="VDH48" s="635"/>
      <c r="VDI48" s="656">
        <v>5000</v>
      </c>
      <c r="VDJ48" s="635"/>
      <c r="VDK48" s="656">
        <v>5000</v>
      </c>
      <c r="VDL48" s="635"/>
      <c r="VDM48" s="656">
        <v>5000</v>
      </c>
      <c r="VDN48" s="635"/>
      <c r="VDO48" s="656">
        <v>5000</v>
      </c>
      <c r="VDP48" s="635"/>
      <c r="VDQ48" s="656">
        <v>5000</v>
      </c>
      <c r="VDR48" s="635"/>
      <c r="VDS48" s="656">
        <v>5000</v>
      </c>
      <c r="VDT48" s="635"/>
      <c r="VDU48" s="656">
        <v>5000</v>
      </c>
      <c r="VDV48" s="635"/>
      <c r="VDW48" s="656">
        <v>5000</v>
      </c>
      <c r="VDX48" s="635"/>
      <c r="VDY48" s="656">
        <v>5000</v>
      </c>
      <c r="VDZ48" s="635"/>
      <c r="VEA48" s="656">
        <v>5000</v>
      </c>
      <c r="VEB48" s="635"/>
      <c r="VEC48" s="656">
        <v>5000</v>
      </c>
      <c r="VED48" s="635"/>
      <c r="VEE48" s="656">
        <v>5000</v>
      </c>
      <c r="VEF48" s="635"/>
      <c r="VEG48" s="656">
        <v>5000</v>
      </c>
      <c r="VEH48" s="635"/>
      <c r="VEI48" s="656">
        <v>5000</v>
      </c>
      <c r="VEJ48" s="635"/>
      <c r="VEK48" s="656">
        <v>5000</v>
      </c>
      <c r="VEL48" s="635"/>
      <c r="VEM48" s="656">
        <v>5000</v>
      </c>
      <c r="VEN48" s="635"/>
      <c r="VEO48" s="656">
        <v>5000</v>
      </c>
      <c r="VEP48" s="635"/>
      <c r="VEQ48" s="656">
        <v>5000</v>
      </c>
      <c r="VER48" s="635"/>
      <c r="VES48" s="656">
        <v>5000</v>
      </c>
      <c r="VET48" s="635"/>
      <c r="VEU48" s="656">
        <v>5000</v>
      </c>
      <c r="VEV48" s="635"/>
      <c r="VEW48" s="656">
        <v>5000</v>
      </c>
      <c r="VEX48" s="635"/>
      <c r="VEY48" s="656">
        <v>5000</v>
      </c>
      <c r="VEZ48" s="635"/>
      <c r="VFA48" s="656">
        <v>5000</v>
      </c>
      <c r="VFB48" s="635"/>
      <c r="VFC48" s="656">
        <v>5000</v>
      </c>
      <c r="VFD48" s="635"/>
      <c r="VFE48" s="656">
        <v>5000</v>
      </c>
      <c r="VFF48" s="635"/>
      <c r="VFG48" s="656">
        <v>5000</v>
      </c>
      <c r="VFH48" s="635"/>
      <c r="VFI48" s="656">
        <v>5000</v>
      </c>
      <c r="VFJ48" s="635"/>
      <c r="VFK48" s="656">
        <v>5000</v>
      </c>
      <c r="VFL48" s="635"/>
      <c r="VFM48" s="656">
        <v>5000</v>
      </c>
      <c r="VFN48" s="635"/>
      <c r="VFO48" s="656">
        <v>5000</v>
      </c>
      <c r="VFP48" s="635"/>
      <c r="VFQ48" s="656">
        <v>5000</v>
      </c>
      <c r="VFR48" s="635"/>
      <c r="VFS48" s="656">
        <v>5000</v>
      </c>
      <c r="VFT48" s="635"/>
      <c r="VFU48" s="656">
        <v>5000</v>
      </c>
      <c r="VFV48" s="635"/>
      <c r="VFW48" s="656">
        <v>5000</v>
      </c>
      <c r="VFX48" s="635"/>
      <c r="VFY48" s="656">
        <v>5000</v>
      </c>
      <c r="VFZ48" s="635"/>
      <c r="VGA48" s="656">
        <v>5000</v>
      </c>
      <c r="VGB48" s="635"/>
      <c r="VGC48" s="656">
        <v>5000</v>
      </c>
      <c r="VGD48" s="635"/>
      <c r="VGE48" s="656">
        <v>5000</v>
      </c>
      <c r="VGF48" s="635"/>
      <c r="VGG48" s="656">
        <v>5000</v>
      </c>
      <c r="VGH48" s="635"/>
      <c r="VGI48" s="656">
        <v>5000</v>
      </c>
      <c r="VGJ48" s="635"/>
      <c r="VGK48" s="656">
        <v>5000</v>
      </c>
      <c r="VGL48" s="635"/>
      <c r="VGM48" s="656">
        <v>5000</v>
      </c>
      <c r="VGN48" s="635"/>
      <c r="VGO48" s="656">
        <v>5000</v>
      </c>
      <c r="VGP48" s="635"/>
      <c r="VGQ48" s="656">
        <v>5000</v>
      </c>
      <c r="VGR48" s="635"/>
      <c r="VGS48" s="656">
        <v>5000</v>
      </c>
      <c r="VGT48" s="635"/>
      <c r="VGU48" s="656">
        <v>5000</v>
      </c>
      <c r="VGV48" s="635"/>
      <c r="VGW48" s="656">
        <v>5000</v>
      </c>
      <c r="VGX48" s="635"/>
      <c r="VGY48" s="656">
        <v>5000</v>
      </c>
      <c r="VGZ48" s="635"/>
      <c r="VHA48" s="656">
        <v>5000</v>
      </c>
      <c r="VHB48" s="635"/>
      <c r="VHC48" s="656">
        <v>5000</v>
      </c>
      <c r="VHD48" s="635"/>
      <c r="VHE48" s="656">
        <v>5000</v>
      </c>
      <c r="VHF48" s="635"/>
      <c r="VHG48" s="656">
        <v>5000</v>
      </c>
      <c r="VHH48" s="635"/>
      <c r="VHI48" s="656">
        <v>5000</v>
      </c>
      <c r="VHJ48" s="635"/>
      <c r="VHK48" s="656">
        <v>5000</v>
      </c>
      <c r="VHL48" s="635"/>
      <c r="VHM48" s="656">
        <v>5000</v>
      </c>
      <c r="VHN48" s="635"/>
      <c r="VHO48" s="656">
        <v>5000</v>
      </c>
      <c r="VHP48" s="635"/>
      <c r="VHQ48" s="656">
        <v>5000</v>
      </c>
      <c r="VHR48" s="635"/>
      <c r="VHS48" s="656">
        <v>5000</v>
      </c>
      <c r="VHT48" s="635"/>
      <c r="VHU48" s="656">
        <v>5000</v>
      </c>
      <c r="VHV48" s="635"/>
      <c r="VHW48" s="656">
        <v>5000</v>
      </c>
      <c r="VHX48" s="635"/>
      <c r="VHY48" s="656">
        <v>5000</v>
      </c>
      <c r="VHZ48" s="635"/>
      <c r="VIA48" s="656">
        <v>5000</v>
      </c>
      <c r="VIB48" s="635"/>
      <c r="VIC48" s="656">
        <v>5000</v>
      </c>
      <c r="VID48" s="635"/>
      <c r="VIE48" s="656">
        <v>5000</v>
      </c>
      <c r="VIF48" s="635"/>
      <c r="VIG48" s="656">
        <v>5000</v>
      </c>
      <c r="VIH48" s="635"/>
      <c r="VII48" s="656">
        <v>5000</v>
      </c>
      <c r="VIJ48" s="635"/>
      <c r="VIK48" s="656">
        <v>5000</v>
      </c>
      <c r="VIL48" s="635"/>
      <c r="VIM48" s="656">
        <v>5000</v>
      </c>
      <c r="VIN48" s="635"/>
      <c r="VIO48" s="656">
        <v>5000</v>
      </c>
      <c r="VIP48" s="635"/>
      <c r="VIQ48" s="656">
        <v>5000</v>
      </c>
      <c r="VIR48" s="635"/>
      <c r="VIS48" s="656">
        <v>5000</v>
      </c>
      <c r="VIT48" s="635"/>
      <c r="VIU48" s="656">
        <v>5000</v>
      </c>
      <c r="VIV48" s="635"/>
      <c r="VIW48" s="656">
        <v>5000</v>
      </c>
      <c r="VIX48" s="635"/>
      <c r="VIY48" s="656">
        <v>5000</v>
      </c>
      <c r="VIZ48" s="635"/>
      <c r="VJA48" s="656">
        <v>5000</v>
      </c>
      <c r="VJB48" s="635"/>
      <c r="VJC48" s="656">
        <v>5000</v>
      </c>
      <c r="VJD48" s="635"/>
      <c r="VJE48" s="656">
        <v>5000</v>
      </c>
      <c r="VJF48" s="635"/>
      <c r="VJG48" s="656">
        <v>5000</v>
      </c>
      <c r="VJH48" s="635"/>
      <c r="VJI48" s="656">
        <v>5000</v>
      </c>
      <c r="VJJ48" s="635"/>
      <c r="VJK48" s="656">
        <v>5000</v>
      </c>
      <c r="VJL48" s="635"/>
      <c r="VJM48" s="656">
        <v>5000</v>
      </c>
      <c r="VJN48" s="635"/>
      <c r="VJO48" s="656">
        <v>5000</v>
      </c>
      <c r="VJP48" s="635"/>
      <c r="VJQ48" s="656">
        <v>5000</v>
      </c>
      <c r="VJR48" s="635"/>
      <c r="VJS48" s="656">
        <v>5000</v>
      </c>
      <c r="VJT48" s="635"/>
      <c r="VJU48" s="656">
        <v>5000</v>
      </c>
      <c r="VJV48" s="635"/>
      <c r="VJW48" s="656">
        <v>5000</v>
      </c>
      <c r="VJX48" s="635"/>
      <c r="VJY48" s="656">
        <v>5000</v>
      </c>
      <c r="VJZ48" s="635"/>
      <c r="VKA48" s="656">
        <v>5000</v>
      </c>
      <c r="VKB48" s="635"/>
      <c r="VKC48" s="656">
        <v>5000</v>
      </c>
      <c r="VKD48" s="635"/>
      <c r="VKE48" s="656">
        <v>5000</v>
      </c>
      <c r="VKF48" s="635"/>
      <c r="VKG48" s="656">
        <v>5000</v>
      </c>
      <c r="VKH48" s="635"/>
      <c r="VKI48" s="656">
        <v>5000</v>
      </c>
      <c r="VKJ48" s="635"/>
      <c r="VKK48" s="656">
        <v>5000</v>
      </c>
      <c r="VKL48" s="635"/>
      <c r="VKM48" s="656">
        <v>5000</v>
      </c>
      <c r="VKN48" s="635"/>
      <c r="VKO48" s="656">
        <v>5000</v>
      </c>
      <c r="VKP48" s="635"/>
      <c r="VKQ48" s="656">
        <v>5000</v>
      </c>
      <c r="VKR48" s="635"/>
      <c r="VKS48" s="656">
        <v>5000</v>
      </c>
      <c r="VKT48" s="635"/>
      <c r="VKU48" s="656">
        <v>5000</v>
      </c>
      <c r="VKV48" s="635"/>
      <c r="VKW48" s="656">
        <v>5000</v>
      </c>
      <c r="VKX48" s="635"/>
      <c r="VKY48" s="656">
        <v>5000</v>
      </c>
      <c r="VKZ48" s="635"/>
      <c r="VLA48" s="656">
        <v>5000</v>
      </c>
      <c r="VLB48" s="635"/>
      <c r="VLC48" s="656">
        <v>5000</v>
      </c>
      <c r="VLD48" s="635"/>
      <c r="VLE48" s="656">
        <v>5000</v>
      </c>
      <c r="VLF48" s="635"/>
      <c r="VLG48" s="656">
        <v>5000</v>
      </c>
      <c r="VLH48" s="635"/>
      <c r="VLI48" s="656">
        <v>5000</v>
      </c>
      <c r="VLJ48" s="635"/>
      <c r="VLK48" s="656">
        <v>5000</v>
      </c>
      <c r="VLL48" s="635"/>
      <c r="VLM48" s="656">
        <v>5000</v>
      </c>
      <c r="VLN48" s="635"/>
      <c r="VLO48" s="656">
        <v>5000</v>
      </c>
      <c r="VLP48" s="635"/>
      <c r="VLQ48" s="656">
        <v>5000</v>
      </c>
      <c r="VLR48" s="635"/>
      <c r="VLS48" s="656">
        <v>5000</v>
      </c>
      <c r="VLT48" s="635"/>
      <c r="VLU48" s="656">
        <v>5000</v>
      </c>
      <c r="VLV48" s="635"/>
      <c r="VLW48" s="656">
        <v>5000</v>
      </c>
      <c r="VLX48" s="635"/>
      <c r="VLY48" s="656">
        <v>5000</v>
      </c>
      <c r="VLZ48" s="635"/>
      <c r="VMA48" s="656">
        <v>5000</v>
      </c>
      <c r="VMB48" s="635"/>
      <c r="VMC48" s="656">
        <v>5000</v>
      </c>
      <c r="VMD48" s="635"/>
      <c r="VME48" s="656">
        <v>5000</v>
      </c>
      <c r="VMF48" s="635"/>
      <c r="VMG48" s="656">
        <v>5000</v>
      </c>
      <c r="VMH48" s="635"/>
      <c r="VMI48" s="656">
        <v>5000</v>
      </c>
      <c r="VMJ48" s="635"/>
      <c r="VMK48" s="656">
        <v>5000</v>
      </c>
      <c r="VML48" s="635"/>
      <c r="VMM48" s="656">
        <v>5000</v>
      </c>
      <c r="VMN48" s="635"/>
      <c r="VMO48" s="656">
        <v>5000</v>
      </c>
      <c r="VMP48" s="635"/>
      <c r="VMQ48" s="656">
        <v>5000</v>
      </c>
      <c r="VMR48" s="635"/>
      <c r="VMS48" s="656">
        <v>5000</v>
      </c>
      <c r="VMT48" s="635"/>
      <c r="VMU48" s="656">
        <v>5000</v>
      </c>
      <c r="VMV48" s="635"/>
      <c r="VMW48" s="656">
        <v>5000</v>
      </c>
      <c r="VMX48" s="635"/>
      <c r="VMY48" s="656">
        <v>5000</v>
      </c>
      <c r="VMZ48" s="635"/>
      <c r="VNA48" s="656">
        <v>5000</v>
      </c>
      <c r="VNB48" s="635"/>
      <c r="VNC48" s="656">
        <v>5000</v>
      </c>
      <c r="VND48" s="635"/>
      <c r="VNE48" s="656">
        <v>5000</v>
      </c>
      <c r="VNF48" s="635"/>
      <c r="VNG48" s="656">
        <v>5000</v>
      </c>
      <c r="VNH48" s="635"/>
      <c r="VNI48" s="656">
        <v>5000</v>
      </c>
      <c r="VNJ48" s="635"/>
      <c r="VNK48" s="656">
        <v>5000</v>
      </c>
      <c r="VNL48" s="635"/>
      <c r="VNM48" s="656">
        <v>5000</v>
      </c>
      <c r="VNN48" s="635"/>
      <c r="VNO48" s="656">
        <v>5000</v>
      </c>
      <c r="VNP48" s="635"/>
      <c r="VNQ48" s="656">
        <v>5000</v>
      </c>
      <c r="VNR48" s="635"/>
      <c r="VNS48" s="656">
        <v>5000</v>
      </c>
      <c r="VNT48" s="635"/>
      <c r="VNU48" s="656">
        <v>5000</v>
      </c>
      <c r="VNV48" s="635"/>
      <c r="VNW48" s="656">
        <v>5000</v>
      </c>
      <c r="VNX48" s="635"/>
      <c r="VNY48" s="656">
        <v>5000</v>
      </c>
      <c r="VNZ48" s="635"/>
      <c r="VOA48" s="656">
        <v>5000</v>
      </c>
      <c r="VOB48" s="635"/>
      <c r="VOC48" s="656">
        <v>5000</v>
      </c>
      <c r="VOD48" s="635"/>
      <c r="VOE48" s="656">
        <v>5000</v>
      </c>
      <c r="VOF48" s="635"/>
      <c r="VOG48" s="656">
        <v>5000</v>
      </c>
      <c r="VOH48" s="635"/>
      <c r="VOI48" s="656">
        <v>5000</v>
      </c>
      <c r="VOJ48" s="635"/>
      <c r="VOK48" s="656">
        <v>5000</v>
      </c>
      <c r="VOL48" s="635"/>
      <c r="VOM48" s="656">
        <v>5000</v>
      </c>
      <c r="VON48" s="635"/>
      <c r="VOO48" s="656">
        <v>5000</v>
      </c>
      <c r="VOP48" s="635"/>
      <c r="VOQ48" s="656">
        <v>5000</v>
      </c>
      <c r="VOR48" s="635"/>
      <c r="VOS48" s="656">
        <v>5000</v>
      </c>
      <c r="VOT48" s="635"/>
      <c r="VOU48" s="656">
        <v>5000</v>
      </c>
      <c r="VOV48" s="635"/>
      <c r="VOW48" s="656">
        <v>5000</v>
      </c>
      <c r="VOX48" s="635"/>
      <c r="VOY48" s="656">
        <v>5000</v>
      </c>
      <c r="VOZ48" s="635"/>
      <c r="VPA48" s="656">
        <v>5000</v>
      </c>
      <c r="VPB48" s="635"/>
      <c r="VPC48" s="656">
        <v>5000</v>
      </c>
      <c r="VPD48" s="635"/>
      <c r="VPE48" s="656">
        <v>5000</v>
      </c>
      <c r="VPF48" s="635"/>
      <c r="VPG48" s="656">
        <v>5000</v>
      </c>
      <c r="VPH48" s="635"/>
      <c r="VPI48" s="656">
        <v>5000</v>
      </c>
      <c r="VPJ48" s="635"/>
      <c r="VPK48" s="656">
        <v>5000</v>
      </c>
      <c r="VPL48" s="635"/>
      <c r="VPM48" s="656">
        <v>5000</v>
      </c>
      <c r="VPN48" s="635"/>
      <c r="VPO48" s="656">
        <v>5000</v>
      </c>
      <c r="VPP48" s="635"/>
      <c r="VPQ48" s="656">
        <v>5000</v>
      </c>
      <c r="VPR48" s="635"/>
      <c r="VPS48" s="656">
        <v>5000</v>
      </c>
      <c r="VPT48" s="635"/>
      <c r="VPU48" s="656">
        <v>5000</v>
      </c>
      <c r="VPV48" s="635"/>
      <c r="VPW48" s="656">
        <v>5000</v>
      </c>
      <c r="VPX48" s="635"/>
      <c r="VPY48" s="656">
        <v>5000</v>
      </c>
      <c r="VPZ48" s="635"/>
      <c r="VQA48" s="656">
        <v>5000</v>
      </c>
      <c r="VQB48" s="635"/>
      <c r="VQC48" s="656">
        <v>5000</v>
      </c>
      <c r="VQD48" s="635"/>
      <c r="VQE48" s="656">
        <v>5000</v>
      </c>
      <c r="VQF48" s="635"/>
      <c r="VQG48" s="656">
        <v>5000</v>
      </c>
      <c r="VQH48" s="635"/>
      <c r="VQI48" s="656">
        <v>5000</v>
      </c>
      <c r="VQJ48" s="635"/>
      <c r="VQK48" s="656">
        <v>5000</v>
      </c>
      <c r="VQL48" s="635"/>
      <c r="VQM48" s="656">
        <v>5000</v>
      </c>
      <c r="VQN48" s="635"/>
      <c r="VQO48" s="656">
        <v>5000</v>
      </c>
      <c r="VQP48" s="635"/>
      <c r="VQQ48" s="656">
        <v>5000</v>
      </c>
      <c r="VQR48" s="635"/>
      <c r="VQS48" s="656">
        <v>5000</v>
      </c>
      <c r="VQT48" s="635"/>
      <c r="VQU48" s="656">
        <v>5000</v>
      </c>
      <c r="VQV48" s="635"/>
      <c r="VQW48" s="656">
        <v>5000</v>
      </c>
      <c r="VQX48" s="635"/>
      <c r="VQY48" s="656">
        <v>5000</v>
      </c>
      <c r="VQZ48" s="635"/>
      <c r="VRA48" s="656">
        <v>5000</v>
      </c>
      <c r="VRB48" s="635"/>
      <c r="VRC48" s="656">
        <v>5000</v>
      </c>
      <c r="VRD48" s="635"/>
      <c r="VRE48" s="656">
        <v>5000</v>
      </c>
      <c r="VRF48" s="635"/>
      <c r="VRG48" s="656">
        <v>5000</v>
      </c>
      <c r="VRH48" s="635"/>
      <c r="VRI48" s="656">
        <v>5000</v>
      </c>
      <c r="VRJ48" s="635"/>
      <c r="VRK48" s="656">
        <v>5000</v>
      </c>
      <c r="VRL48" s="635"/>
      <c r="VRM48" s="656">
        <v>5000</v>
      </c>
      <c r="VRN48" s="635"/>
      <c r="VRO48" s="656">
        <v>5000</v>
      </c>
      <c r="VRP48" s="635"/>
      <c r="VRQ48" s="656">
        <v>5000</v>
      </c>
      <c r="VRR48" s="635"/>
      <c r="VRS48" s="656">
        <v>5000</v>
      </c>
      <c r="VRT48" s="635"/>
      <c r="VRU48" s="656">
        <v>5000</v>
      </c>
      <c r="VRV48" s="635"/>
      <c r="VRW48" s="656">
        <v>5000</v>
      </c>
      <c r="VRX48" s="635"/>
      <c r="VRY48" s="656">
        <v>5000</v>
      </c>
      <c r="VRZ48" s="635"/>
      <c r="VSA48" s="656">
        <v>5000</v>
      </c>
      <c r="VSB48" s="635"/>
      <c r="VSC48" s="656">
        <v>5000</v>
      </c>
      <c r="VSD48" s="635"/>
      <c r="VSE48" s="656">
        <v>5000</v>
      </c>
      <c r="VSF48" s="635"/>
      <c r="VSG48" s="656">
        <v>5000</v>
      </c>
      <c r="VSH48" s="635"/>
      <c r="VSI48" s="656">
        <v>5000</v>
      </c>
      <c r="VSJ48" s="635"/>
      <c r="VSK48" s="656">
        <v>5000</v>
      </c>
      <c r="VSL48" s="635"/>
      <c r="VSM48" s="656">
        <v>5000</v>
      </c>
      <c r="VSN48" s="635"/>
      <c r="VSO48" s="656">
        <v>5000</v>
      </c>
      <c r="VSP48" s="635"/>
      <c r="VSQ48" s="656">
        <v>5000</v>
      </c>
      <c r="VSR48" s="635"/>
      <c r="VSS48" s="656">
        <v>5000</v>
      </c>
      <c r="VST48" s="635"/>
      <c r="VSU48" s="656">
        <v>5000</v>
      </c>
      <c r="VSV48" s="635"/>
      <c r="VSW48" s="656">
        <v>5000</v>
      </c>
      <c r="VSX48" s="635"/>
      <c r="VSY48" s="656">
        <v>5000</v>
      </c>
      <c r="VSZ48" s="635"/>
      <c r="VTA48" s="656">
        <v>5000</v>
      </c>
      <c r="VTB48" s="635"/>
      <c r="VTC48" s="656">
        <v>5000</v>
      </c>
      <c r="VTD48" s="635"/>
      <c r="VTE48" s="656">
        <v>5000</v>
      </c>
      <c r="VTF48" s="635"/>
      <c r="VTG48" s="656">
        <v>5000</v>
      </c>
      <c r="VTH48" s="635"/>
      <c r="VTI48" s="656">
        <v>5000</v>
      </c>
      <c r="VTJ48" s="635"/>
      <c r="VTK48" s="656">
        <v>5000</v>
      </c>
      <c r="VTL48" s="635"/>
      <c r="VTM48" s="656">
        <v>5000</v>
      </c>
      <c r="VTN48" s="635"/>
      <c r="VTO48" s="656">
        <v>5000</v>
      </c>
      <c r="VTP48" s="635"/>
      <c r="VTQ48" s="656">
        <v>5000</v>
      </c>
      <c r="VTR48" s="635"/>
      <c r="VTS48" s="656">
        <v>5000</v>
      </c>
      <c r="VTT48" s="635"/>
      <c r="VTU48" s="656">
        <v>5000</v>
      </c>
      <c r="VTV48" s="635"/>
      <c r="VTW48" s="656">
        <v>5000</v>
      </c>
      <c r="VTX48" s="635"/>
      <c r="VTY48" s="656">
        <v>5000</v>
      </c>
      <c r="VTZ48" s="635"/>
      <c r="VUA48" s="656">
        <v>5000</v>
      </c>
      <c r="VUB48" s="635"/>
      <c r="VUC48" s="656">
        <v>5000</v>
      </c>
      <c r="VUD48" s="635"/>
      <c r="VUE48" s="656">
        <v>5000</v>
      </c>
      <c r="VUF48" s="635"/>
      <c r="VUG48" s="656">
        <v>5000</v>
      </c>
      <c r="VUH48" s="635"/>
      <c r="VUI48" s="656">
        <v>5000</v>
      </c>
      <c r="VUJ48" s="635"/>
      <c r="VUK48" s="656">
        <v>5000</v>
      </c>
      <c r="VUL48" s="635"/>
      <c r="VUM48" s="656">
        <v>5000</v>
      </c>
      <c r="VUN48" s="635"/>
      <c r="VUO48" s="656">
        <v>5000</v>
      </c>
      <c r="VUP48" s="635"/>
      <c r="VUQ48" s="656">
        <v>5000</v>
      </c>
      <c r="VUR48" s="635"/>
      <c r="VUS48" s="656">
        <v>5000</v>
      </c>
      <c r="VUT48" s="635"/>
      <c r="VUU48" s="656">
        <v>5000</v>
      </c>
      <c r="VUV48" s="635"/>
      <c r="VUW48" s="656">
        <v>5000</v>
      </c>
      <c r="VUX48" s="635"/>
      <c r="VUY48" s="656">
        <v>5000</v>
      </c>
      <c r="VUZ48" s="635"/>
      <c r="VVA48" s="656">
        <v>5000</v>
      </c>
      <c r="VVB48" s="635"/>
      <c r="VVC48" s="656">
        <v>5000</v>
      </c>
      <c r="VVD48" s="635"/>
      <c r="VVE48" s="656">
        <v>5000</v>
      </c>
      <c r="VVF48" s="635"/>
      <c r="VVG48" s="656">
        <v>5000</v>
      </c>
      <c r="VVH48" s="635"/>
      <c r="VVI48" s="656">
        <v>5000</v>
      </c>
      <c r="VVJ48" s="635"/>
      <c r="VVK48" s="656">
        <v>5000</v>
      </c>
      <c r="VVL48" s="635"/>
      <c r="VVM48" s="656">
        <v>5000</v>
      </c>
      <c r="VVN48" s="635"/>
      <c r="VVO48" s="656">
        <v>5000</v>
      </c>
      <c r="VVP48" s="635"/>
      <c r="VVQ48" s="656">
        <v>5000</v>
      </c>
      <c r="VVR48" s="635"/>
      <c r="VVS48" s="656">
        <v>5000</v>
      </c>
      <c r="VVT48" s="635"/>
      <c r="VVU48" s="656">
        <v>5000</v>
      </c>
      <c r="VVV48" s="635"/>
      <c r="VVW48" s="656">
        <v>5000</v>
      </c>
      <c r="VVX48" s="635"/>
      <c r="VVY48" s="656">
        <v>5000</v>
      </c>
      <c r="VVZ48" s="635"/>
      <c r="VWA48" s="656">
        <v>5000</v>
      </c>
      <c r="VWB48" s="635"/>
      <c r="VWC48" s="656">
        <v>5000</v>
      </c>
      <c r="VWD48" s="635"/>
      <c r="VWE48" s="656">
        <v>5000</v>
      </c>
      <c r="VWF48" s="635"/>
      <c r="VWG48" s="656">
        <v>5000</v>
      </c>
      <c r="VWH48" s="635"/>
      <c r="VWI48" s="656">
        <v>5000</v>
      </c>
      <c r="VWJ48" s="635"/>
      <c r="VWK48" s="656">
        <v>5000</v>
      </c>
      <c r="VWL48" s="635"/>
      <c r="VWM48" s="656">
        <v>5000</v>
      </c>
      <c r="VWN48" s="635"/>
      <c r="VWO48" s="656">
        <v>5000</v>
      </c>
      <c r="VWP48" s="635"/>
      <c r="VWQ48" s="656">
        <v>5000</v>
      </c>
      <c r="VWR48" s="635"/>
      <c r="VWS48" s="656">
        <v>5000</v>
      </c>
      <c r="VWT48" s="635"/>
      <c r="VWU48" s="656">
        <v>5000</v>
      </c>
      <c r="VWV48" s="635"/>
      <c r="VWW48" s="656">
        <v>5000</v>
      </c>
      <c r="VWX48" s="635"/>
      <c r="VWY48" s="656">
        <v>5000</v>
      </c>
      <c r="VWZ48" s="635"/>
      <c r="VXA48" s="656">
        <v>5000</v>
      </c>
      <c r="VXB48" s="635"/>
      <c r="VXC48" s="656">
        <v>5000</v>
      </c>
      <c r="VXD48" s="635"/>
      <c r="VXE48" s="656">
        <v>5000</v>
      </c>
      <c r="VXF48" s="635"/>
      <c r="VXG48" s="656">
        <v>5000</v>
      </c>
      <c r="VXH48" s="635"/>
      <c r="VXI48" s="656">
        <v>5000</v>
      </c>
      <c r="VXJ48" s="635"/>
      <c r="VXK48" s="656">
        <v>5000</v>
      </c>
      <c r="VXL48" s="635"/>
      <c r="VXM48" s="656">
        <v>5000</v>
      </c>
      <c r="VXN48" s="635"/>
      <c r="VXO48" s="656">
        <v>5000</v>
      </c>
      <c r="VXP48" s="635"/>
      <c r="VXQ48" s="656">
        <v>5000</v>
      </c>
      <c r="VXR48" s="635"/>
      <c r="VXS48" s="656">
        <v>5000</v>
      </c>
      <c r="VXT48" s="635"/>
      <c r="VXU48" s="656">
        <v>5000</v>
      </c>
      <c r="VXV48" s="635"/>
      <c r="VXW48" s="656">
        <v>5000</v>
      </c>
      <c r="VXX48" s="635"/>
      <c r="VXY48" s="656">
        <v>5000</v>
      </c>
      <c r="VXZ48" s="635"/>
      <c r="VYA48" s="656">
        <v>5000</v>
      </c>
      <c r="VYB48" s="635"/>
      <c r="VYC48" s="656">
        <v>5000</v>
      </c>
      <c r="VYD48" s="635"/>
      <c r="VYE48" s="656">
        <v>5000</v>
      </c>
      <c r="VYF48" s="635"/>
      <c r="VYG48" s="656">
        <v>5000</v>
      </c>
      <c r="VYH48" s="635"/>
      <c r="VYI48" s="656">
        <v>5000</v>
      </c>
      <c r="VYJ48" s="635"/>
      <c r="VYK48" s="656">
        <v>5000</v>
      </c>
      <c r="VYL48" s="635"/>
      <c r="VYM48" s="656">
        <v>5000</v>
      </c>
      <c r="VYN48" s="635"/>
      <c r="VYO48" s="656">
        <v>5000</v>
      </c>
      <c r="VYP48" s="635"/>
      <c r="VYQ48" s="656">
        <v>5000</v>
      </c>
      <c r="VYR48" s="635"/>
      <c r="VYS48" s="656">
        <v>5000</v>
      </c>
      <c r="VYT48" s="635"/>
      <c r="VYU48" s="656">
        <v>5000</v>
      </c>
      <c r="VYV48" s="635"/>
      <c r="VYW48" s="656">
        <v>5000</v>
      </c>
      <c r="VYX48" s="635"/>
      <c r="VYY48" s="656">
        <v>5000</v>
      </c>
      <c r="VYZ48" s="635"/>
      <c r="VZA48" s="656">
        <v>5000</v>
      </c>
      <c r="VZB48" s="635"/>
      <c r="VZC48" s="656">
        <v>5000</v>
      </c>
      <c r="VZD48" s="635"/>
      <c r="VZE48" s="656">
        <v>5000</v>
      </c>
      <c r="VZF48" s="635"/>
      <c r="VZG48" s="656">
        <v>5000</v>
      </c>
      <c r="VZH48" s="635"/>
      <c r="VZI48" s="656">
        <v>5000</v>
      </c>
      <c r="VZJ48" s="635"/>
      <c r="VZK48" s="656">
        <v>5000</v>
      </c>
      <c r="VZL48" s="635"/>
      <c r="VZM48" s="656">
        <v>5000</v>
      </c>
      <c r="VZN48" s="635"/>
      <c r="VZO48" s="656">
        <v>5000</v>
      </c>
      <c r="VZP48" s="635"/>
      <c r="VZQ48" s="656">
        <v>5000</v>
      </c>
      <c r="VZR48" s="635"/>
      <c r="VZS48" s="656">
        <v>5000</v>
      </c>
      <c r="VZT48" s="635"/>
      <c r="VZU48" s="656">
        <v>5000</v>
      </c>
      <c r="VZV48" s="635"/>
      <c r="VZW48" s="656">
        <v>5000</v>
      </c>
      <c r="VZX48" s="635"/>
      <c r="VZY48" s="656">
        <v>5000</v>
      </c>
      <c r="VZZ48" s="635"/>
      <c r="WAA48" s="656">
        <v>5000</v>
      </c>
      <c r="WAB48" s="635"/>
      <c r="WAC48" s="656">
        <v>5000</v>
      </c>
      <c r="WAD48" s="635"/>
      <c r="WAE48" s="656">
        <v>5000</v>
      </c>
      <c r="WAF48" s="635"/>
      <c r="WAG48" s="656">
        <v>5000</v>
      </c>
      <c r="WAH48" s="635"/>
      <c r="WAI48" s="656">
        <v>5000</v>
      </c>
      <c r="WAJ48" s="635"/>
      <c r="WAK48" s="656">
        <v>5000</v>
      </c>
      <c r="WAL48" s="635"/>
      <c r="WAM48" s="656">
        <v>5000</v>
      </c>
      <c r="WAN48" s="635"/>
      <c r="WAO48" s="656">
        <v>5000</v>
      </c>
      <c r="WAP48" s="635"/>
      <c r="WAQ48" s="656">
        <v>5000</v>
      </c>
      <c r="WAR48" s="635"/>
      <c r="WAS48" s="656">
        <v>5000</v>
      </c>
      <c r="WAT48" s="635"/>
      <c r="WAU48" s="656">
        <v>5000</v>
      </c>
      <c r="WAV48" s="635"/>
      <c r="WAW48" s="656">
        <v>5000</v>
      </c>
      <c r="WAX48" s="635"/>
      <c r="WAY48" s="656">
        <v>5000</v>
      </c>
      <c r="WAZ48" s="635"/>
      <c r="WBA48" s="656">
        <v>5000</v>
      </c>
      <c r="WBB48" s="635"/>
      <c r="WBC48" s="656">
        <v>5000</v>
      </c>
      <c r="WBD48" s="635"/>
      <c r="WBE48" s="656">
        <v>5000</v>
      </c>
      <c r="WBF48" s="635"/>
      <c r="WBG48" s="656">
        <v>5000</v>
      </c>
      <c r="WBH48" s="635"/>
      <c r="WBI48" s="656">
        <v>5000</v>
      </c>
      <c r="WBJ48" s="635"/>
      <c r="WBK48" s="656">
        <v>5000</v>
      </c>
      <c r="WBL48" s="635"/>
      <c r="WBM48" s="656">
        <v>5000</v>
      </c>
      <c r="WBN48" s="635"/>
      <c r="WBO48" s="656">
        <v>5000</v>
      </c>
      <c r="WBP48" s="635"/>
      <c r="WBQ48" s="656">
        <v>5000</v>
      </c>
      <c r="WBR48" s="635"/>
      <c r="WBS48" s="656">
        <v>5000</v>
      </c>
      <c r="WBT48" s="635"/>
      <c r="WBU48" s="656">
        <v>5000</v>
      </c>
      <c r="WBV48" s="635"/>
      <c r="WBW48" s="656">
        <v>5000</v>
      </c>
      <c r="WBX48" s="635"/>
      <c r="WBY48" s="656">
        <v>5000</v>
      </c>
      <c r="WBZ48" s="635"/>
      <c r="WCA48" s="656">
        <v>5000</v>
      </c>
      <c r="WCB48" s="635"/>
      <c r="WCC48" s="656">
        <v>5000</v>
      </c>
      <c r="WCD48" s="635"/>
      <c r="WCE48" s="656">
        <v>5000</v>
      </c>
      <c r="WCF48" s="635"/>
      <c r="WCG48" s="656">
        <v>5000</v>
      </c>
      <c r="WCH48" s="635"/>
      <c r="WCI48" s="656">
        <v>5000</v>
      </c>
      <c r="WCJ48" s="635"/>
      <c r="WCK48" s="656">
        <v>5000</v>
      </c>
      <c r="WCL48" s="635"/>
      <c r="WCM48" s="656">
        <v>5000</v>
      </c>
      <c r="WCN48" s="635"/>
      <c r="WCO48" s="656">
        <v>5000</v>
      </c>
      <c r="WCP48" s="635"/>
      <c r="WCQ48" s="656">
        <v>5000</v>
      </c>
      <c r="WCR48" s="635"/>
      <c r="WCS48" s="656">
        <v>5000</v>
      </c>
      <c r="WCT48" s="635"/>
      <c r="WCU48" s="656">
        <v>5000</v>
      </c>
      <c r="WCV48" s="635"/>
      <c r="WCW48" s="656">
        <v>5000</v>
      </c>
      <c r="WCX48" s="635"/>
      <c r="WCY48" s="656">
        <v>5000</v>
      </c>
      <c r="WCZ48" s="635"/>
      <c r="WDA48" s="656">
        <v>5000</v>
      </c>
      <c r="WDB48" s="635"/>
      <c r="WDC48" s="656">
        <v>5000</v>
      </c>
      <c r="WDD48" s="635"/>
      <c r="WDE48" s="656">
        <v>5000</v>
      </c>
      <c r="WDF48" s="635"/>
      <c r="WDG48" s="656">
        <v>5000</v>
      </c>
      <c r="WDH48" s="635"/>
      <c r="WDI48" s="656">
        <v>5000</v>
      </c>
      <c r="WDJ48" s="635"/>
      <c r="WDK48" s="656">
        <v>5000</v>
      </c>
      <c r="WDL48" s="635"/>
      <c r="WDM48" s="656">
        <v>5000</v>
      </c>
      <c r="WDN48" s="635"/>
      <c r="WDO48" s="656">
        <v>5000</v>
      </c>
      <c r="WDP48" s="635"/>
      <c r="WDQ48" s="656">
        <v>5000</v>
      </c>
      <c r="WDR48" s="635"/>
      <c r="WDS48" s="656">
        <v>5000</v>
      </c>
      <c r="WDT48" s="635"/>
      <c r="WDU48" s="656">
        <v>5000</v>
      </c>
      <c r="WDV48" s="635"/>
      <c r="WDW48" s="656">
        <v>5000</v>
      </c>
      <c r="WDX48" s="635"/>
      <c r="WDY48" s="656">
        <v>5000</v>
      </c>
      <c r="WDZ48" s="635"/>
      <c r="WEA48" s="656">
        <v>5000</v>
      </c>
      <c r="WEB48" s="635"/>
      <c r="WEC48" s="656">
        <v>5000</v>
      </c>
      <c r="WED48" s="635"/>
      <c r="WEE48" s="656">
        <v>5000</v>
      </c>
      <c r="WEF48" s="635"/>
      <c r="WEG48" s="656">
        <v>5000</v>
      </c>
      <c r="WEH48" s="635"/>
      <c r="WEI48" s="656">
        <v>5000</v>
      </c>
      <c r="WEJ48" s="635"/>
      <c r="WEK48" s="656">
        <v>5000</v>
      </c>
      <c r="WEL48" s="635"/>
      <c r="WEM48" s="656">
        <v>5000</v>
      </c>
      <c r="WEN48" s="635"/>
      <c r="WEO48" s="656">
        <v>5000</v>
      </c>
      <c r="WEP48" s="635"/>
      <c r="WEQ48" s="656">
        <v>5000</v>
      </c>
      <c r="WER48" s="635"/>
      <c r="WES48" s="656">
        <v>5000</v>
      </c>
      <c r="WET48" s="635"/>
      <c r="WEU48" s="656">
        <v>5000</v>
      </c>
      <c r="WEV48" s="635"/>
      <c r="WEW48" s="656">
        <v>5000</v>
      </c>
      <c r="WEX48" s="635"/>
      <c r="WEY48" s="656">
        <v>5000</v>
      </c>
      <c r="WEZ48" s="635"/>
      <c r="WFA48" s="656">
        <v>5000</v>
      </c>
      <c r="WFB48" s="635"/>
      <c r="WFC48" s="656">
        <v>5000</v>
      </c>
      <c r="WFD48" s="635"/>
      <c r="WFE48" s="656">
        <v>5000</v>
      </c>
      <c r="WFF48" s="635"/>
      <c r="WFG48" s="656">
        <v>5000</v>
      </c>
      <c r="WFH48" s="635"/>
      <c r="WFI48" s="656">
        <v>5000</v>
      </c>
      <c r="WFJ48" s="635"/>
      <c r="WFK48" s="656">
        <v>5000</v>
      </c>
      <c r="WFL48" s="635"/>
      <c r="WFM48" s="656">
        <v>5000</v>
      </c>
      <c r="WFN48" s="635"/>
      <c r="WFO48" s="656">
        <v>5000</v>
      </c>
      <c r="WFP48" s="635"/>
      <c r="WFQ48" s="656">
        <v>5000</v>
      </c>
      <c r="WFR48" s="635"/>
      <c r="WFS48" s="656">
        <v>5000</v>
      </c>
      <c r="WFT48" s="635"/>
      <c r="WFU48" s="656">
        <v>5000</v>
      </c>
      <c r="WFV48" s="635"/>
      <c r="WFW48" s="656">
        <v>5000</v>
      </c>
      <c r="WFX48" s="635"/>
      <c r="WFY48" s="656">
        <v>5000</v>
      </c>
      <c r="WFZ48" s="635"/>
      <c r="WGA48" s="656">
        <v>5000</v>
      </c>
      <c r="WGB48" s="635"/>
      <c r="WGC48" s="656">
        <v>5000</v>
      </c>
      <c r="WGD48" s="635"/>
      <c r="WGE48" s="656">
        <v>5000</v>
      </c>
      <c r="WGF48" s="635"/>
      <c r="WGG48" s="656">
        <v>5000</v>
      </c>
      <c r="WGH48" s="635"/>
      <c r="WGI48" s="656">
        <v>5000</v>
      </c>
      <c r="WGJ48" s="635"/>
      <c r="WGK48" s="656">
        <v>5000</v>
      </c>
      <c r="WGL48" s="635"/>
      <c r="WGM48" s="656">
        <v>5000</v>
      </c>
      <c r="WGN48" s="635"/>
      <c r="WGO48" s="656">
        <v>5000</v>
      </c>
      <c r="WGP48" s="635"/>
      <c r="WGQ48" s="656">
        <v>5000</v>
      </c>
      <c r="WGR48" s="635"/>
      <c r="WGS48" s="656">
        <v>5000</v>
      </c>
      <c r="WGT48" s="635"/>
      <c r="WGU48" s="656">
        <v>5000</v>
      </c>
      <c r="WGV48" s="635"/>
      <c r="WGW48" s="656">
        <v>5000</v>
      </c>
      <c r="WGX48" s="635"/>
      <c r="WGY48" s="656">
        <v>5000</v>
      </c>
      <c r="WGZ48" s="635"/>
      <c r="WHA48" s="656">
        <v>5000</v>
      </c>
      <c r="WHB48" s="635"/>
      <c r="WHC48" s="656">
        <v>5000</v>
      </c>
      <c r="WHD48" s="635"/>
      <c r="WHE48" s="656">
        <v>5000</v>
      </c>
      <c r="WHF48" s="635"/>
      <c r="WHG48" s="656">
        <v>5000</v>
      </c>
      <c r="WHH48" s="635"/>
      <c r="WHI48" s="656">
        <v>5000</v>
      </c>
      <c r="WHJ48" s="635"/>
      <c r="WHK48" s="656">
        <v>5000</v>
      </c>
      <c r="WHL48" s="635"/>
      <c r="WHM48" s="656">
        <v>5000</v>
      </c>
      <c r="WHN48" s="635"/>
      <c r="WHO48" s="656">
        <v>5000</v>
      </c>
      <c r="WHP48" s="635"/>
      <c r="WHQ48" s="656">
        <v>5000</v>
      </c>
      <c r="WHR48" s="635"/>
      <c r="WHS48" s="656">
        <v>5000</v>
      </c>
      <c r="WHT48" s="635"/>
      <c r="WHU48" s="656">
        <v>5000</v>
      </c>
      <c r="WHV48" s="635"/>
      <c r="WHW48" s="656">
        <v>5000</v>
      </c>
      <c r="WHX48" s="635"/>
      <c r="WHY48" s="656">
        <v>5000</v>
      </c>
      <c r="WHZ48" s="635"/>
      <c r="WIA48" s="656">
        <v>5000</v>
      </c>
      <c r="WIB48" s="635"/>
      <c r="WIC48" s="656">
        <v>5000</v>
      </c>
      <c r="WID48" s="635"/>
      <c r="WIE48" s="656">
        <v>5000</v>
      </c>
      <c r="WIF48" s="635"/>
      <c r="WIG48" s="656">
        <v>5000</v>
      </c>
      <c r="WIH48" s="635"/>
      <c r="WII48" s="656">
        <v>5000</v>
      </c>
      <c r="WIJ48" s="635"/>
      <c r="WIK48" s="656">
        <v>5000</v>
      </c>
      <c r="WIL48" s="635"/>
      <c r="WIM48" s="656">
        <v>5000</v>
      </c>
      <c r="WIN48" s="635"/>
      <c r="WIO48" s="656">
        <v>5000</v>
      </c>
      <c r="WIP48" s="635"/>
      <c r="WIQ48" s="656">
        <v>5000</v>
      </c>
      <c r="WIR48" s="635"/>
      <c r="WIS48" s="656">
        <v>5000</v>
      </c>
      <c r="WIT48" s="635"/>
      <c r="WIU48" s="656">
        <v>5000</v>
      </c>
      <c r="WIV48" s="635"/>
      <c r="WIW48" s="656">
        <v>5000</v>
      </c>
      <c r="WIX48" s="635"/>
      <c r="WIY48" s="656">
        <v>5000</v>
      </c>
      <c r="WIZ48" s="635"/>
      <c r="WJA48" s="656">
        <v>5000</v>
      </c>
      <c r="WJB48" s="635"/>
      <c r="WJC48" s="656">
        <v>5000</v>
      </c>
      <c r="WJD48" s="635"/>
      <c r="WJE48" s="656">
        <v>5000</v>
      </c>
      <c r="WJF48" s="635"/>
      <c r="WJG48" s="656">
        <v>5000</v>
      </c>
      <c r="WJH48" s="635"/>
      <c r="WJI48" s="656">
        <v>5000</v>
      </c>
      <c r="WJJ48" s="635"/>
      <c r="WJK48" s="656">
        <v>5000</v>
      </c>
      <c r="WJL48" s="635"/>
      <c r="WJM48" s="656">
        <v>5000</v>
      </c>
      <c r="WJN48" s="635"/>
      <c r="WJO48" s="656">
        <v>5000</v>
      </c>
      <c r="WJP48" s="635"/>
      <c r="WJQ48" s="656">
        <v>5000</v>
      </c>
      <c r="WJR48" s="635"/>
      <c r="WJS48" s="656">
        <v>5000</v>
      </c>
      <c r="WJT48" s="635"/>
      <c r="WJU48" s="656">
        <v>5000</v>
      </c>
      <c r="WJV48" s="635"/>
      <c r="WJW48" s="656">
        <v>5000</v>
      </c>
      <c r="WJX48" s="635"/>
      <c r="WJY48" s="656">
        <v>5000</v>
      </c>
      <c r="WJZ48" s="635"/>
      <c r="WKA48" s="656">
        <v>5000</v>
      </c>
      <c r="WKB48" s="635"/>
      <c r="WKC48" s="656">
        <v>5000</v>
      </c>
      <c r="WKD48" s="635"/>
      <c r="WKE48" s="656">
        <v>5000</v>
      </c>
      <c r="WKF48" s="635"/>
      <c r="WKG48" s="656">
        <v>5000</v>
      </c>
      <c r="WKH48" s="635"/>
      <c r="WKI48" s="656">
        <v>5000</v>
      </c>
      <c r="WKJ48" s="635"/>
      <c r="WKK48" s="656">
        <v>5000</v>
      </c>
      <c r="WKL48" s="635"/>
      <c r="WKM48" s="656">
        <v>5000</v>
      </c>
      <c r="WKN48" s="635"/>
      <c r="WKO48" s="656">
        <v>5000</v>
      </c>
      <c r="WKP48" s="635"/>
      <c r="WKQ48" s="656">
        <v>5000</v>
      </c>
      <c r="WKR48" s="635"/>
      <c r="WKS48" s="656">
        <v>5000</v>
      </c>
      <c r="WKT48" s="635"/>
      <c r="WKU48" s="656">
        <v>5000</v>
      </c>
      <c r="WKV48" s="635"/>
      <c r="WKW48" s="656">
        <v>5000</v>
      </c>
      <c r="WKX48" s="635"/>
      <c r="WKY48" s="656">
        <v>5000</v>
      </c>
      <c r="WKZ48" s="635"/>
      <c r="WLA48" s="656">
        <v>5000</v>
      </c>
      <c r="WLB48" s="635"/>
      <c r="WLC48" s="656">
        <v>5000</v>
      </c>
      <c r="WLD48" s="635"/>
      <c r="WLE48" s="656">
        <v>5000</v>
      </c>
      <c r="WLF48" s="635"/>
      <c r="WLG48" s="656">
        <v>5000</v>
      </c>
      <c r="WLH48" s="635"/>
      <c r="WLI48" s="656">
        <v>5000</v>
      </c>
      <c r="WLJ48" s="635"/>
      <c r="WLK48" s="656">
        <v>5000</v>
      </c>
      <c r="WLL48" s="635"/>
      <c r="WLM48" s="656">
        <v>5000</v>
      </c>
      <c r="WLN48" s="635"/>
      <c r="WLO48" s="656">
        <v>5000</v>
      </c>
      <c r="WLP48" s="635"/>
      <c r="WLQ48" s="656">
        <v>5000</v>
      </c>
      <c r="WLR48" s="635"/>
      <c r="WLS48" s="656">
        <v>5000</v>
      </c>
      <c r="WLT48" s="635"/>
      <c r="WLU48" s="656">
        <v>5000</v>
      </c>
      <c r="WLV48" s="635"/>
      <c r="WLW48" s="656">
        <v>5000</v>
      </c>
      <c r="WLX48" s="635"/>
      <c r="WLY48" s="656">
        <v>5000</v>
      </c>
      <c r="WLZ48" s="635"/>
      <c r="WMA48" s="656">
        <v>5000</v>
      </c>
      <c r="WMB48" s="635"/>
      <c r="WMC48" s="656">
        <v>5000</v>
      </c>
      <c r="WMD48" s="635"/>
      <c r="WME48" s="656">
        <v>5000</v>
      </c>
      <c r="WMF48" s="635"/>
      <c r="WMG48" s="656">
        <v>5000</v>
      </c>
      <c r="WMH48" s="635"/>
      <c r="WMI48" s="656">
        <v>5000</v>
      </c>
      <c r="WMJ48" s="635"/>
      <c r="WMK48" s="656">
        <v>5000</v>
      </c>
      <c r="WML48" s="635"/>
      <c r="WMM48" s="656">
        <v>5000</v>
      </c>
      <c r="WMN48" s="635"/>
      <c r="WMO48" s="656">
        <v>5000</v>
      </c>
      <c r="WMP48" s="635"/>
      <c r="WMQ48" s="656">
        <v>5000</v>
      </c>
      <c r="WMR48" s="635"/>
      <c r="WMS48" s="656">
        <v>5000</v>
      </c>
      <c r="WMT48" s="635"/>
      <c r="WMU48" s="656">
        <v>5000</v>
      </c>
      <c r="WMV48" s="635"/>
      <c r="WMW48" s="656">
        <v>5000</v>
      </c>
      <c r="WMX48" s="635"/>
      <c r="WMY48" s="656">
        <v>5000</v>
      </c>
      <c r="WMZ48" s="635"/>
      <c r="WNA48" s="656">
        <v>5000</v>
      </c>
      <c r="WNB48" s="635"/>
      <c r="WNC48" s="656">
        <v>5000</v>
      </c>
      <c r="WND48" s="635"/>
      <c r="WNE48" s="656">
        <v>5000</v>
      </c>
      <c r="WNF48" s="635"/>
      <c r="WNG48" s="656">
        <v>5000</v>
      </c>
      <c r="WNH48" s="635"/>
      <c r="WNI48" s="656">
        <v>5000</v>
      </c>
      <c r="WNJ48" s="635"/>
      <c r="WNK48" s="656">
        <v>5000</v>
      </c>
      <c r="WNL48" s="635"/>
      <c r="WNM48" s="656">
        <v>5000</v>
      </c>
      <c r="WNN48" s="635"/>
      <c r="WNO48" s="656">
        <v>5000</v>
      </c>
      <c r="WNP48" s="635"/>
      <c r="WNQ48" s="656">
        <v>5000</v>
      </c>
      <c r="WNR48" s="635"/>
      <c r="WNS48" s="656">
        <v>5000</v>
      </c>
      <c r="WNT48" s="635"/>
      <c r="WNU48" s="656">
        <v>5000</v>
      </c>
      <c r="WNV48" s="635"/>
      <c r="WNW48" s="656">
        <v>5000</v>
      </c>
      <c r="WNX48" s="635"/>
      <c r="WNY48" s="656">
        <v>5000</v>
      </c>
      <c r="WNZ48" s="635"/>
      <c r="WOA48" s="656">
        <v>5000</v>
      </c>
      <c r="WOB48" s="635"/>
      <c r="WOC48" s="656">
        <v>5000</v>
      </c>
      <c r="WOD48" s="635"/>
      <c r="WOE48" s="656">
        <v>5000</v>
      </c>
      <c r="WOF48" s="635"/>
      <c r="WOG48" s="656">
        <v>5000</v>
      </c>
      <c r="WOH48" s="635"/>
      <c r="WOI48" s="656">
        <v>5000</v>
      </c>
      <c r="WOJ48" s="635"/>
      <c r="WOK48" s="656">
        <v>5000</v>
      </c>
      <c r="WOL48" s="635"/>
      <c r="WOM48" s="656">
        <v>5000</v>
      </c>
      <c r="WON48" s="635"/>
      <c r="WOO48" s="656">
        <v>5000</v>
      </c>
      <c r="WOP48" s="635"/>
      <c r="WOQ48" s="656">
        <v>5000</v>
      </c>
      <c r="WOR48" s="635"/>
      <c r="WOS48" s="656">
        <v>5000</v>
      </c>
      <c r="WOT48" s="635"/>
      <c r="WOU48" s="656">
        <v>5000</v>
      </c>
      <c r="WOV48" s="635"/>
      <c r="WOW48" s="656">
        <v>5000</v>
      </c>
      <c r="WOX48" s="635"/>
      <c r="WOY48" s="656">
        <v>5000</v>
      </c>
      <c r="WOZ48" s="635"/>
      <c r="WPA48" s="656">
        <v>5000</v>
      </c>
      <c r="WPB48" s="635"/>
      <c r="WPC48" s="656">
        <v>5000</v>
      </c>
      <c r="WPD48" s="635"/>
      <c r="WPE48" s="656">
        <v>5000</v>
      </c>
      <c r="WPF48" s="635"/>
      <c r="WPG48" s="656">
        <v>5000</v>
      </c>
      <c r="WPH48" s="635"/>
      <c r="WPI48" s="656">
        <v>5000</v>
      </c>
      <c r="WPJ48" s="635"/>
      <c r="WPK48" s="656">
        <v>5000</v>
      </c>
      <c r="WPL48" s="635"/>
      <c r="WPM48" s="656">
        <v>5000</v>
      </c>
      <c r="WPN48" s="635"/>
      <c r="WPO48" s="656">
        <v>5000</v>
      </c>
      <c r="WPP48" s="635"/>
      <c r="WPQ48" s="656">
        <v>5000</v>
      </c>
      <c r="WPR48" s="635"/>
      <c r="WPS48" s="656">
        <v>5000</v>
      </c>
      <c r="WPT48" s="635"/>
      <c r="WPU48" s="656">
        <v>5000</v>
      </c>
      <c r="WPV48" s="635"/>
      <c r="WPW48" s="656">
        <v>5000</v>
      </c>
      <c r="WPX48" s="635"/>
      <c r="WPY48" s="656">
        <v>5000</v>
      </c>
      <c r="WPZ48" s="635"/>
      <c r="WQA48" s="656">
        <v>5000</v>
      </c>
      <c r="WQB48" s="635"/>
      <c r="WQC48" s="656">
        <v>5000</v>
      </c>
      <c r="WQD48" s="635"/>
      <c r="WQE48" s="656">
        <v>5000</v>
      </c>
      <c r="WQF48" s="635"/>
      <c r="WQG48" s="656">
        <v>5000</v>
      </c>
      <c r="WQH48" s="635"/>
      <c r="WQI48" s="656">
        <v>5000</v>
      </c>
      <c r="WQJ48" s="635"/>
      <c r="WQK48" s="656">
        <v>5000</v>
      </c>
      <c r="WQL48" s="635"/>
      <c r="WQM48" s="656">
        <v>5000</v>
      </c>
      <c r="WQN48" s="635"/>
      <c r="WQO48" s="656">
        <v>5000</v>
      </c>
      <c r="WQP48" s="635"/>
      <c r="WQQ48" s="656">
        <v>5000</v>
      </c>
      <c r="WQR48" s="635"/>
      <c r="WQS48" s="656">
        <v>5000</v>
      </c>
      <c r="WQT48" s="635"/>
      <c r="WQU48" s="656">
        <v>5000</v>
      </c>
      <c r="WQV48" s="635"/>
      <c r="WQW48" s="656">
        <v>5000</v>
      </c>
      <c r="WQX48" s="635"/>
      <c r="WQY48" s="656">
        <v>5000</v>
      </c>
      <c r="WQZ48" s="635"/>
      <c r="WRA48" s="656">
        <v>5000</v>
      </c>
      <c r="WRB48" s="635"/>
      <c r="WRC48" s="656">
        <v>5000</v>
      </c>
      <c r="WRD48" s="635"/>
      <c r="WRE48" s="656">
        <v>5000</v>
      </c>
      <c r="WRF48" s="635"/>
      <c r="WRG48" s="656">
        <v>5000</v>
      </c>
      <c r="WRH48" s="635"/>
      <c r="WRI48" s="656">
        <v>5000</v>
      </c>
      <c r="WRJ48" s="635"/>
      <c r="WRK48" s="656">
        <v>5000</v>
      </c>
      <c r="WRL48" s="635"/>
      <c r="WRM48" s="656">
        <v>5000</v>
      </c>
      <c r="WRN48" s="635"/>
      <c r="WRO48" s="656">
        <v>5000</v>
      </c>
      <c r="WRP48" s="635"/>
      <c r="WRQ48" s="656">
        <v>5000</v>
      </c>
      <c r="WRR48" s="635"/>
      <c r="WRS48" s="656">
        <v>5000</v>
      </c>
      <c r="WRT48" s="635"/>
      <c r="WRU48" s="656">
        <v>5000</v>
      </c>
      <c r="WRV48" s="635"/>
      <c r="WRW48" s="656">
        <v>5000</v>
      </c>
      <c r="WRX48" s="635"/>
      <c r="WRY48" s="656">
        <v>5000</v>
      </c>
      <c r="WRZ48" s="635"/>
      <c r="WSA48" s="656">
        <v>5000</v>
      </c>
      <c r="WSB48" s="635"/>
      <c r="WSC48" s="656">
        <v>5000</v>
      </c>
      <c r="WSD48" s="635"/>
      <c r="WSE48" s="656">
        <v>5000</v>
      </c>
      <c r="WSF48" s="635"/>
      <c r="WSG48" s="656">
        <v>5000</v>
      </c>
      <c r="WSH48" s="635"/>
      <c r="WSI48" s="656">
        <v>5000</v>
      </c>
      <c r="WSJ48" s="635"/>
      <c r="WSK48" s="656">
        <v>5000</v>
      </c>
      <c r="WSL48" s="635"/>
      <c r="WSM48" s="656">
        <v>5000</v>
      </c>
      <c r="WSN48" s="635"/>
      <c r="WSO48" s="656">
        <v>5000</v>
      </c>
      <c r="WSP48" s="635"/>
      <c r="WSQ48" s="656">
        <v>5000</v>
      </c>
      <c r="WSR48" s="635"/>
      <c r="WSS48" s="656">
        <v>5000</v>
      </c>
      <c r="WST48" s="635"/>
      <c r="WSU48" s="656">
        <v>5000</v>
      </c>
      <c r="WSV48" s="635"/>
      <c r="WSW48" s="656">
        <v>5000</v>
      </c>
      <c r="WSX48" s="635"/>
      <c r="WSY48" s="656">
        <v>5000</v>
      </c>
      <c r="WSZ48" s="635"/>
      <c r="WTA48" s="656">
        <v>5000</v>
      </c>
      <c r="WTB48" s="635"/>
      <c r="WTC48" s="656">
        <v>5000</v>
      </c>
      <c r="WTD48" s="635"/>
      <c r="WTE48" s="656">
        <v>5000</v>
      </c>
      <c r="WTF48" s="635"/>
      <c r="WTG48" s="656">
        <v>5000</v>
      </c>
      <c r="WTH48" s="635"/>
      <c r="WTI48" s="656">
        <v>5000</v>
      </c>
      <c r="WTJ48" s="635"/>
      <c r="WTK48" s="656">
        <v>5000</v>
      </c>
      <c r="WTL48" s="635"/>
      <c r="WTM48" s="656">
        <v>5000</v>
      </c>
      <c r="WTN48" s="635"/>
      <c r="WTO48" s="656">
        <v>5000</v>
      </c>
      <c r="WTP48" s="635"/>
      <c r="WTQ48" s="656">
        <v>5000</v>
      </c>
      <c r="WTR48" s="635"/>
      <c r="WTS48" s="656">
        <v>5000</v>
      </c>
      <c r="WTT48" s="635"/>
      <c r="WTU48" s="656">
        <v>5000</v>
      </c>
      <c r="WTV48" s="635"/>
      <c r="WTW48" s="656">
        <v>5000</v>
      </c>
      <c r="WTX48" s="635"/>
      <c r="WTY48" s="656">
        <v>5000</v>
      </c>
      <c r="WTZ48" s="635"/>
      <c r="WUA48" s="656">
        <v>5000</v>
      </c>
      <c r="WUB48" s="635"/>
      <c r="WUC48" s="656">
        <v>5000</v>
      </c>
      <c r="WUD48" s="635"/>
      <c r="WUE48" s="656">
        <v>5000</v>
      </c>
      <c r="WUF48" s="635"/>
      <c r="WUG48" s="656">
        <v>5000</v>
      </c>
      <c r="WUH48" s="635"/>
      <c r="WUI48" s="656">
        <v>5000</v>
      </c>
      <c r="WUJ48" s="635"/>
      <c r="WUK48" s="656">
        <v>5000</v>
      </c>
      <c r="WUL48" s="635"/>
      <c r="WUM48" s="656">
        <v>5000</v>
      </c>
      <c r="WUN48" s="635"/>
      <c r="WUO48" s="656">
        <v>5000</v>
      </c>
      <c r="WUP48" s="635"/>
      <c r="WUQ48" s="656">
        <v>5000</v>
      </c>
      <c r="WUR48" s="635"/>
      <c r="WUS48" s="656">
        <v>5000</v>
      </c>
      <c r="WUT48" s="635"/>
      <c r="WUU48" s="656">
        <v>5000</v>
      </c>
      <c r="WUV48" s="635"/>
      <c r="WUW48" s="656">
        <v>5000</v>
      </c>
      <c r="WUX48" s="635"/>
      <c r="WUY48" s="656">
        <v>5000</v>
      </c>
      <c r="WUZ48" s="635"/>
      <c r="WVA48" s="656">
        <v>5000</v>
      </c>
      <c r="WVB48" s="635"/>
      <c r="WVC48" s="656">
        <v>5000</v>
      </c>
      <c r="WVD48" s="635"/>
      <c r="WVE48" s="656">
        <v>5000</v>
      </c>
      <c r="WVF48" s="635"/>
      <c r="WVG48" s="656">
        <v>5000</v>
      </c>
      <c r="WVH48" s="635"/>
      <c r="WVI48" s="656">
        <v>5000</v>
      </c>
      <c r="WVJ48" s="635"/>
      <c r="WVK48" s="656">
        <v>5000</v>
      </c>
      <c r="WVL48" s="635"/>
      <c r="WVM48" s="656">
        <v>5000</v>
      </c>
      <c r="WVN48" s="635"/>
      <c r="WVO48" s="656">
        <v>5000</v>
      </c>
      <c r="WVP48" s="635"/>
      <c r="WVQ48" s="656">
        <v>5000</v>
      </c>
      <c r="WVR48" s="635"/>
      <c r="WVS48" s="656">
        <v>5000</v>
      </c>
      <c r="WVT48" s="635"/>
      <c r="WVU48" s="656">
        <v>5000</v>
      </c>
      <c r="WVV48" s="635"/>
      <c r="WVW48" s="656">
        <v>5000</v>
      </c>
      <c r="WVX48" s="635"/>
      <c r="WVY48" s="656">
        <v>5000</v>
      </c>
      <c r="WVZ48" s="635"/>
      <c r="WWA48" s="656">
        <v>5000</v>
      </c>
      <c r="WWB48" s="635"/>
      <c r="WWC48" s="656">
        <v>5000</v>
      </c>
      <c r="WWD48" s="635"/>
      <c r="WWE48" s="656">
        <v>5000</v>
      </c>
      <c r="WWF48" s="635"/>
      <c r="WWG48" s="656">
        <v>5000</v>
      </c>
      <c r="WWH48" s="635"/>
      <c r="WWI48" s="656">
        <v>5000</v>
      </c>
      <c r="WWJ48" s="635"/>
      <c r="WWK48" s="656">
        <v>5000</v>
      </c>
      <c r="WWL48" s="635"/>
      <c r="WWM48" s="656">
        <v>5000</v>
      </c>
      <c r="WWN48" s="635"/>
      <c r="WWO48" s="656">
        <v>5000</v>
      </c>
      <c r="WWP48" s="635"/>
      <c r="WWQ48" s="656">
        <v>5000</v>
      </c>
      <c r="WWR48" s="635"/>
      <c r="WWS48" s="656">
        <v>5000</v>
      </c>
      <c r="WWT48" s="635"/>
      <c r="WWU48" s="656">
        <v>5000</v>
      </c>
      <c r="WWV48" s="635"/>
      <c r="WWW48" s="656">
        <v>5000</v>
      </c>
      <c r="WWX48" s="635"/>
      <c r="WWY48" s="656">
        <v>5000</v>
      </c>
      <c r="WWZ48" s="635"/>
      <c r="WXA48" s="656">
        <v>5000</v>
      </c>
      <c r="WXB48" s="635"/>
      <c r="WXC48" s="656">
        <v>5000</v>
      </c>
      <c r="WXD48" s="635"/>
      <c r="WXE48" s="656">
        <v>5000</v>
      </c>
      <c r="WXF48" s="635"/>
      <c r="WXG48" s="656">
        <v>5000</v>
      </c>
      <c r="WXH48" s="635"/>
      <c r="WXI48" s="656">
        <v>5000</v>
      </c>
      <c r="WXJ48" s="635"/>
      <c r="WXK48" s="656">
        <v>5000</v>
      </c>
      <c r="WXL48" s="635"/>
      <c r="WXM48" s="656">
        <v>5000</v>
      </c>
      <c r="WXN48" s="635"/>
      <c r="WXO48" s="656">
        <v>5000</v>
      </c>
      <c r="WXP48" s="635"/>
      <c r="WXQ48" s="656">
        <v>5000</v>
      </c>
      <c r="WXR48" s="635"/>
      <c r="WXS48" s="656">
        <v>5000</v>
      </c>
      <c r="WXT48" s="635"/>
      <c r="WXU48" s="656">
        <v>5000</v>
      </c>
      <c r="WXV48" s="635"/>
      <c r="WXW48" s="656">
        <v>5000</v>
      </c>
      <c r="WXX48" s="635"/>
      <c r="WXY48" s="656">
        <v>5000</v>
      </c>
      <c r="WXZ48" s="635"/>
      <c r="WYA48" s="656">
        <v>5000</v>
      </c>
      <c r="WYB48" s="635"/>
      <c r="WYC48" s="656">
        <v>5000</v>
      </c>
      <c r="WYD48" s="635"/>
      <c r="WYE48" s="656">
        <v>5000</v>
      </c>
      <c r="WYF48" s="635"/>
      <c r="WYG48" s="656">
        <v>5000</v>
      </c>
      <c r="WYH48" s="635"/>
      <c r="WYI48" s="656">
        <v>5000</v>
      </c>
      <c r="WYJ48" s="635"/>
      <c r="WYK48" s="656">
        <v>5000</v>
      </c>
      <c r="WYL48" s="635"/>
      <c r="WYM48" s="656">
        <v>5000</v>
      </c>
      <c r="WYN48" s="635"/>
      <c r="WYO48" s="656">
        <v>5000</v>
      </c>
      <c r="WYP48" s="635"/>
      <c r="WYQ48" s="656">
        <v>5000</v>
      </c>
      <c r="WYR48" s="635"/>
      <c r="WYS48" s="656">
        <v>5000</v>
      </c>
      <c r="WYT48" s="635"/>
      <c r="WYU48" s="656">
        <v>5000</v>
      </c>
      <c r="WYV48" s="635"/>
      <c r="WYW48" s="656">
        <v>5000</v>
      </c>
      <c r="WYX48" s="635"/>
      <c r="WYY48" s="656">
        <v>5000</v>
      </c>
      <c r="WYZ48" s="635"/>
      <c r="WZA48" s="656">
        <v>5000</v>
      </c>
      <c r="WZB48" s="635"/>
      <c r="WZC48" s="656">
        <v>5000</v>
      </c>
      <c r="WZD48" s="635"/>
      <c r="WZE48" s="656">
        <v>5000</v>
      </c>
      <c r="WZF48" s="635"/>
      <c r="WZG48" s="656">
        <v>5000</v>
      </c>
      <c r="WZH48" s="635"/>
      <c r="WZI48" s="656">
        <v>5000</v>
      </c>
      <c r="WZJ48" s="635"/>
      <c r="WZK48" s="656">
        <v>5000</v>
      </c>
      <c r="WZL48" s="635"/>
      <c r="WZM48" s="656">
        <v>5000</v>
      </c>
      <c r="WZN48" s="635"/>
      <c r="WZO48" s="656">
        <v>5000</v>
      </c>
      <c r="WZP48" s="635"/>
      <c r="WZQ48" s="656">
        <v>5000</v>
      </c>
      <c r="WZR48" s="635"/>
      <c r="WZS48" s="656">
        <v>5000</v>
      </c>
      <c r="WZT48" s="635"/>
      <c r="WZU48" s="656">
        <v>5000</v>
      </c>
      <c r="WZV48" s="635"/>
      <c r="WZW48" s="656">
        <v>5000</v>
      </c>
      <c r="WZX48" s="635"/>
      <c r="WZY48" s="656">
        <v>5000</v>
      </c>
      <c r="WZZ48" s="635"/>
      <c r="XAA48" s="656">
        <v>5000</v>
      </c>
      <c r="XAB48" s="635"/>
      <c r="XAC48" s="656">
        <v>5000</v>
      </c>
      <c r="XAD48" s="635"/>
      <c r="XAE48" s="656">
        <v>5000</v>
      </c>
      <c r="XAF48" s="635"/>
      <c r="XAG48" s="656">
        <v>5000</v>
      </c>
      <c r="XAH48" s="635"/>
      <c r="XAI48" s="656">
        <v>5000</v>
      </c>
      <c r="XAJ48" s="635"/>
      <c r="XAK48" s="656">
        <v>5000</v>
      </c>
      <c r="XAL48" s="635"/>
      <c r="XAM48" s="656">
        <v>5000</v>
      </c>
      <c r="XAN48" s="635"/>
      <c r="XAO48" s="656">
        <v>5000</v>
      </c>
      <c r="XAP48" s="635"/>
      <c r="XAQ48" s="656">
        <v>5000</v>
      </c>
      <c r="XAR48" s="635"/>
      <c r="XAS48" s="656">
        <v>5000</v>
      </c>
      <c r="XAT48" s="635"/>
      <c r="XAU48" s="656">
        <v>5000</v>
      </c>
      <c r="XAV48" s="635"/>
      <c r="XAW48" s="656">
        <v>5000</v>
      </c>
      <c r="XAX48" s="635"/>
      <c r="XAY48" s="656">
        <v>5000</v>
      </c>
      <c r="XAZ48" s="635"/>
      <c r="XBA48" s="656">
        <v>5000</v>
      </c>
      <c r="XBB48" s="635"/>
      <c r="XBC48" s="656">
        <v>5000</v>
      </c>
      <c r="XBD48" s="635"/>
      <c r="XBE48" s="656">
        <v>5000</v>
      </c>
      <c r="XBF48" s="635"/>
      <c r="XBG48" s="656">
        <v>5000</v>
      </c>
      <c r="XBH48" s="635"/>
      <c r="XBI48" s="656">
        <v>5000</v>
      </c>
      <c r="XBJ48" s="635"/>
      <c r="XBK48" s="656">
        <v>5000</v>
      </c>
      <c r="XBL48" s="635"/>
      <c r="XBM48" s="656">
        <v>5000</v>
      </c>
      <c r="XBN48" s="635"/>
      <c r="XBO48" s="656">
        <v>5000</v>
      </c>
      <c r="XBP48" s="635"/>
      <c r="XBQ48" s="656">
        <v>5000</v>
      </c>
      <c r="XBR48" s="635"/>
      <c r="XBS48" s="656">
        <v>5000</v>
      </c>
      <c r="XBT48" s="635"/>
      <c r="XBU48" s="656">
        <v>5000</v>
      </c>
      <c r="XBV48" s="635"/>
      <c r="XBW48" s="656">
        <v>5000</v>
      </c>
      <c r="XBX48" s="635"/>
      <c r="XBY48" s="656">
        <v>5000</v>
      </c>
      <c r="XBZ48" s="635"/>
      <c r="XCA48" s="656">
        <v>5000</v>
      </c>
      <c r="XCB48" s="635"/>
      <c r="XCC48" s="656">
        <v>5000</v>
      </c>
      <c r="XCD48" s="635"/>
      <c r="XCE48" s="656">
        <v>5000</v>
      </c>
      <c r="XCF48" s="635"/>
      <c r="XCG48" s="656">
        <v>5000</v>
      </c>
      <c r="XCH48" s="635"/>
      <c r="XCI48" s="656">
        <v>5000</v>
      </c>
      <c r="XCJ48" s="635"/>
      <c r="XCK48" s="656">
        <v>5000</v>
      </c>
      <c r="XCL48" s="635"/>
      <c r="XCM48" s="656">
        <v>5000</v>
      </c>
      <c r="XCN48" s="635"/>
      <c r="XCO48" s="656">
        <v>5000</v>
      </c>
      <c r="XCP48" s="635"/>
      <c r="XCQ48" s="656">
        <v>5000</v>
      </c>
      <c r="XCR48" s="635"/>
      <c r="XCS48" s="656">
        <v>5000</v>
      </c>
      <c r="XCT48" s="635"/>
      <c r="XCU48" s="656">
        <v>5000</v>
      </c>
      <c r="XCV48" s="635"/>
      <c r="XCW48" s="656">
        <v>5000</v>
      </c>
      <c r="XCX48" s="635"/>
      <c r="XCY48" s="656">
        <v>5000</v>
      </c>
      <c r="XCZ48" s="635"/>
      <c r="XDA48" s="656">
        <v>5000</v>
      </c>
      <c r="XDB48" s="635"/>
      <c r="XDC48" s="656">
        <v>5000</v>
      </c>
      <c r="XDD48" s="635"/>
      <c r="XDE48" s="656">
        <v>5000</v>
      </c>
      <c r="XDF48" s="635"/>
      <c r="XDG48" s="656">
        <v>5000</v>
      </c>
      <c r="XDH48" s="635"/>
      <c r="XDI48" s="656">
        <v>5000</v>
      </c>
      <c r="XDJ48" s="635"/>
      <c r="XDK48" s="656">
        <v>5000</v>
      </c>
      <c r="XDL48" s="635"/>
      <c r="XDM48" s="656">
        <v>5000</v>
      </c>
      <c r="XDN48" s="635"/>
      <c r="XDO48" s="656">
        <v>5000</v>
      </c>
      <c r="XDP48" s="635"/>
      <c r="XDQ48" s="656">
        <v>5000</v>
      </c>
      <c r="XDR48" s="635"/>
      <c r="XDS48" s="656">
        <v>5000</v>
      </c>
      <c r="XDT48" s="635"/>
      <c r="XDU48" s="656">
        <v>5000</v>
      </c>
      <c r="XDV48" s="635"/>
      <c r="XDW48" s="656">
        <v>5000</v>
      </c>
      <c r="XDX48" s="635"/>
      <c r="XDY48" s="656">
        <v>5000</v>
      </c>
      <c r="XDZ48" s="635"/>
      <c r="XEA48" s="656">
        <v>5000</v>
      </c>
      <c r="XEB48" s="635"/>
      <c r="XEC48" s="656">
        <v>5000</v>
      </c>
      <c r="XED48" s="635"/>
      <c r="XEE48" s="656">
        <v>5000</v>
      </c>
      <c r="XEF48" s="635"/>
      <c r="XEG48" s="656">
        <v>5000</v>
      </c>
      <c r="XEH48" s="635"/>
      <c r="XEI48" s="656">
        <v>5000</v>
      </c>
      <c r="XEJ48" s="635"/>
      <c r="XEK48" s="656">
        <v>5000</v>
      </c>
      <c r="XEL48" s="635"/>
      <c r="XEM48" s="656">
        <v>5000</v>
      </c>
      <c r="XEN48" s="635"/>
      <c r="XEO48" s="656">
        <v>5000</v>
      </c>
      <c r="XEP48" s="635"/>
      <c r="XEQ48" s="656">
        <v>5000</v>
      </c>
      <c r="XER48" s="635"/>
      <c r="XES48" s="656">
        <v>5000</v>
      </c>
      <c r="XET48" s="635"/>
      <c r="XEU48" s="656">
        <v>5000</v>
      </c>
      <c r="XEV48" s="635"/>
      <c r="XEW48" s="656">
        <v>5000</v>
      </c>
      <c r="XEX48" s="635"/>
      <c r="XEY48" s="656">
        <v>5000</v>
      </c>
      <c r="XEZ48" s="635"/>
      <c r="XFA48" s="656">
        <v>5000</v>
      </c>
      <c r="XFB48" s="635"/>
      <c r="XFC48" s="656">
        <v>5000</v>
      </c>
      <c r="XFD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10000</v>
      </c>
      <c r="F52" s="635"/>
      <c r="G52" s="635">
        <f>SUM(G47:G51)</f>
        <v>10000</v>
      </c>
      <c r="H52" s="635"/>
      <c r="I52" s="635">
        <f>SUM(I47:I51)</f>
        <v>10000</v>
      </c>
      <c r="J52" s="635"/>
      <c r="K52" s="635">
        <f>SUM(K47:K51)</f>
        <v>10000</v>
      </c>
      <c r="L52" s="635"/>
      <c r="M52" s="635">
        <f>SUM(M47:M51)</f>
        <v>10000</v>
      </c>
      <c r="N52" s="635"/>
      <c r="O52" s="635">
        <f>SUM(O47:O51)</f>
        <v>10000</v>
      </c>
      <c r="P52" s="635"/>
      <c r="Q52" s="635">
        <f>SUM(Q47:Q51)</f>
        <v>10000</v>
      </c>
      <c r="R52" s="635"/>
      <c r="S52" s="635">
        <f>SUM(S47:S51)</f>
        <v>10000</v>
      </c>
      <c r="T52" s="635"/>
      <c r="U52" s="635">
        <f>SUM(U47:U51)</f>
        <v>10000</v>
      </c>
      <c r="V52" s="635"/>
      <c r="W52" s="635">
        <f>SUM(W47:W51)</f>
        <v>10000</v>
      </c>
      <c r="X52" s="635"/>
      <c r="Y52" s="635">
        <f>SUM(Y47:Y51)</f>
        <v>10000</v>
      </c>
      <c r="Z52" s="635"/>
      <c r="AA52" s="635">
        <f>SUM(AA47:AA51)</f>
        <v>10000</v>
      </c>
      <c r="AB52" s="635"/>
      <c r="AC52" s="635">
        <f>SUM(AC47:AC51)</f>
        <v>10000</v>
      </c>
      <c r="AD52" s="635"/>
      <c r="AE52" s="635">
        <f>SUM(AE47:AE51)</f>
        <v>10000</v>
      </c>
      <c r="AF52" s="635"/>
      <c r="AG52" s="635">
        <f>SUM(AG47:AG51)</f>
        <v>10000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15240.799999999988</v>
      </c>
      <c r="F54" s="626"/>
      <c r="G54" s="626">
        <f>G40-G52</f>
        <v>17330.369999999937</v>
      </c>
      <c r="H54" s="626"/>
      <c r="I54" s="626">
        <f>I40-I52</f>
        <v>19399.769250000012</v>
      </c>
      <c r="J54" s="626"/>
      <c r="K54" s="626">
        <f>K40-K52</f>
        <v>21445.955381249951</v>
      </c>
      <c r="L54" s="626"/>
      <c r="M54" s="626">
        <f>M40-M52</f>
        <v>23465.721057281131</v>
      </c>
      <c r="N54" s="626"/>
      <c r="O54" s="626">
        <f>O40-O52</f>
        <v>25455.686736415664</v>
      </c>
      <c r="P54" s="626"/>
      <c r="Q54" s="626">
        <f>Q40-Q52</f>
        <v>27412.29314434313</v>
      </c>
      <c r="R54" s="626"/>
      <c r="S54" s="626">
        <f>S40-S52</f>
        <v>29331.793445701362</v>
      </c>
      <c r="T54" s="626"/>
      <c r="U54" s="626">
        <f>U40-U52</f>
        <v>31210.245103185938</v>
      </c>
      <c r="V54" s="626"/>
      <c r="W54" s="626">
        <f>W40-W52</f>
        <v>33043.501412292186</v>
      </c>
      <c r="X54" s="626"/>
      <c r="Y54" s="626">
        <f>Y40-Y52</f>
        <v>34827.202699345478</v>
      </c>
      <c r="Z54" s="626"/>
      <c r="AA54" s="626">
        <f>AA40-AA52</f>
        <v>36556.76717002946</v>
      </c>
      <c r="AB54" s="626"/>
      <c r="AC54" s="626">
        <f>AC40-AC52</f>
        <v>38227.381395138975</v>
      </c>
      <c r="AD54" s="626"/>
      <c r="AE54" s="626">
        <f>AE40-AE52</f>
        <v>39833.990419798472</v>
      </c>
      <c r="AF54" s="626"/>
      <c r="AG54" s="626">
        <f>AG40-AG52</f>
        <v>41371.287481880223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v>3608</v>
      </c>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5" t="s">
        <v>1241</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tabSelected="1" view="pageBreakPreview" zoomScaleNormal="100" zoomScaleSheetLayoutView="100" workbookViewId="0">
      <selection activeCell="E3" sqref="E3"/>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6" t="s">
        <v>1324</v>
      </c>
      <c r="B1" s="2536"/>
      <c r="C1" s="2536"/>
      <c r="D1" s="2536"/>
      <c r="E1" s="2536"/>
      <c r="F1" s="2536"/>
      <c r="G1" s="2536"/>
      <c r="H1" s="2536"/>
      <c r="I1" s="2536"/>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19</v>
      </c>
      <c r="C4" s="989">
        <f>Application!$K691</f>
        <v>520</v>
      </c>
      <c r="D4" s="990"/>
      <c r="E4" s="774">
        <v>1449</v>
      </c>
      <c r="F4" s="991">
        <f>$E4*$B4</f>
        <v>27531</v>
      </c>
      <c r="G4" s="992"/>
      <c r="H4" s="989">
        <f>IF($E4=0,0,MAX($E4-$C4,0))</f>
        <v>929</v>
      </c>
      <c r="I4" s="991">
        <f>IF($H4=0,0,($H4*$B4))</f>
        <v>17651</v>
      </c>
    </row>
    <row r="5" spans="1:9">
      <c r="A5" s="989" t="str">
        <f>Application!$B692</f>
        <v>2 Bedrooms</v>
      </c>
      <c r="B5" s="997">
        <f>Application!$G692</f>
        <v>3</v>
      </c>
      <c r="C5" s="989">
        <f>Application!$K692</f>
        <v>624</v>
      </c>
      <c r="D5" s="990"/>
      <c r="E5" s="774">
        <v>1747</v>
      </c>
      <c r="F5" s="991">
        <f t="shared" ref="F5:F28" si="0">$E5*$B5</f>
        <v>5241</v>
      </c>
      <c r="G5" s="992"/>
      <c r="H5" s="989">
        <f t="shared" ref="H5:H28" si="1">IF($E5=0,0,MAX($E5-$C5,0))</f>
        <v>1123</v>
      </c>
      <c r="I5" s="991">
        <f t="shared" ref="I5:I28" si="2">IF($H5=0,0,($H5*$B5))</f>
        <v>3369</v>
      </c>
    </row>
    <row r="6" spans="1:9">
      <c r="A6" s="989">
        <f>Application!$B693</f>
        <v>0</v>
      </c>
      <c r="B6" s="997">
        <f>Application!$G693</f>
        <v>0</v>
      </c>
      <c r="C6" s="989">
        <f>Application!$K693</f>
        <v>0</v>
      </c>
      <c r="D6" s="990"/>
      <c r="E6" s="774"/>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141024</v>
      </c>
      <c r="D30" s="990"/>
      <c r="E30" s="990"/>
      <c r="F30" s="995">
        <f>SUM(F4:F28)*12</f>
        <v>393264</v>
      </c>
      <c r="G30" s="996"/>
      <c r="H30" s="994"/>
      <c r="I30" s="995">
        <f>SUM(I4:I28)*12</f>
        <v>252240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2" t="s">
        <v>1242</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2" t="s">
        <v>1855</v>
      </c>
      <c r="U7" s="2122"/>
      <c r="V7" s="2122"/>
      <c r="W7" s="2122"/>
      <c r="X7" s="2122"/>
      <c r="Y7" s="2122" t="s">
        <v>2032</v>
      </c>
      <c r="Z7" s="2122"/>
      <c r="AA7" s="2122"/>
      <c r="AB7" s="2122"/>
      <c r="AC7" s="2122"/>
      <c r="AD7" s="2122" t="s">
        <v>1542</v>
      </c>
      <c r="AE7" s="2122"/>
      <c r="AF7" s="2122"/>
      <c r="AG7" s="2122"/>
      <c r="AH7" s="2122"/>
      <c r="AI7" s="2122" t="s">
        <v>2033</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5838772</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4">
        <f>'Basis &amp; Credits'!E21</f>
        <v>0</v>
      </c>
      <c r="U21" s="1771"/>
      <c r="V21" s="1771"/>
      <c r="W21" s="1771"/>
      <c r="X21" s="1771"/>
      <c r="Y21" s="1774">
        <f>'Basis &amp; Credits'!J21</f>
        <v>0</v>
      </c>
      <c r="Z21" s="1771"/>
      <c r="AA21" s="1771"/>
      <c r="AB21" s="1771"/>
      <c r="AC21" s="1771"/>
      <c r="AD21" s="1771">
        <f>'Basis &amp; Credits'!O21</f>
        <v>0</v>
      </c>
      <c r="AE21" s="1771"/>
      <c r="AF21" s="1771"/>
      <c r="AG21" s="1771"/>
      <c r="AH21" s="1771"/>
      <c r="AI21" s="1771">
        <f>'Basis &amp; Credits'!T21</f>
        <v>0</v>
      </c>
      <c r="AJ21" s="1771"/>
      <c r="AK21" s="1771"/>
      <c r="AL21" s="1771"/>
      <c r="AM21" s="1771"/>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75">
      <c r="A23" s="2"/>
      <c r="B23" s="2180" t="s">
        <v>854</v>
      </c>
      <c r="C23" s="2181"/>
      <c r="D23" s="2181"/>
      <c r="E23" s="2181"/>
      <c r="F23" s="2181"/>
      <c r="G23" s="2181"/>
      <c r="H23" s="2181"/>
      <c r="I23" s="2181"/>
      <c r="J23" s="2181"/>
      <c r="K23" s="2181"/>
      <c r="L23" s="2181"/>
      <c r="M23" s="2181"/>
      <c r="N23" s="2181"/>
      <c r="O23" s="2181"/>
      <c r="P23" s="2181"/>
      <c r="Q23" s="2181"/>
      <c r="R23" s="2181"/>
      <c r="S23" s="2182"/>
      <c r="T23" s="2114">
        <f>T11+T22</f>
        <v>5838772</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8289384</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2031</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9"/>
      <c r="Y25" s="2165">
        <v>1</v>
      </c>
      <c r="Z25" s="2166"/>
      <c r="AA25" s="2166"/>
      <c r="AB25" s="2166"/>
      <c r="AC25" s="2169"/>
      <c r="AD25" s="2165">
        <v>1</v>
      </c>
      <c r="AE25" s="2166"/>
      <c r="AF25" s="2166"/>
      <c r="AG25" s="2166"/>
      <c r="AH25" s="2169"/>
      <c r="AI25" s="2165">
        <v>1</v>
      </c>
      <c r="AJ25" s="2166"/>
      <c r="AK25" s="2166"/>
      <c r="AL25" s="2166"/>
      <c r="AM25" s="2169"/>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70">
        <f>T23*T25</f>
        <v>5838772</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988</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62">
        <f>IF(ISERROR((T26*T27)),0,(T26*T27))</f>
        <v>5838772</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83">
        <f>T28+Y28+AD28+AI28</f>
        <v>5838772</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5838772</v>
      </c>
      <c r="Z38" s="2115"/>
      <c r="AA38" s="2115"/>
      <c r="AB38" s="2115"/>
      <c r="AC38" s="2115"/>
      <c r="AD38" s="2115">
        <f>IF(T24&gt;=(T23+Y23+AD23+AI23),AD28+AI28,0)</f>
        <v>0</v>
      </c>
      <c r="AE38" s="2115"/>
      <c r="AF38" s="2115"/>
      <c r="AG38" s="2115"/>
      <c r="AH38" s="2115"/>
    </row>
    <row r="39" spans="1:40" ht="12.75">
      <c r="B39" s="2119" t="s">
        <v>845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525489</v>
      </c>
      <c r="Z40" s="2115"/>
      <c r="AA40" s="2115"/>
      <c r="AB40" s="2115"/>
      <c r="AC40" s="2115"/>
      <c r="AD40" s="2114">
        <f>ROUND(AD38*AD39,0)</f>
        <v>0</v>
      </c>
      <c r="AE40" s="2115"/>
      <c r="AF40" s="2115"/>
      <c r="AG40" s="2115"/>
      <c r="AH40" s="2115"/>
    </row>
    <row r="41" spans="1:40"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525489</v>
      </c>
      <c r="Z41" s="2117"/>
      <c r="AA41" s="2117"/>
      <c r="AB41" s="2117"/>
      <c r="AC41" s="2117"/>
      <c r="AD41" s="2117"/>
      <c r="AE41" s="2117"/>
      <c r="AF41" s="2117"/>
      <c r="AG41" s="2117"/>
      <c r="AH41" s="2118"/>
    </row>
    <row r="42" spans="1:40" ht="12.75" customHeight="1">
      <c r="A42" s="6"/>
      <c r="B42" s="2135" t="s">
        <v>1316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0">
        <f>'Sources and Uses Budget'!B104-'Sources and Uses Budget'!$B$15</f>
        <v>8571220</v>
      </c>
      <c r="AC46" s="2111"/>
      <c r="AD46" s="2111"/>
      <c r="AE46" s="2111"/>
      <c r="AF46" s="2112"/>
    </row>
    <row r="47" spans="1:40" ht="12.75" customHeight="1">
      <c r="D47" s="6" t="s">
        <v>929</v>
      </c>
      <c r="AB47" s="2110">
        <f>Application!AG629-MIN('Sources and Uses Budget'!B15,Application!AG390)</f>
        <v>2503608</v>
      </c>
      <c r="AC47" s="2111"/>
      <c r="AD47" s="2111"/>
      <c r="AE47" s="2111"/>
      <c r="AF47" s="2112"/>
    </row>
    <row r="48" spans="1:40" ht="12.75">
      <c r="D48" s="6" t="s">
        <v>427</v>
      </c>
      <c r="AB48" s="2110">
        <f>AB46-AB47</f>
        <v>6067612</v>
      </c>
      <c r="AC48" s="2111"/>
      <c r="AD48" s="2111"/>
      <c r="AE48" s="2111"/>
      <c r="AF48" s="2112"/>
    </row>
    <row r="49" spans="1:40" ht="12.75">
      <c r="D49" s="6" t="s">
        <v>968</v>
      </c>
      <c r="X49" s="2"/>
      <c r="Y49" s="2"/>
      <c r="Z49" s="2"/>
      <c r="AA49" s="427"/>
      <c r="AB49" s="2129"/>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629</v>
      </c>
      <c r="AB54" s="2110">
        <f>(AB53/10)</f>
        <v>0</v>
      </c>
      <c r="AC54" s="2111"/>
      <c r="AD54" s="2111"/>
      <c r="AE54" s="2111"/>
      <c r="AF54" s="2112"/>
    </row>
    <row r="55" spans="1:40" ht="12.75">
      <c r="D55" s="6" t="s">
        <v>383</v>
      </c>
      <c r="AB55" s="2137">
        <f>(IF((Y41&lt;AB54),Y41,AB54))</f>
        <v>0</v>
      </c>
      <c r="AC55" s="2138"/>
      <c r="AD55" s="2138"/>
      <c r="AE55" s="2138"/>
      <c r="AF55" s="2139"/>
    </row>
    <row r="56" spans="1:40" ht="12.75">
      <c r="D56" s="6" t="s">
        <v>117</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08">
        <f>AB48-AB56</f>
        <v>6067612</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09" t="s">
        <v>333</v>
      </c>
      <c r="Z62" s="2109"/>
      <c r="AA62" s="2109"/>
      <c r="AB62" s="2109"/>
      <c r="AC62" s="2109"/>
      <c r="AD62" s="2109" t="s">
        <v>46</v>
      </c>
      <c r="AE62" s="2109"/>
      <c r="AF62" s="2109"/>
      <c r="AG62" s="2109"/>
      <c r="AH62" s="210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4">
        <f>Y28</f>
        <v>0</v>
      </c>
      <c r="Z63" s="2132"/>
      <c r="AA63" s="2132"/>
      <c r="AB63" s="2132"/>
      <c r="AC63" s="2132"/>
      <c r="AD63" s="1784">
        <f>AI28</f>
        <v>0</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28">
        <v>0.3</v>
      </c>
      <c r="Z66" s="2128"/>
      <c r="AA66" s="2128"/>
      <c r="AB66" s="2128"/>
      <c r="AC66" s="2128"/>
      <c r="AD66" s="2128">
        <v>0.13</v>
      </c>
      <c r="AE66" s="2128"/>
      <c r="AF66" s="2128"/>
      <c r="AG66" s="2128"/>
      <c r="AH66" s="2128"/>
    </row>
    <row r="67" spans="1:40" ht="12.75">
      <c r="C67" s="6"/>
      <c r="D67" s="6" t="s">
        <v>1058</v>
      </c>
      <c r="Y67" s="1784">
        <f>ROUND(Y63*Y66,0)</f>
        <v>0</v>
      </c>
      <c r="Z67" s="2132"/>
      <c r="AA67" s="2132"/>
      <c r="AB67" s="2132"/>
      <c r="AC67" s="2132"/>
      <c r="AD67" s="1784"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27">
        <f>ROUND(IF(ISERROR((AB58/AB70)),0,(AB58/AB70)),0)</f>
        <v>0</v>
      </c>
      <c r="AC75" s="2127"/>
      <c r="AD75" s="2127"/>
      <c r="AE75" s="2127"/>
      <c r="AF75" s="2127"/>
    </row>
    <row r="76" spans="1:40" ht="12.75" customHeight="1">
      <c r="C76" s="6"/>
      <c r="D76" s="6" t="s">
        <v>115</v>
      </c>
      <c r="AB76" s="2124">
        <f>IF((Y67+AD67&lt;AB75),Y67+AD67,AB75)</f>
        <v>0</v>
      </c>
      <c r="AC76" s="2125"/>
      <c r="AD76" s="2125"/>
      <c r="AE76" s="2125"/>
      <c r="AF76" s="2126"/>
    </row>
    <row r="77" spans="1:40" ht="12.75" customHeight="1">
      <c r="C77" s="6"/>
      <c r="D77" s="6" t="s">
        <v>1059</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116</v>
      </c>
      <c r="AB79" s="2108">
        <f>AB48-(AB56+AB77)</f>
        <v>6067612</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2" t="s">
        <v>1536</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2" t="s">
        <v>1855</v>
      </c>
      <c r="U7" s="2122"/>
      <c r="V7" s="2122"/>
      <c r="W7" s="2122"/>
      <c r="X7" s="2122"/>
      <c r="Y7" s="2122" t="s">
        <v>2032</v>
      </c>
      <c r="Z7" s="2122"/>
      <c r="AA7" s="2122"/>
      <c r="AB7" s="2122"/>
      <c r="AC7" s="2122"/>
      <c r="AD7" s="2122" t="s">
        <v>1542</v>
      </c>
      <c r="AE7" s="2122"/>
      <c r="AF7" s="2122"/>
      <c r="AG7" s="2122"/>
      <c r="AH7" s="2122"/>
      <c r="AI7" s="2122" t="s">
        <v>2033</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5838772</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4">
        <f>'Basis &amp; Credits'!T21</f>
        <v>0</v>
      </c>
      <c r="U21" s="1771"/>
      <c r="V21" s="1771"/>
      <c r="W21" s="1771"/>
      <c r="X21" s="1771"/>
      <c r="Y21" s="1774">
        <f>'Basis &amp; Credits'!Y21</f>
        <v>0</v>
      </c>
      <c r="Z21" s="1771"/>
      <c r="AA21" s="1771"/>
      <c r="AB21" s="1771"/>
      <c r="AC21" s="1771"/>
      <c r="AD21" s="1771">
        <f>'Basis &amp; Credits'!AD21</f>
        <v>0</v>
      </c>
      <c r="AE21" s="1771"/>
      <c r="AF21" s="1771"/>
      <c r="AG21" s="1771"/>
      <c r="AH21" s="1771"/>
      <c r="AI21" s="1771">
        <f>'Basis &amp; Credits'!AI21</f>
        <v>0</v>
      </c>
      <c r="AJ21" s="1771"/>
      <c r="AK21" s="1771"/>
      <c r="AL21" s="1771"/>
      <c r="AM21" s="1771"/>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75">
      <c r="A23" s="2"/>
      <c r="B23" s="2180" t="s">
        <v>854</v>
      </c>
      <c r="C23" s="2181"/>
      <c r="D23" s="2181"/>
      <c r="E23" s="2181"/>
      <c r="F23" s="2181"/>
      <c r="G23" s="2181"/>
      <c r="H23" s="2181"/>
      <c r="I23" s="2181"/>
      <c r="J23" s="2181"/>
      <c r="K23" s="2181"/>
      <c r="L23" s="2181"/>
      <c r="M23" s="2181"/>
      <c r="N23" s="2181"/>
      <c r="O23" s="2181"/>
      <c r="P23" s="2181"/>
      <c r="Q23" s="2181"/>
      <c r="R23" s="2181"/>
      <c r="S23" s="2182"/>
      <c r="T23" s="2114">
        <f>T11+T22</f>
        <v>5838772</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8289384</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2031</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70">
        <f>T23*T25</f>
        <v>5838772</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988</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62">
        <f>IF(ISERROR((T26*T27)),0,(T26*T27))</f>
        <v>5838772</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83">
        <f>T28+Y28+AD28+AI28</f>
        <v>5838772</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5838772</v>
      </c>
      <c r="Z38" s="2115"/>
      <c r="AA38" s="2115"/>
      <c r="AB38" s="2115"/>
      <c r="AC38" s="2115"/>
      <c r="AD38" s="2115">
        <f>IF(T24&gt;=(T23+Y23+AD23+AI23),AD28+AI28,0)</f>
        <v>0</v>
      </c>
      <c r="AE38" s="2115"/>
      <c r="AF38" s="2115"/>
      <c r="AG38" s="2115"/>
      <c r="AH38" s="2115"/>
    </row>
    <row r="39" spans="1:40" ht="12.75">
      <c r="B39" s="2119" t="s">
        <v>845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525489</v>
      </c>
      <c r="Z40" s="2115"/>
      <c r="AA40" s="2115"/>
      <c r="AB40" s="2115"/>
      <c r="AC40" s="2115"/>
      <c r="AD40" s="2114">
        <f>ROUND(AD38*AD39,0)</f>
        <v>0</v>
      </c>
      <c r="AE40" s="2115"/>
      <c r="AF40" s="2115"/>
      <c r="AG40" s="2115"/>
      <c r="AH40" s="2115"/>
    </row>
    <row r="41" spans="1:40"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525489</v>
      </c>
      <c r="Z41" s="2117"/>
      <c r="AA41" s="2117"/>
      <c r="AB41" s="2117"/>
      <c r="AC41" s="2117"/>
      <c r="AD41" s="2117"/>
      <c r="AE41" s="2117"/>
      <c r="AF41" s="2117"/>
      <c r="AG41" s="2117"/>
      <c r="AH41" s="2118"/>
    </row>
    <row r="42" spans="1:40" ht="12.75" customHeight="1">
      <c r="A42" s="6"/>
      <c r="B42" s="2135" t="s">
        <v>1316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0">
        <f>'Sources and Uses Budget'!B104-'Sources and Uses Budget'!$B$15</f>
        <v>8571220</v>
      </c>
      <c r="AC46" s="2111"/>
      <c r="AD46" s="2111"/>
      <c r="AE46" s="2111"/>
      <c r="AF46" s="2112"/>
    </row>
    <row r="47" spans="1:40" ht="12.75" customHeight="1">
      <c r="D47" s="6" t="s">
        <v>929</v>
      </c>
      <c r="AB47" s="2110">
        <f>Application!AG629-MIN('Sources and Uses Budget'!B15,Application!AG390)</f>
        <v>2503608</v>
      </c>
      <c r="AC47" s="2111"/>
      <c r="AD47" s="2111"/>
      <c r="AE47" s="2111"/>
      <c r="AF47" s="2112"/>
    </row>
    <row r="48" spans="1:40" ht="12.75">
      <c r="D48" s="6" t="s">
        <v>427</v>
      </c>
      <c r="AB48" s="2110">
        <f>AB46-AB47</f>
        <v>6067612</v>
      </c>
      <c r="AC48" s="2111"/>
      <c r="AD48" s="2111"/>
      <c r="AE48" s="2111"/>
      <c r="AF48" s="2112"/>
    </row>
    <row r="49" spans="1:40" ht="12.75">
      <c r="D49" s="6" t="s">
        <v>968</v>
      </c>
      <c r="X49" s="2"/>
      <c r="Y49" s="2"/>
      <c r="Z49" s="2"/>
      <c r="AA49" s="427"/>
      <c r="AB49" s="2129"/>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629</v>
      </c>
      <c r="AB54" s="2110">
        <f>(AB53/10)</f>
        <v>0</v>
      </c>
      <c r="AC54" s="2111"/>
      <c r="AD54" s="2111"/>
      <c r="AE54" s="2111"/>
      <c r="AF54" s="2112"/>
    </row>
    <row r="55" spans="1:40" ht="12.75">
      <c r="D55" s="6" t="s">
        <v>383</v>
      </c>
      <c r="AB55" s="2137">
        <f>(IF((Y41&lt;AB54),Y41,AB54))</f>
        <v>0</v>
      </c>
      <c r="AC55" s="2138"/>
      <c r="AD55" s="2138"/>
      <c r="AE55" s="2138"/>
      <c r="AF55" s="2139"/>
    </row>
    <row r="56" spans="1:40" ht="12.75">
      <c r="D56" s="6" t="s">
        <v>117</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08">
        <f>AB48-AB56</f>
        <v>6067612</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09" t="s">
        <v>333</v>
      </c>
      <c r="Z62" s="2109"/>
      <c r="AA62" s="2109"/>
      <c r="AB62" s="2109"/>
      <c r="AC62" s="2109"/>
      <c r="AD62" s="2109" t="s">
        <v>46</v>
      </c>
      <c r="AE62" s="2109"/>
      <c r="AF62" s="2109"/>
      <c r="AG62" s="2109"/>
      <c r="AH62" s="210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4">
        <f>Y28</f>
        <v>0</v>
      </c>
      <c r="Z63" s="2132"/>
      <c r="AA63" s="2132"/>
      <c r="AB63" s="2132"/>
      <c r="AC63" s="2132"/>
      <c r="AD63" s="1784">
        <f>AI28</f>
        <v>0</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28">
        <v>0.3</v>
      </c>
      <c r="Z66" s="2128"/>
      <c r="AA66" s="2128"/>
      <c r="AB66" s="2128"/>
      <c r="AC66" s="2128"/>
      <c r="AD66" s="2128">
        <v>0.13</v>
      </c>
      <c r="AE66" s="2128"/>
      <c r="AF66" s="2128"/>
      <c r="AG66" s="2128"/>
      <c r="AH66" s="2128"/>
    </row>
    <row r="67" spans="1:40" ht="12.75">
      <c r="C67" s="6"/>
      <c r="D67" s="6" t="s">
        <v>1058</v>
      </c>
      <c r="Y67" s="1784">
        <f>ROUND(Y63*Y66,0)</f>
        <v>0</v>
      </c>
      <c r="Z67" s="2132"/>
      <c r="AA67" s="2132"/>
      <c r="AB67" s="2132"/>
      <c r="AC67" s="2132"/>
      <c r="AD67" s="1784"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27">
        <f>ROUND(IF(ISERROR((AB58/AB70)),0,(AB58/AB70)),0)</f>
        <v>0</v>
      </c>
      <c r="AC75" s="2127"/>
      <c r="AD75" s="2127"/>
      <c r="AE75" s="2127"/>
      <c r="AF75" s="2127"/>
    </row>
    <row r="76" spans="1:40" ht="12.75" customHeight="1">
      <c r="C76" s="6"/>
      <c r="D76" s="6" t="s">
        <v>115</v>
      </c>
      <c r="AB76" s="2124">
        <f>IF((Y67+AD67&lt;AB75),Y67+AD67,AB75)</f>
        <v>0</v>
      </c>
      <c r="AC76" s="2125"/>
      <c r="AD76" s="2125"/>
      <c r="AE76" s="2125"/>
      <c r="AF76" s="2126"/>
    </row>
    <row r="77" spans="1:40" ht="12.75" customHeight="1">
      <c r="C77" s="6"/>
      <c r="D77" s="6" t="s">
        <v>1059</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116</v>
      </c>
      <c r="AB79" s="2108">
        <f>AB48-(AB56+AB77)</f>
        <v>6067612</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385</v>
      </c>
      <c r="B4" s="542"/>
      <c r="C4" s="542"/>
      <c r="D4" s="542"/>
      <c r="E4" s="542"/>
      <c r="F4" s="542"/>
      <c r="G4" s="542"/>
    </row>
    <row r="5" spans="1:7" s="952" customFormat="1" ht="12.75">
      <c r="A5" s="546" t="s">
        <v>1073</v>
      </c>
      <c r="B5" s="544">
        <f>'Sources and Uses Budget'!C4</f>
        <v>342000</v>
      </c>
      <c r="C5" s="544">
        <f>'Sources and Uses Budget'!C4</f>
        <v>342000</v>
      </c>
      <c r="D5" s="544">
        <f>'Sources and Uses Budget'!C4</f>
        <v>342000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342000</v>
      </c>
      <c r="C9" s="547">
        <f>SUM(C5:C8)</f>
        <v>342000</v>
      </c>
      <c r="D9" s="547">
        <f>SUM(D5:D8)</f>
        <v>342000</v>
      </c>
      <c r="E9" s="547">
        <f t="shared" si="0"/>
        <v>0</v>
      </c>
      <c r="F9" s="545"/>
      <c r="G9" s="545"/>
    </row>
    <row r="10" spans="1:7" s="952" customFormat="1" ht="12.75">
      <c r="A10" s="546" t="s">
        <v>653</v>
      </c>
      <c r="B10" s="544">
        <f>'Sources and Uses Budget'!C9</f>
        <v>1758000</v>
      </c>
      <c r="C10" s="544">
        <f>'Sources and Uses Budget'!C9</f>
        <v>1758000</v>
      </c>
      <c r="D10" s="544">
        <f>'Sources and Uses Budget'!C9</f>
        <v>1758000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1758000</v>
      </c>
      <c r="C12" s="547">
        <f>SUM(C10:C11)</f>
        <v>1758000</v>
      </c>
      <c r="D12" s="547">
        <f>SUM(D10:D11)</f>
        <v>1758000</v>
      </c>
      <c r="E12" s="547">
        <f t="shared" si="0"/>
        <v>0</v>
      </c>
      <c r="F12" s="545"/>
      <c r="G12" s="545"/>
    </row>
    <row r="13" spans="1:7" s="952" customFormat="1" ht="12.75">
      <c r="A13" s="548" t="s">
        <v>786</v>
      </c>
      <c r="B13" s="547">
        <f>SUM(B9+B12)</f>
        <v>2100000</v>
      </c>
      <c r="C13" s="547">
        <f>SUM(C9+C12)</f>
        <v>2100000</v>
      </c>
      <c r="D13" s="547">
        <f>SUM(D9+D12)</f>
        <v>2100000</v>
      </c>
      <c r="E13" s="547">
        <f t="shared" si="0"/>
        <v>0</v>
      </c>
      <c r="F13" s="545"/>
      <c r="G13" s="545"/>
    </row>
    <row r="14" spans="1:7" s="952" customFormat="1" ht="12.75">
      <c r="A14" s="546" t="s">
        <v>1254</v>
      </c>
      <c r="B14" s="544">
        <f>'Sources and Uses Budget'!C13</f>
        <v>25000</v>
      </c>
      <c r="C14" s="544">
        <f>'Sources and Uses Budget'!C13</f>
        <v>25000</v>
      </c>
      <c r="D14" s="544">
        <f>'Sources and Uses Budget'!C13</f>
        <v>25000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3450000</v>
      </c>
      <c r="C19" s="544">
        <f>'Sources and Uses Budget'!C18</f>
        <v>3450000</v>
      </c>
      <c r="D19" s="544">
        <f>'Sources and Uses Budget'!C18</f>
        <v>3450000</v>
      </c>
      <c r="E19" s="547">
        <f t="shared" si="0"/>
        <v>0</v>
      </c>
      <c r="F19" s="545"/>
      <c r="G19" s="545"/>
    </row>
    <row r="20" spans="1:7" s="952" customFormat="1" ht="12.75">
      <c r="A20" s="546" t="s">
        <v>1028</v>
      </c>
      <c r="B20" s="544">
        <f>'Sources and Uses Budget'!C19</f>
        <v>276000</v>
      </c>
      <c r="C20" s="544">
        <f>'Sources and Uses Budget'!C19</f>
        <v>276000</v>
      </c>
      <c r="D20" s="544">
        <f>'Sources and Uses Budget'!C19</f>
        <v>276000</v>
      </c>
      <c r="E20" s="547">
        <f t="shared" si="0"/>
        <v>0</v>
      </c>
      <c r="F20" s="545"/>
      <c r="G20" s="545"/>
    </row>
    <row r="21" spans="1:7" s="952" customFormat="1" ht="12.75">
      <c r="A21" s="546" t="s">
        <v>1029</v>
      </c>
      <c r="B21" s="544">
        <f>'Sources and Uses Budget'!C20</f>
        <v>103500</v>
      </c>
      <c r="C21" s="544">
        <f>'Sources and Uses Budget'!C20</f>
        <v>103500</v>
      </c>
      <c r="D21" s="544">
        <f>'Sources and Uses Budget'!C20</f>
        <v>103500</v>
      </c>
      <c r="E21" s="547">
        <f t="shared" si="0"/>
        <v>0</v>
      </c>
      <c r="F21" s="545"/>
      <c r="G21" s="545"/>
    </row>
    <row r="22" spans="1:7" s="952" customFormat="1" ht="12.75">
      <c r="A22" s="546" t="s">
        <v>1030</v>
      </c>
      <c r="B22" s="544">
        <f>'Sources and Uses Budget'!C21</f>
        <v>103500</v>
      </c>
      <c r="C22" s="544">
        <f>'Sources and Uses Budget'!C21</f>
        <v>103500</v>
      </c>
      <c r="D22" s="544">
        <f>'Sources and Uses Budget'!C21</f>
        <v>103500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55200</v>
      </c>
      <c r="C24" s="544">
        <f>'Sources and Uses Budget'!C23</f>
        <v>55200</v>
      </c>
      <c r="D24" s="544">
        <f>'Sources and Uses Budget'!C23</f>
        <v>55200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3988200</v>
      </c>
      <c r="C26" s="547">
        <f>SUM(C18:C25)</f>
        <v>3988200</v>
      </c>
      <c r="D26" s="547">
        <f>SUM(D18:D25)</f>
        <v>3988200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0</v>
      </c>
      <c r="C29" s="544">
        <f>'Sources and Uses Budget'!C28</f>
        <v>0</v>
      </c>
      <c r="D29" s="544">
        <f>'Sources and Uses Budget'!C28</f>
        <v>0</v>
      </c>
      <c r="E29" s="547">
        <f t="shared" si="0"/>
        <v>0</v>
      </c>
      <c r="F29" s="545"/>
      <c r="G29" s="545"/>
    </row>
    <row r="30" spans="1:7" s="952" customFormat="1" ht="12.75">
      <c r="A30" s="546" t="s">
        <v>1027</v>
      </c>
      <c r="B30" s="544">
        <f>'Sources and Uses Budget'!C29</f>
        <v>0</v>
      </c>
      <c r="C30" s="544">
        <f>'Sources and Uses Budget'!C29</f>
        <v>0</v>
      </c>
      <c r="D30" s="544">
        <f>'Sources and Uses Budget'!C29</f>
        <v>0</v>
      </c>
      <c r="E30" s="547">
        <f t="shared" si="0"/>
        <v>0</v>
      </c>
      <c r="F30" s="545"/>
      <c r="G30" s="545"/>
    </row>
    <row r="31" spans="1:7" s="952" customFormat="1" ht="12.75">
      <c r="A31" s="546" t="s">
        <v>1028</v>
      </c>
      <c r="B31" s="544">
        <f>'Sources and Uses Budget'!C30</f>
        <v>0</v>
      </c>
      <c r="C31" s="544">
        <f>'Sources and Uses Budget'!C30</f>
        <v>0</v>
      </c>
      <c r="D31" s="544">
        <f>'Sources and Uses Budget'!C30</f>
        <v>0</v>
      </c>
      <c r="E31" s="547">
        <f t="shared" si="0"/>
        <v>0</v>
      </c>
      <c r="F31" s="545"/>
      <c r="G31" s="545"/>
    </row>
    <row r="32" spans="1:7" s="952" customFormat="1" ht="12.75">
      <c r="A32" s="546" t="s">
        <v>1029</v>
      </c>
      <c r="B32" s="544">
        <f>'Sources and Uses Budget'!C31</f>
        <v>0</v>
      </c>
      <c r="C32" s="544">
        <f>'Sources and Uses Budget'!C31</f>
        <v>0</v>
      </c>
      <c r="D32" s="544">
        <f>'Sources and Uses Budget'!C31</f>
        <v>0</v>
      </c>
      <c r="E32" s="547">
        <f t="shared" si="0"/>
        <v>0</v>
      </c>
      <c r="F32" s="545"/>
      <c r="G32" s="545"/>
    </row>
    <row r="33" spans="1:7" s="952" customFormat="1" ht="12.75">
      <c r="A33" s="546" t="s">
        <v>1030</v>
      </c>
      <c r="B33" s="544">
        <f>'Sources and Uses Budget'!C32</f>
        <v>0</v>
      </c>
      <c r="C33" s="544">
        <f>'Sources and Uses Budget'!C32</f>
        <v>0</v>
      </c>
      <c r="D33" s="544">
        <f>'Sources and Uses Budget'!C32</f>
        <v>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0</v>
      </c>
      <c r="C35" s="544">
        <f>'Sources and Uses Budget'!C34</f>
        <v>0</v>
      </c>
      <c r="D35" s="544">
        <f>'Sources and Uses Budget'!C34</f>
        <v>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0</v>
      </c>
      <c r="C37" s="547">
        <f>SUM(C29:C36)</f>
        <v>0</v>
      </c>
      <c r="D37" s="547">
        <f>SUM(D29:D36)</f>
        <v>0</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164528</v>
      </c>
      <c r="C39" s="544">
        <f>'Sources and Uses Budget'!C38</f>
        <v>164528</v>
      </c>
      <c r="D39" s="544">
        <f>'Sources and Uses Budget'!C38</f>
        <v>164528</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164528</v>
      </c>
      <c r="C41" s="547">
        <f>SUM(C39:C40)</f>
        <v>164528</v>
      </c>
      <c r="D41" s="547">
        <f>SUM(D39:D40)</f>
        <v>164528</v>
      </c>
      <c r="E41" s="547">
        <f t="shared" si="0"/>
        <v>0</v>
      </c>
      <c r="F41" s="545"/>
      <c r="G41" s="545"/>
    </row>
    <row r="42" spans="1:7" s="952" customFormat="1" ht="12.75">
      <c r="A42" s="548" t="s">
        <v>1040</v>
      </c>
      <c r="B42" s="544">
        <f>'Sources and Uses Budget'!C41</f>
        <v>20000</v>
      </c>
      <c r="C42" s="544">
        <f>'Sources and Uses Budget'!C41</f>
        <v>20000</v>
      </c>
      <c r="D42" s="544">
        <f>'Sources and Uses Budget'!C41</f>
        <v>20000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312410</v>
      </c>
      <c r="C44" s="544">
        <f>'Sources and Uses Budget'!C43</f>
        <v>312410</v>
      </c>
      <c r="D44" s="544">
        <f>'Sources and Uses Budget'!C43</f>
        <v>312410</v>
      </c>
      <c r="E44" s="547">
        <f t="shared" si="0"/>
        <v>0</v>
      </c>
      <c r="F44" s="545"/>
      <c r="G44" s="545"/>
    </row>
    <row r="45" spans="1:7" s="952" customFormat="1" ht="12.75">
      <c r="A45" s="546" t="s">
        <v>1043</v>
      </c>
      <c r="B45" s="544">
        <f>'Sources and Uses Budget'!C44</f>
        <v>74782</v>
      </c>
      <c r="C45" s="544">
        <f>'Sources and Uses Budget'!C44</f>
        <v>74782</v>
      </c>
      <c r="D45" s="544">
        <f>'Sources and Uses Budget'!C44</f>
        <v>74782</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27101</v>
      </c>
      <c r="C48" s="544">
        <f>'Sources and Uses Budget'!C47</f>
        <v>27101</v>
      </c>
      <c r="D48" s="544">
        <f>'Sources and Uses Budget'!C47</f>
        <v>27101</v>
      </c>
      <c r="E48" s="547">
        <f t="shared" si="0"/>
        <v>0</v>
      </c>
      <c r="F48" s="545"/>
      <c r="G48" s="545"/>
    </row>
    <row r="49" spans="1:7" s="952" customFormat="1" ht="12.75">
      <c r="A49" s="546" t="s">
        <v>1046</v>
      </c>
      <c r="B49" s="544">
        <f>'Sources and Uses Budget'!C48</f>
        <v>18750</v>
      </c>
      <c r="C49" s="544">
        <f>'Sources and Uses Budget'!C48</f>
        <v>18750</v>
      </c>
      <c r="D49" s="544">
        <f>'Sources and Uses Budget'!C48</f>
        <v>18750</v>
      </c>
      <c r="E49" s="547">
        <f t="shared" si="0"/>
        <v>0</v>
      </c>
      <c r="F49" s="545"/>
      <c r="G49" s="545"/>
    </row>
    <row r="50" spans="1:7" s="952" customFormat="1" ht="12.75">
      <c r="A50" s="546" t="s">
        <v>1047</v>
      </c>
      <c r="B50" s="544">
        <f>'Sources and Uses Budget'!C49</f>
        <v>20000</v>
      </c>
      <c r="C50" s="544">
        <f>'Sources and Uses Budget'!C49</f>
        <v>20000</v>
      </c>
      <c r="D50" s="544">
        <f>'Sources and Uses Budget'!C49</f>
        <v>20000</v>
      </c>
      <c r="E50" s="547">
        <f t="shared" si="0"/>
        <v>0</v>
      </c>
      <c r="F50" s="545"/>
      <c r="G50" s="545"/>
    </row>
    <row r="51" spans="1:7" s="952" customFormat="1" ht="12.75">
      <c r="A51" s="549" t="s">
        <v>600</v>
      </c>
      <c r="B51" s="544">
        <f>'Sources and Uses Budget'!C50</f>
        <v>58000</v>
      </c>
      <c r="C51" s="544">
        <f>'Sources and Uses Budget'!C50</f>
        <v>58000</v>
      </c>
      <c r="D51" s="544">
        <f>'Sources and Uses Budget'!C50</f>
        <v>58000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511043</v>
      </c>
      <c r="C53" s="550">
        <f>SUM(C44:C52)</f>
        <v>511043</v>
      </c>
      <c r="D53" s="550">
        <f>SUM(D44:D52)</f>
        <v>511043</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12500</v>
      </c>
      <c r="C55" s="544">
        <f>'Sources and Uses Budget'!C54</f>
        <v>12500</v>
      </c>
      <c r="D55" s="544">
        <f>'Sources and Uses Budget'!C54</f>
        <v>12500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0</v>
      </c>
      <c r="C57" s="544">
        <f>'Sources and Uses Budget'!C56</f>
        <v>0</v>
      </c>
      <c r="D57" s="544">
        <f>'Sources and Uses Budget'!C56</f>
        <v>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12500</v>
      </c>
      <c r="C62" s="547">
        <f>SUM(C55:C61)</f>
        <v>12500</v>
      </c>
      <c r="D62" s="547">
        <f>SUM(D55:D61)</f>
        <v>12500</v>
      </c>
      <c r="E62" s="547">
        <f t="shared" si="0"/>
        <v>0</v>
      </c>
      <c r="F62" s="545"/>
      <c r="G62" s="545"/>
    </row>
    <row r="63" spans="1:7" s="952" customFormat="1" ht="12.75">
      <c r="A63" s="551" t="s">
        <v>555</v>
      </c>
      <c r="B63" s="547">
        <f>SUM(B9+B12+B14+B15+B16+B26+B27+B37+B41+B42+B53+B62)</f>
        <v>6821271</v>
      </c>
      <c r="C63" s="547">
        <f>SUM(C9+C12+C14+C15+C16+C26+C27+C37+C41+C42+C53+C62)</f>
        <v>6821271</v>
      </c>
      <c r="D63" s="547">
        <f>SUM(D9+D12+D14+D15+D16+D26+D27+D37+D41+D42+D53+D62)</f>
        <v>6821271</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65000</v>
      </c>
      <c r="C65" s="544">
        <f>'Sources and Uses Budget'!C64</f>
        <v>65000</v>
      </c>
      <c r="D65" s="544">
        <f>'Sources and Uses Budget'!C64</f>
        <v>65000</v>
      </c>
      <c r="E65" s="547">
        <f t="shared" si="0"/>
        <v>0</v>
      </c>
      <c r="F65" s="545"/>
      <c r="G65" s="545"/>
    </row>
    <row r="66" spans="1:7" s="952" customFormat="1" ht="12.75">
      <c r="A66" s="549" t="s">
        <v>600</v>
      </c>
      <c r="B66" s="544">
        <f>'Sources and Uses Budget'!C65</f>
        <v>40000</v>
      </c>
      <c r="C66" s="544">
        <f>'Sources and Uses Budget'!C65</f>
        <v>40000</v>
      </c>
      <c r="D66" s="544">
        <f>'Sources and Uses Budget'!C65</f>
        <v>40000</v>
      </c>
      <c r="E66" s="547">
        <f t="shared" si="0"/>
        <v>0</v>
      </c>
      <c r="F66" s="545"/>
      <c r="G66" s="545"/>
    </row>
    <row r="67" spans="1:7" s="952" customFormat="1" ht="12.75">
      <c r="A67" s="548" t="s">
        <v>314</v>
      </c>
      <c r="B67" s="547">
        <f>SUM(B65:B66)</f>
        <v>105000</v>
      </c>
      <c r="C67" s="547">
        <f>SUM(C65:C66)</f>
        <v>105000</v>
      </c>
      <c r="D67" s="547">
        <f>SUM(D65:D66)</f>
        <v>105000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160000</v>
      </c>
      <c r="C72" s="544">
        <f>'Sources and Uses Budget'!C71</f>
        <v>160000</v>
      </c>
      <c r="D72" s="544">
        <f>'Sources and Uses Budget'!C71</f>
        <v>160000</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160000</v>
      </c>
      <c r="C74" s="547">
        <f>SUM(C69:C73)</f>
        <v>160000</v>
      </c>
      <c r="D74" s="547">
        <f>SUM(D69:D73)</f>
        <v>160000</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398820</v>
      </c>
      <c r="C76" s="544">
        <f>'Sources and Uses Budget'!C75</f>
        <v>398820</v>
      </c>
      <c r="D76" s="544">
        <f>'Sources and Uses Budget'!C75</f>
        <v>398820</v>
      </c>
      <c r="E76" s="547">
        <f t="shared" si="1"/>
        <v>0</v>
      </c>
      <c r="F76" s="545"/>
      <c r="G76" s="545"/>
    </row>
    <row r="77" spans="1:7" s="952" customFormat="1" ht="12.75">
      <c r="A77" s="1175" t="s">
        <v>605</v>
      </c>
      <c r="B77" s="544">
        <f>'Sources and Uses Budget'!C76</f>
        <v>38795</v>
      </c>
      <c r="C77" s="544">
        <f>'Sources and Uses Budget'!C76</f>
        <v>38795</v>
      </c>
      <c r="D77" s="544">
        <f>'Sources and Uses Budget'!C76</f>
        <v>38795</v>
      </c>
      <c r="E77" s="547">
        <f t="shared" ref="E77" si="2">C77-B77</f>
        <v>0</v>
      </c>
      <c r="F77" s="545"/>
      <c r="G77" s="545"/>
    </row>
    <row r="78" spans="1:7" s="952" customFormat="1" ht="12.75">
      <c r="A78" s="548" t="s">
        <v>2026</v>
      </c>
      <c r="B78" s="1177">
        <f>SUM(B76:B77)</f>
        <v>437615</v>
      </c>
      <c r="C78" s="1177">
        <f>SUM(C76:C77)</f>
        <v>437615</v>
      </c>
      <c r="D78" s="1177">
        <f>SUM(D76:D77)</f>
        <v>437615</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38755</v>
      </c>
      <c r="C80" s="544">
        <f>'Sources and Uses Budget'!C79</f>
        <v>38755</v>
      </c>
      <c r="D80" s="544">
        <f>'Sources and Uses Budget'!C79</f>
        <v>38755</v>
      </c>
      <c r="E80" s="547">
        <f t="shared" si="1"/>
        <v>0</v>
      </c>
      <c r="F80" s="545"/>
      <c r="G80" s="545"/>
    </row>
    <row r="81" spans="1:7" s="952" customFormat="1" ht="12.75">
      <c r="A81" s="546" t="s">
        <v>581</v>
      </c>
      <c r="B81" s="544">
        <f>'Sources and Uses Budget'!C80</f>
        <v>0</v>
      </c>
      <c r="C81" s="544">
        <f>'Sources and Uses Budget'!C80</f>
        <v>0</v>
      </c>
      <c r="D81" s="544">
        <f>'Sources and Uses Budget'!C80</f>
        <v>0</v>
      </c>
      <c r="E81" s="547">
        <f t="shared" si="1"/>
        <v>0</v>
      </c>
      <c r="F81" s="545"/>
      <c r="G81" s="545"/>
    </row>
    <row r="82" spans="1:7" s="952" customFormat="1" ht="12.75">
      <c r="A82" s="546" t="s">
        <v>582</v>
      </c>
      <c r="B82" s="544">
        <f>'Sources and Uses Budget'!C81</f>
        <v>0</v>
      </c>
      <c r="C82" s="544">
        <f>'Sources and Uses Budget'!C81</f>
        <v>0</v>
      </c>
      <c r="D82" s="544">
        <f>'Sources and Uses Budget'!C81</f>
        <v>0</v>
      </c>
      <c r="E82" s="547">
        <f t="shared" si="1"/>
        <v>0</v>
      </c>
      <c r="F82" s="545"/>
      <c r="G82" s="545"/>
    </row>
    <row r="83" spans="1:7" s="952" customFormat="1" ht="12.75">
      <c r="A83" s="546" t="s">
        <v>583</v>
      </c>
      <c r="B83" s="544">
        <f>'Sources and Uses Budget'!C82</f>
        <v>150000</v>
      </c>
      <c r="C83" s="544">
        <f>'Sources and Uses Budget'!C82</f>
        <v>150000</v>
      </c>
      <c r="D83" s="544">
        <f>'Sources and Uses Budget'!C82</f>
        <v>150000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10000</v>
      </c>
      <c r="C85" s="544">
        <f>'Sources and Uses Budget'!C84</f>
        <v>10000</v>
      </c>
      <c r="D85" s="544">
        <f>'Sources and Uses Budget'!C84</f>
        <v>10000</v>
      </c>
      <c r="E85" s="547">
        <f t="shared" si="1"/>
        <v>0</v>
      </c>
      <c r="F85" s="545"/>
      <c r="G85" s="545"/>
    </row>
    <row r="86" spans="1:7" s="952" customFormat="1" ht="12.75">
      <c r="A86" s="546" t="s">
        <v>586</v>
      </c>
      <c r="B86" s="544">
        <f>'Sources and Uses Budget'!C85</f>
        <v>50000</v>
      </c>
      <c r="C86" s="544">
        <f>'Sources and Uses Budget'!C85</f>
        <v>50000</v>
      </c>
      <c r="D86" s="544">
        <f>'Sources and Uses Budget'!C85</f>
        <v>50000</v>
      </c>
      <c r="E86" s="547">
        <f t="shared" si="1"/>
        <v>0</v>
      </c>
      <c r="F86" s="545"/>
      <c r="G86" s="545"/>
    </row>
    <row r="87" spans="1:7" s="952" customFormat="1" ht="12.75">
      <c r="A87" s="546" t="s">
        <v>587</v>
      </c>
      <c r="B87" s="544">
        <f>'Sources and Uses Budget'!C86</f>
        <v>6000</v>
      </c>
      <c r="C87" s="544">
        <f>'Sources and Uses Budget'!C86</f>
        <v>6000</v>
      </c>
      <c r="D87" s="544">
        <f>'Sources and Uses Budget'!C86</f>
        <v>6000</v>
      </c>
      <c r="E87" s="547">
        <f t="shared" si="1"/>
        <v>0</v>
      </c>
      <c r="F87" s="545"/>
      <c r="G87" s="545"/>
    </row>
    <row r="88" spans="1:7" s="952" customFormat="1" ht="12.75">
      <c r="A88" s="552" t="s">
        <v>569</v>
      </c>
      <c r="B88" s="544">
        <f>'Sources and Uses Budget'!C87</f>
        <v>25000</v>
      </c>
      <c r="C88" s="544">
        <f>'Sources and Uses Budget'!C87</f>
        <v>25000</v>
      </c>
      <c r="D88" s="544">
        <f>'Sources and Uses Budget'!C87</f>
        <v>25000</v>
      </c>
      <c r="E88" s="547">
        <f t="shared" si="1"/>
        <v>0</v>
      </c>
      <c r="F88" s="545"/>
      <c r="G88" s="545"/>
    </row>
    <row r="89" spans="1:7" s="952" customFormat="1" ht="12.75">
      <c r="A89" s="1174" t="s">
        <v>2024</v>
      </c>
      <c r="B89" s="544">
        <f>'Sources and Uses Budget'!C88</f>
        <v>6000</v>
      </c>
      <c r="C89" s="544">
        <f>'Sources and Uses Budget'!C88</f>
        <v>6000</v>
      </c>
      <c r="D89" s="544">
        <f>'Sources and Uses Budget'!C88</f>
        <v>6000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285755</v>
      </c>
      <c r="C95" s="547">
        <f>SUM(C80:C94)</f>
        <v>285755</v>
      </c>
      <c r="D95" s="547">
        <f>SUM(D80:D94)</f>
        <v>285755</v>
      </c>
      <c r="E95" s="547">
        <f t="shared" si="1"/>
        <v>0</v>
      </c>
      <c r="F95" s="545"/>
      <c r="G95" s="545"/>
    </row>
    <row r="96" spans="1:7" s="952" customFormat="1" ht="12.75">
      <c r="A96" s="548" t="s">
        <v>589</v>
      </c>
      <c r="B96" s="547">
        <f>SUM(B63+B67+B74+B78+B95)</f>
        <v>7809641</v>
      </c>
      <c r="C96" s="547">
        <f>SUM(C63+C67+C74+C78+C95)</f>
        <v>7809641</v>
      </c>
      <c r="D96" s="547">
        <f>SUM(D63+D67+D74+D78+D95)</f>
        <v>7809641</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761579</v>
      </c>
      <c r="C98" s="544">
        <f>'Sources and Uses Budget'!C97</f>
        <v>761579</v>
      </c>
      <c r="D98" s="544">
        <f>'Sources and Uses Budget'!C97</f>
        <v>761579</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761579</v>
      </c>
      <c r="C104" s="547">
        <f>SUM(C98:C103)</f>
        <v>761579</v>
      </c>
      <c r="D104" s="547">
        <f>SUM(D98:D103)</f>
        <v>761579</v>
      </c>
      <c r="E104" s="547">
        <f t="shared" si="1"/>
        <v>0</v>
      </c>
      <c r="F104" s="545"/>
      <c r="G104" s="545"/>
    </row>
    <row r="105" spans="1:7" s="951" customFormat="1" ht="12.75">
      <c r="A105" s="548" t="s">
        <v>596</v>
      </c>
      <c r="B105" s="550">
        <f>SUM(B96+B104)</f>
        <v>8571220</v>
      </c>
      <c r="C105" s="550">
        <f>SUM(C96+C104)</f>
        <v>8571220</v>
      </c>
      <c r="D105" s="550">
        <f>SUM(D96+D104)</f>
        <v>8571220</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52"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337</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1170</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0" t="s">
        <v>1151</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1171</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1151</v>
      </c>
    </row>
    <row r="65" spans="1:9"/>
    <row r="66" spans="1:9"/>
    <row r="67" spans="1:9"/>
    <row r="68" spans="1:9"/>
    <row r="69" spans="1:9"/>
    <row r="70" spans="1:9"/>
    <row r="71" spans="1:9"/>
    <row r="72" spans="1:9"/>
    <row r="73" spans="1:9"/>
    <row r="74" spans="1:9"/>
    <row r="75" spans="1:9">
      <c r="A75" s="1473" t="s">
        <v>1292</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41"/>
  <sheetViews>
    <sheetView showGridLines="0" view="pageBreakPreview" topLeftCell="A1298" zoomScaleNormal="100" zoomScaleSheetLayoutView="100" workbookViewId="0">
      <selection activeCell="B1121" sqref="B1121"/>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2200</v>
      </c>
      <c r="B2" s="1522"/>
      <c r="C2" s="1523"/>
      <c r="D2" s="1523"/>
      <c r="E2" s="1523"/>
      <c r="F2" s="1523"/>
      <c r="G2" s="1523"/>
      <c r="I2" s="2" t="s">
        <v>85</v>
      </c>
    </row>
    <row r="3" spans="1:9" ht="12.75">
      <c r="A3" s="310"/>
      <c r="B3" s="310"/>
      <c r="C3" s="13"/>
      <c r="D3" s="13"/>
      <c r="E3" s="13"/>
      <c r="F3" s="13"/>
      <c r="G3" s="743"/>
      <c r="I3" s="343" t="s">
        <v>1578</v>
      </c>
    </row>
    <row r="4" spans="1:9" ht="12.75">
      <c r="A4" s="1524" t="s">
        <v>1179</v>
      </c>
      <c r="B4" s="1524"/>
      <c r="C4" s="1525"/>
      <c r="D4" s="1525"/>
      <c r="E4" s="1525"/>
      <c r="F4" s="1525"/>
      <c r="G4" s="1525"/>
      <c r="I4" s="343" t="s">
        <v>1561</v>
      </c>
    </row>
    <row r="5" spans="1:9" ht="12.75">
      <c r="A5" s="1524" t="s">
        <v>1180</v>
      </c>
      <c r="B5" s="1524"/>
      <c r="C5" s="1525"/>
      <c r="D5" s="1525"/>
      <c r="E5" s="1525"/>
      <c r="F5" s="1525"/>
      <c r="G5" s="1525"/>
      <c r="I5" s="2" t="s">
        <v>135</v>
      </c>
    </row>
    <row r="6" spans="1:9" ht="13.7" customHeight="1">
      <c r="A6" s="14"/>
      <c r="B6" s="14"/>
      <c r="C6" s="14"/>
      <c r="D6" s="294"/>
      <c r="E6" s="294"/>
      <c r="F6" s="294"/>
    </row>
    <row r="7" spans="1:9" ht="12.75">
      <c r="A7" s="1526" t="s">
        <v>1618</v>
      </c>
      <c r="B7" s="1526"/>
      <c r="C7" s="1527"/>
      <c r="D7" s="1527"/>
      <c r="E7" s="1527"/>
      <c r="F7" s="1527"/>
      <c r="G7" s="1527"/>
    </row>
    <row r="8" spans="1:9" ht="12.75">
      <c r="A8" s="1526" t="s">
        <v>1619</v>
      </c>
      <c r="B8" s="1526"/>
      <c r="C8" s="1527"/>
      <c r="D8" s="1527"/>
      <c r="E8" s="1527"/>
      <c r="F8" s="1527"/>
      <c r="G8" s="1527"/>
    </row>
    <row r="9" spans="1:9" ht="12.75">
      <c r="A9" s="313"/>
      <c r="B9" s="313"/>
      <c r="C9" s="310"/>
      <c r="D9" s="310"/>
      <c r="E9" s="310"/>
      <c r="F9" s="310"/>
      <c r="G9" s="424"/>
    </row>
    <row r="10" spans="1:9" ht="12.75">
      <c r="A10" s="1528" t="s">
        <v>1778</v>
      </c>
      <c r="B10" s="1528"/>
      <c r="C10" s="1528"/>
      <c r="D10" s="1528"/>
      <c r="E10" s="1528"/>
      <c r="F10" s="1528"/>
      <c r="G10" s="1528"/>
    </row>
    <row r="11" spans="1:9" ht="12.75">
      <c r="A11" s="432"/>
      <c r="B11" s="432"/>
      <c r="C11" s="14"/>
      <c r="D11" s="294"/>
      <c r="E11" s="294"/>
      <c r="F11" s="294"/>
    </row>
    <row r="12" spans="1:9" ht="13.7" customHeight="1">
      <c r="A12" s="152"/>
      <c r="B12" s="152"/>
      <c r="C12" s="310"/>
      <c r="D12" s="1529" t="s">
        <v>1777</v>
      </c>
      <c r="E12" s="1529"/>
      <c r="F12" s="1529"/>
      <c r="G12" s="1001"/>
    </row>
    <row r="13" spans="1:9" ht="12.75">
      <c r="A13" s="152"/>
      <c r="B13" s="152"/>
      <c r="C13" s="310"/>
      <c r="D13" s="1529"/>
      <c r="E13" s="1529"/>
      <c r="F13" s="1529"/>
      <c r="G13" s="1001"/>
    </row>
    <row r="14" spans="1:9" ht="12.75">
      <c r="A14" s="433"/>
      <c r="B14" s="433"/>
      <c r="C14" s="311"/>
      <c r="D14" s="1488" t="s">
        <v>1605</v>
      </c>
      <c r="E14" s="1488"/>
      <c r="F14" s="1488"/>
      <c r="G14" s="502"/>
    </row>
    <row r="15" spans="1:9" ht="12.75">
      <c r="A15" s="433"/>
      <c r="B15" s="433"/>
      <c r="C15" s="311"/>
      <c r="D15" s="294"/>
      <c r="E15" s="294"/>
      <c r="F15" s="294"/>
    </row>
    <row r="16" spans="1:9" ht="14.45" customHeight="1">
      <c r="A16" s="431"/>
      <c r="B16" s="1000" t="s">
        <v>1561</v>
      </c>
      <c r="C16" s="311"/>
      <c r="D16" s="1491" t="s">
        <v>1560</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1561</v>
      </c>
      <c r="C20" s="14"/>
      <c r="D20" s="1483" t="s">
        <v>1595</v>
      </c>
      <c r="E20" s="1483"/>
      <c r="F20" s="1483"/>
    </row>
    <row r="21" spans="1:7" ht="14.25">
      <c r="A21" s="431"/>
      <c r="B21" s="431"/>
      <c r="C21" s="14"/>
      <c r="D21" s="299"/>
      <c r="E21" s="294"/>
      <c r="F21" s="294"/>
    </row>
    <row r="22" spans="1:7" ht="14.25">
      <c r="A22" s="431"/>
      <c r="B22" s="1000" t="s">
        <v>135</v>
      </c>
      <c r="C22" s="14"/>
      <c r="D22" s="1491" t="s">
        <v>1596</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1561</v>
      </c>
      <c r="D25" s="1516" t="s">
        <v>1598</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135</v>
      </c>
      <c r="D32" s="1519" t="s">
        <v>1597</v>
      </c>
      <c r="E32" s="1519"/>
      <c r="F32" s="1519"/>
    </row>
    <row r="33" spans="1:6" ht="14.25">
      <c r="A33" s="596"/>
      <c r="B33" s="596"/>
      <c r="D33" s="1519"/>
      <c r="E33" s="1519"/>
      <c r="F33" s="1519"/>
    </row>
    <row r="34" spans="1:6" ht="14.25">
      <c r="A34" s="431"/>
      <c r="B34" s="431"/>
      <c r="C34" s="14"/>
      <c r="D34" s="1004"/>
      <c r="E34" s="1004"/>
      <c r="F34" s="1004"/>
    </row>
    <row r="35" spans="1:6" ht="14.25">
      <c r="A35" s="431"/>
      <c r="B35" s="1000" t="s">
        <v>1561</v>
      </c>
      <c r="C35" s="14"/>
      <c r="D35" s="1518" t="s">
        <v>2037</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135</v>
      </c>
      <c r="C44" s="14"/>
      <c r="D44" s="1519" t="s">
        <v>1641</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135</v>
      </c>
      <c r="C50" s="14"/>
      <c r="D50" s="1518" t="s">
        <v>2217</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1561</v>
      </c>
      <c r="C57" s="14"/>
      <c r="D57" s="1518" t="s">
        <v>2286</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135</v>
      </c>
      <c r="C62" s="14"/>
      <c r="D62" s="1492" t="s">
        <v>1646</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1561</v>
      </c>
      <c r="D67" s="1519" t="s">
        <v>1647</v>
      </c>
      <c r="E67" s="1519"/>
      <c r="F67" s="1519"/>
    </row>
    <row r="68" spans="1:6" ht="14.25">
      <c r="A68" s="596"/>
      <c r="B68" s="596"/>
      <c r="D68" s="1519"/>
      <c r="E68" s="1519"/>
      <c r="F68" s="1519"/>
    </row>
    <row r="69" spans="1:6" ht="14.25">
      <c r="A69" s="431"/>
      <c r="B69" s="431"/>
      <c r="C69" s="14"/>
      <c r="D69" s="147"/>
    </row>
    <row r="70" spans="1:6" ht="14.25">
      <c r="A70" s="431"/>
      <c r="B70" s="1000" t="s">
        <v>135</v>
      </c>
      <c r="C70" s="14"/>
      <c r="D70" s="1519" t="s">
        <v>1776</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255</v>
      </c>
      <c r="B74" s="1000" t="s">
        <v>135</v>
      </c>
      <c r="C74" s="14"/>
      <c r="D74" s="1519" t="s">
        <v>1648</v>
      </c>
      <c r="E74" s="1519"/>
      <c r="F74" s="1519"/>
    </row>
    <row r="75" spans="1:6" ht="12.75">
      <c r="A75" s="152"/>
      <c r="B75" s="152"/>
      <c r="C75" s="14"/>
      <c r="D75" s="1519"/>
      <c r="E75" s="1519"/>
      <c r="F75" s="1519"/>
    </row>
    <row r="76" spans="1:6" ht="12.75">
      <c r="A76" s="152"/>
      <c r="B76" s="152"/>
      <c r="C76" s="14"/>
      <c r="D76" s="294"/>
      <c r="E76" s="294"/>
      <c r="F76" s="294"/>
    </row>
    <row r="77" spans="1:6" ht="14.25">
      <c r="A77" s="431" t="s">
        <v>255</v>
      </c>
      <c r="B77" s="1000" t="s">
        <v>1561</v>
      </c>
      <c r="C77" s="14"/>
      <c r="D77" s="1519" t="s">
        <v>1649</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255</v>
      </c>
      <c r="B81" s="1000" t="s">
        <v>1561</v>
      </c>
      <c r="C81" s="14"/>
      <c r="D81" s="1491" t="s">
        <v>1650</v>
      </c>
      <c r="E81" s="1491"/>
      <c r="F81" s="1491"/>
    </row>
    <row r="82" spans="1:7" ht="12.75">
      <c r="A82" s="152"/>
      <c r="B82" s="152"/>
      <c r="C82" s="14"/>
      <c r="D82" s="1491"/>
      <c r="E82" s="1491"/>
      <c r="F82" s="1491"/>
    </row>
    <row r="83" spans="1:7" ht="12.75">
      <c r="A83" s="152"/>
      <c r="B83" s="152"/>
      <c r="C83" s="14"/>
      <c r="D83" s="294"/>
      <c r="E83" s="294"/>
      <c r="F83" s="294"/>
    </row>
    <row r="84" spans="1:7" ht="12.75">
      <c r="A84" s="1503" t="s">
        <v>1566</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1567</v>
      </c>
      <c r="E86" s="1506"/>
      <c r="F86" s="1506"/>
      <c r="G86" s="2"/>
    </row>
    <row r="87" spans="1:7" ht="13.7" customHeight="1">
      <c r="A87" s="155"/>
      <c r="B87" s="155"/>
      <c r="C87" s="14"/>
      <c r="D87" s="1491" t="s">
        <v>1779</v>
      </c>
      <c r="E87" s="1491"/>
      <c r="F87" s="1491"/>
      <c r="G87" s="2"/>
    </row>
    <row r="88" spans="1:7" ht="12.75">
      <c r="A88" s="155"/>
      <c r="B88" s="155"/>
      <c r="C88" s="14"/>
      <c r="D88" s="294"/>
      <c r="E88" s="2"/>
      <c r="F88" s="2"/>
      <c r="G88" s="2"/>
    </row>
    <row r="89" spans="1:7" ht="14.25" customHeight="1">
      <c r="A89" s="431"/>
      <c r="B89" s="1000" t="s">
        <v>1561</v>
      </c>
      <c r="C89" s="14"/>
      <c r="D89" s="1505" t="s">
        <v>2184</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135</v>
      </c>
      <c r="C98" s="14"/>
      <c r="D98" s="1495" t="s">
        <v>2185</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135</v>
      </c>
      <c r="C111" s="14"/>
      <c r="D111" s="1491" t="s">
        <v>1780</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135</v>
      </c>
      <c r="C119" s="14"/>
      <c r="D119" s="1491" t="s">
        <v>1781</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135</v>
      </c>
      <c r="C125" s="14"/>
      <c r="D125" s="1519" t="s">
        <v>1782</v>
      </c>
      <c r="E125" s="1519"/>
      <c r="F125" s="1519"/>
    </row>
    <row r="126" spans="1:7" s="536" customFormat="1" ht="13.9" customHeight="1">
      <c r="A126" s="526"/>
      <c r="B126" s="526"/>
      <c r="C126" s="527"/>
      <c r="D126" s="1519"/>
      <c r="E126" s="1519"/>
      <c r="F126" s="1519"/>
      <c r="G126" s="602"/>
    </row>
    <row r="127" spans="1:7" ht="13.9" customHeight="1">
      <c r="A127" s="152"/>
      <c r="B127" s="152"/>
      <c r="C127" s="14"/>
      <c r="D127" s="1519"/>
      <c r="E127" s="1519"/>
      <c r="F127" s="1519"/>
    </row>
    <row r="128" spans="1:7" ht="13.9" customHeight="1">
      <c r="A128" s="152"/>
      <c r="B128" s="152"/>
      <c r="C128" s="14"/>
      <c r="D128" s="1519"/>
      <c r="E128" s="1519"/>
      <c r="F128" s="1519"/>
    </row>
    <row r="129" spans="1:7" ht="13.9" customHeight="1">
      <c r="A129" s="152"/>
      <c r="B129" s="152"/>
      <c r="C129" s="14"/>
      <c r="D129" s="1519"/>
      <c r="E129" s="1519"/>
      <c r="F129" s="1519"/>
    </row>
    <row r="130" spans="1:7" ht="13.9" customHeight="1">
      <c r="A130" s="152"/>
      <c r="B130" s="152"/>
      <c r="C130" s="14"/>
      <c r="D130" s="1519"/>
      <c r="E130" s="1519"/>
      <c r="F130" s="1519"/>
    </row>
    <row r="131" spans="1:7" ht="13.9" customHeight="1">
      <c r="A131" s="1034"/>
      <c r="B131" s="1034"/>
      <c r="C131" s="14"/>
      <c r="D131" s="1519"/>
      <c r="E131" s="1519"/>
      <c r="F131" s="1519"/>
      <c r="G131" s="2"/>
    </row>
    <row r="132" spans="1:7" ht="13.9" customHeight="1">
      <c r="A132" s="1034"/>
      <c r="B132" s="1034"/>
      <c r="C132" s="14"/>
      <c r="D132" s="1519"/>
      <c r="E132" s="1519"/>
      <c r="F132" s="1519"/>
      <c r="G132" s="2"/>
    </row>
    <row r="133" spans="1:7" ht="13.9" customHeight="1">
      <c r="A133" s="1034"/>
      <c r="B133" s="1034"/>
      <c r="C133" s="14"/>
      <c r="D133" s="1519"/>
      <c r="E133" s="1519"/>
      <c r="F133" s="1519"/>
      <c r="G133" s="2"/>
    </row>
    <row r="134" spans="1:7" ht="13.9"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3.9" customHeight="1">
      <c r="A137" s="1034"/>
      <c r="B137" s="1034"/>
      <c r="C137" s="14"/>
      <c r="D137" s="294"/>
      <c r="E137" s="294"/>
      <c r="F137" s="294"/>
      <c r="G137" s="2"/>
    </row>
    <row r="138" spans="1:7" ht="13.9" customHeight="1">
      <c r="A138" s="152"/>
      <c r="B138" s="1000" t="s">
        <v>135</v>
      </c>
      <c r="C138" s="14"/>
      <c r="D138" s="1505" t="s">
        <v>2010</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57" t="s">
        <v>2011</v>
      </c>
      <c r="E156" s="1557"/>
      <c r="F156" s="1557"/>
      <c r="G156" s="2"/>
    </row>
    <row r="157" spans="1:7" ht="13.9" customHeight="1">
      <c r="A157" s="1035"/>
      <c r="B157" s="1035"/>
      <c r="C157" s="14"/>
      <c r="D157" s="1031"/>
      <c r="E157" s="294"/>
      <c r="F157" s="294"/>
      <c r="G157" s="2"/>
    </row>
    <row r="158" spans="1:7" ht="13.9" customHeight="1">
      <c r="A158" s="431"/>
      <c r="B158" s="1000" t="s">
        <v>135</v>
      </c>
      <c r="C158" s="14"/>
      <c r="D158" s="1559" t="s">
        <v>2046</v>
      </c>
      <c r="E158" s="1560"/>
      <c r="F158" s="1560"/>
      <c r="G158" s="2"/>
    </row>
    <row r="159" spans="1:7" ht="13.9" customHeight="1">
      <c r="A159" s="431"/>
      <c r="B159" s="1184"/>
      <c r="C159" s="14"/>
      <c r="D159" s="1560"/>
      <c r="E159" s="1560"/>
      <c r="F159" s="1560"/>
      <c r="G159" s="2"/>
    </row>
    <row r="160" spans="1:7" ht="13.9" customHeight="1">
      <c r="A160" s="33"/>
      <c r="B160" s="33"/>
      <c r="C160" s="14"/>
      <c r="D160" s="1560"/>
      <c r="E160" s="1560"/>
      <c r="F160" s="1560"/>
      <c r="G160" s="2"/>
    </row>
    <row r="161" spans="1:7" ht="13.9" customHeight="1">
      <c r="A161" s="33"/>
      <c r="B161" s="33"/>
      <c r="C161" s="14"/>
      <c r="D161" s="299"/>
      <c r="E161" s="294"/>
      <c r="F161" s="294"/>
      <c r="G161" s="2"/>
    </row>
    <row r="162" spans="1:7" ht="13.9" customHeight="1">
      <c r="A162" s="431"/>
      <c r="B162" s="1000" t="s">
        <v>1561</v>
      </c>
      <c r="C162" s="14"/>
      <c r="D162" s="1561" t="s">
        <v>1783</v>
      </c>
      <c r="E162" s="1561"/>
      <c r="F162" s="1561"/>
      <c r="G162" s="2"/>
    </row>
    <row r="163" spans="1:7" ht="13.9" customHeight="1">
      <c r="A163" s="33"/>
      <c r="B163" s="33"/>
      <c r="C163" s="14"/>
      <c r="D163" s="1561"/>
      <c r="E163" s="1561"/>
      <c r="F163" s="1561"/>
    </row>
    <row r="164" spans="1:7" ht="13.9" customHeight="1">
      <c r="A164" s="33"/>
      <c r="B164" s="33"/>
      <c r="C164" s="14"/>
      <c r="D164" s="1561"/>
      <c r="E164" s="1561"/>
      <c r="F164" s="1561"/>
    </row>
    <row r="165" spans="1:7" ht="13.9" customHeight="1">
      <c r="A165" s="33"/>
      <c r="B165" s="33"/>
      <c r="C165" s="14"/>
      <c r="D165" s="1561"/>
      <c r="E165" s="1561"/>
      <c r="F165" s="1561"/>
    </row>
    <row r="166" spans="1:7" ht="13.9" customHeight="1">
      <c r="A166" s="33"/>
      <c r="B166" s="33"/>
      <c r="C166" s="14"/>
      <c r="D166" s="299"/>
      <c r="E166" s="294"/>
      <c r="F166" s="294"/>
    </row>
    <row r="167" spans="1:7" ht="13.9" customHeight="1">
      <c r="A167" s="620"/>
      <c r="B167" s="1000" t="s">
        <v>135</v>
      </c>
      <c r="C167" s="619"/>
      <c r="D167" s="1553" t="s">
        <v>1784</v>
      </c>
      <c r="E167" s="1553"/>
      <c r="F167" s="1553"/>
      <c r="G167" s="748"/>
    </row>
    <row r="168" spans="1:7" ht="13.9" customHeight="1">
      <c r="A168" s="620"/>
      <c r="B168" s="620"/>
      <c r="C168" s="619"/>
      <c r="D168" s="1553"/>
      <c r="E168" s="1553"/>
      <c r="F168" s="1553"/>
      <c r="G168" s="748"/>
    </row>
    <row r="169" spans="1:7" ht="13.9" customHeight="1">
      <c r="A169" s="620"/>
      <c r="B169" s="620"/>
      <c r="C169" s="619"/>
      <c r="D169" s="1553"/>
      <c r="E169" s="1553"/>
      <c r="F169" s="1553"/>
      <c r="G169" s="748"/>
    </row>
    <row r="170" spans="1:7" ht="12.75">
      <c r="A170" s="620"/>
      <c r="B170" s="620"/>
      <c r="C170" s="619"/>
      <c r="D170" s="622"/>
      <c r="E170" s="608"/>
      <c r="F170" s="608"/>
      <c r="G170" s="748"/>
    </row>
    <row r="171" spans="1:7" ht="12.75">
      <c r="A171" s="1503" t="s">
        <v>1569</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1568</v>
      </c>
      <c r="E173" s="1549"/>
      <c r="F173" s="1549"/>
    </row>
    <row r="174" spans="1:7" ht="12.75">
      <c r="A174" s="432"/>
      <c r="B174" s="432"/>
      <c r="C174" s="310"/>
      <c r="D174" s="1554" t="s">
        <v>1606</v>
      </c>
      <c r="E174" s="1554"/>
      <c r="F174" s="1554"/>
    </row>
    <row r="175" spans="1:7" ht="12.75">
      <c r="A175" s="433"/>
      <c r="B175" s="433"/>
      <c r="C175" s="311"/>
      <c r="D175" s="294"/>
      <c r="E175" s="294"/>
      <c r="F175" s="294"/>
    </row>
    <row r="176" spans="1:7" ht="14.25">
      <c r="A176" s="431"/>
      <c r="B176" s="1000" t="s">
        <v>135</v>
      </c>
      <c r="C176" s="314"/>
      <c r="D176" s="1555" t="s">
        <v>2013</v>
      </c>
      <c r="E176" s="1540"/>
      <c r="F176" s="1540"/>
      <c r="G176" s="300"/>
    </row>
    <row r="177" spans="1:7" ht="14.25">
      <c r="A177" s="431"/>
      <c r="B177" s="435"/>
      <c r="C177" s="314"/>
      <c r="D177" s="1351"/>
      <c r="E177" s="1350"/>
      <c r="F177" s="1350"/>
      <c r="G177" s="300"/>
    </row>
    <row r="178" spans="1:7" ht="14.25">
      <c r="A178" s="431"/>
      <c r="B178" s="1000" t="s">
        <v>135</v>
      </c>
      <c r="C178" s="314"/>
      <c r="D178" s="1540" t="s">
        <v>1785</v>
      </c>
      <c r="E178" s="1540"/>
      <c r="F178" s="1540"/>
      <c r="G178" s="300"/>
    </row>
    <row r="179" spans="1:7" ht="14.25">
      <c r="A179" s="431"/>
      <c r="B179" s="435"/>
      <c r="C179" s="314"/>
      <c r="D179" s="1350"/>
      <c r="E179" s="1350"/>
      <c r="F179" s="1350"/>
      <c r="G179" s="300"/>
    </row>
    <row r="180" spans="1:7" ht="14.25">
      <c r="A180" s="431"/>
      <c r="B180" s="1352" t="s">
        <v>135</v>
      </c>
      <c r="C180" s="314"/>
      <c r="D180" s="1558" t="s">
        <v>2110</v>
      </c>
      <c r="E180" s="1558"/>
      <c r="F180" s="1558"/>
      <c r="G180" s="300"/>
    </row>
    <row r="181" spans="1:7" ht="13.7" customHeight="1">
      <c r="A181" s="431"/>
      <c r="B181" s="435"/>
      <c r="C181" s="314"/>
      <c r="D181" s="1354" t="s">
        <v>1016</v>
      </c>
      <c r="E181" s="1459" t="s">
        <v>2112</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1017</v>
      </c>
      <c r="E185" s="1505" t="s">
        <v>2111</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135</v>
      </c>
      <c r="C193" s="314"/>
      <c r="D193" s="1466" t="s">
        <v>1786</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2109</v>
      </c>
      <c r="E197" s="1557"/>
      <c r="F197" s="1557"/>
      <c r="G197" s="300"/>
    </row>
    <row r="198" spans="1:7" ht="12.75">
      <c r="A198" s="435"/>
      <c r="B198" s="435"/>
      <c r="C198" s="314"/>
      <c r="D198" s="1037"/>
      <c r="E198" s="1037"/>
      <c r="F198" s="1037"/>
      <c r="G198" s="300"/>
    </row>
    <row r="199" spans="1:7" ht="14.25">
      <c r="A199" s="431"/>
      <c r="B199" s="1000" t="s">
        <v>135</v>
      </c>
      <c r="C199" s="314"/>
      <c r="D199" s="1556" t="s">
        <v>1787</v>
      </c>
      <c r="E199" s="1556"/>
      <c r="F199" s="1556"/>
      <c r="G199" s="300"/>
    </row>
    <row r="200" spans="1:7" ht="12.75">
      <c r="A200" s="435"/>
      <c r="B200" s="435"/>
      <c r="C200" s="314"/>
      <c r="D200" s="295"/>
      <c r="E200" s="295"/>
      <c r="F200" s="295"/>
      <c r="G200" s="300"/>
    </row>
    <row r="201" spans="1:7" ht="12.75">
      <c r="A201" s="1503" t="s">
        <v>1571</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1570</v>
      </c>
      <c r="E203" s="1521"/>
      <c r="F203" s="1521"/>
      <c r="G203" s="300"/>
    </row>
    <row r="204" spans="1:7" ht="12.75">
      <c r="A204" s="978"/>
      <c r="B204" s="978"/>
      <c r="C204" s="977"/>
      <c r="D204" s="1521" t="s">
        <v>771</v>
      </c>
      <c r="E204" s="1521"/>
      <c r="F204" s="1521"/>
      <c r="G204" s="300"/>
    </row>
    <row r="205" spans="1:7" ht="12.75">
      <c r="A205" s="432"/>
      <c r="B205" s="432"/>
      <c r="C205" s="310"/>
      <c r="D205" s="1540" t="s">
        <v>1607</v>
      </c>
      <c r="E205" s="1540"/>
      <c r="F205" s="1540"/>
      <c r="G205" s="300"/>
    </row>
    <row r="206" spans="1:7" ht="12.75">
      <c r="A206" s="432"/>
      <c r="B206" s="432"/>
      <c r="C206" s="310"/>
      <c r="D206" s="295"/>
      <c r="E206" s="295"/>
      <c r="F206" s="295"/>
      <c r="G206" s="300"/>
    </row>
    <row r="207" spans="1:7" ht="12.75">
      <c r="A207" s="432"/>
      <c r="B207" s="432"/>
      <c r="C207" s="310"/>
      <c r="D207" s="1514" t="s">
        <v>1617</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2114</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135</v>
      </c>
      <c r="C219" s="311"/>
      <c r="D219" s="1488" t="s">
        <v>324</v>
      </c>
      <c r="E219" s="1488"/>
      <c r="F219" s="1488"/>
      <c r="G219" s="300"/>
    </row>
    <row r="220" spans="1:7" ht="14.25">
      <c r="A220" s="431"/>
      <c r="B220" s="14"/>
      <c r="C220" s="311"/>
      <c r="D220" s="1483" t="s">
        <v>1256</v>
      </c>
      <c r="E220" s="1483"/>
      <c r="F220" s="1483"/>
      <c r="G220" s="300"/>
    </row>
    <row r="221" spans="1:7" ht="14.25">
      <c r="A221" s="431"/>
      <c r="B221" s="431"/>
      <c r="C221" s="311"/>
      <c r="D221" s="1006" t="s">
        <v>1625</v>
      </c>
      <c r="E221" s="1515" t="s">
        <v>1624</v>
      </c>
      <c r="F221" s="1515"/>
      <c r="G221" s="300"/>
    </row>
    <row r="222" spans="1:7" ht="12.75">
      <c r="A222" s="435"/>
      <c r="B222" s="435"/>
      <c r="C222" s="314"/>
      <c r="D222" s="1482" t="s">
        <v>1599</v>
      </c>
      <c r="E222" s="1483"/>
      <c r="F222" s="1483"/>
      <c r="G222" s="300"/>
    </row>
    <row r="223" spans="1:7" ht="12.75">
      <c r="A223" s="435"/>
      <c r="B223" s="435"/>
      <c r="C223" s="314"/>
      <c r="D223" s="295"/>
      <c r="E223" s="295"/>
      <c r="F223" s="295"/>
      <c r="G223" s="300"/>
    </row>
    <row r="224" spans="1:7" ht="14.25">
      <c r="A224" s="431"/>
      <c r="B224" s="1000" t="s">
        <v>1561</v>
      </c>
      <c r="C224" s="314"/>
      <c r="D224" s="1483" t="s">
        <v>325</v>
      </c>
      <c r="E224" s="1483"/>
      <c r="F224" s="1483"/>
      <c r="G224" s="300"/>
    </row>
    <row r="225" spans="1:7" ht="14.25">
      <c r="A225" s="431"/>
      <c r="B225" s="14"/>
      <c r="C225" s="314"/>
      <c r="D225" s="1488" t="s">
        <v>1256</v>
      </c>
      <c r="E225" s="1488"/>
      <c r="F225" s="1488"/>
      <c r="G225" s="300"/>
    </row>
    <row r="226" spans="1:7" ht="14.25">
      <c r="A226" s="431"/>
      <c r="B226" s="431"/>
      <c r="C226" s="314"/>
      <c r="D226" s="312" t="s">
        <v>1626</v>
      </c>
      <c r="E226" s="1484" t="s">
        <v>1627</v>
      </c>
      <c r="F226" s="1484"/>
      <c r="G226" s="300"/>
    </row>
    <row r="227" spans="1:7" ht="12.75">
      <c r="A227" s="435"/>
      <c r="B227" s="435"/>
      <c r="C227" s="314"/>
      <c r="D227" s="1483" t="s">
        <v>1600</v>
      </c>
      <c r="E227" s="1483"/>
      <c r="F227" s="1483"/>
      <c r="G227" s="300"/>
    </row>
    <row r="228" spans="1:7" ht="12.75">
      <c r="A228" s="435"/>
      <c r="B228" s="435"/>
      <c r="C228" s="314"/>
      <c r="D228" s="295"/>
      <c r="E228" s="295"/>
      <c r="F228" s="295"/>
      <c r="G228" s="300"/>
    </row>
    <row r="229" spans="1:7" ht="14.25">
      <c r="A229" s="431"/>
      <c r="B229" s="1000" t="s">
        <v>135</v>
      </c>
      <c r="C229" s="314"/>
      <c r="D229" s="1483" t="s">
        <v>715</v>
      </c>
      <c r="E229" s="1483"/>
      <c r="F229" s="1483"/>
      <c r="G229" s="300"/>
    </row>
    <row r="230" spans="1:7" ht="14.25">
      <c r="A230" s="431"/>
      <c r="B230" s="14"/>
      <c r="C230" s="314"/>
      <c r="D230" s="299" t="s">
        <v>1256</v>
      </c>
      <c r="E230" s="295"/>
      <c r="F230" s="295"/>
      <c r="G230" s="300"/>
    </row>
    <row r="231" spans="1:7" ht="14.25">
      <c r="A231" s="431"/>
      <c r="B231" s="431"/>
      <c r="C231" s="314"/>
      <c r="D231" s="312" t="s">
        <v>1625</v>
      </c>
      <c r="E231" s="1484" t="s">
        <v>1628</v>
      </c>
      <c r="F231" s="1484"/>
      <c r="G231" s="300"/>
    </row>
    <row r="232" spans="1:7" ht="14.25">
      <c r="A232" s="431"/>
      <c r="B232" s="431"/>
      <c r="C232" s="314"/>
      <c r="D232" s="1491" t="s">
        <v>1630</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1601</v>
      </c>
      <c r="E237" s="1491"/>
      <c r="F237" s="1491"/>
      <c r="G237" s="300"/>
    </row>
    <row r="238" spans="1:7" ht="12.75">
      <c r="A238" s="435"/>
      <c r="B238" s="435"/>
      <c r="C238" s="314"/>
      <c r="D238" s="299"/>
      <c r="E238" s="295"/>
      <c r="F238" s="295"/>
      <c r="G238" s="300"/>
    </row>
    <row r="239" spans="1:7" ht="14.25">
      <c r="A239" s="431"/>
      <c r="B239" s="1000" t="s">
        <v>135</v>
      </c>
      <c r="C239" s="314"/>
      <c r="D239" s="1483" t="s">
        <v>716</v>
      </c>
      <c r="E239" s="1483"/>
      <c r="F239" s="1483"/>
      <c r="G239" s="300"/>
    </row>
    <row r="240" spans="1:7" ht="14.25">
      <c r="A240" s="431"/>
      <c r="B240" s="14"/>
      <c r="C240" s="314"/>
      <c r="D240" s="1483" t="s">
        <v>1256</v>
      </c>
      <c r="E240" s="1483"/>
      <c r="F240" s="1483"/>
      <c r="G240" s="300"/>
    </row>
    <row r="241" spans="1:7" ht="14.25">
      <c r="A241" s="431"/>
      <c r="B241" s="431"/>
      <c r="C241" s="314"/>
      <c r="D241" s="312" t="s">
        <v>1625</v>
      </c>
      <c r="E241" s="1484" t="s">
        <v>1631</v>
      </c>
      <c r="F241" s="1484"/>
      <c r="G241" s="300"/>
    </row>
    <row r="242" spans="1:7" ht="12.75">
      <c r="A242" s="435"/>
      <c r="B242" s="435"/>
      <c r="C242" s="314"/>
      <c r="D242" s="1482" t="s">
        <v>2300</v>
      </c>
      <c r="E242" s="1483"/>
      <c r="F242" s="1483"/>
      <c r="G242" s="300"/>
    </row>
    <row r="243" spans="1:7" ht="12.75">
      <c r="A243" s="435"/>
      <c r="B243" s="435"/>
      <c r="C243" s="314"/>
      <c r="D243" s="1452"/>
      <c r="E243" s="1452"/>
      <c r="F243" s="1452"/>
      <c r="G243" s="300"/>
    </row>
    <row r="244" spans="1:7" ht="14.25">
      <c r="A244" s="431"/>
      <c r="B244" s="1454" t="s">
        <v>135</v>
      </c>
      <c r="C244" s="314"/>
      <c r="D244" s="1482" t="s">
        <v>2299</v>
      </c>
      <c r="E244" s="1483"/>
      <c r="F244" s="1483"/>
      <c r="G244" s="300"/>
    </row>
    <row r="245" spans="1:7" ht="14.25">
      <c r="A245" s="431"/>
      <c r="B245" s="14"/>
      <c r="C245" s="314"/>
      <c r="D245" s="1483" t="s">
        <v>1256</v>
      </c>
      <c r="E245" s="1483"/>
      <c r="F245" s="1483"/>
      <c r="G245" s="300"/>
    </row>
    <row r="246" spans="1:7" ht="14.25">
      <c r="A246" s="431"/>
      <c r="B246" s="431"/>
      <c r="C246" s="314"/>
      <c r="D246" s="1453" t="s">
        <v>1625</v>
      </c>
      <c r="E246" s="1484" t="s">
        <v>2301</v>
      </c>
      <c r="F246" s="1484"/>
      <c r="G246" s="300"/>
    </row>
    <row r="247" spans="1:7" ht="12.75">
      <c r="A247" s="435"/>
      <c r="B247" s="435"/>
      <c r="C247" s="314"/>
      <c r="D247" s="1482" t="s">
        <v>2302</v>
      </c>
      <c r="E247" s="1483"/>
      <c r="F247" s="1483"/>
      <c r="G247" s="300"/>
    </row>
    <row r="248" spans="1:7" ht="12.75">
      <c r="A248" s="435"/>
      <c r="B248" s="435"/>
      <c r="C248" s="314"/>
      <c r="D248" s="421"/>
      <c r="E248" s="300"/>
      <c r="F248" s="300"/>
      <c r="G248" s="300"/>
    </row>
    <row r="249" spans="1:7" ht="14.25">
      <c r="A249" s="431"/>
      <c r="B249" s="1000" t="s">
        <v>135</v>
      </c>
      <c r="D249" s="1010" t="s">
        <v>1657</v>
      </c>
      <c r="E249" s="1010"/>
      <c r="F249" s="1010"/>
    </row>
    <row r="250" spans="1:7" ht="14.25">
      <c r="A250" s="431"/>
      <c r="B250" s="2"/>
      <c r="D250" s="1505" t="s">
        <v>2038</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135</v>
      </c>
      <c r="D254" s="1541" t="s">
        <v>1155</v>
      </c>
      <c r="E254" s="1541"/>
      <c r="F254" s="1541"/>
    </row>
    <row r="255" spans="1:7" ht="14.25">
      <c r="A255" s="431"/>
      <c r="B255" s="435"/>
      <c r="D255" s="1010"/>
      <c r="E255" s="1010"/>
      <c r="F255" s="1010"/>
    </row>
    <row r="256" spans="1:7" ht="12.75">
      <c r="A256" s="1503" t="s">
        <v>1573</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1572</v>
      </c>
      <c r="E258" s="1504"/>
      <c r="F258" s="1504"/>
    </row>
    <row r="259" spans="1:7" ht="12.75">
      <c r="A259" s="432"/>
      <c r="B259" s="432"/>
      <c r="C259" s="310"/>
      <c r="D259" s="1488" t="s">
        <v>1608</v>
      </c>
      <c r="E259" s="1488"/>
      <c r="F259" s="1488"/>
    </row>
    <row r="260" spans="1:7" ht="12.75">
      <c r="A260" s="33"/>
      <c r="B260" s="33"/>
      <c r="C260" s="334"/>
      <c r="D260" s="6"/>
      <c r="E260" s="294"/>
      <c r="F260" s="294"/>
    </row>
    <row r="261" spans="1:7" ht="12.75">
      <c r="A261" s="33"/>
      <c r="B261" s="14"/>
      <c r="C261" s="334"/>
      <c r="D261" s="1504" t="s">
        <v>232</v>
      </c>
      <c r="E261" s="1504"/>
      <c r="F261" s="1504"/>
      <c r="G261" s="2"/>
    </row>
    <row r="262" spans="1:7" ht="14.45" customHeight="1">
      <c r="A262" s="431"/>
      <c r="B262" s="1000" t="s">
        <v>1561</v>
      </c>
      <c r="C262" s="14"/>
      <c r="D262" s="1491" t="s">
        <v>1798</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1799</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8"/>
      <c r="B270" s="1435" t="s">
        <v>1561</v>
      </c>
      <c r="C270" s="1439"/>
      <c r="D270" s="1485" t="s">
        <v>2282</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486" t="s">
        <v>2283</v>
      </c>
      <c r="E273" s="1486"/>
      <c r="F273" s="1486"/>
      <c r="G273" s="1440"/>
    </row>
    <row r="274" spans="1:7" ht="14.25">
      <c r="A274" s="431"/>
      <c r="B274" s="431"/>
      <c r="C274" s="14"/>
      <c r="D274" s="299"/>
      <c r="E274" s="2"/>
      <c r="F274" s="2"/>
      <c r="G274" s="2"/>
    </row>
    <row r="275" spans="1:7" ht="14.25">
      <c r="A275" s="431"/>
      <c r="B275" s="1000" t="s">
        <v>1561</v>
      </c>
      <c r="C275" s="14"/>
      <c r="D275" s="1488" t="s">
        <v>1257</v>
      </c>
      <c r="E275" s="1488"/>
      <c r="F275" s="1488"/>
      <c r="G275" s="2"/>
    </row>
    <row r="276" spans="1:7" ht="14.25">
      <c r="A276" s="431"/>
      <c r="B276" s="431"/>
      <c r="C276" s="14"/>
      <c r="D276" s="1488" t="s">
        <v>1800</v>
      </c>
      <c r="E276" s="1488"/>
      <c r="F276" s="1488"/>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135</v>
      </c>
      <c r="C279" s="14"/>
      <c r="D279" s="1491" t="s">
        <v>1801</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1575</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1574</v>
      </c>
      <c r="E284" s="1504"/>
      <c r="F284" s="1504"/>
    </row>
    <row r="285" spans="1:7" ht="12.75">
      <c r="A285" s="432"/>
      <c r="B285" s="432"/>
      <c r="C285" s="310"/>
      <c r="D285" s="299"/>
      <c r="E285" s="294"/>
      <c r="F285" s="294"/>
    </row>
    <row r="286" spans="1:7" ht="12.75">
      <c r="A286" s="433"/>
      <c r="B286" s="433"/>
      <c r="C286" s="311"/>
      <c r="D286" s="1504" t="s">
        <v>234</v>
      </c>
      <c r="E286" s="1504"/>
      <c r="F286" s="1504"/>
    </row>
    <row r="287" spans="1:7" ht="14.45" customHeight="1">
      <c r="A287" s="431"/>
      <c r="B287" s="1000" t="s">
        <v>1561</v>
      </c>
      <c r="C287" s="14"/>
      <c r="D287" s="1505" t="s">
        <v>2214</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4"/>
      <c r="E290" s="1434"/>
      <c r="F290" s="1434"/>
    </row>
    <row r="291" spans="1:7" s="804" customFormat="1" ht="14.45" customHeight="1">
      <c r="A291" s="1438"/>
      <c r="B291" s="1435" t="s">
        <v>1561</v>
      </c>
      <c r="C291" s="1439"/>
      <c r="D291" s="1485" t="s">
        <v>2284</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487" t="s">
        <v>2285</v>
      </c>
      <c r="E294" s="1487"/>
      <c r="F294" s="1487"/>
      <c r="G294" s="1440"/>
    </row>
    <row r="295" spans="1:7" ht="12.75">
      <c r="A295" s="152"/>
      <c r="B295" s="152"/>
      <c r="C295" s="14"/>
      <c r="D295" s="349"/>
      <c r="E295" s="294"/>
      <c r="F295" s="294"/>
    </row>
    <row r="296" spans="1:7" ht="12.75">
      <c r="A296" s="1503" t="s">
        <v>1576</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1802</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178</v>
      </c>
      <c r="E301" s="1504"/>
      <c r="F301" s="1504"/>
    </row>
    <row r="302" spans="1:7" ht="14.25">
      <c r="A302" s="431"/>
      <c r="B302" s="431"/>
      <c r="C302" s="14"/>
      <c r="D302" s="1508" t="s">
        <v>1803</v>
      </c>
      <c r="E302" s="1508"/>
      <c r="F302" s="1508"/>
    </row>
    <row r="303" spans="1:7" ht="12" customHeight="1">
      <c r="A303" s="152"/>
      <c r="B303" s="152"/>
      <c r="C303" s="14"/>
      <c r="D303" s="294"/>
      <c r="E303" s="294"/>
      <c r="F303" s="294"/>
    </row>
    <row r="304" spans="1:7" ht="14.45" customHeight="1">
      <c r="A304" s="431"/>
      <c r="B304" s="1000" t="s">
        <v>135</v>
      </c>
      <c r="C304" s="14"/>
      <c r="D304" s="1491" t="s">
        <v>1804</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135</v>
      </c>
      <c r="C307" s="14"/>
      <c r="D307" s="1492" t="s">
        <v>1805</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135</v>
      </c>
      <c r="C311" s="14"/>
      <c r="D311" s="1491" t="s">
        <v>1806</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1563</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179</v>
      </c>
      <c r="E316" s="1504"/>
      <c r="F316" s="1504"/>
      <c r="G316" s="2"/>
    </row>
    <row r="317" spans="1:7" ht="12.75">
      <c r="A317" s="152"/>
      <c r="B317" s="152"/>
      <c r="C317" s="334"/>
      <c r="D317" s="1488" t="s">
        <v>1609</v>
      </c>
      <c r="E317" s="1488"/>
      <c r="F317" s="1488"/>
      <c r="G317" s="2"/>
    </row>
    <row r="318" spans="1:7" ht="12.75">
      <c r="A318" s="152"/>
      <c r="B318" s="152"/>
      <c r="C318" s="334"/>
      <c r="D318" s="302"/>
      <c r="E318" s="294"/>
      <c r="F318" s="294"/>
      <c r="G318" s="2"/>
    </row>
    <row r="319" spans="1:7" ht="12.75">
      <c r="A319" s="152"/>
      <c r="B319" s="1000" t="s">
        <v>1561</v>
      </c>
      <c r="C319" s="14"/>
      <c r="D319" s="1488" t="s">
        <v>1807</v>
      </c>
      <c r="E319" s="1488"/>
      <c r="F319" s="1488"/>
      <c r="G319" s="2"/>
    </row>
    <row r="320" spans="1:7" ht="14.25">
      <c r="A320" s="596"/>
      <c r="B320" s="596"/>
      <c r="D320" s="736"/>
      <c r="G320" s="2"/>
    </row>
    <row r="321" spans="1:7" ht="14.25">
      <c r="A321" s="431"/>
      <c r="B321" s="1000" t="s">
        <v>1561</v>
      </c>
      <c r="C321" s="14"/>
      <c r="D321" s="1488" t="s">
        <v>1808</v>
      </c>
      <c r="E321" s="1488"/>
      <c r="F321" s="1488"/>
      <c r="G321" s="2"/>
    </row>
    <row r="322" spans="1:7" ht="12.75">
      <c r="A322" s="152"/>
      <c r="B322" s="152"/>
      <c r="C322" s="14"/>
      <c r="D322" s="294"/>
      <c r="E322" s="294"/>
      <c r="F322" s="294"/>
      <c r="G322" s="2"/>
    </row>
    <row r="323" spans="1:7" ht="14.45" customHeight="1">
      <c r="A323" s="431"/>
      <c r="B323" s="1000" t="s">
        <v>1561</v>
      </c>
      <c r="C323" s="14"/>
      <c r="D323" s="1492" t="s">
        <v>1814</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135</v>
      </c>
      <c r="C339" s="152"/>
      <c r="D339" s="1492" t="s">
        <v>1809</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1561</v>
      </c>
      <c r="C349" s="14"/>
      <c r="D349" s="1505" t="s">
        <v>2206</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1430</v>
      </c>
      <c r="E356" s="1507"/>
      <c r="F356" s="1507"/>
      <c r="G356" s="71"/>
    </row>
    <row r="357" spans="1:7" ht="13.5" thickTop="1">
      <c r="A357" s="152"/>
      <c r="B357" s="152"/>
      <c r="C357" s="152"/>
      <c r="D357" s="1511" t="s">
        <v>1810</v>
      </c>
      <c r="E357" s="1511"/>
      <c r="F357" s="1511"/>
      <c r="G357" s="8"/>
    </row>
    <row r="358" spans="1:7" ht="12.75">
      <c r="A358" s="152"/>
      <c r="B358" s="152"/>
      <c r="C358" s="152"/>
      <c r="D358" s="299"/>
      <c r="E358" s="8"/>
      <c r="F358" s="8"/>
      <c r="G358" s="8"/>
    </row>
    <row r="359" spans="1:7" ht="14.25">
      <c r="A359" s="431"/>
      <c r="B359" s="1000" t="s">
        <v>135</v>
      </c>
      <c r="C359" s="625"/>
      <c r="D359" s="1563" t="s">
        <v>1815</v>
      </c>
      <c r="E359" s="1563"/>
      <c r="F359" s="1563"/>
      <c r="G359" s="8"/>
    </row>
    <row r="360" spans="1:7" ht="14.25">
      <c r="A360" s="431"/>
      <c r="B360" s="431"/>
      <c r="C360" s="625"/>
      <c r="D360" s="694"/>
      <c r="E360" s="8"/>
      <c r="F360" s="8"/>
      <c r="G360" s="8"/>
    </row>
    <row r="361" spans="1:7" ht="14.25">
      <c r="A361" s="431"/>
      <c r="B361" s="1000" t="s">
        <v>135</v>
      </c>
      <c r="C361" s="625"/>
      <c r="D361" s="1509" t="s">
        <v>1818</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135</v>
      </c>
      <c r="C372" s="625"/>
      <c r="D372" s="1489" t="s">
        <v>1811</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1812</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1816</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135</v>
      </c>
      <c r="C405" s="625"/>
      <c r="D405" s="1490" t="s">
        <v>1813</v>
      </c>
      <c r="E405" s="1490"/>
      <c r="F405" s="1490"/>
      <c r="G405" s="8"/>
    </row>
    <row r="406" spans="1:7" ht="12.75">
      <c r="A406" s="625"/>
      <c r="B406" s="625"/>
      <c r="C406" s="625"/>
      <c r="D406" s="1490"/>
      <c r="E406" s="1490"/>
      <c r="F406" s="1490"/>
      <c r="G406" s="8"/>
    </row>
    <row r="407" spans="1:7" ht="12.75">
      <c r="A407" s="625"/>
      <c r="B407" s="625"/>
      <c r="C407" s="625"/>
      <c r="D407" s="1412"/>
      <c r="E407" s="1412"/>
      <c r="F407" s="1412"/>
      <c r="G407" s="8"/>
    </row>
    <row r="408" spans="1:7" ht="12.75">
      <c r="A408" s="625"/>
      <c r="B408" s="1414" t="s">
        <v>135</v>
      </c>
      <c r="C408" s="625"/>
      <c r="D408" s="1495" t="s">
        <v>2211</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135</v>
      </c>
      <c r="C414" s="625"/>
      <c r="D414" s="1495" t="s">
        <v>2186</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2207</v>
      </c>
      <c r="E418" s="1496"/>
      <c r="F418" s="1496"/>
      <c r="G418" s="8"/>
    </row>
    <row r="419" spans="1:7" ht="12.75">
      <c r="A419" s="152"/>
      <c r="B419" s="152"/>
      <c r="C419" s="152"/>
      <c r="D419" s="155"/>
      <c r="E419" s="8"/>
      <c r="F419" s="8"/>
      <c r="G419" s="8"/>
    </row>
    <row r="420" spans="1:7" ht="14.45" customHeight="1">
      <c r="A420" s="431"/>
      <c r="B420" s="1000" t="s">
        <v>135</v>
      </c>
      <c r="C420" s="373"/>
      <c r="D420" s="1491" t="s">
        <v>1819</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135</v>
      </c>
      <c r="C452" s="373"/>
      <c r="D452" s="1488" t="s">
        <v>1817</v>
      </c>
      <c r="E452" s="1488"/>
      <c r="F452" s="1488"/>
      <c r="G452" s="8"/>
    </row>
    <row r="453" spans="1:7" ht="12.75">
      <c r="A453" s="152"/>
      <c r="B453" s="152"/>
      <c r="C453" s="152"/>
      <c r="D453" s="1493" t="s">
        <v>2182</v>
      </c>
      <c r="E453" s="1493"/>
      <c r="F453" s="1493"/>
      <c r="G453" s="8"/>
    </row>
    <row r="454" spans="1:7" ht="13.7" customHeight="1">
      <c r="A454" s="152"/>
      <c r="B454" s="152"/>
      <c r="C454" s="152"/>
      <c r="D454" s="1494" t="s">
        <v>2183</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135</v>
      </c>
      <c r="C458" s="373"/>
      <c r="D458" s="1491" t="s">
        <v>1820</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135</v>
      </c>
      <c r="C462" s="431"/>
      <c r="D462" s="1494" t="s">
        <v>1990</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135</v>
      </c>
      <c r="C465" s="431"/>
      <c r="D465" s="1492" t="s">
        <v>1821</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135</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135</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135</v>
      </c>
      <c r="C476" s="1042"/>
      <c r="D476" s="1492"/>
      <c r="E476" s="1492"/>
      <c r="F476" s="1492"/>
      <c r="G476" s="8"/>
    </row>
    <row r="477" spans="1:7" ht="12.75">
      <c r="A477" s="1042"/>
      <c r="B477" s="1042"/>
      <c r="C477" s="1042"/>
      <c r="D477" s="1492"/>
      <c r="E477" s="1492"/>
      <c r="F477" s="1492"/>
      <c r="G477" s="8"/>
    </row>
    <row r="478" spans="1:7" ht="12.75">
      <c r="A478" s="1042"/>
      <c r="B478" s="1000" t="s">
        <v>135</v>
      </c>
      <c r="C478" s="1042"/>
      <c r="D478" s="1492"/>
      <c r="E478" s="1492"/>
      <c r="F478" s="1492"/>
      <c r="G478" s="8"/>
    </row>
    <row r="479" spans="1:7" ht="12.75">
      <c r="A479" s="1042"/>
      <c r="B479" s="14"/>
      <c r="C479" s="1042"/>
      <c r="D479" s="1492"/>
      <c r="E479" s="1492"/>
      <c r="F479" s="1492"/>
      <c r="G479" s="8"/>
    </row>
    <row r="480" spans="1:7" ht="13.7" customHeight="1">
      <c r="A480" s="152"/>
      <c r="B480" s="1043" t="s">
        <v>135</v>
      </c>
      <c r="C480" s="152"/>
      <c r="D480" s="1492" t="s">
        <v>1822</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135</v>
      </c>
      <c r="C486" s="152"/>
      <c r="D486" s="1497" t="s">
        <v>1610</v>
      </c>
      <c r="E486" s="1497"/>
      <c r="F486" s="1497"/>
      <c r="G486" s="8"/>
    </row>
    <row r="487" spans="1:7" ht="12.75">
      <c r="A487" s="155"/>
      <c r="B487" s="155"/>
      <c r="C487" s="14"/>
      <c r="D487" s="294"/>
      <c r="E487" s="294"/>
      <c r="F487" s="294"/>
    </row>
    <row r="488" spans="1:7" ht="12.75">
      <c r="A488" s="1503" t="s">
        <v>1564</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1265</v>
      </c>
      <c r="E490" s="1498"/>
      <c r="F490" s="1498"/>
    </row>
    <row r="491" spans="1:7" ht="12.75">
      <c r="D491" s="1499" t="s">
        <v>1602</v>
      </c>
      <c r="E491" s="1499"/>
      <c r="F491" s="1499"/>
    </row>
    <row r="492" spans="1:7" ht="14.25">
      <c r="A492" s="431"/>
      <c r="B492" s="431"/>
      <c r="C492" s="14"/>
      <c r="D492" s="695"/>
      <c r="E492" s="294"/>
      <c r="F492" s="294"/>
    </row>
    <row r="493" spans="1:7" ht="14.25">
      <c r="A493" s="431"/>
      <c r="B493" s="1000" t="s">
        <v>135</v>
      </c>
      <c r="C493" s="14"/>
      <c r="D493" s="1500" t="s">
        <v>1823</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135</v>
      </c>
      <c r="D496" s="1501" t="s">
        <v>2208</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135</v>
      </c>
      <c r="C501" s="14"/>
      <c r="D501" s="1488" t="s">
        <v>1825</v>
      </c>
      <c r="E501" s="1488"/>
      <c r="F501" s="1488"/>
      <c r="G501" s="2"/>
    </row>
    <row r="502" spans="1:7" ht="12.75">
      <c r="A502" s="152"/>
      <c r="B502" s="152"/>
      <c r="C502" s="14"/>
      <c r="D502" s="299"/>
      <c r="E502" s="294"/>
      <c r="F502" s="294"/>
      <c r="G502" s="2"/>
    </row>
    <row r="503" spans="1:7" ht="14.25">
      <c r="A503" s="431"/>
      <c r="B503" s="1000" t="s">
        <v>135</v>
      </c>
      <c r="C503" s="14"/>
      <c r="D503" s="1491" t="s">
        <v>1826</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135</v>
      </c>
      <c r="C506" s="14"/>
      <c r="D506" s="1488" t="s">
        <v>1824</v>
      </c>
      <c r="E506" s="1488"/>
      <c r="F506" s="1488"/>
    </row>
    <row r="507" spans="1:7" ht="14.25">
      <c r="A507" s="431"/>
      <c r="B507" s="431"/>
      <c r="C507" s="14"/>
      <c r="D507" s="299"/>
      <c r="E507" s="294"/>
      <c r="F507" s="294"/>
    </row>
    <row r="508" spans="1:7" ht="12.75">
      <c r="A508" s="1503" t="s">
        <v>1565</v>
      </c>
      <c r="B508" s="1503"/>
      <c r="C508" s="1503"/>
      <c r="D508" s="1503"/>
      <c r="E508" s="1503"/>
      <c r="F508" s="1503"/>
      <c r="G508" s="1503"/>
    </row>
    <row r="509" spans="1:7" ht="12" customHeight="1">
      <c r="A509" s="431"/>
      <c r="B509" s="431"/>
      <c r="C509" s="14"/>
      <c r="D509" s="299"/>
      <c r="E509" s="294"/>
      <c r="F509" s="294"/>
    </row>
    <row r="510" spans="1:7" ht="12.75">
      <c r="A510" s="162"/>
      <c r="B510" s="1000" t="s">
        <v>1561</v>
      </c>
      <c r="C510" s="424"/>
      <c r="D510" s="1542" t="s">
        <v>1753</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7" t="s">
        <v>2287</v>
      </c>
      <c r="E515" s="1441"/>
      <c r="F515" s="1441"/>
    </row>
    <row r="516" spans="1:7" ht="12.75">
      <c r="A516" s="599"/>
      <c r="B516" s="1000" t="s">
        <v>1561</v>
      </c>
      <c r="C516" s="597"/>
      <c r="D516" s="1543" t="s">
        <v>1742</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6"/>
      <c r="E521" s="1436"/>
      <c r="F521" s="1436"/>
      <c r="G521" s="2"/>
    </row>
    <row r="522" spans="1:7" ht="12.75">
      <c r="A522" s="599"/>
      <c r="B522" s="1000" t="s">
        <v>1561</v>
      </c>
      <c r="C522" s="597"/>
      <c r="D522" s="1517" t="s">
        <v>2288</v>
      </c>
      <c r="E522" s="1517"/>
      <c r="F522" s="1517"/>
    </row>
    <row r="523" spans="1:7" ht="12.75">
      <c r="A523" s="599"/>
      <c r="B523" s="599"/>
      <c r="C523" s="597"/>
      <c r="D523" s="1517"/>
      <c r="E523" s="1517"/>
      <c r="F523" s="1517"/>
    </row>
    <row r="524" spans="1:7" ht="12.75">
      <c r="A524" s="599"/>
      <c r="B524" s="599"/>
      <c r="C524" s="597"/>
      <c r="D524" s="1441"/>
      <c r="E524" s="1441"/>
      <c r="F524" s="1441"/>
    </row>
    <row r="525" spans="1:7" ht="12.75">
      <c r="A525" s="599"/>
      <c r="B525" s="1000" t="s">
        <v>135</v>
      </c>
      <c r="C525" s="597"/>
      <c r="D525" s="1543" t="s">
        <v>1740</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135</v>
      </c>
      <c r="C535" s="336"/>
      <c r="D535" s="1517" t="s">
        <v>1769</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135</v>
      </c>
      <c r="D538" s="1543" t="s">
        <v>1741</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1577</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1611</v>
      </c>
      <c r="E544" s="1504"/>
      <c r="F544" s="1504"/>
    </row>
    <row r="545" spans="1:7" ht="12.75">
      <c r="A545" s="152"/>
      <c r="B545" s="152"/>
      <c r="C545" s="14"/>
      <c r="D545" s="294"/>
      <c r="E545" s="294"/>
      <c r="F545" s="294"/>
    </row>
    <row r="546" spans="1:7" ht="12.75">
      <c r="A546" s="152"/>
      <c r="B546" s="1000" t="s">
        <v>135</v>
      </c>
      <c r="C546" s="14"/>
      <c r="D546" s="1491" t="s">
        <v>1788</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135</v>
      </c>
      <c r="C549" s="336"/>
      <c r="D549" s="1491" t="s">
        <v>1789</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1620</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180</v>
      </c>
      <c r="E554" s="1504"/>
      <c r="F554" s="1504"/>
    </row>
    <row r="555" spans="1:7" ht="12.75">
      <c r="A555" s="152"/>
      <c r="B555" s="152"/>
      <c r="C555" s="336"/>
      <c r="D555" s="1488" t="s">
        <v>1765</v>
      </c>
      <c r="E555" s="1488"/>
      <c r="F555" s="1488"/>
    </row>
    <row r="556" spans="1:7" ht="12.75">
      <c r="A556" s="152"/>
      <c r="B556" s="152"/>
      <c r="C556" s="336"/>
      <c r="D556" s="299"/>
      <c r="E556" s="299"/>
      <c r="F556" s="299"/>
    </row>
    <row r="557" spans="1:7" ht="14.25">
      <c r="A557" s="431"/>
      <c r="B557" s="1000" t="s">
        <v>1561</v>
      </c>
      <c r="C557" s="336"/>
      <c r="D557" s="1488" t="s">
        <v>1258</v>
      </c>
      <c r="E557" s="1488"/>
      <c r="F557" s="1488"/>
    </row>
    <row r="558" spans="1:7" ht="12" customHeight="1">
      <c r="A558" s="373"/>
      <c r="B558" s="373"/>
      <c r="C558" s="336"/>
      <c r="D558" s="299"/>
      <c r="E558" s="2"/>
      <c r="F558" s="2"/>
      <c r="G558" s="2"/>
    </row>
    <row r="559" spans="1:7" ht="14.45" customHeight="1">
      <c r="A559" s="431"/>
      <c r="B559" s="1000" t="s">
        <v>1561</v>
      </c>
      <c r="C559" s="336"/>
      <c r="D559" s="1491" t="s">
        <v>1764</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1561</v>
      </c>
      <c r="C562" s="336"/>
      <c r="D562" s="1491" t="s">
        <v>1766</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1561</v>
      </c>
      <c r="C565" s="336"/>
      <c r="D565" s="1491" t="s">
        <v>1767</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1561</v>
      </c>
      <c r="C568" s="336"/>
      <c r="D568" s="1491" t="s">
        <v>1768</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135</v>
      </c>
      <c r="C572" s="336"/>
      <c r="D572" s="1516" t="s">
        <v>1881</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1561</v>
      </c>
      <c r="C575" s="336"/>
      <c r="D575" s="1491" t="s">
        <v>1770</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1561</v>
      </c>
      <c r="C578" s="336"/>
      <c r="D578" s="1488" t="s">
        <v>1771</v>
      </c>
      <c r="E578" s="1488"/>
      <c r="F578" s="1488"/>
      <c r="G578" s="2"/>
    </row>
    <row r="579" spans="1:7" ht="14.25">
      <c r="A579" s="431"/>
      <c r="B579" s="431"/>
      <c r="C579" s="336"/>
      <c r="D579" s="1488" t="s">
        <v>1156</v>
      </c>
      <c r="E579" s="1488"/>
      <c r="F579" s="1488"/>
      <c r="G579" s="2"/>
    </row>
    <row r="580" spans="1:7" ht="12.75">
      <c r="A580" s="428"/>
      <c r="B580" s="428"/>
      <c r="C580" s="423"/>
      <c r="D580" s="294"/>
      <c r="E580" s="1508" t="s">
        <v>1772</v>
      </c>
      <c r="F580" s="1508"/>
      <c r="G580" s="2"/>
    </row>
    <row r="581" spans="1:7" ht="15" customHeight="1">
      <c r="A581" s="428"/>
      <c r="B581" s="428"/>
      <c r="C581" s="423"/>
      <c r="D581" s="1518" t="s">
        <v>2036</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1561</v>
      </c>
      <c r="C591" s="423"/>
      <c r="D591" s="1520" t="s">
        <v>1773</v>
      </c>
      <c r="E591" s="1520"/>
      <c r="F591" s="1520"/>
      <c r="G591" s="2"/>
    </row>
    <row r="592" spans="1:7" ht="13.7" customHeight="1">
      <c r="A592" s="152"/>
      <c r="B592" s="152"/>
      <c r="C592" s="336"/>
      <c r="D592" s="1491" t="s">
        <v>1774</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1561</v>
      </c>
      <c r="C596" s="336"/>
      <c r="D596" s="1491" t="s">
        <v>1775</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135</v>
      </c>
      <c r="C601" s="311"/>
      <c r="D601" s="1482" t="s">
        <v>2115</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1579</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181</v>
      </c>
      <c r="E606" s="1506"/>
      <c r="F606" s="1506"/>
      <c r="G606" s="300"/>
    </row>
    <row r="607" spans="1:7" ht="12.75">
      <c r="A607" s="152"/>
      <c r="B607" s="152"/>
      <c r="C607" s="310"/>
      <c r="D607" s="1512" t="s">
        <v>1642</v>
      </c>
      <c r="E607" s="1512"/>
      <c r="F607" s="1512"/>
      <c r="G607" s="300"/>
    </row>
    <row r="608" spans="1:7" ht="12.75">
      <c r="A608" s="152"/>
      <c r="B608" s="152"/>
      <c r="C608" s="310"/>
      <c r="D608" s="621"/>
      <c r="E608" s="294"/>
      <c r="F608" s="294"/>
      <c r="G608" s="300"/>
    </row>
    <row r="609" spans="1:7" ht="14.25">
      <c r="A609" s="431"/>
      <c r="B609" s="1000" t="s">
        <v>1561</v>
      </c>
      <c r="C609" s="14"/>
      <c r="D609" s="1512" t="s">
        <v>1259</v>
      </c>
      <c r="E609" s="1512"/>
      <c r="F609" s="1512"/>
      <c r="G609" s="300"/>
    </row>
    <row r="610" spans="1:7" ht="12.75">
      <c r="A610" s="33"/>
      <c r="B610" s="33"/>
      <c r="C610" s="14"/>
      <c r="D610" s="625"/>
      <c r="E610" s="294"/>
      <c r="F610" s="294"/>
      <c r="G610" s="300"/>
    </row>
    <row r="611" spans="1:7" ht="14.45" customHeight="1">
      <c r="A611" s="431"/>
      <c r="B611" s="1000" t="s">
        <v>1561</v>
      </c>
      <c r="C611" s="14"/>
      <c r="D611" s="1502" t="s">
        <v>1644</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135</v>
      </c>
      <c r="C615" s="14"/>
      <c r="D615" s="1502" t="s">
        <v>1643</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1561</v>
      </c>
      <c r="D620" s="1502" t="s">
        <v>1645</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135</v>
      </c>
      <c r="C623" s="14"/>
      <c r="D623" s="1512" t="s">
        <v>1651</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1561</v>
      </c>
      <c r="C626" s="14"/>
      <c r="D626" s="1512" t="s">
        <v>1260</v>
      </c>
      <c r="E626" s="1512"/>
      <c r="F626" s="1512"/>
      <c r="G626" s="300"/>
    </row>
    <row r="627" spans="1:7" ht="12.75">
      <c r="A627" s="33"/>
      <c r="B627" s="33"/>
      <c r="C627" s="14"/>
      <c r="D627" s="294"/>
      <c r="E627" s="294"/>
      <c r="F627" s="294"/>
      <c r="G627" s="300"/>
    </row>
    <row r="628" spans="1:7" ht="12.75">
      <c r="A628" s="1503" t="s">
        <v>1581</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1580</v>
      </c>
      <c r="E630" s="1549"/>
      <c r="F630" s="1549"/>
    </row>
    <row r="631" spans="1:7" ht="12.75">
      <c r="A631" s="152"/>
      <c r="B631" s="152"/>
      <c r="C631" s="311"/>
      <c r="D631" s="1483" t="s">
        <v>1612</v>
      </c>
      <c r="E631" s="1483"/>
      <c r="F631" s="1483"/>
    </row>
    <row r="632" spans="1:7" ht="12.75">
      <c r="A632" s="1034"/>
      <c r="B632" s="1034"/>
      <c r="C632" s="311"/>
      <c r="D632" s="1032"/>
      <c r="E632" s="1032"/>
      <c r="F632" s="1032"/>
    </row>
    <row r="633" spans="1:7" ht="14.25">
      <c r="A633" s="596"/>
      <c r="B633" s="1000" t="s">
        <v>1561</v>
      </c>
      <c r="D633" s="1562" t="s">
        <v>1790</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1583</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1582</v>
      </c>
      <c r="E639" s="1504"/>
      <c r="F639" s="1504"/>
      <c r="G639" s="300"/>
    </row>
    <row r="640" spans="1:7" ht="12.75">
      <c r="A640" s="433"/>
      <c r="B640" s="433"/>
      <c r="C640" s="311"/>
      <c r="D640" s="1488" t="s">
        <v>1791</v>
      </c>
      <c r="E640" s="1488"/>
      <c r="F640" s="1488"/>
      <c r="G640" s="300"/>
    </row>
    <row r="641" spans="1:7" ht="12.75">
      <c r="A641" s="433"/>
      <c r="B641" s="433"/>
      <c r="C641" s="311"/>
      <c r="D641" s="294"/>
      <c r="E641" s="294"/>
      <c r="F641" s="294"/>
      <c r="G641" s="300"/>
    </row>
    <row r="642" spans="1:7" ht="14.25">
      <c r="A642" s="431"/>
      <c r="B642" s="431"/>
      <c r="C642" s="14"/>
      <c r="D642" s="1549" t="s">
        <v>966</v>
      </c>
      <c r="E642" s="1549"/>
      <c r="F642" s="1549"/>
      <c r="G642" s="300"/>
    </row>
    <row r="643" spans="1:7" ht="14.25">
      <c r="A643" s="431"/>
      <c r="B643" s="1000" t="s">
        <v>1561</v>
      </c>
      <c r="C643" s="14"/>
      <c r="D643" s="1483" t="s">
        <v>1792</v>
      </c>
      <c r="E643" s="1483"/>
      <c r="F643" s="1483"/>
      <c r="G643" s="300"/>
    </row>
    <row r="644" spans="1:7" ht="14.25">
      <c r="A644" s="431"/>
      <c r="B644" s="431"/>
      <c r="C644" s="14"/>
      <c r="D644" s="299"/>
      <c r="E644" s="294"/>
      <c r="F644" s="294"/>
      <c r="G644" s="300"/>
    </row>
    <row r="645" spans="1:7" ht="14.25">
      <c r="A645" s="431"/>
      <c r="B645" s="1000" t="s">
        <v>135</v>
      </c>
      <c r="C645" s="14"/>
      <c r="D645" s="1491" t="s">
        <v>1793</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1561</v>
      </c>
      <c r="D648" s="1518" t="s">
        <v>2275</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135</v>
      </c>
      <c r="C651" s="14"/>
      <c r="D651" s="1483" t="s">
        <v>1794</v>
      </c>
      <c r="E651" s="1483"/>
      <c r="F651" s="1483"/>
      <c r="G651" s="300"/>
    </row>
    <row r="652" spans="1:7" ht="12.75">
      <c r="A652" s="436"/>
      <c r="B652" s="436"/>
      <c r="C652" s="315"/>
      <c r="D652" s="294"/>
      <c r="E652" s="294"/>
      <c r="F652" s="294"/>
      <c r="G652" s="300"/>
    </row>
    <row r="653" spans="1:7" ht="12.75">
      <c r="A653" s="1503" t="s">
        <v>1584</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1613</v>
      </c>
      <c r="E655" s="1564"/>
      <c r="F655" s="1564"/>
      <c r="G655" s="300"/>
    </row>
    <row r="656" spans="1:7" ht="12.75">
      <c r="A656" s="33"/>
      <c r="B656" s="33"/>
      <c r="C656" s="314"/>
      <c r="D656" s="6"/>
      <c r="E656" s="295"/>
      <c r="F656" s="295"/>
      <c r="G656" s="300"/>
    </row>
    <row r="657" spans="1:9" ht="14.25">
      <c r="A657" s="431"/>
      <c r="B657" s="1000" t="s">
        <v>1561</v>
      </c>
      <c r="C657" s="314"/>
      <c r="D657" s="1565" t="s">
        <v>1795</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135</v>
      </c>
      <c r="C664" s="314"/>
      <c r="D664" s="1565" t="s">
        <v>1796</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135</v>
      </c>
      <c r="C667" s="314"/>
      <c r="D667" s="1539" t="s">
        <v>2116</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135</v>
      </c>
      <c r="C671" s="336"/>
      <c r="D671" s="1566" t="s">
        <v>1797</v>
      </c>
      <c r="E671" s="1566"/>
      <c r="F671" s="1566"/>
      <c r="G671" s="296"/>
    </row>
    <row r="672" spans="1:9" ht="12.75">
      <c r="A672" s="155"/>
      <c r="B672" s="155"/>
      <c r="C672" s="336"/>
      <c r="D672" s="298"/>
      <c r="E672" s="298"/>
      <c r="F672" s="298"/>
      <c r="G672" s="296"/>
      <c r="H672" s="422"/>
      <c r="I672" s="422"/>
    </row>
    <row r="673" spans="1:7" ht="12.75">
      <c r="A673" s="1503" t="s">
        <v>1586</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1585</v>
      </c>
      <c r="E675" s="1569"/>
      <c r="F675" s="1569"/>
      <c r="G675" s="296"/>
    </row>
    <row r="676" spans="1:7" ht="12.75">
      <c r="A676" s="433"/>
      <c r="B676" s="433"/>
      <c r="C676" s="311"/>
      <c r="D676" s="1556" t="s">
        <v>1614</v>
      </c>
      <c r="E676" s="1556"/>
      <c r="F676" s="1556"/>
      <c r="G676" s="296"/>
    </row>
    <row r="677" spans="1:7" ht="12.75">
      <c r="A677" s="433"/>
      <c r="B677" s="433"/>
      <c r="C677" s="311"/>
      <c r="D677" s="1044"/>
      <c r="E677" s="1044"/>
      <c r="F677" s="1044"/>
      <c r="G677" s="296"/>
    </row>
    <row r="678" spans="1:7" ht="14.45" customHeight="1">
      <c r="A678" s="431"/>
      <c r="B678" s="1000" t="s">
        <v>1561</v>
      </c>
      <c r="C678" s="336"/>
      <c r="D678" s="1459" t="s">
        <v>2210</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1561</v>
      </c>
      <c r="C686" s="423"/>
      <c r="D686" s="1546" t="s">
        <v>1640</v>
      </c>
      <c r="E686" s="1546"/>
      <c r="F686" s="1546"/>
      <c r="G686" s="296"/>
    </row>
    <row r="687" spans="1:7" ht="14.25">
      <c r="A687" s="596"/>
      <c r="B687" s="596"/>
      <c r="C687" s="423"/>
      <c r="D687" s="1568" t="s">
        <v>1827</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2209</v>
      </c>
      <c r="E692" s="1570"/>
      <c r="F692" s="1570"/>
      <c r="G692" s="296"/>
    </row>
    <row r="693" spans="1:7" ht="12.75">
      <c r="A693" s="155"/>
      <c r="B693" s="155"/>
      <c r="C693" s="336"/>
      <c r="D693" s="298"/>
      <c r="E693" s="298"/>
      <c r="F693" s="298"/>
      <c r="G693" s="296"/>
    </row>
    <row r="694" spans="1:7" ht="12.75">
      <c r="A694" s="1503" t="s">
        <v>1587</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864</v>
      </c>
      <c r="E696" s="1504"/>
      <c r="F696" s="1504"/>
      <c r="G696" s="296"/>
    </row>
    <row r="697" spans="1:7" ht="12.75">
      <c r="A697" s="436"/>
      <c r="B697" s="436"/>
      <c r="C697" s="315"/>
      <c r="D697" s="1504" t="s">
        <v>967</v>
      </c>
      <c r="E697" s="1504"/>
      <c r="F697" s="1504"/>
      <c r="G697" s="296"/>
    </row>
    <row r="698" spans="1:7" ht="12.75">
      <c r="A698" s="433"/>
      <c r="B698" s="433"/>
      <c r="C698" s="311"/>
      <c r="D698" s="1488" t="s">
        <v>1752</v>
      </c>
      <c r="E698" s="1488"/>
      <c r="F698" s="1488"/>
      <c r="G698" s="300"/>
    </row>
    <row r="699" spans="1:7" ht="14.25" customHeight="1">
      <c r="A699" s="433"/>
      <c r="B699" s="433"/>
      <c r="C699" s="311"/>
      <c r="D699" s="294"/>
      <c r="E699" s="294"/>
      <c r="F699" s="294"/>
      <c r="G699" s="300"/>
    </row>
    <row r="700" spans="1:7" ht="14.25">
      <c r="A700" s="431"/>
      <c r="B700" s="1000" t="s">
        <v>1561</v>
      </c>
      <c r="C700" s="311"/>
      <c r="D700" s="1488" t="s">
        <v>1261</v>
      </c>
      <c r="E700" s="1488"/>
      <c r="F700" s="1488"/>
      <c r="G700" s="300"/>
    </row>
    <row r="701" spans="1:7" ht="12.75">
      <c r="A701" s="433"/>
      <c r="B701" s="433"/>
      <c r="C701" s="311"/>
      <c r="D701" s="1488" t="s">
        <v>1283</v>
      </c>
      <c r="E701" s="1488"/>
      <c r="F701" s="1488"/>
      <c r="G701" s="300"/>
    </row>
    <row r="702" spans="1:7" ht="12.75">
      <c r="A702" s="433"/>
      <c r="B702" s="433"/>
      <c r="C702" s="311"/>
      <c r="D702" s="294"/>
      <c r="E702" s="1552" t="s">
        <v>1757</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135</v>
      </c>
      <c r="C705" s="311"/>
      <c r="D705" s="1491" t="s">
        <v>1754</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135</v>
      </c>
      <c r="C709" s="311"/>
      <c r="D709" s="1488" t="s">
        <v>1328</v>
      </c>
      <c r="E709" s="1488"/>
      <c r="F709" s="1488"/>
      <c r="G709" s="300"/>
    </row>
    <row r="710" spans="1:7" ht="14.25">
      <c r="A710" s="431"/>
      <c r="B710" s="431"/>
      <c r="C710" s="311"/>
      <c r="D710" s="1488" t="s">
        <v>1283</v>
      </c>
      <c r="E710" s="1488"/>
      <c r="F710" s="1488"/>
      <c r="G710" s="300"/>
    </row>
    <row r="711" spans="1:7" ht="12.75">
      <c r="A711" s="433"/>
      <c r="B711" s="433"/>
      <c r="C711" s="311"/>
      <c r="D711" s="294"/>
      <c r="E711" s="1508" t="s">
        <v>1755</v>
      </c>
      <c r="F711" s="1508"/>
      <c r="G711" s="300"/>
    </row>
    <row r="712" spans="1:7" ht="12.75">
      <c r="A712" s="433"/>
      <c r="B712" s="433"/>
      <c r="C712" s="311"/>
      <c r="D712" s="6"/>
      <c r="E712" s="294"/>
      <c r="F712" s="294"/>
      <c r="G712" s="300"/>
    </row>
    <row r="713" spans="1:7" ht="14.25">
      <c r="A713" s="431"/>
      <c r="B713" s="1000" t="s">
        <v>1561</v>
      </c>
      <c r="C713" s="311"/>
      <c r="D713" s="1517" t="s">
        <v>1756</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135</v>
      </c>
      <c r="C720" s="311"/>
      <c r="D720" s="1516" t="s">
        <v>2012</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135</v>
      </c>
      <c r="C723" s="311"/>
      <c r="D723" s="1517" t="s">
        <v>1758</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135</v>
      </c>
      <c r="C736" s="433"/>
      <c r="D736" s="1517" t="s">
        <v>1762</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17" t="s">
        <v>1763</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135</v>
      </c>
      <c r="C743" s="311"/>
      <c r="D743" s="1516" t="s">
        <v>2276</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135</v>
      </c>
      <c r="C747" s="311"/>
      <c r="D747" s="1517" t="s">
        <v>1759</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135</v>
      </c>
      <c r="C751" s="311"/>
      <c r="D751" s="1491" t="s">
        <v>1761</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135</v>
      </c>
      <c r="C756" s="433"/>
      <c r="D756" s="1517" t="s">
        <v>1944</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1760</v>
      </c>
      <c r="E763" s="1567"/>
      <c r="F763" s="1567"/>
      <c r="G763" s="71"/>
      <c r="H763" s="936"/>
      <c r="I763" s="1136"/>
    </row>
    <row r="764" spans="1:9" s="50" customFormat="1" ht="12.75">
      <c r="A764" s="433"/>
      <c r="B764" s="433"/>
      <c r="C764" s="433"/>
      <c r="D764" s="941"/>
      <c r="E764" s="8"/>
      <c r="F764" s="8"/>
      <c r="G764" s="71"/>
      <c r="H764" s="936"/>
      <c r="I764" s="1136"/>
    </row>
    <row r="765" spans="1:9" ht="12.75">
      <c r="A765" s="1535" t="s">
        <v>1621</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1652</v>
      </c>
      <c r="E767" s="1506"/>
      <c r="F767" s="1506"/>
      <c r="G767" s="300"/>
      <c r="H767" s="422"/>
      <c r="I767" s="422"/>
    </row>
    <row r="768" spans="1:9" ht="12.75">
      <c r="A768" s="432"/>
      <c r="B768" s="432"/>
      <c r="C768" s="310"/>
      <c r="D768" s="1483" t="s">
        <v>1655</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1" t="s">
        <v>1653</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1561</v>
      </c>
      <c r="C777" s="14"/>
      <c r="D777" s="1539" t="s">
        <v>2190</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135</v>
      </c>
      <c r="C782" s="717"/>
      <c r="D782" s="1536" t="s">
        <v>2191</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1561</v>
      </c>
      <c r="D786" s="1519" t="s">
        <v>1654</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135</v>
      </c>
      <c r="D789" s="1518" t="s">
        <v>2039</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1838</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1839</v>
      </c>
      <c r="E795" s="1579"/>
      <c r="F795" s="1579"/>
      <c r="G795" s="300"/>
      <c r="H795" s="422"/>
      <c r="I795" s="422"/>
    </row>
    <row r="796" spans="1:9" ht="12.75">
      <c r="A796" s="107"/>
      <c r="B796" s="107"/>
      <c r="C796" s="314"/>
      <c r="D796" s="1580" t="s">
        <v>1840</v>
      </c>
      <c r="E796" s="1580"/>
      <c r="F796" s="1580"/>
      <c r="G796" s="300"/>
      <c r="H796" s="422"/>
      <c r="I796" s="422"/>
    </row>
    <row r="797" spans="1:9" ht="12.75">
      <c r="A797" s="107"/>
      <c r="B797" s="107"/>
      <c r="C797" s="314"/>
      <c r="D797" s="1046"/>
      <c r="E797" s="1046"/>
      <c r="F797" s="1046"/>
      <c r="G797" s="300"/>
      <c r="H797" s="422"/>
      <c r="I797" s="422"/>
    </row>
    <row r="798" spans="1:9" ht="12.75">
      <c r="A798" s="107"/>
      <c r="B798" s="1000" t="s">
        <v>1561</v>
      </c>
      <c r="C798" s="314"/>
      <c r="D798" s="1568" t="s">
        <v>1841</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135</v>
      </c>
      <c r="C802" s="315"/>
      <c r="D802" s="1568" t="s">
        <v>1842</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85" t="s">
        <v>1966</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568" t="s">
        <v>1843</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8"/>
      <c r="E815" s="1408"/>
      <c r="F815" s="1408"/>
      <c r="G815" s="598"/>
      <c r="H815" s="422"/>
      <c r="I815" s="422"/>
    </row>
    <row r="816" spans="1:9" ht="14.25">
      <c r="A816" s="431"/>
      <c r="B816" s="1000" t="s">
        <v>135</v>
      </c>
      <c r="C816" s="336"/>
      <c r="D816" s="1568" t="s">
        <v>1845</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6"/>
      <c r="E822" s="1396"/>
      <c r="F822" s="1396"/>
      <c r="G822" s="598"/>
      <c r="H822" s="422"/>
      <c r="I822" s="422"/>
    </row>
    <row r="823" spans="1:9" ht="14.25">
      <c r="A823" s="431"/>
      <c r="B823" s="1397" t="s">
        <v>135</v>
      </c>
      <c r="C823" s="336"/>
      <c r="D823" s="1485" t="s">
        <v>2192</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135</v>
      </c>
      <c r="C829" s="336"/>
      <c r="D829" s="1568" t="s">
        <v>1844</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135</v>
      </c>
      <c r="C834" s="336"/>
      <c r="D834" s="1571" t="s">
        <v>1847</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135</v>
      </c>
      <c r="C841" s="336"/>
      <c r="D841" s="1568" t="s">
        <v>1846</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135</v>
      </c>
      <c r="C844" s="336"/>
      <c r="D844" s="1571" t="s">
        <v>1848</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2215</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1739</v>
      </c>
      <c r="E849" s="1506"/>
      <c r="F849" s="1506"/>
      <c r="H849" s="422"/>
      <c r="I849" s="422"/>
    </row>
    <row r="850" spans="1:9" ht="14.25">
      <c r="A850" s="431"/>
      <c r="B850" s="431"/>
      <c r="C850" s="14"/>
      <c r="D850" s="1505" t="s">
        <v>2212</v>
      </c>
      <c r="E850" s="1505"/>
      <c r="F850" s="1505"/>
      <c r="H850" s="422"/>
      <c r="I850" s="422"/>
    </row>
    <row r="851" spans="1:9" ht="14.25">
      <c r="A851" s="431"/>
      <c r="B851" s="431"/>
      <c r="C851" s="14"/>
      <c r="D851" s="1411"/>
      <c r="E851" s="1413"/>
      <c r="F851" s="1413"/>
      <c r="H851" s="422"/>
      <c r="I851" s="422"/>
    </row>
    <row r="852" spans="1:9" ht="12.75">
      <c r="A852" s="152"/>
      <c r="B852" s="1000" t="s">
        <v>1561</v>
      </c>
      <c r="C852" s="336"/>
      <c r="D852" s="1491" t="s">
        <v>1658</v>
      </c>
      <c r="E852" s="1491"/>
      <c r="F852" s="1491"/>
      <c r="H852" s="422"/>
      <c r="I852" s="422"/>
    </row>
    <row r="853" spans="1:9" ht="12.75">
      <c r="A853" s="33"/>
      <c r="B853" s="33"/>
      <c r="C853" s="336"/>
      <c r="D853" s="6" t="s">
        <v>1626</v>
      </c>
      <c r="E853" s="1552" t="s">
        <v>1659</v>
      </c>
      <c r="F853" s="1552"/>
      <c r="H853" s="422"/>
      <c r="I853" s="422"/>
    </row>
    <row r="854" spans="1:9" ht="12.75">
      <c r="A854" s="33"/>
      <c r="B854" s="33"/>
      <c r="C854" s="336"/>
      <c r="D854" s="350"/>
      <c r="E854" s="294"/>
      <c r="F854" s="294"/>
      <c r="H854" s="422"/>
      <c r="I854" s="422"/>
    </row>
    <row r="855" spans="1:9" ht="12.75">
      <c r="A855" s="1084"/>
      <c r="B855" s="1083" t="s">
        <v>135</v>
      </c>
      <c r="C855" s="336"/>
      <c r="D855" s="1572" t="s">
        <v>1941</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1561</v>
      </c>
      <c r="C865" s="336"/>
      <c r="D865" s="1491" t="s">
        <v>1660</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135</v>
      </c>
      <c r="C869" s="423"/>
      <c r="D869" s="1575" t="s">
        <v>1661</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1691</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135</v>
      </c>
      <c r="C878" s="423"/>
      <c r="D878" s="1519" t="s">
        <v>1329</v>
      </c>
      <c r="E878" s="1519"/>
      <c r="F878" s="1519"/>
      <c r="H878" s="422"/>
      <c r="I878" s="422"/>
    </row>
    <row r="879" spans="1:9" ht="14.25">
      <c r="A879" s="596"/>
      <c r="B879" s="596"/>
      <c r="C879" s="423"/>
      <c r="D879" s="1519" t="s">
        <v>1330</v>
      </c>
      <c r="E879" s="1519"/>
      <c r="F879" s="1519"/>
      <c r="H879" s="422"/>
      <c r="I879" s="422"/>
    </row>
    <row r="880" spans="1:9" ht="14.25">
      <c r="A880" s="596"/>
      <c r="B880" s="596"/>
      <c r="C880" s="423"/>
      <c r="D880" s="344" t="s">
        <v>1625</v>
      </c>
      <c r="E880" s="1581" t="s">
        <v>1662</v>
      </c>
      <c r="F880" s="1581"/>
      <c r="H880" s="422"/>
      <c r="I880" s="422"/>
    </row>
    <row r="881" spans="1:9" ht="14.25">
      <c r="A881" s="596"/>
      <c r="B881" s="596"/>
      <c r="C881" s="423"/>
      <c r="D881" s="421"/>
      <c r="H881" s="422"/>
      <c r="I881" s="422"/>
    </row>
    <row r="882" spans="1:9" ht="14.25">
      <c r="A882" s="596"/>
      <c r="B882" s="1000" t="s">
        <v>135</v>
      </c>
      <c r="C882" s="423"/>
      <c r="D882" s="1519" t="s">
        <v>1663</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1738</v>
      </c>
      <c r="E889" s="1504"/>
      <c r="F889" s="1504"/>
      <c r="G889" s="598"/>
      <c r="H889" s="422"/>
      <c r="I889" s="422"/>
    </row>
    <row r="890" spans="1:9" ht="12.75">
      <c r="A890" s="1072"/>
      <c r="B890" s="1072"/>
      <c r="C890" s="311"/>
      <c r="D890" s="1577" t="s">
        <v>2213</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8" t="s">
        <v>1690</v>
      </c>
      <c r="E892" s="1488"/>
      <c r="F892" s="1488"/>
      <c r="G892" s="598"/>
      <c r="H892" s="422"/>
      <c r="I892" s="422"/>
    </row>
    <row r="893" spans="1:9" ht="12.75">
      <c r="A893" s="152"/>
      <c r="B893" s="152"/>
      <c r="C893" s="14"/>
      <c r="D893" s="6" t="s">
        <v>1625</v>
      </c>
      <c r="E893" s="1576" t="s">
        <v>1662</v>
      </c>
      <c r="F893" s="1576"/>
      <c r="G893" s="598"/>
    </row>
    <row r="894" spans="1:9" ht="12.75">
      <c r="A894" s="152"/>
      <c r="B894" s="152"/>
      <c r="C894" s="14"/>
      <c r="D894" s="299"/>
      <c r="E894" s="308"/>
      <c r="F894" s="308"/>
      <c r="G894" s="598"/>
      <c r="H894" s="422"/>
      <c r="I894" s="422"/>
    </row>
    <row r="895" spans="1:9" ht="14.25">
      <c r="A895" s="431"/>
      <c r="B895" s="1000" t="s">
        <v>1561</v>
      </c>
      <c r="C895" s="14"/>
      <c r="D895" s="1505" t="s">
        <v>2216</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1561</v>
      </c>
      <c r="C898" s="14"/>
      <c r="D898" s="1483" t="s">
        <v>1886</v>
      </c>
      <c r="E898" s="1483"/>
      <c r="F898" s="1483"/>
      <c r="G898" s="598"/>
      <c r="H898" s="422"/>
      <c r="I898" s="422"/>
    </row>
    <row r="899" spans="1:9" ht="14.25">
      <c r="A899" s="431"/>
      <c r="B899" s="431"/>
      <c r="C899" s="14"/>
      <c r="D899" s="299"/>
      <c r="E899" s="308"/>
      <c r="F899" s="308"/>
      <c r="G899" s="598"/>
      <c r="H899" s="422"/>
      <c r="I899" s="422"/>
    </row>
    <row r="900" spans="1:9" ht="12.75">
      <c r="A900" s="14"/>
      <c r="B900" s="1000" t="s">
        <v>135</v>
      </c>
      <c r="D900" s="1573" t="s">
        <v>1945</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1691</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135</v>
      </c>
      <c r="C909" s="14"/>
      <c r="D909" s="1483" t="s">
        <v>1329</v>
      </c>
      <c r="E909" s="1483"/>
      <c r="F909" s="1483"/>
      <c r="G909" s="598"/>
      <c r="H909" s="422"/>
      <c r="I909" s="422"/>
    </row>
    <row r="910" spans="1:9" ht="14.25">
      <c r="A910" s="431"/>
      <c r="B910" s="431"/>
      <c r="C910" s="14"/>
      <c r="D910" s="1483" t="s">
        <v>1330</v>
      </c>
      <c r="E910" s="1483"/>
      <c r="F910" s="1483"/>
      <c r="G910" s="598"/>
      <c r="H910" s="422"/>
      <c r="I910" s="422"/>
    </row>
    <row r="911" spans="1:9" ht="14.25">
      <c r="A911" s="431"/>
      <c r="B911" s="431"/>
      <c r="C911" s="14"/>
      <c r="D911" s="6" t="s">
        <v>1692</v>
      </c>
      <c r="E911" s="1574" t="s">
        <v>1662</v>
      </c>
      <c r="F911" s="1574"/>
      <c r="G911" s="598"/>
      <c r="H911" s="422"/>
      <c r="I911" s="422"/>
    </row>
    <row r="912" spans="1:9" ht="14.25">
      <c r="A912" s="431"/>
      <c r="B912" s="431"/>
      <c r="C912" s="14"/>
      <c r="D912" s="299"/>
      <c r="E912" s="308"/>
      <c r="F912" s="308"/>
      <c r="G912" s="598"/>
      <c r="H912" s="422"/>
      <c r="I912" s="422"/>
    </row>
    <row r="913" spans="1:9" ht="14.25">
      <c r="A913" s="431"/>
      <c r="B913" s="1000" t="s">
        <v>135</v>
      </c>
      <c r="C913" s="14"/>
      <c r="D913" s="1491" t="s">
        <v>1663</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1589</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1887</v>
      </c>
      <c r="E920" s="1546"/>
      <c r="F920" s="1546"/>
      <c r="G920" s="598"/>
      <c r="H920" s="422"/>
      <c r="I920" s="422"/>
    </row>
    <row r="921" spans="1:9" ht="12.75">
      <c r="A921" s="432"/>
      <c r="B921" s="432"/>
      <c r="C921" s="310"/>
      <c r="D921" s="1488" t="s">
        <v>1689</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82" t="s">
        <v>1897</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81" t="s">
        <v>2008</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81" t="s">
        <v>2009</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2" t="s">
        <v>1898</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81" t="s">
        <v>1899</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1900</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1" t="s">
        <v>1901</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1890</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1561</v>
      </c>
      <c r="C968" s="336"/>
      <c r="D968" s="1502" t="s">
        <v>1889</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502" t="s">
        <v>1888</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135</v>
      </c>
      <c r="C981" s="336"/>
      <c r="D981" s="1502" t="s">
        <v>1891</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135</v>
      </c>
      <c r="C987" s="336"/>
      <c r="D987" s="1502" t="s">
        <v>1892</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135</v>
      </c>
      <c r="C991" s="336"/>
      <c r="D991" s="1502" t="s">
        <v>1893</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135</v>
      </c>
      <c r="C994" s="336"/>
      <c r="D994" s="1491" t="s">
        <v>1894</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135</v>
      </c>
      <c r="C997" s="336"/>
      <c r="D997" s="1583" t="s">
        <v>2060</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88" t="s">
        <v>1262</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88" t="s">
        <v>1263</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1693</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135</v>
      </c>
      <c r="C1008" s="336"/>
      <c r="D1008" s="1519" t="s">
        <v>1895</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1561</v>
      </c>
      <c r="C1014" s="336"/>
      <c r="D1014" s="1519" t="s">
        <v>1896</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1694</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135</v>
      </c>
      <c r="C1022" s="336"/>
      <c r="D1022" s="1519" t="s">
        <v>1902</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135</v>
      </c>
      <c r="C1026" s="336"/>
      <c r="D1026" s="1519" t="s">
        <v>1903</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1695</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1561</v>
      </c>
      <c r="C1032" s="336"/>
      <c r="D1032" s="1532" t="s">
        <v>1905</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32" t="s">
        <v>1904</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84" t="s">
        <v>1906</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32" t="s">
        <v>1907</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32" t="s">
        <v>1908</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32" t="s">
        <v>1696</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32" t="s">
        <v>1697</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135</v>
      </c>
      <c r="C1060" s="423"/>
      <c r="D1060" s="1533" t="s">
        <v>1274</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1698</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135</v>
      </c>
      <c r="C1074" s="336"/>
      <c r="D1074" s="1491" t="s">
        <v>1909</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91" t="s">
        <v>1910</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135</v>
      </c>
      <c r="C1084" s="336"/>
      <c r="D1084" s="1550" t="s">
        <v>1911</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135</v>
      </c>
      <c r="C1088" s="708"/>
      <c r="D1088" s="1551" t="s">
        <v>1912</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1699</v>
      </c>
      <c r="E1092" s="1504"/>
      <c r="F1092" s="1504"/>
      <c r="G1092" s="598"/>
    </row>
    <row r="1093" spans="1:7" ht="12.75">
      <c r="A1093" s="14"/>
      <c r="B1093" s="14"/>
      <c r="C1093" s="336"/>
      <c r="D1093" s="1067"/>
      <c r="E1093" s="308"/>
      <c r="F1093" s="308"/>
      <c r="G1093" s="598"/>
    </row>
    <row r="1094" spans="1:7" ht="12.75">
      <c r="A1094" s="373"/>
      <c r="B1094" s="1000" t="s">
        <v>135</v>
      </c>
      <c r="C1094" s="336"/>
      <c r="D1094" s="1519" t="s">
        <v>1913</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135</v>
      </c>
      <c r="C1098" s="336"/>
      <c r="D1098" s="1519" t="s">
        <v>1914</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1264</v>
      </c>
      <c r="E1102" s="1504"/>
      <c r="F1102" s="1504"/>
      <c r="G1102" s="598"/>
    </row>
    <row r="1103" spans="1:7" ht="12.75">
      <c r="A1103" s="373"/>
      <c r="B1103" s="373"/>
      <c r="C1103" s="336"/>
      <c r="D1103" s="1488" t="s">
        <v>1700</v>
      </c>
      <c r="E1103" s="1488"/>
      <c r="F1103" s="1488"/>
      <c r="G1103" s="598"/>
    </row>
    <row r="1104" spans="1:7" ht="12.75">
      <c r="A1104" s="373"/>
      <c r="B1104" s="373"/>
      <c r="C1104" s="336"/>
      <c r="D1104" s="1068"/>
      <c r="E1104" s="308"/>
      <c r="F1104" s="308"/>
      <c r="G1104" s="598"/>
    </row>
    <row r="1105" spans="1:7" ht="14.25">
      <c r="A1105" s="431"/>
      <c r="B1105" s="1000" t="s">
        <v>135</v>
      </c>
      <c r="C1105" s="336"/>
      <c r="D1105" s="1491" t="s">
        <v>1915</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135</v>
      </c>
      <c r="C1108" s="336"/>
      <c r="D1108" s="1491" t="s">
        <v>1916</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1701</v>
      </c>
      <c r="E1111" s="1504"/>
      <c r="F1111" s="1504"/>
      <c r="G1111" s="598"/>
    </row>
    <row r="1112" spans="1:7" ht="12.75">
      <c r="A1112" s="373"/>
      <c r="B1112" s="373"/>
      <c r="C1112" s="336"/>
      <c r="D1112" s="1067"/>
      <c r="E1112" s="308"/>
      <c r="F1112" s="308"/>
      <c r="G1112" s="598"/>
    </row>
    <row r="1113" spans="1:7" ht="14.25">
      <c r="A1113" s="431"/>
      <c r="B1113" s="1000" t="s">
        <v>135</v>
      </c>
      <c r="C1113" s="336"/>
      <c r="D1113" s="1491" t="s">
        <v>1917</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1561</v>
      </c>
      <c r="C1121" s="336"/>
      <c r="D1121" s="1491" t="s">
        <v>1918</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135</v>
      </c>
      <c r="C1129" s="336"/>
      <c r="D1129" s="1587" t="s">
        <v>2061</v>
      </c>
      <c r="E1129" s="1550"/>
      <c r="F1129" s="1550"/>
      <c r="G1129" s="598"/>
    </row>
    <row r="1130" spans="1:7" ht="12.4"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1702</v>
      </c>
      <c r="E1133" s="1504"/>
      <c r="F1133" s="1504"/>
    </row>
    <row r="1134" spans="1:7" ht="12.75">
      <c r="A1134" s="1072"/>
      <c r="B1134" s="1072"/>
      <c r="C1134" s="14"/>
      <c r="D1134" s="1067"/>
      <c r="E1134" s="294"/>
      <c r="F1134" s="294"/>
    </row>
    <row r="1135" spans="1:7" ht="14.25">
      <c r="A1135" s="431"/>
      <c r="B1135" s="1000" t="s">
        <v>135</v>
      </c>
      <c r="C1135" s="14"/>
      <c r="D1135" s="1519" t="s">
        <v>1919</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1561</v>
      </c>
      <c r="C1138" s="14"/>
      <c r="D1138" s="1519" t="s">
        <v>1920</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1703</v>
      </c>
      <c r="E1141" s="1504"/>
      <c r="F1141" s="1504"/>
    </row>
    <row r="1142" spans="1:7" ht="12.75">
      <c r="A1142" s="1072"/>
      <c r="B1142" s="1072"/>
      <c r="C1142" s="14"/>
      <c r="D1142" s="1067"/>
      <c r="E1142" s="294"/>
      <c r="F1142" s="294"/>
    </row>
    <row r="1143" spans="1:7" ht="14.25">
      <c r="A1143" s="431"/>
      <c r="B1143" s="1000" t="s">
        <v>135</v>
      </c>
      <c r="C1143" s="14"/>
      <c r="D1143" s="1488" t="s">
        <v>1921</v>
      </c>
      <c r="E1143" s="1488"/>
      <c r="F1143" s="1488"/>
    </row>
    <row r="1144" spans="1:7" ht="12.75">
      <c r="A1144" s="152"/>
      <c r="B1144" s="152"/>
      <c r="C1144" s="14"/>
      <c r="D1144" s="294"/>
      <c r="E1144" s="294"/>
      <c r="F1144" s="294"/>
    </row>
    <row r="1145" spans="1:7" ht="14.25">
      <c r="A1145" s="431"/>
      <c r="B1145" s="1000" t="s">
        <v>135</v>
      </c>
      <c r="C1145" s="14"/>
      <c r="D1145" s="1491" t="s">
        <v>1922</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1937</v>
      </c>
      <c r="E1148" s="1504"/>
      <c r="F1148" s="1504"/>
      <c r="G1148" s="2"/>
    </row>
    <row r="1149" spans="1:7" ht="12.75">
      <c r="A1149" s="1078"/>
      <c r="B1149" s="1078"/>
      <c r="C1149" s="14"/>
      <c r="D1149" s="1077"/>
      <c r="E1149" s="294"/>
      <c r="F1149" s="294"/>
      <c r="G1149" s="2"/>
    </row>
    <row r="1150" spans="1:7" ht="14.45" customHeight="1">
      <c r="A1150" s="431"/>
      <c r="B1150" s="1079" t="s">
        <v>135</v>
      </c>
      <c r="C1150" s="14"/>
      <c r="D1150" s="1505" t="s">
        <v>2040</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1590</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1923</v>
      </c>
      <c r="E1167" s="1504"/>
      <c r="F1167" s="1504"/>
    </row>
    <row r="1168" spans="1:7" ht="12.75">
      <c r="A1168" s="432"/>
      <c r="B1168" s="432"/>
      <c r="C1168" s="310"/>
      <c r="D1168" s="1586" t="s">
        <v>1709</v>
      </c>
      <c r="E1168" s="1488"/>
      <c r="F1168" s="1488"/>
    </row>
    <row r="1169" spans="1:7" ht="12.75">
      <c r="A1169" s="432"/>
      <c r="B1169" s="432"/>
      <c r="C1169" s="310"/>
      <c r="D1169" s="294"/>
      <c r="E1169" s="294"/>
      <c r="F1169" s="308"/>
      <c r="G1169" s="2"/>
    </row>
    <row r="1170" spans="1:7" ht="13.7" customHeight="1">
      <c r="A1170" s="152"/>
      <c r="B1170" s="1000" t="s">
        <v>1561</v>
      </c>
      <c r="C1170" s="14"/>
      <c r="D1170" s="1552" t="s">
        <v>2041</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135</v>
      </c>
      <c r="C1178" s="311"/>
      <c r="D1178" s="1519" t="s">
        <v>1939</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135</v>
      </c>
      <c r="C1183" s="311"/>
      <c r="D1183" s="1518" t="s">
        <v>2042</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135</v>
      </c>
      <c r="C1186" s="14"/>
      <c r="D1186" s="1488" t="s">
        <v>1924</v>
      </c>
      <c r="E1186" s="1488"/>
      <c r="F1186" s="1488"/>
      <c r="G1186" s="2"/>
    </row>
    <row r="1187" spans="1:7" ht="12.75">
      <c r="A1187" s="152"/>
      <c r="B1187" s="152"/>
      <c r="C1187" s="14"/>
      <c r="D1187" s="294"/>
      <c r="E1187" s="294"/>
      <c r="F1187" s="294"/>
      <c r="G1187" s="2"/>
    </row>
    <row r="1188" spans="1:7" ht="14.25">
      <c r="A1188" s="431"/>
      <c r="B1188" s="1000" t="s">
        <v>135</v>
      </c>
      <c r="C1188" s="14"/>
      <c r="D1188" s="1488" t="s">
        <v>1925</v>
      </c>
      <c r="E1188" s="1488"/>
      <c r="F1188" s="1488"/>
      <c r="G1188" s="2"/>
    </row>
    <row r="1189" spans="1:7" ht="12.75">
      <c r="A1189" s="152"/>
      <c r="B1189" s="152"/>
      <c r="C1189" s="14"/>
      <c r="D1189" s="299"/>
      <c r="E1189" s="294"/>
      <c r="F1189" s="294"/>
      <c r="G1189" s="2"/>
    </row>
    <row r="1190" spans="1:7" ht="14.25">
      <c r="A1190" s="431"/>
      <c r="B1190" s="1000" t="s">
        <v>1561</v>
      </c>
      <c r="C1190" s="14"/>
      <c r="D1190" s="1488" t="s">
        <v>1926</v>
      </c>
      <c r="E1190" s="1488"/>
      <c r="F1190" s="1488"/>
      <c r="G1190" s="2"/>
    </row>
    <row r="1191" spans="1:7" ht="12.75">
      <c r="A1191" s="152"/>
      <c r="B1191" s="152"/>
      <c r="C1191" s="14"/>
      <c r="D1191" s="299"/>
      <c r="E1191" s="294"/>
      <c r="F1191" s="294"/>
      <c r="G1191" s="2"/>
    </row>
    <row r="1192" spans="1:7" ht="14.25">
      <c r="A1192" s="431"/>
      <c r="B1192" s="1000" t="s">
        <v>1561</v>
      </c>
      <c r="C1192" s="14"/>
      <c r="D1192" s="1491" t="s">
        <v>1927</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135</v>
      </c>
      <c r="C1195" s="483"/>
      <c r="D1195" s="1537" t="s">
        <v>1928</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135</v>
      </c>
      <c r="C1198" s="483"/>
      <c r="D1198" s="1585" t="s">
        <v>1929</v>
      </c>
      <c r="E1198" s="1585"/>
      <c r="F1198" s="1585"/>
      <c r="G1198" s="742"/>
    </row>
    <row r="1199" spans="1:7" s="741" customFormat="1" ht="12.75">
      <c r="A1199" s="483"/>
      <c r="B1199" s="483"/>
      <c r="C1199" s="483"/>
      <c r="D1199" s="484"/>
      <c r="E1199" s="485"/>
      <c r="F1199" s="485"/>
      <c r="G1199" s="742"/>
    </row>
    <row r="1200" spans="1:7" ht="14.25">
      <c r="A1200" s="431"/>
      <c r="B1200" s="1000" t="s">
        <v>135</v>
      </c>
      <c r="C1200" s="14"/>
      <c r="D1200" s="1488" t="s">
        <v>1930</v>
      </c>
      <c r="E1200" s="1488"/>
      <c r="F1200" s="1488"/>
    </row>
    <row r="1201" spans="1:7" ht="14.25">
      <c r="A1201" s="431"/>
      <c r="B1201" s="431"/>
      <c r="C1201" s="14"/>
      <c r="D1201" s="299"/>
      <c r="E1201" s="294"/>
      <c r="F1201" s="294"/>
    </row>
    <row r="1202" spans="1:7" ht="14.25">
      <c r="A1202" s="431"/>
      <c r="B1202" s="1000" t="s">
        <v>135</v>
      </c>
      <c r="C1202" s="14"/>
      <c r="D1202" s="1491" t="s">
        <v>1931</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1591</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1932</v>
      </c>
      <c r="E1207" s="1504"/>
      <c r="F1207" s="1504"/>
    </row>
    <row r="1208" spans="1:7" ht="12.75">
      <c r="A1208" s="432"/>
      <c r="B1208" s="432"/>
      <c r="C1208" s="310"/>
      <c r="D1208" s="1488" t="s">
        <v>1603</v>
      </c>
      <c r="E1208" s="1488"/>
      <c r="F1208" s="1488"/>
    </row>
    <row r="1209" spans="1:7" ht="12.75">
      <c r="A1209" s="433"/>
      <c r="B1209" s="433"/>
      <c r="C1209" s="311"/>
      <c r="D1209" s="294"/>
      <c r="E1209" s="294"/>
      <c r="F1209" s="294"/>
      <c r="G1209" s="2"/>
    </row>
    <row r="1210" spans="1:7" ht="14.25">
      <c r="A1210" s="431"/>
      <c r="B1210" s="1000" t="s">
        <v>1561</v>
      </c>
      <c r="C1210" s="14"/>
      <c r="D1210" s="1505" t="s">
        <v>2007</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135</v>
      </c>
      <c r="C1214" s="597"/>
      <c r="D1214" s="1518" t="s">
        <v>2268</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1561</v>
      </c>
      <c r="C1219" s="597"/>
      <c r="D1219" s="1519" t="s">
        <v>1933</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135</v>
      </c>
      <c r="C1225" s="597"/>
      <c r="D1225" s="1543" t="s">
        <v>1934</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135</v>
      </c>
      <c r="C1235" s="597"/>
      <c r="D1235" s="1519" t="s">
        <v>1935</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135</v>
      </c>
      <c r="C1240" s="14"/>
      <c r="D1240" s="1502" t="s">
        <v>1936</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1592</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1729</v>
      </c>
      <c r="E1246" s="1546"/>
      <c r="F1246" s="1546"/>
    </row>
    <row r="1247" spans="1:7" ht="12.75">
      <c r="A1247" s="162"/>
      <c r="B1247" s="162"/>
      <c r="D1247" s="1547" t="s">
        <v>2265</v>
      </c>
      <c r="E1247" s="1548"/>
      <c r="F1247" s="1548"/>
    </row>
    <row r="1248" spans="1:7" ht="12.75">
      <c r="A1248" s="448"/>
      <c r="B1248" s="448"/>
      <c r="C1248" s="424"/>
    </row>
    <row r="1249" spans="1:7" ht="14.25">
      <c r="A1249" s="431"/>
      <c r="B1249" s="431"/>
      <c r="C1249" s="311"/>
      <c r="D1249" s="1546" t="s">
        <v>1730</v>
      </c>
      <c r="E1249" s="1546"/>
      <c r="F1249" s="1546"/>
    </row>
    <row r="1250" spans="1:7" ht="12.75">
      <c r="A1250" s="152"/>
      <c r="B1250" s="1000" t="s">
        <v>1561</v>
      </c>
      <c r="C1250" s="14"/>
      <c r="D1250" s="1548" t="s">
        <v>1731</v>
      </c>
      <c r="E1250" s="1548"/>
      <c r="F1250" s="1548"/>
    </row>
    <row r="1251" spans="1:7" ht="12.75">
      <c r="A1251" s="152"/>
      <c r="B1251" s="152"/>
      <c r="C1251" s="14"/>
      <c r="D1251" s="1547" t="s">
        <v>2266</v>
      </c>
      <c r="E1251" s="1548"/>
      <c r="F1251" s="1548"/>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89" t="s">
        <v>2267</v>
      </c>
      <c r="E1254" s="1589"/>
      <c r="F1254" s="1589"/>
      <c r="G1254" s="2"/>
    </row>
    <row r="1255" spans="1:7" ht="14.25">
      <c r="A1255" s="596"/>
      <c r="B1255" s="1425"/>
      <c r="D1255" s="1589"/>
      <c r="E1255" s="1589"/>
      <c r="F1255" s="1589"/>
      <c r="G1255" s="2"/>
    </row>
    <row r="1256" spans="1:7" ht="12.75">
      <c r="A1256" s="162"/>
      <c r="B1256" s="1425"/>
      <c r="D1256" s="1589"/>
      <c r="E1256" s="1589"/>
      <c r="F1256" s="1589"/>
      <c r="G1256" s="2"/>
    </row>
    <row r="1257" spans="1:7" ht="12.75">
      <c r="A1257" s="1425"/>
      <c r="B1257" s="1425"/>
      <c r="D1257" s="1589"/>
      <c r="E1257" s="1589"/>
      <c r="F1257" s="1589"/>
      <c r="G1257" s="2"/>
    </row>
    <row r="1258" spans="1:7" ht="12.75" hidden="1" customHeight="1">
      <c r="A1258" s="1425"/>
      <c r="B1258" s="1425"/>
      <c r="D1258" s="1589"/>
      <c r="E1258" s="1589"/>
      <c r="F1258" s="1589"/>
      <c r="G1258" s="2"/>
    </row>
    <row r="1259" spans="1:7" ht="12.75">
      <c r="A1259" s="162"/>
      <c r="B1259" s="162"/>
      <c r="D1259" s="1589"/>
      <c r="E1259" s="1589"/>
      <c r="F1259" s="1589"/>
      <c r="G1259" s="2"/>
    </row>
    <row r="1260" spans="1:7" ht="12.75">
      <c r="A1260" s="162"/>
      <c r="B1260" s="162"/>
      <c r="D1260" s="1588" t="s">
        <v>2264</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135</v>
      </c>
      <c r="D1264" s="1485" t="s">
        <v>2142</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1594</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1593</v>
      </c>
      <c r="E1270" s="1545"/>
      <c r="F1270" s="1545"/>
      <c r="G1270" s="300"/>
    </row>
    <row r="1271" spans="1:7" ht="12.75" customHeight="1">
      <c r="A1271" s="76"/>
      <c r="B1271" s="76"/>
      <c r="C1271" s="297"/>
      <c r="D1271" s="1520" t="s">
        <v>1604</v>
      </c>
      <c r="E1271" s="1520"/>
      <c r="F1271" s="1520"/>
      <c r="G1271" s="300"/>
    </row>
    <row r="1272" spans="1:7" ht="12.75" customHeight="1">
      <c r="A1272" s="76"/>
      <c r="B1272" s="76"/>
      <c r="C1272" s="297"/>
      <c r="D1272" s="300"/>
      <c r="E1272" s="300"/>
      <c r="F1272" s="300"/>
      <c r="G1272" s="300"/>
    </row>
    <row r="1273" spans="1:7" ht="14.25">
      <c r="A1273" s="431"/>
      <c r="B1273" s="1000" t="s">
        <v>135</v>
      </c>
      <c r="C1273" s="14"/>
      <c r="D1273" s="1483" t="s">
        <v>1146</v>
      </c>
      <c r="E1273" s="1483"/>
      <c r="F1273" s="1483"/>
    </row>
    <row r="1274" spans="1:7" ht="12.75">
      <c r="A1274" s="152"/>
      <c r="B1274" s="152"/>
      <c r="C1274" s="14"/>
      <c r="D1274" s="1488" t="s">
        <v>1283</v>
      </c>
      <c r="E1274" s="1488"/>
      <c r="F1274" s="1488"/>
    </row>
    <row r="1275" spans="1:7" ht="12.75">
      <c r="A1275" s="152"/>
      <c r="B1275" s="152"/>
      <c r="C1275" s="14"/>
      <c r="D1275" s="294"/>
      <c r="E1275" s="1508" t="s">
        <v>1733</v>
      </c>
      <c r="F1275" s="1508"/>
    </row>
    <row r="1276" spans="1:7" ht="12.75">
      <c r="A1276" s="152"/>
      <c r="B1276" s="152"/>
      <c r="C1276" s="14"/>
      <c r="D1276" s="6"/>
      <c r="E1276" s="294"/>
      <c r="F1276" s="294"/>
    </row>
    <row r="1277" spans="1:7" ht="12.75">
      <c r="A1277" s="152"/>
      <c r="B1277" s="152"/>
      <c r="C1277" s="14"/>
      <c r="D1277" s="1544" t="s">
        <v>1437</v>
      </c>
      <c r="E1277" s="1544"/>
      <c r="F1277" s="1544"/>
    </row>
    <row r="1278" spans="1:7" ht="12.75">
      <c r="A1278" s="152"/>
      <c r="B1278" s="1000" t="s">
        <v>1561</v>
      </c>
      <c r="C1278" s="152"/>
      <c r="D1278" s="1491" t="s">
        <v>1734</v>
      </c>
      <c r="E1278" s="1491"/>
      <c r="F1278" s="1491"/>
      <c r="G1278" s="2"/>
    </row>
    <row r="1279" spans="1:7" ht="12.75">
      <c r="A1279" s="152"/>
      <c r="B1279" s="152"/>
      <c r="C1279" s="14"/>
      <c r="D1279" s="1491"/>
      <c r="E1279" s="1491"/>
      <c r="F1279" s="1491"/>
      <c r="G1279" s="2"/>
    </row>
    <row r="1280" spans="1:7" ht="12.75">
      <c r="A1280" s="152"/>
      <c r="B1280" s="152"/>
      <c r="C1280" s="14"/>
      <c r="D1280" s="855" t="s">
        <v>1440</v>
      </c>
      <c r="E1280" s="2"/>
      <c r="F1280" s="2"/>
      <c r="G1280" s="2"/>
    </row>
    <row r="1281" spans="1:7" ht="13.7" customHeight="1">
      <c r="A1281" s="152"/>
      <c r="B1281" s="152"/>
      <c r="C1281" s="14"/>
      <c r="D1281" s="1491" t="s">
        <v>1735</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1149</v>
      </c>
      <c r="E1285" s="1508"/>
      <c r="F1285" s="1508"/>
      <c r="G1285" s="2"/>
    </row>
    <row r="1286" spans="1:7" ht="12.75">
      <c r="A1286" s="152"/>
      <c r="B1286" s="1000" t="s">
        <v>135</v>
      </c>
      <c r="C1286" s="152"/>
      <c r="D1286" s="1483" t="s">
        <v>1438</v>
      </c>
      <c r="E1286" s="1483"/>
      <c r="F1286" s="1483"/>
      <c r="G1286" s="2"/>
    </row>
    <row r="1287" spans="1:7" ht="12.75">
      <c r="A1287" s="152"/>
      <c r="B1287" s="152"/>
      <c r="C1287" s="14"/>
      <c r="D1287" s="294"/>
      <c r="E1287" s="2"/>
      <c r="F1287" s="2"/>
      <c r="G1287" s="2"/>
    </row>
    <row r="1288" spans="1:7" ht="12.75">
      <c r="A1288" s="152"/>
      <c r="B1288" s="152"/>
      <c r="C1288" s="14"/>
      <c r="D1288" s="1515" t="s">
        <v>1439</v>
      </c>
      <c r="E1288" s="1515"/>
      <c r="F1288" s="1515"/>
      <c r="G1288" s="2"/>
    </row>
    <row r="1289" spans="1:7" ht="12.75">
      <c r="A1289" s="152"/>
      <c r="B1289" s="152"/>
      <c r="C1289" s="14"/>
      <c r="D1289" s="6" t="s">
        <v>1147</v>
      </c>
      <c r="E1289" s="2"/>
      <c r="F1289" s="2"/>
      <c r="G1289" s="2"/>
    </row>
    <row r="1290" spans="1:7" ht="14.45" customHeight="1">
      <c r="A1290" s="431"/>
      <c r="B1290" s="1000" t="s">
        <v>1561</v>
      </c>
      <c r="C1290" s="152"/>
      <c r="D1290" s="1491" t="s">
        <v>1736</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135</v>
      </c>
      <c r="C1295" s="14"/>
      <c r="D1295" s="1491" t="s">
        <v>1737</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1638</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1639</v>
      </c>
      <c r="E1303" s="1530"/>
      <c r="F1303" s="1530"/>
      <c r="G1303" s="300"/>
    </row>
    <row r="1304" spans="1:7" ht="12.75">
      <c r="A1304" s="437"/>
      <c r="B1304" s="437"/>
      <c r="C1304" s="425"/>
      <c r="D1304" s="1531" t="s">
        <v>1656</v>
      </c>
      <c r="E1304" s="1531"/>
      <c r="F1304" s="1531"/>
      <c r="G1304" s="426"/>
    </row>
    <row r="1305" spans="1:7" ht="10.5" customHeight="1">
      <c r="A1305" s="162"/>
      <c r="B1305" s="162"/>
    </row>
    <row r="1306" spans="1:7" ht="14.25">
      <c r="A1306" s="431"/>
      <c r="B1306" s="1000" t="s">
        <v>135</v>
      </c>
      <c r="D1306" s="1483" t="s">
        <v>1284</v>
      </c>
      <c r="E1306" s="1483"/>
      <c r="F1306" s="1483"/>
    </row>
    <row r="1307" spans="1:7" ht="12.75">
      <c r="A1307" s="162"/>
      <c r="B1307" s="162"/>
      <c r="D1307" s="294"/>
      <c r="E1307" s="1515" t="s">
        <v>1562</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1015" zoomScaleNormal="100" zoomScaleSheetLayoutView="100" workbookViewId="0">
      <selection activeCell="A1048576" sqref="A1048576"/>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8" t="s">
        <v>876</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38" ht="15" customHeight="1">
      <c r="A10" s="1984" t="s">
        <v>2277</v>
      </c>
      <c r="B10" s="1984"/>
      <c r="C10" s="1984"/>
      <c r="D10" s="1984"/>
      <c r="E10" s="1984"/>
      <c r="F10" s="1984"/>
      <c r="G10" s="1984"/>
      <c r="H10" s="1984"/>
      <c r="I10" s="1984"/>
      <c r="J10" s="1984"/>
      <c r="K10" s="1984"/>
      <c r="L10" s="1984"/>
      <c r="M10" s="1984"/>
      <c r="N10" s="1984"/>
      <c r="O10" s="1984"/>
      <c r="P10" s="1984"/>
      <c r="Q10" s="1984"/>
      <c r="R10" s="1984"/>
      <c r="S10" s="1984"/>
      <c r="T10" s="1984"/>
      <c r="U10" s="1984"/>
      <c r="V10" s="1984"/>
      <c r="W10" s="1984"/>
      <c r="X10" s="1984"/>
      <c r="Y10" s="1984"/>
      <c r="Z10" s="1984"/>
      <c r="AA10" s="1984"/>
      <c r="AB10" s="1984"/>
      <c r="AC10" s="1984"/>
      <c r="AD10" s="1984"/>
      <c r="AE10" s="1984"/>
      <c r="AF10" s="1984"/>
      <c r="AG10" s="1984"/>
      <c r="AH10" s="1984"/>
      <c r="AI10" s="1984"/>
      <c r="AJ10" s="1984"/>
      <c r="AK10" s="1984"/>
      <c r="AL10" s="1984"/>
    </row>
    <row r="11" spans="1:38" s="672" customFormat="1" ht="12.75">
      <c r="A11" s="1802" t="s">
        <v>2297</v>
      </c>
      <c r="B11" s="1803"/>
      <c r="C11" s="1803"/>
      <c r="D11" s="1803"/>
      <c r="E11" s="1803"/>
      <c r="F11" s="1803"/>
      <c r="G11" s="1803"/>
      <c r="H11" s="1803"/>
      <c r="I11" s="1803"/>
      <c r="J11" s="1803"/>
      <c r="K11" s="1803"/>
      <c r="L11" s="1803"/>
      <c r="M11" s="1803"/>
      <c r="N11" s="1803"/>
      <c r="O11" s="1803"/>
      <c r="P11" s="1803"/>
      <c r="Q11" s="1803"/>
      <c r="R11" s="1803"/>
      <c r="S11" s="1803"/>
      <c r="T11" s="1803"/>
      <c r="U11" s="1803"/>
      <c r="V11" s="1803"/>
      <c r="W11" s="1803"/>
      <c r="X11" s="1803"/>
      <c r="Y11" s="1803"/>
      <c r="Z11" s="1803"/>
      <c r="AA11" s="1803"/>
      <c r="AB11" s="1803"/>
      <c r="AC11" s="1803"/>
      <c r="AD11" s="1803"/>
      <c r="AE11" s="1803"/>
      <c r="AF11" s="1803"/>
      <c r="AG11" s="1803"/>
      <c r="AH11" s="1803"/>
      <c r="AI11" s="1803"/>
      <c r="AJ11" s="1803"/>
      <c r="AK11" s="1803"/>
      <c r="AL11" s="1803"/>
    </row>
    <row r="12" spans="1:38" ht="12.75">
      <c r="A12" s="1455" t="s">
        <v>2205</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6" t="s">
        <v>2306</v>
      </c>
      <c r="I15" s="1776"/>
      <c r="J15" s="1776"/>
      <c r="K15" s="1776"/>
      <c r="L15" s="1776"/>
      <c r="M15" s="1776"/>
      <c r="N15" s="1776"/>
      <c r="O15" s="1776"/>
      <c r="P15" s="1776"/>
      <c r="Q15" s="1776"/>
      <c r="R15" s="1776"/>
      <c r="S15" s="1776"/>
      <c r="T15" s="1776"/>
      <c r="U15" s="1776"/>
      <c r="V15" s="1776"/>
      <c r="W15" s="1776"/>
      <c r="X15" s="1776"/>
      <c r="Y15" s="1776"/>
      <c r="Z15" s="1776"/>
      <c r="AA15" s="1776"/>
      <c r="AB15" s="1776"/>
      <c r="AC15" s="1776"/>
      <c r="AD15" s="1776"/>
      <c r="AE15" s="1776"/>
      <c r="AF15" s="1776"/>
      <c r="AG15" s="1776"/>
      <c r="AH15" s="1776"/>
      <c r="AI15" s="1776"/>
      <c r="AJ15" s="1776"/>
    </row>
    <row r="16" spans="1:38" ht="12.75" customHeight="1"/>
    <row r="17" spans="1:40" ht="12.75" customHeight="1">
      <c r="A17" s="154" t="s">
        <v>877</v>
      </c>
      <c r="C17" s="8"/>
      <c r="D17" s="8"/>
      <c r="E17" s="8"/>
      <c r="F17" s="8"/>
      <c r="G17" s="8"/>
      <c r="H17" s="1597" t="s">
        <v>2307</v>
      </c>
      <c r="I17" s="1598"/>
      <c r="J17" s="1598"/>
      <c r="K17" s="1598"/>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row>
    <row r="18" spans="1:40" ht="12.75" customHeight="1"/>
    <row r="19" spans="1:40" ht="15" customHeight="1">
      <c r="A19" s="1476" t="s">
        <v>1243</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07" t="s">
        <v>1523</v>
      </c>
      <c r="B20" s="1807"/>
      <c r="C20" s="1807"/>
      <c r="D20" s="1807"/>
      <c r="E20" s="1807"/>
      <c r="F20" s="1807"/>
      <c r="G20" s="1807"/>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8">
        <f>'Basis &amp; Credits'!AB55</f>
        <v>683135.8</v>
      </c>
      <c r="N25" s="1808"/>
      <c r="O25" s="1808"/>
      <c r="P25" s="1808"/>
      <c r="Q25" s="1808"/>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8">
        <f>'Basis &amp; Credits'!AB76</f>
        <v>0</v>
      </c>
      <c r="N27" s="1808"/>
      <c r="O27" s="1808"/>
      <c r="P27" s="1808"/>
      <c r="Q27" s="1808"/>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1" t="s">
        <v>135</v>
      </c>
      <c r="P33" s="163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06"/>
      <c r="H128" s="1806"/>
      <c r="I128" s="72" t="s">
        <v>466</v>
      </c>
      <c r="J128" s="72"/>
      <c r="L128" s="1804" t="s">
        <v>2426</v>
      </c>
      <c r="M128" s="1805"/>
      <c r="N128" s="1805"/>
      <c r="O128" s="72" t="s">
        <v>2279</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4" t="s">
        <v>2362</v>
      </c>
      <c r="D130" s="1805"/>
      <c r="E130" s="1805"/>
      <c r="F130" s="1805"/>
      <c r="G130" s="1805"/>
      <c r="H130" s="1805"/>
      <c r="I130" s="1805"/>
      <c r="J130" s="1805"/>
      <c r="K130" s="1805"/>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t="s">
        <v>2327</v>
      </c>
      <c r="Z131" s="1598"/>
      <c r="AA131" s="1598"/>
      <c r="AB131" s="1598"/>
      <c r="AC131" s="1598"/>
      <c r="AD131" s="1598"/>
      <c r="AE131" s="1598"/>
      <c r="AF131" s="1598"/>
      <c r="AG131" s="1598"/>
      <c r="AH131" s="1598"/>
      <c r="AI131" s="1598"/>
      <c r="AJ131" s="1598"/>
      <c r="AK131" s="159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7" t="s">
        <v>2427</v>
      </c>
      <c r="Z134" s="1598"/>
      <c r="AA134" s="1598"/>
      <c r="AB134" s="1598"/>
      <c r="AC134" s="1598"/>
      <c r="AD134" s="1598"/>
      <c r="AE134" s="1598"/>
      <c r="AF134" s="1598"/>
      <c r="AG134" s="1598"/>
      <c r="AH134" s="1598"/>
      <c r="AI134" s="1598"/>
      <c r="AJ134" s="1598"/>
      <c r="AK134" s="1598"/>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7" t="s">
        <v>2356</v>
      </c>
      <c r="P160" s="1598"/>
      <c r="Q160" s="1598"/>
      <c r="R160" s="1598"/>
      <c r="S160" s="1598"/>
      <c r="T160" s="1598"/>
      <c r="U160" s="1598"/>
      <c r="V160" s="1598"/>
      <c r="W160" s="1598"/>
      <c r="X160" s="1598"/>
      <c r="Y160" s="1598"/>
      <c r="Z160" s="1598"/>
      <c r="AA160" s="1598"/>
      <c r="AB160" s="1598"/>
      <c r="AC160" s="1598"/>
      <c r="AD160" s="1598"/>
      <c r="AE160" s="1598"/>
      <c r="AF160" s="1598"/>
      <c r="AG160" s="1598"/>
      <c r="AH160" s="1598"/>
    </row>
    <row r="161" spans="1:59" ht="12.75" customHeight="1">
      <c r="D161" s="768" t="s">
        <v>610</v>
      </c>
      <c r="F161" s="42"/>
      <c r="G161" s="42"/>
      <c r="H161" s="42"/>
      <c r="I161" s="42"/>
      <c r="J161" s="42"/>
      <c r="K161" s="42"/>
      <c r="L161" s="42"/>
      <c r="M161" s="42"/>
      <c r="N161" s="42"/>
      <c r="O161" s="1791" t="s">
        <v>2357</v>
      </c>
      <c r="P161" s="1601"/>
      <c r="Q161" s="1601"/>
      <c r="R161" s="1601"/>
      <c r="S161" s="1601"/>
      <c r="T161" s="1601"/>
      <c r="U161" s="1601"/>
      <c r="V161" s="1601"/>
      <c r="W161" s="1601"/>
      <c r="X161" s="1601"/>
      <c r="Y161" s="1601"/>
      <c r="Z161" s="1601"/>
      <c r="AA161" s="1601"/>
      <c r="AB161" s="1601"/>
      <c r="AC161" s="1601"/>
      <c r="AD161" s="1601"/>
      <c r="AE161" s="1601"/>
      <c r="AF161" s="1601"/>
      <c r="AG161" s="1601"/>
      <c r="AH161" s="1601"/>
      <c r="AI161" s="16" t="s">
        <v>783</v>
      </c>
    </row>
    <row r="162" spans="1:59" ht="12.75" customHeight="1">
      <c r="D162" s="17" t="s">
        <v>611</v>
      </c>
      <c r="F162" s="17"/>
      <c r="G162" s="17"/>
      <c r="H162" s="17"/>
      <c r="I162" s="17"/>
      <c r="J162" s="17"/>
      <c r="K162" s="17"/>
      <c r="L162" s="17"/>
      <c r="M162" s="17"/>
      <c r="N162" s="17"/>
      <c r="O162" s="1799" t="s">
        <v>612</v>
      </c>
      <c r="P162" s="1799"/>
      <c r="Q162" s="1799"/>
      <c r="R162" s="1799"/>
      <c r="S162" s="1799"/>
      <c r="T162" s="1799"/>
      <c r="U162" s="1799"/>
      <c r="V162" s="1799"/>
      <c r="W162" s="1799"/>
      <c r="X162" s="1799"/>
      <c r="Y162" s="1799"/>
      <c r="Z162" s="1799"/>
      <c r="AA162" s="1799"/>
      <c r="AB162" s="1799"/>
      <c r="AC162" s="1799"/>
      <c r="AD162" s="1799"/>
      <c r="AE162" s="1799"/>
      <c r="AF162" s="1799"/>
      <c r="AG162" s="1799"/>
      <c r="AH162" s="1799"/>
    </row>
    <row r="163" spans="1:59" ht="12.75" customHeight="1">
      <c r="D163" s="42" t="s">
        <v>721</v>
      </c>
      <c r="F163" s="42"/>
      <c r="G163" s="42"/>
      <c r="H163" s="42"/>
      <c r="I163" s="42"/>
      <c r="J163" s="42"/>
      <c r="K163" s="42"/>
      <c r="L163" s="42"/>
      <c r="M163" s="42"/>
      <c r="N163" s="42"/>
      <c r="O163" s="1597" t="s">
        <v>2360</v>
      </c>
      <c r="P163" s="1600"/>
      <c r="Q163" s="1600"/>
      <c r="R163" s="1600"/>
      <c r="S163" s="1600"/>
      <c r="T163" s="1600"/>
      <c r="U163" s="1600"/>
      <c r="V163" s="1600"/>
      <c r="W163" s="1600"/>
      <c r="X163" s="1600"/>
      <c r="Y163" s="1600"/>
      <c r="Z163" s="1600"/>
      <c r="AA163" s="1600"/>
      <c r="AB163" s="1600"/>
      <c r="AC163" s="1600"/>
      <c r="AD163" s="1600"/>
      <c r="AE163" s="1600"/>
      <c r="AF163" s="1600"/>
      <c r="AG163" s="1600"/>
      <c r="AH163" s="1600"/>
    </row>
    <row r="164" spans="1:59" ht="12.75" customHeight="1">
      <c r="D164" s="42" t="s">
        <v>722</v>
      </c>
      <c r="F164" s="42"/>
      <c r="G164" s="42"/>
      <c r="H164" s="42"/>
      <c r="I164" s="42"/>
      <c r="J164" s="42"/>
      <c r="K164" s="42"/>
      <c r="L164" s="42"/>
      <c r="M164" s="42"/>
      <c r="N164" s="42"/>
      <c r="O164" s="1597" t="s">
        <v>2309</v>
      </c>
      <c r="P164" s="1598"/>
      <c r="Q164" s="1598"/>
      <c r="R164" s="1598"/>
      <c r="S164" s="1598"/>
      <c r="T164" s="1598"/>
      <c r="U164" s="1598"/>
      <c r="V164" s="1598"/>
      <c r="W164" s="1598"/>
      <c r="X164" s="1598"/>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2">
        <v>94533</v>
      </c>
      <c r="P165" s="1812"/>
      <c r="Q165" s="1812"/>
      <c r="R165" s="1812"/>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2" t="s">
        <v>2359</v>
      </c>
      <c r="P166" s="1593"/>
      <c r="Q166" s="1593"/>
      <c r="R166" s="1593"/>
      <c r="S166" s="1593"/>
      <c r="T166" s="1593"/>
      <c r="V166" s="283" t="s">
        <v>12</v>
      </c>
      <c r="W166" s="1813"/>
      <c r="X166" s="1813"/>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3"/>
      <c r="P167" s="1593"/>
      <c r="Q167" s="1593"/>
      <c r="R167" s="1593"/>
      <c r="S167" s="1593"/>
      <c r="T167" s="1593"/>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5" t="s">
        <v>2358</v>
      </c>
      <c r="P168" s="1595"/>
      <c r="Q168" s="1595"/>
      <c r="R168" s="1595"/>
      <c r="S168" s="1595"/>
      <c r="T168" s="1595"/>
      <c r="U168" s="1595"/>
      <c r="V168" s="1595"/>
      <c r="W168" s="1595"/>
      <c r="X168" s="1595"/>
      <c r="Y168" s="1595"/>
      <c r="Z168" s="1595"/>
      <c r="AA168" s="1595"/>
      <c r="AB168" s="1595"/>
      <c r="AC168" s="1595"/>
      <c r="AD168" s="1595"/>
      <c r="AE168" s="1595"/>
      <c r="AF168" s="1595"/>
      <c r="AG168" s="1595"/>
      <c r="AH168" s="159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1" t="s">
        <v>2280</v>
      </c>
      <c r="E171" s="2071"/>
      <c r="F171" s="2071"/>
      <c r="G171" s="2071"/>
      <c r="H171" s="2071"/>
      <c r="I171" s="2071"/>
      <c r="J171" s="2071"/>
      <c r="K171" s="2071"/>
      <c r="L171" s="2071"/>
      <c r="M171" s="2071"/>
      <c r="N171" s="2071"/>
      <c r="O171" s="2071"/>
      <c r="P171" s="2071"/>
      <c r="Q171" s="2071"/>
      <c r="R171" s="2071"/>
      <c r="S171" s="2071"/>
      <c r="T171" s="2071"/>
      <c r="U171" s="2071"/>
      <c r="V171" s="2071"/>
      <c r="W171" s="2071"/>
      <c r="X171" s="2071"/>
      <c r="Y171" s="2071"/>
      <c r="Z171" s="416"/>
      <c r="AA171" s="412"/>
      <c r="AB171" s="412"/>
      <c r="AC171" s="412"/>
      <c r="AD171" s="412"/>
      <c r="AE171" s="412"/>
      <c r="AF171" s="412"/>
      <c r="AG171" s="412"/>
      <c r="AH171" s="412"/>
      <c r="AI171" s="50"/>
      <c r="AJ171" s="50"/>
      <c r="AK171" s="50"/>
      <c r="AL171" s="50"/>
    </row>
    <row r="172" spans="1:59" ht="12.75" customHeight="1"/>
    <row r="173" spans="1:59" ht="12.75">
      <c r="A173" s="1602" t="s">
        <v>428</v>
      </c>
      <c r="B173" s="1602"/>
      <c r="C173" s="1602"/>
      <c r="D173" s="1602"/>
      <c r="E173" s="1602"/>
      <c r="F173" s="1602"/>
      <c r="G173" s="1602"/>
      <c r="H173" s="1602"/>
      <c r="I173" s="1602"/>
      <c r="J173" s="1602"/>
      <c r="K173" s="1602"/>
      <c r="L173" s="1602"/>
      <c r="M173" s="1602"/>
      <c r="N173" s="1602"/>
      <c r="O173" s="1602"/>
      <c r="P173" s="1602"/>
      <c r="Q173" s="1602"/>
      <c r="R173" s="1602"/>
      <c r="S173" s="1602"/>
      <c r="T173" s="1602"/>
      <c r="U173" s="1602"/>
      <c r="V173" s="1602"/>
      <c r="W173" s="1602"/>
      <c r="X173" s="1602"/>
      <c r="Y173" s="1602"/>
      <c r="Z173" s="1602"/>
      <c r="AA173" s="1602"/>
      <c r="AB173" s="1602"/>
      <c r="AC173" s="1602"/>
      <c r="AD173" s="1602"/>
      <c r="AE173" s="1602"/>
      <c r="AF173" s="1602"/>
      <c r="AG173" s="1602"/>
      <c r="AH173" s="1602"/>
      <c r="AI173" s="1602"/>
      <c r="AJ173" s="1602"/>
      <c r="AK173" s="1602"/>
      <c r="AL173" s="1602"/>
    </row>
    <row r="174" spans="1:59" ht="12.75" customHeight="1" thickBot="1">
      <c r="A174" s="1603"/>
      <c r="B174" s="1603"/>
      <c r="C174" s="1603"/>
      <c r="D174" s="1603"/>
      <c r="E174" s="1603"/>
      <c r="F174" s="1603"/>
      <c r="G174" s="1603"/>
      <c r="H174" s="1603"/>
      <c r="I174" s="1603"/>
      <c r="J174" s="1603"/>
      <c r="K174" s="1603"/>
      <c r="L174" s="1603"/>
      <c r="M174" s="1603"/>
      <c r="N174" s="1603"/>
      <c r="O174" s="1603"/>
      <c r="P174" s="1603"/>
      <c r="Q174" s="1603"/>
      <c r="R174" s="1603"/>
      <c r="S174" s="1603"/>
      <c r="T174" s="1603"/>
      <c r="U174" s="1603"/>
      <c r="V174" s="1603"/>
      <c r="W174" s="1603"/>
      <c r="X174" s="1603"/>
      <c r="Y174" s="1603"/>
      <c r="Z174" s="1603"/>
      <c r="AA174" s="1603"/>
      <c r="AB174" s="1603"/>
      <c r="AC174" s="1603"/>
      <c r="AD174" s="1603"/>
      <c r="AE174" s="1603"/>
      <c r="AF174" s="1603"/>
      <c r="AG174" s="1603"/>
      <c r="AH174" s="1603"/>
      <c r="AI174" s="1603"/>
      <c r="AJ174" s="1603"/>
      <c r="AK174" s="1603"/>
      <c r="AL174" s="1603"/>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822" t="s">
        <v>568</v>
      </c>
      <c r="K177" s="1822"/>
      <c r="L177" s="1822"/>
      <c r="M177" s="1822"/>
      <c r="N177" s="1822"/>
      <c r="O177" s="1822"/>
      <c r="P177" s="1822"/>
      <c r="Q177" s="1822"/>
      <c r="R177" s="1822"/>
      <c r="S177" s="1822"/>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1" t="s">
        <v>536</v>
      </c>
      <c r="V178" s="1631"/>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23"/>
      <c r="V179" s="1823"/>
      <c r="W179" s="4" t="s">
        <v>259</v>
      </c>
      <c r="X179" s="1811"/>
      <c r="Y179" s="1811"/>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1" t="s">
        <v>536</v>
      </c>
      <c r="V181" s="1631"/>
      <c r="W181" s="3"/>
      <c r="X181" s="3"/>
      <c r="Y181" s="3"/>
      <c r="AD181" s="35"/>
      <c r="AF181" s="35"/>
      <c r="AH181" s="35"/>
      <c r="AJ181" s="3"/>
      <c r="AK181" s="3"/>
      <c r="AL181" s="3"/>
      <c r="BA181" s="47" t="s">
        <v>82</v>
      </c>
      <c r="BG181" s="16" t="s">
        <v>439</v>
      </c>
    </row>
    <row r="182" spans="1:59" ht="12.75">
      <c r="A182" s="35"/>
      <c r="C182" s="54"/>
      <c r="D182" s="624" t="s">
        <v>1392</v>
      </c>
      <c r="AD182" s="35"/>
      <c r="AF182" s="35"/>
      <c r="AH182" s="35"/>
      <c r="AJ182" s="3"/>
      <c r="AK182" s="3"/>
      <c r="AL182" s="3"/>
      <c r="BA182" s="47" t="s">
        <v>83</v>
      </c>
      <c r="BG182" s="16" t="s">
        <v>440</v>
      </c>
    </row>
    <row r="183" spans="1:59" ht="12.75">
      <c r="A183" s="35"/>
      <c r="C183" s="54"/>
      <c r="E183" s="827" t="s">
        <v>257</v>
      </c>
      <c r="F183" s="625"/>
      <c r="G183" s="827"/>
      <c r="H183" s="827" t="s">
        <v>258</v>
      </c>
      <c r="I183" s="625"/>
      <c r="J183" s="1992"/>
      <c r="K183" s="1992"/>
      <c r="L183" s="826" t="s">
        <v>259</v>
      </c>
      <c r="M183" s="1825"/>
      <c r="N183" s="1825"/>
      <c r="O183" s="625"/>
      <c r="P183" s="625"/>
      <c r="Q183" s="625"/>
      <c r="R183" s="625"/>
      <c r="AE183" s="35"/>
      <c r="AJ183" s="3"/>
      <c r="AK183" s="3"/>
      <c r="AL183" s="3"/>
      <c r="BA183" s="47" t="s">
        <v>530</v>
      </c>
      <c r="BG183" s="16" t="s">
        <v>441</v>
      </c>
    </row>
    <row r="184" spans="1:59" ht="12.75">
      <c r="A184" s="35"/>
      <c r="C184" s="54"/>
      <c r="E184" s="777" t="s">
        <v>1393</v>
      </c>
      <c r="F184" s="625"/>
      <c r="G184" s="827"/>
      <c r="H184" s="827"/>
      <c r="I184" s="827"/>
      <c r="J184" s="827"/>
      <c r="K184" s="827"/>
      <c r="L184" s="827"/>
      <c r="N184" s="1993"/>
      <c r="O184" s="1993"/>
      <c r="P184" s="1993"/>
      <c r="Q184" s="1993"/>
      <c r="R184" s="1993"/>
      <c r="AE184" s="35"/>
      <c r="AJ184" s="3"/>
      <c r="AK184" s="3"/>
      <c r="AL184" s="3"/>
      <c r="BA184" s="47" t="s">
        <v>531</v>
      </c>
      <c r="BG184" s="16" t="s">
        <v>442</v>
      </c>
    </row>
    <row r="185" spans="1:59" ht="12.75">
      <c r="A185" s="35"/>
      <c r="C185" s="55"/>
      <c r="D185" s="3" t="s">
        <v>613</v>
      </c>
      <c r="O185" s="625"/>
      <c r="P185" s="827"/>
      <c r="Q185" s="625"/>
      <c r="R185" s="625"/>
      <c r="Y185" s="1631" t="s">
        <v>536</v>
      </c>
      <c r="Z185" s="1814"/>
      <c r="AE185" s="35"/>
      <c r="AJ185" s="3"/>
      <c r="AK185" s="3"/>
      <c r="AL185" s="3"/>
      <c r="BA185" s="47" t="s">
        <v>532</v>
      </c>
      <c r="BG185" s="16" t="s">
        <v>443</v>
      </c>
    </row>
    <row r="186" spans="1:59" ht="12.75">
      <c r="A186" s="35"/>
      <c r="C186" s="55"/>
      <c r="D186" s="57"/>
      <c r="E186" s="624" t="s">
        <v>1391</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1" t="str">
        <f>H17</f>
        <v>The Vines at Tabor</v>
      </c>
      <c r="J191" s="1801"/>
      <c r="K191" s="1801"/>
      <c r="L191" s="1801"/>
      <c r="M191" s="1801"/>
      <c r="N191" s="1801"/>
      <c r="O191" s="1801"/>
      <c r="P191" s="1801"/>
      <c r="Q191" s="1801"/>
      <c r="R191" s="1801"/>
      <c r="S191" s="1801"/>
      <c r="T191" s="1801"/>
      <c r="U191" s="1801"/>
      <c r="V191" s="1801"/>
      <c r="W191" s="1801"/>
      <c r="X191" s="1801"/>
      <c r="Y191" s="1801"/>
      <c r="Z191" s="1801"/>
      <c r="AA191" s="1801"/>
      <c r="AB191" s="1801"/>
      <c r="AC191" s="1801"/>
      <c r="AD191" s="1801"/>
      <c r="AE191" s="1801"/>
      <c r="AF191" s="35"/>
      <c r="AH191" s="35"/>
      <c r="AJ191" s="3"/>
      <c r="AK191" s="3"/>
      <c r="AL191" s="3"/>
      <c r="BA191" s="47" t="s">
        <v>542</v>
      </c>
      <c r="BG191" s="16" t="s">
        <v>449</v>
      </c>
    </row>
    <row r="192" spans="1:59" ht="12.75">
      <c r="A192" s="35"/>
      <c r="C192" s="58"/>
      <c r="D192" s="35" t="s">
        <v>483</v>
      </c>
      <c r="E192" s="35"/>
      <c r="F192" s="35"/>
      <c r="G192" s="35"/>
      <c r="H192" s="35"/>
      <c r="I192" s="1724" t="s">
        <v>2308</v>
      </c>
      <c r="J192" s="1724"/>
      <c r="K192" s="1724"/>
      <c r="L192" s="1724"/>
      <c r="M192" s="1724"/>
      <c r="N192" s="1724"/>
      <c r="O192" s="1724"/>
      <c r="P192" s="1724"/>
      <c r="Q192" s="1724"/>
      <c r="R192" s="1724"/>
      <c r="S192" s="1724"/>
      <c r="T192" s="1724"/>
      <c r="U192" s="1724"/>
      <c r="V192" s="1724"/>
      <c r="W192" s="1724"/>
      <c r="X192" s="1724"/>
      <c r="Y192" s="1724"/>
      <c r="Z192" s="1724"/>
      <c r="AA192" s="1724"/>
      <c r="AB192" s="1724"/>
      <c r="AC192" s="1724"/>
      <c r="AD192" s="1724"/>
      <c r="AE192" s="1724"/>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987"/>
      <c r="F194" s="1987"/>
      <c r="G194" s="1987"/>
      <c r="H194" s="1987"/>
      <c r="I194" s="1987"/>
      <c r="J194" s="1987"/>
      <c r="K194" s="1987"/>
      <c r="L194" s="1987"/>
      <c r="M194" s="1987"/>
      <c r="N194" s="1987"/>
      <c r="O194" s="1987"/>
      <c r="P194" s="1987"/>
      <c r="Q194" s="1987"/>
      <c r="R194" s="1987"/>
      <c r="S194" s="1987"/>
      <c r="T194" s="1987"/>
      <c r="U194" s="1987"/>
      <c r="V194" s="1987"/>
      <c r="W194" s="1987"/>
      <c r="X194" s="1987"/>
      <c r="Y194" s="1987"/>
      <c r="Z194" s="1987"/>
      <c r="AA194" s="1987"/>
      <c r="AB194" s="1987"/>
      <c r="AC194" s="1987"/>
      <c r="AD194" s="1987"/>
      <c r="AE194" s="1987"/>
      <c r="AF194" s="35"/>
      <c r="AH194" s="35"/>
      <c r="AJ194" s="3"/>
      <c r="AK194" s="3"/>
      <c r="AL194" s="3"/>
      <c r="BA194" s="47" t="s">
        <v>668</v>
      </c>
      <c r="BG194" s="16" t="s">
        <v>452</v>
      </c>
    </row>
    <row r="195" spans="1:59" ht="12.75">
      <c r="A195" s="35"/>
      <c r="C195" s="58"/>
      <c r="D195" s="35"/>
      <c r="E195" s="1986"/>
      <c r="F195" s="1986"/>
      <c r="G195" s="1986"/>
      <c r="H195" s="1986"/>
      <c r="I195" s="1986"/>
      <c r="J195" s="1986"/>
      <c r="K195" s="1986"/>
      <c r="L195" s="1986"/>
      <c r="M195" s="1986"/>
      <c r="N195" s="1986"/>
      <c r="O195" s="1986"/>
      <c r="P195" s="1986"/>
      <c r="Q195" s="1986"/>
      <c r="R195" s="1986"/>
      <c r="S195" s="1986"/>
      <c r="T195" s="1986"/>
      <c r="U195" s="1986"/>
      <c r="V195" s="1986"/>
      <c r="W195" s="1986"/>
      <c r="X195" s="1986"/>
      <c r="Y195" s="1986"/>
      <c r="Z195" s="1986"/>
      <c r="AA195" s="1986"/>
      <c r="AB195" s="1986"/>
      <c r="AC195" s="1986"/>
      <c r="AD195" s="1986"/>
      <c r="AE195" s="1986"/>
      <c r="AF195" s="35"/>
      <c r="AH195" s="35"/>
      <c r="AJ195" s="3"/>
      <c r="AK195" s="3"/>
      <c r="AL195" s="3"/>
      <c r="BA195" s="47" t="s">
        <v>669</v>
      </c>
      <c r="BG195" s="16" t="s">
        <v>453</v>
      </c>
    </row>
    <row r="196" spans="1:59" ht="12.75">
      <c r="A196" s="35"/>
      <c r="C196" s="58"/>
      <c r="D196" s="35" t="s">
        <v>484</v>
      </c>
      <c r="E196" s="35"/>
      <c r="I196" s="1600" t="s">
        <v>2309</v>
      </c>
      <c r="J196" s="1600"/>
      <c r="K196" s="1600"/>
      <c r="L196" s="1600"/>
      <c r="M196" s="1600"/>
      <c r="N196" s="1600"/>
      <c r="O196" s="1600"/>
      <c r="P196" s="1600"/>
      <c r="Q196" s="35" t="s">
        <v>486</v>
      </c>
      <c r="T196" s="1600" t="s">
        <v>899</v>
      </c>
      <c r="U196" s="1600"/>
      <c r="V196" s="1600"/>
      <c r="W196" s="1600"/>
      <c r="X196" s="1600"/>
      <c r="Y196" s="1600"/>
      <c r="Z196" s="1600"/>
      <c r="AA196" s="1600"/>
      <c r="AB196" s="1600"/>
      <c r="AC196" s="1600"/>
      <c r="AD196" s="1600"/>
      <c r="AE196" s="1600"/>
      <c r="AH196" s="35"/>
      <c r="AJ196" s="3"/>
      <c r="AK196" s="3"/>
      <c r="AL196" s="3"/>
      <c r="BA196" s="47" t="s">
        <v>671</v>
      </c>
      <c r="BG196" s="16" t="s">
        <v>454</v>
      </c>
    </row>
    <row r="197" spans="1:59" ht="12.75">
      <c r="A197" s="35"/>
      <c r="C197" s="59"/>
      <c r="D197" s="35" t="s">
        <v>487</v>
      </c>
      <c r="E197" s="35"/>
      <c r="F197" s="35"/>
      <c r="G197" s="35"/>
      <c r="I197" s="1724">
        <v>94533</v>
      </c>
      <c r="J197" s="1724"/>
      <c r="K197" s="1724"/>
      <c r="L197" s="1724"/>
      <c r="M197" s="1724"/>
      <c r="N197" s="1724"/>
      <c r="O197" s="35" t="s">
        <v>489</v>
      </c>
      <c r="P197" s="35"/>
      <c r="Q197" s="35"/>
      <c r="R197" s="35"/>
      <c r="S197" s="35"/>
      <c r="T197" s="1824">
        <v>2526.06</v>
      </c>
      <c r="U197" s="1824"/>
      <c r="V197" s="1824"/>
      <c r="W197" s="1824"/>
      <c r="X197" s="1824"/>
      <c r="Y197" s="1824"/>
      <c r="Z197" s="1824"/>
      <c r="AA197" s="1824"/>
      <c r="AB197" s="1824"/>
      <c r="AC197" s="1824"/>
      <c r="AD197" s="1824"/>
      <c r="AE197" s="1824"/>
      <c r="AF197" s="35"/>
      <c r="AH197" s="35"/>
      <c r="AJ197" s="3"/>
      <c r="AK197" s="3"/>
      <c r="AL197" s="3"/>
      <c r="BA197" s="47" t="s">
        <v>672</v>
      </c>
      <c r="BG197" s="16" t="s">
        <v>455</v>
      </c>
    </row>
    <row r="198" spans="1:59" ht="12.75">
      <c r="A198" s="35"/>
      <c r="C198" s="59"/>
      <c r="D198" s="35" t="s">
        <v>91</v>
      </c>
      <c r="E198" s="35"/>
      <c r="F198" s="35"/>
      <c r="G198" s="35"/>
      <c r="H198" s="35"/>
      <c r="I198" s="35"/>
      <c r="J198" s="35"/>
      <c r="K198" s="35"/>
      <c r="L198" s="35"/>
      <c r="M198" s="35"/>
      <c r="N198" s="1987" t="s">
        <v>2310</v>
      </c>
      <c r="O198" s="1987"/>
      <c r="P198" s="1987"/>
      <c r="Q198" s="1987"/>
      <c r="R198" s="1987"/>
      <c r="S198" s="1987"/>
      <c r="T198" s="1987"/>
      <c r="U198" s="1987"/>
      <c r="V198" s="1987"/>
      <c r="W198" s="1987"/>
      <c r="X198" s="1987"/>
      <c r="Y198" s="1987"/>
      <c r="Z198" s="1987"/>
      <c r="AA198" s="1987"/>
      <c r="AB198" s="1987"/>
      <c r="AC198" s="1987"/>
      <c r="AD198" s="1987"/>
      <c r="AE198" s="1987"/>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1986"/>
      <c r="O199" s="1986"/>
      <c r="P199" s="1986"/>
      <c r="Q199" s="1986"/>
      <c r="R199" s="1986"/>
      <c r="S199" s="1986"/>
      <c r="T199" s="1986"/>
      <c r="U199" s="1986"/>
      <c r="V199" s="1986"/>
      <c r="W199" s="1986"/>
      <c r="X199" s="1986"/>
      <c r="Y199" s="1986"/>
      <c r="Z199" s="1986"/>
      <c r="AA199" s="1986"/>
      <c r="AB199" s="1986"/>
      <c r="AC199" s="1986"/>
      <c r="AD199" s="1986"/>
      <c r="AE199" s="1986"/>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631" t="s">
        <v>536</v>
      </c>
      <c r="U200" s="1631"/>
      <c r="W200" s="72" t="s">
        <v>2223</v>
      </c>
      <c r="AA200" s="1590"/>
      <c r="AB200" s="1590"/>
      <c r="AC200" s="1590"/>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13" t="s">
        <v>118</v>
      </c>
      <c r="U201" s="1613"/>
      <c r="W201" s="35" t="s">
        <v>67</v>
      </c>
      <c r="X201" s="35"/>
      <c r="Y201" s="35"/>
      <c r="Z201" s="35"/>
      <c r="AA201" s="35"/>
      <c r="AB201" s="35"/>
      <c r="AC201" s="35"/>
      <c r="AD201" s="35"/>
      <c r="AE201" s="35"/>
      <c r="AF201" s="35"/>
      <c r="AG201" s="35"/>
      <c r="AH201" s="35"/>
      <c r="AI201" s="1631" t="s">
        <v>536</v>
      </c>
      <c r="AJ201" s="1631"/>
      <c r="AK201" s="3"/>
      <c r="AL201" s="3"/>
      <c r="AP201" s="8" t="s">
        <v>1304</v>
      </c>
      <c r="BA201" s="47" t="s">
        <v>677</v>
      </c>
      <c r="BG201" s="16" t="s">
        <v>459</v>
      </c>
    </row>
    <row r="202" spans="1:59" ht="12.75">
      <c r="A202" s="35"/>
      <c r="C202" s="59"/>
      <c r="D202" s="1155" t="s">
        <v>2015</v>
      </c>
      <c r="E202" s="3"/>
      <c r="F202" s="3"/>
      <c r="G202" s="3"/>
      <c r="H202" s="3"/>
      <c r="I202" s="3"/>
      <c r="J202" s="3"/>
      <c r="K202" s="3"/>
      <c r="L202" s="3"/>
      <c r="M202" s="3"/>
      <c r="N202" s="35"/>
      <c r="O202" s="35"/>
      <c r="P202" s="35"/>
      <c r="Q202" s="35"/>
      <c r="R202" s="35"/>
      <c r="T202" s="1613" t="s">
        <v>536</v>
      </c>
      <c r="U202" s="1613"/>
      <c r="X202" s="1428" t="s">
        <v>2253</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13" t="s">
        <v>536</v>
      </c>
      <c r="U203" s="1613"/>
      <c r="AJ203" s="3"/>
      <c r="AK203" s="3"/>
      <c r="AL203" s="3"/>
      <c r="AP203" s="8" t="s">
        <v>1306</v>
      </c>
      <c r="BA203" s="47" t="s">
        <v>640</v>
      </c>
      <c r="BG203" s="16" t="s">
        <v>461</v>
      </c>
    </row>
    <row r="204" spans="1:59" ht="12.75">
      <c r="A204" s="35"/>
      <c r="C204" s="59"/>
      <c r="D204" s="72" t="s">
        <v>2224</v>
      </c>
      <c r="T204" s="1631" t="s">
        <v>536</v>
      </c>
      <c r="U204" s="1631"/>
      <c r="AJ204" s="3"/>
      <c r="AK204" s="3"/>
      <c r="AL204" s="3"/>
      <c r="AM204" s="35" t="s">
        <v>131</v>
      </c>
      <c r="AP204" s="8" t="s">
        <v>1307</v>
      </c>
      <c r="BA204" s="47" t="s">
        <v>642</v>
      </c>
      <c r="BG204" s="16" t="s">
        <v>462</v>
      </c>
    </row>
    <row r="205" spans="1:59" ht="12.75" customHeight="1">
      <c r="A205" s="35"/>
      <c r="C205" s="59"/>
      <c r="D205" s="1155" t="s">
        <v>2263</v>
      </c>
      <c r="W205" s="1815" t="s">
        <v>536</v>
      </c>
      <c r="X205" s="1631"/>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1559</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801" t="str">
        <f>IF(AND(M25&gt;0,M27&gt;0),"Federal and State","Federal Only")</f>
        <v>Federal Only</v>
      </c>
      <c r="E210" s="1801"/>
      <c r="F210" s="1801"/>
      <c r="G210" s="1801"/>
      <c r="H210" s="1801"/>
      <c r="I210" s="1801"/>
      <c r="J210" s="1801"/>
      <c r="K210" s="1801"/>
      <c r="L210" s="1801"/>
      <c r="M210" s="1801"/>
      <c r="P210" s="1989">
        <f>M25</f>
        <v>683135.8</v>
      </c>
      <c r="Q210" s="1989"/>
      <c r="R210" s="1989"/>
      <c r="S210" s="1989"/>
      <c r="T210" s="1989"/>
      <c r="U210" s="1989"/>
      <c r="V210" s="35"/>
      <c r="W210" s="1989">
        <f>M27</f>
        <v>0</v>
      </c>
      <c r="X210" s="1989"/>
      <c r="Y210" s="1989"/>
      <c r="Z210" s="1989"/>
      <c r="AA210" s="1989"/>
      <c r="AB210" s="1989"/>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10" t="s">
        <v>192</v>
      </c>
      <c r="Q211" s="1810"/>
      <c r="R211" s="1810"/>
      <c r="S211" s="1810"/>
      <c r="T211" s="1810"/>
      <c r="U211" s="1810"/>
      <c r="V211" s="60"/>
      <c r="W211" s="1810" t="s">
        <v>193</v>
      </c>
      <c r="X211" s="1810"/>
      <c r="Y211" s="1810"/>
      <c r="Z211" s="1810"/>
      <c r="AA211" s="1810"/>
      <c r="AB211" s="1810"/>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2.75">
      <c r="A215" s="35"/>
      <c r="C215" s="58"/>
      <c r="D215" s="1598" t="s">
        <v>2311</v>
      </c>
      <c r="E215" s="1598"/>
      <c r="F215" s="1598"/>
      <c r="G215" s="1598"/>
      <c r="H215" s="1598"/>
      <c r="I215" s="1598"/>
      <c r="J215" s="1598"/>
      <c r="K215" s="1598"/>
      <c r="L215" s="1598"/>
      <c r="M215" s="1598"/>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2.75">
      <c r="A217" s="63" t="s">
        <v>134</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2.75">
      <c r="C218" s="58"/>
      <c r="D218" s="1598" t="s">
        <v>135</v>
      </c>
      <c r="E218" s="1598"/>
      <c r="F218" s="1598"/>
      <c r="G218" s="1598"/>
      <c r="H218" s="1598"/>
      <c r="I218" s="1598"/>
      <c r="J218" s="1598"/>
      <c r="K218" s="1598"/>
      <c r="L218" s="1598"/>
      <c r="M218" s="1598"/>
      <c r="N218" s="1598"/>
      <c r="O218" s="1598"/>
      <c r="P218" s="1598"/>
      <c r="X218" s="1445"/>
      <c r="Y218" s="1631" t="s">
        <v>536</v>
      </c>
      <c r="Z218" s="1631"/>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136</v>
      </c>
      <c r="C220" s="63" t="s">
        <v>1616</v>
      </c>
      <c r="AG220" s="3"/>
      <c r="AJ220" s="3"/>
      <c r="AK220" s="3"/>
      <c r="AL220" s="3"/>
      <c r="AP220" s="8" t="s">
        <v>1623</v>
      </c>
      <c r="BA220" s="47" t="s">
        <v>732</v>
      </c>
      <c r="BB220" s="65"/>
      <c r="BC220" s="68"/>
      <c r="BD220" s="68"/>
      <c r="BE220" s="68"/>
      <c r="BF220" s="68"/>
      <c r="BG220" s="68" t="s">
        <v>895</v>
      </c>
    </row>
    <row r="221" spans="1:61" ht="12.75">
      <c r="C221" s="58"/>
      <c r="D221" s="1598" t="s">
        <v>1615</v>
      </c>
      <c r="E221" s="1598"/>
      <c r="F221" s="1598"/>
      <c r="G221" s="1598"/>
      <c r="H221" s="1598"/>
      <c r="I221" s="1598"/>
      <c r="J221" s="1598"/>
      <c r="K221" s="1598"/>
      <c r="L221" s="1598"/>
      <c r="M221" s="1598"/>
      <c r="N221" s="1598"/>
      <c r="O221" s="1598"/>
      <c r="P221" s="1598"/>
      <c r="Q221" s="1598"/>
      <c r="R221" s="1598"/>
      <c r="S221" s="1598"/>
      <c r="T221" s="1598"/>
      <c r="U221" s="1598"/>
      <c r="V221" s="1598"/>
      <c r="W221" s="1598"/>
      <c r="X221" s="1598"/>
      <c r="Y221" s="1598"/>
      <c r="Z221" s="1598"/>
      <c r="AG221" s="3"/>
      <c r="AJ221" s="3"/>
      <c r="AK221" s="3"/>
      <c r="AL221" s="3"/>
      <c r="BA221" s="47" t="s">
        <v>733</v>
      </c>
      <c r="BB221" s="65"/>
      <c r="BC221" s="68"/>
      <c r="BD221" s="68"/>
      <c r="BE221" s="68"/>
      <c r="BF221" s="69"/>
      <c r="BG221" s="69" t="s">
        <v>896</v>
      </c>
    </row>
    <row r="222" spans="1:61" ht="12.75">
      <c r="D222" s="64"/>
      <c r="E222" s="8" t="s">
        <v>1632</v>
      </c>
      <c r="AE222" s="1982">
        <v>0</v>
      </c>
      <c r="AF222" s="1982"/>
      <c r="AG222" s="3"/>
      <c r="AJ222" s="3"/>
      <c r="AK222" s="3"/>
      <c r="AL222" s="3"/>
      <c r="AP222" s="16" t="s">
        <v>85</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985" t="s">
        <v>135</v>
      </c>
      <c r="F224" s="1986"/>
      <c r="G224" s="1986"/>
      <c r="H224" s="1986"/>
      <c r="I224" s="1986"/>
      <c r="J224" s="1986"/>
      <c r="K224" s="1986"/>
      <c r="L224" s="1986"/>
      <c r="M224" s="1986"/>
      <c r="N224" s="1986"/>
      <c r="O224" s="1986"/>
      <c r="P224" s="1986"/>
      <c r="Q224" s="1986"/>
      <c r="R224" s="1986"/>
      <c r="S224" s="1986"/>
      <c r="T224" s="1986"/>
      <c r="U224" s="1986"/>
      <c r="V224" s="1986"/>
      <c r="W224" s="1986"/>
      <c r="X224" s="1986"/>
      <c r="Y224" s="1986"/>
      <c r="Z224" s="1986"/>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416</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1636</v>
      </c>
      <c r="BA227" s="47" t="s">
        <v>1</v>
      </c>
      <c r="BG227" s="69" t="s">
        <v>901</v>
      </c>
    </row>
    <row r="228" spans="1:66" ht="12.75" customHeight="1">
      <c r="A228" s="30"/>
      <c r="D228" s="1597" t="s">
        <v>1634</v>
      </c>
      <c r="E228" s="1597"/>
      <c r="F228" s="1597"/>
      <c r="G228" s="1597"/>
      <c r="H228" s="1597"/>
      <c r="I228" s="1597"/>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1">
        <v>3</v>
      </c>
      <c r="P230" s="1631"/>
      <c r="AP230" s="284" t="s">
        <v>151</v>
      </c>
      <c r="BA230" s="47" t="s">
        <v>4</v>
      </c>
      <c r="BG230" s="69" t="s">
        <v>904</v>
      </c>
    </row>
    <row r="231" spans="1:66" ht="12" customHeight="1">
      <c r="D231" s="35" t="s">
        <v>626</v>
      </c>
      <c r="E231" s="35"/>
      <c r="F231" s="35"/>
      <c r="G231" s="35"/>
      <c r="H231" s="35"/>
      <c r="I231" s="35"/>
      <c r="J231" s="35"/>
      <c r="K231" s="35"/>
      <c r="L231" s="35"/>
      <c r="M231" s="35"/>
      <c r="N231" s="35"/>
      <c r="O231" s="1631">
        <v>11</v>
      </c>
      <c r="P231" s="1631"/>
      <c r="AP231" s="285" t="s">
        <v>1637</v>
      </c>
      <c r="BA231" s="47" t="s">
        <v>21</v>
      </c>
      <c r="BG231" s="69" t="s">
        <v>22</v>
      </c>
    </row>
    <row r="232" spans="1:66" ht="12.75">
      <c r="D232" s="35" t="s">
        <v>627</v>
      </c>
      <c r="E232" s="35"/>
      <c r="F232" s="35"/>
      <c r="G232" s="35"/>
      <c r="H232" s="35"/>
      <c r="I232" s="35"/>
      <c r="J232" s="35"/>
      <c r="K232" s="35"/>
      <c r="L232" s="35"/>
      <c r="M232" s="35"/>
      <c r="N232" s="35"/>
      <c r="O232" s="1631">
        <v>3</v>
      </c>
      <c r="P232" s="1631"/>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80</v>
      </c>
      <c r="BA234" s="47" t="s">
        <v>497</v>
      </c>
      <c r="BG234" s="69" t="s">
        <v>907</v>
      </c>
    </row>
    <row r="235" spans="1:66" ht="12.75"/>
    <row r="236" spans="1:66" ht="12.75">
      <c r="A236" s="1602" t="s">
        <v>549</v>
      </c>
      <c r="B236" s="1602"/>
      <c r="C236" s="1602"/>
      <c r="D236" s="1602"/>
      <c r="E236" s="1602"/>
      <c r="F236" s="1602"/>
      <c r="G236" s="1602"/>
      <c r="H236" s="1602"/>
      <c r="I236" s="1602"/>
      <c r="J236" s="1602"/>
      <c r="K236" s="1602"/>
      <c r="L236" s="1602"/>
      <c r="M236" s="1602"/>
      <c r="N236" s="1602"/>
      <c r="O236" s="1602"/>
      <c r="P236" s="1602"/>
      <c r="Q236" s="1602"/>
      <c r="R236" s="1602"/>
      <c r="S236" s="1602"/>
      <c r="T236" s="1602"/>
      <c r="U236" s="1602"/>
      <c r="V236" s="1602"/>
      <c r="W236" s="1602"/>
      <c r="X236" s="1602"/>
      <c r="Y236" s="1602"/>
      <c r="Z236" s="1602"/>
      <c r="AA236" s="1602"/>
      <c r="AB236" s="1602"/>
      <c r="AC236" s="1602"/>
      <c r="AD236" s="1602"/>
      <c r="AE236" s="1602"/>
      <c r="AF236" s="1602"/>
      <c r="AG236" s="1602"/>
      <c r="AH236" s="1602"/>
      <c r="AI236" s="1602"/>
      <c r="AJ236" s="1602"/>
      <c r="AK236" s="1602"/>
      <c r="AL236" s="1602"/>
      <c r="AP236" s="784" t="s">
        <v>85</v>
      </c>
    </row>
    <row r="237" spans="1:66" ht="13.5" thickBot="1">
      <c r="A237" s="1603"/>
      <c r="B237" s="1603"/>
      <c r="C237" s="1603"/>
      <c r="D237" s="1603"/>
      <c r="E237" s="1603"/>
      <c r="F237" s="1603"/>
      <c r="G237" s="1603"/>
      <c r="H237" s="1603"/>
      <c r="I237" s="1603"/>
      <c r="J237" s="1603"/>
      <c r="K237" s="1603"/>
      <c r="L237" s="1603"/>
      <c r="M237" s="1603"/>
      <c r="N237" s="1603"/>
      <c r="O237" s="1603"/>
      <c r="P237" s="1603"/>
      <c r="Q237" s="1603"/>
      <c r="R237" s="1603"/>
      <c r="S237" s="1603"/>
      <c r="T237" s="1603"/>
      <c r="U237" s="1603"/>
      <c r="V237" s="1603"/>
      <c r="W237" s="1603"/>
      <c r="X237" s="1603"/>
      <c r="Y237" s="1603"/>
      <c r="Z237" s="1603"/>
      <c r="AA237" s="1603"/>
      <c r="AB237" s="1603"/>
      <c r="AC237" s="1603"/>
      <c r="AD237" s="1603"/>
      <c r="AE237" s="1603"/>
      <c r="AF237" s="1603"/>
      <c r="AG237" s="1603"/>
      <c r="AH237" s="1603"/>
      <c r="AI237" s="1603"/>
      <c r="AJ237" s="1603"/>
      <c r="AK237" s="1603"/>
      <c r="AL237" s="1603"/>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809" t="str">
        <f>H15</f>
        <v>Alliance Property Group Inc.</v>
      </c>
      <c r="N240" s="1809"/>
      <c r="O240" s="1809"/>
      <c r="P240" s="1809"/>
      <c r="Q240" s="1809"/>
      <c r="R240" s="1809"/>
      <c r="S240" s="1809"/>
      <c r="T240" s="1809"/>
      <c r="U240" s="1809"/>
      <c r="V240" s="1809"/>
      <c r="W240" s="1809"/>
      <c r="X240" s="1809"/>
      <c r="Y240" s="1809"/>
      <c r="Z240" s="1809"/>
      <c r="AA240" s="1809"/>
      <c r="AB240" s="1809"/>
      <c r="AC240" s="1809"/>
      <c r="AD240" s="1809"/>
      <c r="AE240" s="1809"/>
      <c r="AF240" s="1809"/>
      <c r="AG240" s="1809"/>
      <c r="AH240" s="1809"/>
      <c r="AI240" s="1809"/>
      <c r="AJ240" s="1809"/>
      <c r="AK240" s="1809"/>
      <c r="AM240" s="72"/>
      <c r="AN240" s="72"/>
      <c r="AP240" s="16" t="s">
        <v>820</v>
      </c>
    </row>
    <row r="241" spans="1:56" ht="12.75">
      <c r="D241" s="71" t="s">
        <v>421</v>
      </c>
      <c r="E241" s="71"/>
      <c r="F241" s="71"/>
      <c r="G241" s="71"/>
      <c r="H241" s="71"/>
      <c r="I241" s="71"/>
      <c r="J241" s="71"/>
      <c r="K241" s="8"/>
      <c r="M241" s="1597" t="s">
        <v>2361</v>
      </c>
      <c r="N241" s="1598"/>
      <c r="O241" s="1598"/>
      <c r="P241" s="1598"/>
      <c r="Q241" s="1598"/>
      <c r="R241" s="1598"/>
      <c r="S241" s="1598"/>
      <c r="T241" s="1598"/>
      <c r="U241" s="1598"/>
      <c r="V241" s="1598"/>
      <c r="W241" s="1598"/>
      <c r="X241" s="1598"/>
      <c r="Y241" s="1598"/>
      <c r="Z241" s="1598"/>
      <c r="AA241" s="1598"/>
      <c r="AB241" s="1598"/>
      <c r="AC241" s="1598"/>
      <c r="AD241" s="1598"/>
      <c r="AE241" s="1598"/>
      <c r="AN241" s="72"/>
      <c r="AP241" s="16" t="s">
        <v>702</v>
      </c>
    </row>
    <row r="242" spans="1:56" ht="12.75">
      <c r="D242" s="71" t="s">
        <v>484</v>
      </c>
      <c r="E242" s="71"/>
      <c r="M242" s="1597" t="s">
        <v>2362</v>
      </c>
      <c r="N242" s="1598"/>
      <c r="O242" s="1598"/>
      <c r="P242" s="1598"/>
      <c r="Q242" s="1598"/>
      <c r="R242" s="1598"/>
      <c r="S242" s="1598"/>
      <c r="T242" s="1598"/>
      <c r="V242" s="73" t="s">
        <v>422</v>
      </c>
      <c r="W242" s="1791" t="s">
        <v>2363</v>
      </c>
      <c r="X242" s="1601"/>
      <c r="Y242" s="71" t="s">
        <v>487</v>
      </c>
      <c r="AC242" s="1598">
        <v>90245</v>
      </c>
      <c r="AD242" s="1598"/>
      <c r="AE242" s="1598"/>
      <c r="AN242" s="72"/>
      <c r="AP242" s="16" t="s">
        <v>703</v>
      </c>
    </row>
    <row r="243" spans="1:56" ht="12.75">
      <c r="D243" s="74" t="s">
        <v>423</v>
      </c>
      <c r="E243" s="8"/>
      <c r="F243" s="8"/>
      <c r="G243" s="8"/>
      <c r="H243" s="8"/>
      <c r="I243" s="8"/>
      <c r="J243" s="8"/>
      <c r="K243" s="39"/>
      <c r="M243" s="1597" t="s">
        <v>2327</v>
      </c>
      <c r="N243" s="1598"/>
      <c r="O243" s="1598"/>
      <c r="P243" s="1598"/>
      <c r="Q243" s="1598"/>
      <c r="R243" s="1598"/>
      <c r="S243" s="1598"/>
      <c r="T243" s="1598"/>
      <c r="U243" s="1598"/>
      <c r="V243" s="1598"/>
      <c r="W243" s="1598"/>
      <c r="X243" s="1598"/>
      <c r="Y243" s="1598"/>
      <c r="Z243" s="1598"/>
      <c r="AA243" s="1598"/>
      <c r="AB243" s="1598"/>
      <c r="AC243" s="1598"/>
      <c r="AD243" s="1598"/>
      <c r="AE243" s="1598"/>
      <c r="AI243" s="8"/>
      <c r="AJ243" s="8"/>
      <c r="AK243" s="8"/>
      <c r="AL243" s="8"/>
      <c r="AM243" s="72"/>
      <c r="AN243" s="72"/>
      <c r="AP243" s="16" t="s">
        <v>548</v>
      </c>
      <c r="BC243" s="75"/>
    </row>
    <row r="244" spans="1:56" ht="12.75">
      <c r="D244" s="74" t="s">
        <v>424</v>
      </c>
      <c r="E244" s="8"/>
      <c r="F244" s="8"/>
      <c r="M244" s="1604">
        <v>4243694568</v>
      </c>
      <c r="N244" s="1594"/>
      <c r="O244" s="1594"/>
      <c r="P244" s="1594"/>
      <c r="Q244" s="1594"/>
      <c r="R244" s="1594"/>
      <c r="S244" s="8" t="s">
        <v>908</v>
      </c>
      <c r="T244" s="8"/>
      <c r="U244" s="1601">
        <v>101</v>
      </c>
      <c r="V244" s="1601"/>
      <c r="W244" s="1601"/>
      <c r="X244" s="8" t="s">
        <v>425</v>
      </c>
      <c r="Z244" s="1604">
        <v>4243694569</v>
      </c>
      <c r="AA244" s="1594"/>
      <c r="AB244" s="1594"/>
      <c r="AC244" s="1594"/>
      <c r="AD244" s="1594"/>
      <c r="AE244" s="1594"/>
      <c r="AN244" s="72"/>
      <c r="AO244" s="72"/>
      <c r="AP244" s="16" t="s">
        <v>553</v>
      </c>
      <c r="BD244" s="75"/>
    </row>
    <row r="245" spans="1:56" ht="12.75">
      <c r="D245" s="74" t="s">
        <v>426</v>
      </c>
      <c r="E245" s="8"/>
      <c r="F245" s="8"/>
      <c r="M245" s="1595" t="s">
        <v>2364</v>
      </c>
      <c r="N245" s="1595"/>
      <c r="O245" s="1595"/>
      <c r="P245" s="1595"/>
      <c r="Q245" s="1595"/>
      <c r="R245" s="1595"/>
      <c r="S245" s="1595"/>
      <c r="T245" s="1595"/>
      <c r="U245" s="1595"/>
      <c r="V245" s="1595"/>
      <c r="W245" s="1595"/>
      <c r="X245" s="1595"/>
      <c r="Y245" s="1595"/>
      <c r="Z245" s="1595"/>
      <c r="AA245" s="1595"/>
      <c r="AB245" s="1595"/>
      <c r="AC245" s="1595"/>
      <c r="AD245" s="1595"/>
      <c r="AE245" s="1595"/>
      <c r="AF245" s="8"/>
      <c r="AG245" s="8"/>
      <c r="AH245" s="8"/>
      <c r="AI245" s="8"/>
      <c r="AJ245" s="8"/>
      <c r="AK245" s="8"/>
      <c r="AL245" s="8"/>
      <c r="AM245" s="8"/>
      <c r="AN245" s="72"/>
      <c r="AO245" s="72"/>
      <c r="BD245" s="75"/>
    </row>
    <row r="246" spans="1:56" ht="12.75">
      <c r="A246" s="63" t="s">
        <v>8</v>
      </c>
      <c r="C246" s="48" t="s">
        <v>699</v>
      </c>
      <c r="M246" s="1724" t="s">
        <v>700</v>
      </c>
      <c r="N246" s="1724"/>
      <c r="O246" s="1724"/>
      <c r="P246" s="1724"/>
      <c r="Q246" s="1724"/>
      <c r="R246" s="1724"/>
      <c r="S246" s="1724"/>
      <c r="T246" s="1724"/>
      <c r="U246" s="8" t="s">
        <v>1294</v>
      </c>
      <c r="AA246" s="1596"/>
      <c r="AB246" s="1596"/>
      <c r="AC246" s="1596"/>
      <c r="AD246" s="1596"/>
      <c r="AE246" s="1596"/>
      <c r="AF246" s="1596"/>
      <c r="AG246" s="1596"/>
      <c r="AH246" s="1596"/>
      <c r="AI246" s="1596"/>
      <c r="AJ246" s="1596"/>
      <c r="AK246" s="1596"/>
      <c r="AL246" s="72"/>
      <c r="AO246" s="8" t="s">
        <v>712</v>
      </c>
      <c r="AT246" s="674">
        <f>IF(AND(AND($M$256="for profit",$M$264="for profit",$M$272="nonprofit")),2,0)</f>
        <v>0</v>
      </c>
      <c r="BB246" s="75"/>
    </row>
    <row r="247" spans="1:56" ht="12.75">
      <c r="D247" s="16" t="s">
        <v>705</v>
      </c>
      <c r="M247" s="1600"/>
      <c r="N247" s="1600"/>
      <c r="O247" s="1600"/>
      <c r="P247" s="1600"/>
      <c r="Q247" s="1600"/>
      <c r="R247" s="1600"/>
      <c r="S247" s="1600"/>
      <c r="T247" s="1600"/>
      <c r="U247" s="1600"/>
      <c r="V247" s="1600"/>
      <c r="W247" s="1600"/>
      <c r="X247" s="1600"/>
      <c r="Y247" s="1600"/>
      <c r="Z247" s="1600"/>
      <c r="AA247" s="1600"/>
      <c r="AB247" s="1600"/>
      <c r="AC247" s="1600"/>
      <c r="AD247" s="1600"/>
      <c r="AE247" s="1600"/>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130</v>
      </c>
      <c r="C249" s="63" t="s">
        <v>707</v>
      </c>
      <c r="D249" s="74"/>
      <c r="K249" s="3"/>
      <c r="L249" s="18"/>
      <c r="M249" s="18"/>
      <c r="N249" s="18"/>
      <c r="AM249" s="8"/>
      <c r="AN249" s="72"/>
      <c r="AO249" s="16" t="s">
        <v>712</v>
      </c>
      <c r="AT249" s="674">
        <f>IF(AND(AND($M$256="for profit",$M$264="nonprofit",$M$272="(select one)")),2,0)</f>
        <v>2</v>
      </c>
      <c r="BD249" s="75"/>
    </row>
    <row r="250" spans="1:56" ht="12.75">
      <c r="A250" s="39"/>
      <c r="C250" s="159" t="s">
        <v>1678</v>
      </c>
      <c r="D250" s="71" t="s">
        <v>706</v>
      </c>
      <c r="E250" s="71"/>
      <c r="F250" s="71"/>
      <c r="G250" s="71"/>
      <c r="H250" s="71"/>
      <c r="I250" s="71"/>
      <c r="J250" s="71"/>
      <c r="K250" s="71"/>
      <c r="L250" s="8"/>
      <c r="M250" s="1776" t="s">
        <v>2314</v>
      </c>
      <c r="N250" s="1776"/>
      <c r="O250" s="1776"/>
      <c r="P250" s="1776"/>
      <c r="Q250" s="1776"/>
      <c r="R250" s="1776"/>
      <c r="S250" s="1776"/>
      <c r="T250" s="1776"/>
      <c r="U250" s="1776"/>
      <c r="V250" s="1776"/>
      <c r="W250" s="1776"/>
      <c r="X250" s="1776"/>
      <c r="Y250" s="1776"/>
      <c r="Z250" s="1776"/>
      <c r="AA250" s="1776"/>
      <c r="AB250" s="1776"/>
      <c r="AC250" s="1776"/>
      <c r="AD250" s="1776"/>
      <c r="AE250" s="1776"/>
      <c r="AF250" s="1777" t="s">
        <v>2312</v>
      </c>
      <c r="AG250" s="1777"/>
      <c r="AH250" s="1777"/>
      <c r="AI250" s="1777"/>
      <c r="AJ250" s="1777"/>
      <c r="AK250" s="1777"/>
      <c r="AN250" s="72"/>
      <c r="AO250" s="16" t="s">
        <v>712</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597" t="s">
        <v>2361</v>
      </c>
      <c r="N251" s="1598"/>
      <c r="O251" s="1598"/>
      <c r="P251" s="1598"/>
      <c r="Q251" s="1598"/>
      <c r="R251" s="1598"/>
      <c r="S251" s="1598"/>
      <c r="T251" s="1598"/>
      <c r="U251" s="1598"/>
      <c r="V251" s="1598"/>
      <c r="W251" s="1598"/>
      <c r="X251" s="1598"/>
      <c r="Y251" s="1598"/>
      <c r="Z251" s="1598"/>
      <c r="AA251" s="1598"/>
      <c r="AB251" s="1598"/>
      <c r="AC251" s="1598"/>
      <c r="AD251" s="1598"/>
      <c r="AE251" s="1598"/>
      <c r="AL251" s="8"/>
      <c r="AN251" s="72"/>
      <c r="BB251" s="75"/>
    </row>
    <row r="252" spans="1:56" ht="12.75">
      <c r="A252" s="39"/>
      <c r="B252" s="8"/>
      <c r="C252" s="8"/>
      <c r="D252" s="71" t="s">
        <v>484</v>
      </c>
      <c r="E252" s="71"/>
      <c r="M252" s="1597" t="s">
        <v>2362</v>
      </c>
      <c r="N252" s="1598"/>
      <c r="O252" s="1598"/>
      <c r="P252" s="1598"/>
      <c r="Q252" s="1598"/>
      <c r="R252" s="1598"/>
      <c r="S252" s="1598"/>
      <c r="T252" s="1598"/>
      <c r="V252" s="73" t="s">
        <v>422</v>
      </c>
      <c r="W252" s="1791" t="s">
        <v>2363</v>
      </c>
      <c r="X252" s="1601"/>
      <c r="Y252" s="71" t="s">
        <v>487</v>
      </c>
      <c r="AC252" s="1598">
        <v>90245</v>
      </c>
      <c r="AD252" s="1598"/>
      <c r="AE252" s="1598"/>
      <c r="AN252" s="72"/>
      <c r="AO252" s="63" t="s">
        <v>712</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597" t="s">
        <v>2327</v>
      </c>
      <c r="N253" s="1598"/>
      <c r="O253" s="1598"/>
      <c r="P253" s="1598"/>
      <c r="Q253" s="1598"/>
      <c r="R253" s="1598"/>
      <c r="S253" s="1598"/>
      <c r="T253" s="1598"/>
      <c r="U253" s="1598"/>
      <c r="V253" s="1598"/>
      <c r="W253" s="1598"/>
      <c r="X253" s="1598"/>
      <c r="Y253" s="1598"/>
      <c r="Z253" s="1598"/>
      <c r="AA253" s="1598"/>
      <c r="AB253" s="1598"/>
      <c r="AC253" s="1598"/>
      <c r="AD253" s="1598"/>
      <c r="AE253" s="1598"/>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604">
        <v>4243694568</v>
      </c>
      <c r="N254" s="1594"/>
      <c r="O254" s="1594"/>
      <c r="P254" s="1594"/>
      <c r="Q254" s="1594"/>
      <c r="R254" s="1594"/>
      <c r="S254" s="8" t="s">
        <v>908</v>
      </c>
      <c r="T254" s="8"/>
      <c r="U254" s="1601">
        <v>101</v>
      </c>
      <c r="V254" s="1601"/>
      <c r="W254" s="1601"/>
      <c r="X254" s="8" t="s">
        <v>425</v>
      </c>
      <c r="Z254" s="1604">
        <v>4243694569</v>
      </c>
      <c r="AA254" s="1594"/>
      <c r="AB254" s="1594"/>
      <c r="AC254" s="1594"/>
      <c r="AD254" s="1594"/>
      <c r="AE254" s="1594"/>
      <c r="AO254" s="63" t="s">
        <v>712</v>
      </c>
      <c r="AP254" s="63"/>
      <c r="AQ254" s="63"/>
      <c r="AR254" s="63"/>
      <c r="AS254" s="63"/>
      <c r="AT254" s="272">
        <f>IF(AND(AND($M$256="for profit",$M$264="nonprofit",$M$272="nonprofit")),2,0)</f>
        <v>0</v>
      </c>
    </row>
    <row r="255" spans="1:56" ht="12.75">
      <c r="A255" s="39"/>
      <c r="B255" s="8"/>
      <c r="C255" s="8"/>
      <c r="D255" s="74" t="s">
        <v>426</v>
      </c>
      <c r="E255" s="8"/>
      <c r="F255" s="8"/>
      <c r="M255" s="1595" t="s">
        <v>2364</v>
      </c>
      <c r="N255" s="1595"/>
      <c r="O255" s="1595"/>
      <c r="P255" s="1595"/>
      <c r="Q255" s="1595"/>
      <c r="R255" s="1595"/>
      <c r="S255" s="1595"/>
      <c r="T255" s="1595"/>
      <c r="U255" s="1595"/>
      <c r="V255" s="1595"/>
      <c r="W255" s="1595"/>
      <c r="X255" s="1595"/>
      <c r="Y255" s="1595"/>
      <c r="Z255" s="1595"/>
      <c r="AA255" s="1595"/>
      <c r="AB255" s="1595"/>
      <c r="AC255" s="1595"/>
      <c r="AD255" s="1595"/>
      <c r="AE255" s="1595"/>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4" t="s">
        <v>710</v>
      </c>
      <c r="N256" s="1724"/>
      <c r="O256" s="1724"/>
      <c r="P256" s="1724"/>
      <c r="Q256" s="1724"/>
      <c r="R256" s="1724"/>
      <c r="S256" s="1724"/>
      <c r="T256" s="1724"/>
      <c r="U256" s="8" t="s">
        <v>1294</v>
      </c>
      <c r="AA256" s="1592" t="s">
        <v>2306</v>
      </c>
      <c r="AB256" s="1596"/>
      <c r="AC256" s="1596"/>
      <c r="AD256" s="1596"/>
      <c r="AE256" s="1596"/>
      <c r="AF256" s="1596"/>
      <c r="AG256" s="1596"/>
      <c r="AH256" s="1596"/>
      <c r="AI256" s="1596"/>
      <c r="AJ256" s="1596"/>
      <c r="AK256" s="1596"/>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776" t="s">
        <v>2315</v>
      </c>
      <c r="N258" s="1776"/>
      <c r="O258" s="1776"/>
      <c r="P258" s="1776"/>
      <c r="Q258" s="1776"/>
      <c r="R258" s="1776"/>
      <c r="S258" s="1776"/>
      <c r="T258" s="1776"/>
      <c r="U258" s="1776"/>
      <c r="V258" s="1776"/>
      <c r="W258" s="1776"/>
      <c r="X258" s="1776"/>
      <c r="Y258" s="1776"/>
      <c r="Z258" s="1776"/>
      <c r="AA258" s="1776"/>
      <c r="AB258" s="1776"/>
      <c r="AC258" s="1776"/>
      <c r="AD258" s="1776"/>
      <c r="AE258" s="1776"/>
      <c r="AF258" s="1777" t="s">
        <v>2313</v>
      </c>
      <c r="AG258" s="1777"/>
      <c r="AH258" s="1777"/>
      <c r="AI258" s="1777"/>
      <c r="AJ258" s="1777"/>
      <c r="AK258" s="1777"/>
      <c r="AO258" s="16" t="s">
        <v>711</v>
      </c>
      <c r="AT258" s="674">
        <f>IF(AND(AND($M$256="nonprofit",$M$264="(select one)",$M$272="(select one)")),1,0)</f>
        <v>0</v>
      </c>
    </row>
    <row r="259" spans="1:58" ht="12.75">
      <c r="A259" s="39"/>
      <c r="B259" s="8"/>
      <c r="C259" s="8"/>
      <c r="D259" s="71" t="s">
        <v>421</v>
      </c>
      <c r="E259" s="71"/>
      <c r="F259" s="71"/>
      <c r="G259" s="71"/>
      <c r="H259" s="71"/>
      <c r="I259" s="71"/>
      <c r="J259" s="71"/>
      <c r="K259" s="71"/>
      <c r="L259" s="8"/>
      <c r="M259" s="1597" t="s">
        <v>2366</v>
      </c>
      <c r="N259" s="1598"/>
      <c r="O259" s="1598"/>
      <c r="P259" s="1598"/>
      <c r="Q259" s="1598"/>
      <c r="R259" s="1598"/>
      <c r="S259" s="1598"/>
      <c r="T259" s="1598"/>
      <c r="U259" s="1598"/>
      <c r="V259" s="1598"/>
      <c r="W259" s="1598"/>
      <c r="X259" s="1598"/>
      <c r="Y259" s="1598"/>
      <c r="Z259" s="1598"/>
      <c r="AA259" s="1598"/>
      <c r="AB259" s="1598"/>
      <c r="AC259" s="1598"/>
      <c r="AD259" s="1598"/>
      <c r="AE259" s="1598"/>
      <c r="AL259" s="8"/>
      <c r="AO259" s="16" t="s">
        <v>1135</v>
      </c>
      <c r="AT259" s="674">
        <f>IF(AND(AND($M$256="for profit",$M$264="for profit",$M$272="for profit")),3,0)</f>
        <v>0</v>
      </c>
    </row>
    <row r="260" spans="1:58" ht="12.75">
      <c r="A260" s="39"/>
      <c r="B260" s="8"/>
      <c r="C260" s="8"/>
      <c r="D260" s="71" t="s">
        <v>484</v>
      </c>
      <c r="E260" s="71"/>
      <c r="M260" s="1597" t="s">
        <v>2367</v>
      </c>
      <c r="N260" s="1598"/>
      <c r="O260" s="1598"/>
      <c r="P260" s="1598"/>
      <c r="Q260" s="1598"/>
      <c r="R260" s="1598"/>
      <c r="S260" s="1598"/>
      <c r="T260" s="1598"/>
      <c r="V260" s="73" t="s">
        <v>422</v>
      </c>
      <c r="W260" s="1791" t="s">
        <v>2363</v>
      </c>
      <c r="X260" s="1601"/>
      <c r="Y260" s="71" t="s">
        <v>487</v>
      </c>
      <c r="AC260" s="1598">
        <v>96001</v>
      </c>
      <c r="AD260" s="1598"/>
      <c r="AE260" s="1598"/>
      <c r="AO260" s="16" t="s">
        <v>1135</v>
      </c>
      <c r="AT260" s="675">
        <f>IF(AND(AND($M$256="for profit",$M$264="for profit",$M$272="(select one)")),3,0)</f>
        <v>0</v>
      </c>
    </row>
    <row r="261" spans="1:58" ht="12.75">
      <c r="A261" s="39"/>
      <c r="B261" s="8"/>
      <c r="C261" s="8"/>
      <c r="D261" s="74" t="s">
        <v>423</v>
      </c>
      <c r="E261" s="8"/>
      <c r="F261" s="8"/>
      <c r="G261" s="8"/>
      <c r="H261" s="8"/>
      <c r="I261" s="8"/>
      <c r="J261" s="8"/>
      <c r="K261" s="8"/>
      <c r="L261" s="39"/>
      <c r="M261" s="1597" t="s">
        <v>2365</v>
      </c>
      <c r="N261" s="1598"/>
      <c r="O261" s="1598"/>
      <c r="P261" s="1598"/>
      <c r="Q261" s="1598"/>
      <c r="R261" s="1598"/>
      <c r="S261" s="1598"/>
      <c r="T261" s="1598"/>
      <c r="U261" s="1598"/>
      <c r="V261" s="1598"/>
      <c r="W261" s="1598"/>
      <c r="X261" s="1598"/>
      <c r="Y261" s="1598"/>
      <c r="Z261" s="1598"/>
      <c r="AA261" s="1598"/>
      <c r="AB261" s="1598"/>
      <c r="AC261" s="1598"/>
      <c r="AD261" s="1598"/>
      <c r="AE261" s="1598"/>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424</v>
      </c>
      <c r="E262" s="8"/>
      <c r="F262" s="8"/>
      <c r="M262" s="1604">
        <v>5302416960</v>
      </c>
      <c r="N262" s="1594"/>
      <c r="O262" s="1594"/>
      <c r="P262" s="1594"/>
      <c r="Q262" s="1594"/>
      <c r="R262" s="1594"/>
      <c r="S262" s="8" t="s">
        <v>908</v>
      </c>
      <c r="T262" s="8"/>
      <c r="U262" s="1601"/>
      <c r="V262" s="1601"/>
      <c r="W262" s="1601"/>
      <c r="X262" s="8" t="s">
        <v>425</v>
      </c>
      <c r="Z262" s="1604">
        <v>5302417831</v>
      </c>
      <c r="AA262" s="1594"/>
      <c r="AB262" s="1594"/>
      <c r="AC262" s="1594"/>
      <c r="AD262" s="1594"/>
      <c r="AE262" s="1594"/>
      <c r="BA262" s="35"/>
      <c r="BB262" s="35"/>
    </row>
    <row r="263" spans="1:58" ht="12.75">
      <c r="A263" s="39"/>
      <c r="B263" s="8"/>
      <c r="C263" s="8"/>
      <c r="D263" s="74" t="s">
        <v>426</v>
      </c>
      <c r="E263" s="8"/>
      <c r="F263" s="8"/>
      <c r="M263" s="1595" t="s">
        <v>2368</v>
      </c>
      <c r="N263" s="1595"/>
      <c r="O263" s="1595"/>
      <c r="P263" s="1595"/>
      <c r="Q263" s="1595"/>
      <c r="R263" s="1595"/>
      <c r="S263" s="1595"/>
      <c r="T263" s="1595"/>
      <c r="U263" s="1595"/>
      <c r="V263" s="1595"/>
      <c r="W263" s="1595"/>
      <c r="X263" s="1595"/>
      <c r="Y263" s="1595"/>
      <c r="Z263" s="1595"/>
      <c r="AA263" s="1595"/>
      <c r="AB263" s="1595"/>
      <c r="AC263" s="1595"/>
      <c r="AD263" s="1595"/>
      <c r="AE263" s="1595"/>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4" t="s">
        <v>708</v>
      </c>
      <c r="N264" s="1724"/>
      <c r="O264" s="1724"/>
      <c r="P264" s="1724"/>
      <c r="Q264" s="1724"/>
      <c r="R264" s="1724"/>
      <c r="S264" s="1724"/>
      <c r="T264" s="1724"/>
      <c r="U264" s="8" t="s">
        <v>1294</v>
      </c>
      <c r="AA264" s="1596"/>
      <c r="AB264" s="1596"/>
      <c r="AC264" s="1596"/>
      <c r="AD264" s="1596"/>
      <c r="AE264" s="1596"/>
      <c r="AF264" s="1596"/>
      <c r="AG264" s="1596"/>
      <c r="AH264" s="1596"/>
      <c r="AI264" s="1596"/>
      <c r="AJ264" s="1596"/>
      <c r="AK264" s="1596"/>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777"/>
      <c r="N266" s="1777"/>
      <c r="O266" s="1777"/>
      <c r="P266" s="1777"/>
      <c r="Q266" s="1777"/>
      <c r="R266" s="1777"/>
      <c r="S266" s="1777"/>
      <c r="T266" s="1777"/>
      <c r="U266" s="1777"/>
      <c r="V266" s="1777"/>
      <c r="W266" s="1777"/>
      <c r="X266" s="1777"/>
      <c r="Y266" s="1777"/>
      <c r="Z266" s="1777"/>
      <c r="AA266" s="1777"/>
      <c r="AB266" s="1777"/>
      <c r="AC266" s="1777"/>
      <c r="AD266" s="1777"/>
      <c r="AE266" s="1777"/>
      <c r="AF266" s="1777" t="s">
        <v>85</v>
      </c>
      <c r="AG266" s="1777"/>
      <c r="AH266" s="1777"/>
      <c r="AI266" s="1777"/>
      <c r="AJ266" s="1777"/>
      <c r="AK266" s="1777"/>
      <c r="AL266" s="72"/>
      <c r="AN266" s="8" t="s">
        <v>1006</v>
      </c>
      <c r="AT266" s="16">
        <v>2</v>
      </c>
      <c r="AU266" s="16" t="s">
        <v>820</v>
      </c>
      <c r="BA266" s="679"/>
      <c r="BB266" s="3"/>
    </row>
    <row r="267" spans="1:58" ht="12.75">
      <c r="A267" s="33"/>
      <c r="B267" s="8"/>
      <c r="C267" s="8"/>
      <c r="D267" s="71" t="s">
        <v>421</v>
      </c>
      <c r="E267" s="71"/>
      <c r="F267" s="71"/>
      <c r="G267" s="71"/>
      <c r="H267" s="71"/>
      <c r="I267" s="71"/>
      <c r="J267" s="71"/>
      <c r="K267" s="71"/>
      <c r="L267" s="8"/>
      <c r="M267" s="1598"/>
      <c r="N267" s="1598"/>
      <c r="O267" s="1598"/>
      <c r="P267" s="1598"/>
      <c r="Q267" s="1598"/>
      <c r="R267" s="1598"/>
      <c r="S267" s="1598"/>
      <c r="T267" s="1598"/>
      <c r="U267" s="1598"/>
      <c r="V267" s="1598"/>
      <c r="W267" s="1598"/>
      <c r="X267" s="1598"/>
      <c r="Y267" s="1598"/>
      <c r="Z267" s="1598"/>
      <c r="AA267" s="1598"/>
      <c r="AB267" s="1598"/>
      <c r="AC267" s="1598"/>
      <c r="AD267" s="1598"/>
      <c r="AE267" s="1598"/>
      <c r="AL267" s="72"/>
      <c r="AN267" s="8" t="s">
        <v>508</v>
      </c>
      <c r="AT267" s="16">
        <v>3</v>
      </c>
      <c r="AU267" s="16" t="s">
        <v>710</v>
      </c>
      <c r="BA267" s="75"/>
    </row>
    <row r="268" spans="1:58" ht="12.75">
      <c r="A268" s="33"/>
      <c r="B268" s="8"/>
      <c r="C268" s="8"/>
      <c r="D268" s="71" t="s">
        <v>484</v>
      </c>
      <c r="E268" s="71"/>
      <c r="M268" s="1598"/>
      <c r="N268" s="1598"/>
      <c r="O268" s="1598"/>
      <c r="P268" s="1598"/>
      <c r="Q268" s="1598"/>
      <c r="R268" s="1598"/>
      <c r="S268" s="1598"/>
      <c r="T268" s="1598"/>
      <c r="V268" s="73" t="s">
        <v>422</v>
      </c>
      <c r="W268" s="1601"/>
      <c r="X268" s="1601"/>
      <c r="Y268" s="71" t="s">
        <v>487</v>
      </c>
      <c r="AC268" s="1598"/>
      <c r="AD268" s="1598"/>
      <c r="AE268" s="1598"/>
      <c r="AL268" s="72"/>
      <c r="BA268" s="75"/>
    </row>
    <row r="269" spans="1:58" ht="12.75">
      <c r="A269" s="33"/>
      <c r="B269" s="8"/>
      <c r="C269" s="8"/>
      <c r="D269" s="74" t="s">
        <v>423</v>
      </c>
      <c r="E269" s="8"/>
      <c r="F269" s="8"/>
      <c r="G269" s="8"/>
      <c r="H269" s="8"/>
      <c r="I269" s="8"/>
      <c r="J269" s="8"/>
      <c r="K269" s="8"/>
      <c r="L269" s="39"/>
      <c r="M269" s="1598"/>
      <c r="N269" s="1598"/>
      <c r="O269" s="1598"/>
      <c r="P269" s="1598"/>
      <c r="Q269" s="1598"/>
      <c r="R269" s="1598"/>
      <c r="S269" s="1598"/>
      <c r="T269" s="1598"/>
      <c r="U269" s="1598"/>
      <c r="V269" s="1598"/>
      <c r="W269" s="1598"/>
      <c r="X269" s="1598"/>
      <c r="Y269" s="1598"/>
      <c r="Z269" s="1598"/>
      <c r="AA269" s="1598"/>
      <c r="AB269" s="1598"/>
      <c r="AC269" s="1598"/>
      <c r="AD269" s="1598"/>
      <c r="AE269" s="1598"/>
      <c r="AJ269" s="8"/>
      <c r="AK269" s="8"/>
      <c r="AL269" s="72"/>
      <c r="BA269" s="75"/>
    </row>
    <row r="270" spans="1:58" ht="12.75">
      <c r="A270" s="33"/>
      <c r="B270" s="8"/>
      <c r="C270" s="8"/>
      <c r="D270" s="74" t="s">
        <v>424</v>
      </c>
      <c r="E270" s="8"/>
      <c r="F270" s="8"/>
      <c r="M270" s="1594"/>
      <c r="N270" s="1594"/>
      <c r="O270" s="1594"/>
      <c r="P270" s="1594"/>
      <c r="Q270" s="1594"/>
      <c r="R270" s="1594"/>
      <c r="S270" s="8" t="s">
        <v>908</v>
      </c>
      <c r="T270" s="8"/>
      <c r="U270" s="1601"/>
      <c r="V270" s="1601"/>
      <c r="W270" s="1601"/>
      <c r="X270" s="8" t="s">
        <v>425</v>
      </c>
      <c r="Z270" s="1594"/>
      <c r="AA270" s="1594"/>
      <c r="AB270" s="1594"/>
      <c r="AC270" s="1594"/>
      <c r="AD270" s="1594"/>
      <c r="AE270" s="1594"/>
      <c r="AL270" s="72"/>
      <c r="BA270" s="75"/>
    </row>
    <row r="271" spans="1:58" ht="12.75">
      <c r="A271" s="33"/>
      <c r="B271" s="8"/>
      <c r="C271" s="8"/>
      <c r="D271" s="74" t="s">
        <v>426</v>
      </c>
      <c r="E271" s="8"/>
      <c r="F271" s="8"/>
      <c r="M271" s="1595"/>
      <c r="N271" s="1595"/>
      <c r="O271" s="1595"/>
      <c r="P271" s="1595"/>
      <c r="Q271" s="1595"/>
      <c r="R271" s="1595"/>
      <c r="S271" s="1595"/>
      <c r="T271" s="1595"/>
      <c r="U271" s="1595"/>
      <c r="V271" s="1595"/>
      <c r="W271" s="1595"/>
      <c r="X271" s="1595"/>
      <c r="Y271" s="1595"/>
      <c r="Z271" s="1595"/>
      <c r="AA271" s="1595"/>
      <c r="AB271" s="1595"/>
      <c r="AC271" s="1595"/>
      <c r="AD271" s="1595"/>
      <c r="AE271" s="1595"/>
      <c r="AG271" s="8"/>
      <c r="AH271" s="8"/>
      <c r="AI271" s="8"/>
      <c r="AJ271" s="8"/>
      <c r="AK271" s="8"/>
      <c r="AL271" s="72"/>
      <c r="BA271" s="75"/>
    </row>
    <row r="272" spans="1:58" ht="12.75">
      <c r="A272" s="33"/>
      <c r="B272" s="8"/>
      <c r="C272" s="159"/>
      <c r="D272" s="74" t="s">
        <v>709</v>
      </c>
      <c r="E272" s="8"/>
      <c r="F272" s="8"/>
      <c r="G272" s="8"/>
      <c r="H272" s="8"/>
      <c r="I272" s="8"/>
      <c r="J272" s="8"/>
      <c r="K272" s="8"/>
      <c r="L272" s="8"/>
      <c r="M272" s="1724" t="s">
        <v>85</v>
      </c>
      <c r="N272" s="1724"/>
      <c r="O272" s="1724"/>
      <c r="P272" s="1724"/>
      <c r="Q272" s="1724"/>
      <c r="R272" s="1724"/>
      <c r="S272" s="1724"/>
      <c r="T272" s="1724"/>
      <c r="U272" s="8" t="s">
        <v>1294</v>
      </c>
      <c r="AA272" s="1596"/>
      <c r="AB272" s="1596"/>
      <c r="AC272" s="1596"/>
      <c r="AD272" s="1596"/>
      <c r="AE272" s="1596"/>
      <c r="AF272" s="1596"/>
      <c r="AG272" s="1596"/>
      <c r="AH272" s="1596"/>
      <c r="AI272" s="1596"/>
      <c r="AJ272" s="1596"/>
      <c r="AK272" s="1596"/>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800" t="str">
        <f>BB265</f>
        <v>Joint Venture</v>
      </c>
      <c r="U274" s="1800"/>
      <c r="V274" s="1800"/>
      <c r="W274" s="1800"/>
      <c r="X274" s="1800"/>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8" t="s">
        <v>508</v>
      </c>
      <c r="E277" s="1598"/>
      <c r="F277" s="1598"/>
      <c r="G277" s="1598"/>
      <c r="H277" s="1598"/>
      <c r="J277" s="16" t="s">
        <v>1005</v>
      </c>
      <c r="X277" s="1599"/>
      <c r="Y277" s="1599"/>
      <c r="Z277" s="1599"/>
      <c r="AA277" s="1599"/>
      <c r="AB277" s="1599"/>
      <c r="AC277" s="1599"/>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76" t="s">
        <v>2306</v>
      </c>
      <c r="M281" s="1777"/>
      <c r="N281" s="1777"/>
      <c r="O281" s="1777"/>
      <c r="P281" s="1777"/>
      <c r="Q281" s="1777"/>
      <c r="R281" s="1777"/>
      <c r="S281" s="1777"/>
      <c r="T281" s="1777"/>
      <c r="U281" s="1777"/>
      <c r="V281" s="1777"/>
      <c r="W281" s="1777"/>
      <c r="X281" s="1777"/>
      <c r="Y281" s="1777"/>
      <c r="Z281" s="1777"/>
      <c r="AA281" s="1777"/>
      <c r="AB281" s="1777"/>
      <c r="AC281" s="1777"/>
      <c r="AD281" s="1777"/>
      <c r="AE281" s="1777"/>
      <c r="AF281" s="1777"/>
      <c r="AG281" s="1777"/>
      <c r="AH281" s="1777"/>
      <c r="AI281" s="1777"/>
      <c r="AJ281" s="1777"/>
      <c r="AK281" s="72"/>
      <c r="AL281" s="72"/>
      <c r="BA281" s="75"/>
    </row>
    <row r="282" spans="1:53" ht="12.75">
      <c r="D282" s="71" t="s">
        <v>421</v>
      </c>
      <c r="E282" s="71"/>
      <c r="F282" s="71"/>
      <c r="G282" s="71"/>
      <c r="H282" s="71"/>
      <c r="I282" s="71"/>
      <c r="J282" s="71"/>
      <c r="K282" s="8"/>
      <c r="L282" s="1597" t="s">
        <v>2361</v>
      </c>
      <c r="M282" s="1598"/>
      <c r="N282" s="1598"/>
      <c r="O282" s="1598"/>
      <c r="P282" s="1598"/>
      <c r="Q282" s="1598"/>
      <c r="R282" s="1598"/>
      <c r="S282" s="1598"/>
      <c r="T282" s="1598"/>
      <c r="U282" s="1598"/>
      <c r="V282" s="1598"/>
      <c r="W282" s="1598"/>
      <c r="X282" s="1598"/>
      <c r="Y282" s="1598"/>
      <c r="Z282" s="1598"/>
      <c r="AA282" s="1598"/>
      <c r="AB282" s="1598"/>
      <c r="AC282" s="1598"/>
      <c r="AD282" s="1598"/>
      <c r="AK282" s="72"/>
      <c r="AL282" s="72"/>
      <c r="BA282" s="75"/>
    </row>
    <row r="283" spans="1:53" ht="12.75">
      <c r="D283" s="71" t="s">
        <v>484</v>
      </c>
      <c r="E283" s="71"/>
      <c r="L283" s="1597" t="s">
        <v>2362</v>
      </c>
      <c r="M283" s="1598"/>
      <c r="N283" s="1598"/>
      <c r="O283" s="1598"/>
      <c r="P283" s="1598"/>
      <c r="Q283" s="1598"/>
      <c r="R283" s="1598"/>
      <c r="S283" s="1598"/>
      <c r="U283" s="73" t="s">
        <v>422</v>
      </c>
      <c r="V283" s="1791" t="s">
        <v>2369</v>
      </c>
      <c r="W283" s="1601"/>
      <c r="X283" s="71" t="s">
        <v>487</v>
      </c>
      <c r="AB283" s="1598">
        <v>90245</v>
      </c>
      <c r="AC283" s="1598"/>
      <c r="AD283" s="1598"/>
      <c r="AK283" s="72"/>
      <c r="AL283" s="72"/>
      <c r="BA283" s="75"/>
    </row>
    <row r="284" spans="1:53" ht="12.75">
      <c r="D284" s="74" t="s">
        <v>423</v>
      </c>
      <c r="E284" s="8"/>
      <c r="F284" s="8"/>
      <c r="G284" s="8"/>
      <c r="H284" s="8"/>
      <c r="I284" s="8"/>
      <c r="J284" s="8"/>
      <c r="K284" s="39"/>
      <c r="L284" s="1597" t="s">
        <v>2327</v>
      </c>
      <c r="M284" s="1598"/>
      <c r="N284" s="1598"/>
      <c r="O284" s="1598"/>
      <c r="P284" s="1598"/>
      <c r="Q284" s="1598"/>
      <c r="R284" s="1598"/>
      <c r="S284" s="1598"/>
      <c r="T284" s="1598"/>
      <c r="U284" s="1598"/>
      <c r="V284" s="1598"/>
      <c r="W284" s="1598"/>
      <c r="X284" s="1598"/>
      <c r="Y284" s="1598"/>
      <c r="Z284" s="1598"/>
      <c r="AA284" s="1598"/>
      <c r="AB284" s="1598"/>
      <c r="AC284" s="1598"/>
      <c r="AD284" s="1598"/>
      <c r="AI284" s="8"/>
      <c r="AJ284" s="8"/>
      <c r="AK284" s="72"/>
      <c r="AL284" s="72"/>
      <c r="BA284" s="75"/>
    </row>
    <row r="285" spans="1:53" ht="12.75">
      <c r="D285" s="74" t="s">
        <v>424</v>
      </c>
      <c r="E285" s="8"/>
      <c r="F285" s="8"/>
      <c r="L285" s="1604">
        <v>4243694568</v>
      </c>
      <c r="M285" s="1594"/>
      <c r="N285" s="1594"/>
      <c r="O285" s="1594"/>
      <c r="P285" s="1594"/>
      <c r="Q285" s="1594"/>
      <c r="R285" s="8" t="s">
        <v>908</v>
      </c>
      <c r="S285" s="8"/>
      <c r="T285" s="1601">
        <v>101</v>
      </c>
      <c r="U285" s="1601"/>
      <c r="V285" s="1601"/>
      <c r="W285" s="8" t="s">
        <v>425</v>
      </c>
      <c r="Y285" s="1604">
        <v>4243694569</v>
      </c>
      <c r="Z285" s="1594"/>
      <c r="AA285" s="1594"/>
      <c r="AB285" s="1594"/>
      <c r="AC285" s="1594"/>
      <c r="AD285" s="1594"/>
      <c r="BA285" s="75"/>
    </row>
    <row r="286" spans="1:53" ht="12.75">
      <c r="D286" s="74" t="s">
        <v>426</v>
      </c>
      <c r="E286" s="8"/>
      <c r="F286" s="8"/>
      <c r="L286" s="1595" t="s">
        <v>2364</v>
      </c>
      <c r="M286" s="1595"/>
      <c r="N286" s="1595"/>
      <c r="O286" s="1595"/>
      <c r="P286" s="1595"/>
      <c r="Q286" s="1595"/>
      <c r="R286" s="1595"/>
      <c r="S286" s="1595"/>
      <c r="T286" s="1595"/>
      <c r="U286" s="1595"/>
      <c r="V286" s="1595"/>
      <c r="W286" s="1595"/>
      <c r="X286" s="1595"/>
      <c r="Y286" s="1595"/>
      <c r="Z286" s="1595"/>
      <c r="AA286" s="1595"/>
      <c r="AB286" s="1595"/>
      <c r="AC286" s="1595"/>
      <c r="AD286" s="1595"/>
      <c r="AF286" s="8"/>
      <c r="AG286" s="8"/>
      <c r="AH286" s="8"/>
      <c r="AI286" s="8"/>
      <c r="AJ286" s="8"/>
      <c r="BA286" s="75"/>
    </row>
    <row r="287" spans="1:53" ht="12.75">
      <c r="D287" s="72" t="s">
        <v>203</v>
      </c>
      <c r="E287" s="72"/>
      <c r="F287" s="72"/>
      <c r="G287" s="72"/>
      <c r="H287" s="72"/>
      <c r="I287" s="72"/>
      <c r="L287" s="1791" t="s">
        <v>2370</v>
      </c>
      <c r="M287" s="1791"/>
      <c r="N287" s="1791"/>
      <c r="O287" s="1791"/>
      <c r="P287" s="1791"/>
      <c r="Q287" s="1791"/>
      <c r="R287" s="1791"/>
      <c r="S287" s="1791"/>
      <c r="T287" s="1791"/>
      <c r="U287" s="1791"/>
      <c r="V287" s="1791"/>
      <c r="W287" s="1791"/>
      <c r="X287" s="1791"/>
      <c r="Y287" s="1791"/>
      <c r="Z287" s="1791"/>
      <c r="AA287" s="1791"/>
      <c r="AB287" s="1791"/>
      <c r="AC287" s="1791"/>
      <c r="AD287" s="1791"/>
      <c r="AK287" s="72"/>
      <c r="AL287" s="72"/>
      <c r="BA287" s="75"/>
    </row>
    <row r="288" spans="1:53" ht="12.75">
      <c r="L288" s="46" t="s">
        <v>204</v>
      </c>
      <c r="BA288" s="75"/>
    </row>
    <row r="289" spans="1:53" ht="12.75">
      <c r="A289" s="1602" t="s">
        <v>550</v>
      </c>
      <c r="B289" s="1602"/>
      <c r="C289" s="1602"/>
      <c r="D289" s="1602"/>
      <c r="E289" s="1602"/>
      <c r="F289" s="1602"/>
      <c r="G289" s="1602"/>
      <c r="H289" s="1602"/>
      <c r="I289" s="1602"/>
      <c r="J289" s="1602"/>
      <c r="K289" s="1602"/>
      <c r="L289" s="1602"/>
      <c r="M289" s="1602"/>
      <c r="N289" s="1602"/>
      <c r="O289" s="1602"/>
      <c r="P289" s="1602"/>
      <c r="Q289" s="1602"/>
      <c r="R289" s="1602"/>
      <c r="S289" s="1602"/>
      <c r="T289" s="1602"/>
      <c r="U289" s="1602"/>
      <c r="V289" s="1602"/>
      <c r="W289" s="1602"/>
      <c r="X289" s="1602"/>
      <c r="Y289" s="1602"/>
      <c r="Z289" s="1602"/>
      <c r="AA289" s="1602"/>
      <c r="AB289" s="1602"/>
      <c r="AC289" s="1602"/>
      <c r="AD289" s="1602"/>
      <c r="AE289" s="1602"/>
      <c r="AF289" s="1602"/>
      <c r="AG289" s="1602"/>
      <c r="AH289" s="1602"/>
      <c r="AI289" s="1602"/>
      <c r="AJ289" s="1602"/>
      <c r="AK289" s="1602"/>
      <c r="AL289" s="1602"/>
      <c r="BA289" s="75"/>
    </row>
    <row r="290" spans="1:53" ht="13.5" thickBot="1">
      <c r="A290" s="1603"/>
      <c r="B290" s="1603"/>
      <c r="C290" s="1603"/>
      <c r="D290" s="1603"/>
      <c r="E290" s="1603"/>
      <c r="F290" s="1603"/>
      <c r="G290" s="1603"/>
      <c r="H290" s="1603"/>
      <c r="I290" s="1603"/>
      <c r="J290" s="1603"/>
      <c r="K290" s="1603"/>
      <c r="L290" s="1603"/>
      <c r="M290" s="1603"/>
      <c r="N290" s="1603"/>
      <c r="O290" s="1603"/>
      <c r="P290" s="1603"/>
      <c r="Q290" s="1603"/>
      <c r="R290" s="1603"/>
      <c r="S290" s="1603"/>
      <c r="T290" s="1603"/>
      <c r="U290" s="1603"/>
      <c r="V290" s="1603"/>
      <c r="W290" s="1603"/>
      <c r="X290" s="1603"/>
      <c r="Y290" s="1603"/>
      <c r="Z290" s="1603"/>
      <c r="AA290" s="1603"/>
      <c r="AB290" s="1603"/>
      <c r="AC290" s="1603"/>
      <c r="AD290" s="1603"/>
      <c r="AE290" s="1603"/>
      <c r="AF290" s="1603"/>
      <c r="AG290" s="1603"/>
      <c r="AH290" s="1603"/>
      <c r="AI290" s="1603"/>
      <c r="AJ290" s="1603"/>
      <c r="AK290" s="1603"/>
      <c r="AL290" s="160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00" t="s">
        <v>2306</v>
      </c>
      <c r="I294" s="1600"/>
      <c r="J294" s="1600"/>
      <c r="K294" s="1600"/>
      <c r="L294" s="1600"/>
      <c r="M294" s="1600"/>
      <c r="N294" s="1600"/>
      <c r="O294" s="1600"/>
      <c r="P294" s="1600"/>
      <c r="Q294" s="1600"/>
      <c r="R294" s="1600"/>
      <c r="T294" s="72" t="s">
        <v>821</v>
      </c>
      <c r="V294" s="72"/>
      <c r="W294" s="72"/>
      <c r="X294" s="72"/>
      <c r="Y294" s="72"/>
      <c r="AA294" s="1600" t="s">
        <v>2316</v>
      </c>
      <c r="AB294" s="1600"/>
      <c r="AC294" s="1600"/>
      <c r="AD294" s="1600"/>
      <c r="AE294" s="1600"/>
      <c r="AF294" s="1600"/>
      <c r="AG294" s="1600"/>
      <c r="AH294" s="1600"/>
      <c r="AI294" s="1600"/>
      <c r="AJ294" s="1600"/>
      <c r="AK294" s="1600"/>
      <c r="BA294" s="75"/>
    </row>
    <row r="295" spans="1:53" ht="12.75">
      <c r="B295" s="72" t="s">
        <v>773</v>
      </c>
      <c r="C295" s="72"/>
      <c r="D295" s="72"/>
      <c r="E295" s="72"/>
      <c r="F295" s="72"/>
      <c r="H295" s="1724" t="s">
        <v>2361</v>
      </c>
      <c r="I295" s="1724"/>
      <c r="J295" s="1724"/>
      <c r="K295" s="1724"/>
      <c r="L295" s="1724"/>
      <c r="M295" s="1724"/>
      <c r="N295" s="1724"/>
      <c r="O295" s="1724"/>
      <c r="P295" s="1724"/>
      <c r="Q295" s="1724"/>
      <c r="R295" s="1724"/>
      <c r="T295" s="72" t="s">
        <v>773</v>
      </c>
      <c r="V295" s="72"/>
      <c r="W295" s="72"/>
      <c r="X295" s="72"/>
      <c r="Y295" s="72"/>
      <c r="AA295" s="1791" t="s">
        <v>2372</v>
      </c>
      <c r="AB295" s="1724"/>
      <c r="AC295" s="1724"/>
      <c r="AD295" s="1724"/>
      <c r="AE295" s="1724"/>
      <c r="AF295" s="1724"/>
      <c r="AG295" s="1724"/>
      <c r="AH295" s="1724"/>
      <c r="AI295" s="1724"/>
      <c r="AJ295" s="1724"/>
      <c r="AK295" s="1724"/>
      <c r="BA295" s="75"/>
    </row>
    <row r="296" spans="1:53" ht="12.75">
      <c r="B296" s="72" t="s">
        <v>775</v>
      </c>
      <c r="C296" s="72"/>
      <c r="D296" s="72"/>
      <c r="E296" s="72"/>
      <c r="F296" s="72"/>
      <c r="H296" s="1791" t="s">
        <v>2371</v>
      </c>
      <c r="I296" s="1724"/>
      <c r="J296" s="1724"/>
      <c r="K296" s="1724"/>
      <c r="L296" s="1724"/>
      <c r="M296" s="1724"/>
      <c r="N296" s="1724"/>
      <c r="O296" s="1724"/>
      <c r="P296" s="1724"/>
      <c r="Q296" s="1724"/>
      <c r="R296" s="1724"/>
      <c r="T296" s="72" t="s">
        <v>774</v>
      </c>
      <c r="V296" s="72"/>
      <c r="W296" s="72"/>
      <c r="X296" s="72"/>
      <c r="Y296" s="72"/>
      <c r="AA296" s="1791" t="s">
        <v>2373</v>
      </c>
      <c r="AB296" s="1724"/>
      <c r="AC296" s="1724"/>
      <c r="AD296" s="1724"/>
      <c r="AE296" s="1724"/>
      <c r="AF296" s="1724"/>
      <c r="AG296" s="1724"/>
      <c r="AH296" s="1724"/>
      <c r="AI296" s="1724"/>
      <c r="AJ296" s="1724"/>
      <c r="AK296" s="1724"/>
      <c r="BA296" s="75"/>
    </row>
    <row r="297" spans="1:53" ht="12.75" customHeight="1">
      <c r="B297" s="72" t="s">
        <v>423</v>
      </c>
      <c r="C297" s="72"/>
      <c r="D297" s="72"/>
      <c r="E297" s="72"/>
      <c r="F297" s="72"/>
      <c r="H297" s="1724" t="s">
        <v>2327</v>
      </c>
      <c r="I297" s="1724"/>
      <c r="J297" s="1724"/>
      <c r="K297" s="1724"/>
      <c r="L297" s="1724"/>
      <c r="M297" s="1724"/>
      <c r="N297" s="1724"/>
      <c r="O297" s="1724"/>
      <c r="P297" s="1724"/>
      <c r="Q297" s="1724"/>
      <c r="R297" s="1724"/>
      <c r="T297" s="72" t="s">
        <v>423</v>
      </c>
      <c r="V297" s="72"/>
      <c r="W297" s="72"/>
      <c r="X297" s="72"/>
      <c r="Y297" s="72"/>
      <c r="AA297" s="1724" t="s">
        <v>2326</v>
      </c>
      <c r="AB297" s="1724"/>
      <c r="AC297" s="1724"/>
      <c r="AD297" s="1724"/>
      <c r="AE297" s="1724"/>
      <c r="AF297" s="1724"/>
      <c r="AG297" s="1724"/>
      <c r="AH297" s="1724"/>
      <c r="AI297" s="1724"/>
      <c r="AJ297" s="1724"/>
      <c r="AK297" s="1724"/>
      <c r="BA297" s="75"/>
    </row>
    <row r="298" spans="1:53" ht="12.75">
      <c r="B298" s="72" t="s">
        <v>424</v>
      </c>
      <c r="C298" s="72"/>
      <c r="D298" s="72"/>
      <c r="E298" s="72"/>
      <c r="F298" s="72"/>
      <c r="G298" s="72"/>
      <c r="H298" s="1604">
        <v>4243694568</v>
      </c>
      <c r="I298" s="1594"/>
      <c r="J298" s="1594"/>
      <c r="K298" s="1594"/>
      <c r="L298" s="1594"/>
      <c r="M298" s="1594"/>
      <c r="N298" s="8" t="s">
        <v>908</v>
      </c>
      <c r="O298" s="8"/>
      <c r="P298" s="1598">
        <v>101</v>
      </c>
      <c r="Q298" s="1598"/>
      <c r="R298" s="1598"/>
      <c r="S298" s="72"/>
      <c r="T298" s="72" t="s">
        <v>424</v>
      </c>
      <c r="V298" s="72"/>
      <c r="W298" s="72"/>
      <c r="X298" s="72"/>
      <c r="Y298" s="72"/>
      <c r="AA298" s="1592">
        <v>7142418944</v>
      </c>
      <c r="AB298" s="1596"/>
      <c r="AC298" s="1596"/>
      <c r="AD298" s="1596"/>
      <c r="AE298" s="1596"/>
      <c r="AF298" s="1596"/>
      <c r="AG298" s="8" t="s">
        <v>908</v>
      </c>
      <c r="AH298" s="8"/>
      <c r="AI298" s="1598"/>
      <c r="AJ298" s="1598"/>
      <c r="AK298" s="1598"/>
      <c r="BA298" s="75"/>
    </row>
    <row r="299" spans="1:53" ht="12.75">
      <c r="B299" s="72" t="s">
        <v>425</v>
      </c>
      <c r="C299" s="72"/>
      <c r="D299" s="72"/>
      <c r="E299" s="72"/>
      <c r="F299" s="72"/>
      <c r="G299" s="72"/>
      <c r="H299" s="1604">
        <v>4243694569</v>
      </c>
      <c r="I299" s="1594"/>
      <c r="J299" s="1594"/>
      <c r="K299" s="1594"/>
      <c r="L299" s="1594"/>
      <c r="M299" s="1594"/>
      <c r="N299" s="74"/>
      <c r="O299" s="74"/>
      <c r="P299" s="76"/>
      <c r="Q299" s="76"/>
      <c r="R299" s="76"/>
      <c r="S299" s="72"/>
      <c r="T299" s="72" t="s">
        <v>425</v>
      </c>
      <c r="V299" s="72"/>
      <c r="W299" s="72"/>
      <c r="X299" s="72"/>
      <c r="Y299" s="72"/>
      <c r="AA299" s="1604">
        <v>7142418797</v>
      </c>
      <c r="AB299" s="1594"/>
      <c r="AC299" s="1594"/>
      <c r="AD299" s="1594"/>
      <c r="AE299" s="1594"/>
      <c r="AF299" s="1594"/>
      <c r="AG299" s="74"/>
      <c r="AH299" s="74"/>
      <c r="AI299" s="76"/>
      <c r="AJ299" s="76"/>
      <c r="AK299" s="76"/>
      <c r="BA299" s="75"/>
    </row>
    <row r="300" spans="1:53" ht="12.75">
      <c r="B300" s="72" t="s">
        <v>776</v>
      </c>
      <c r="C300" s="72"/>
      <c r="D300" s="72"/>
      <c r="E300" s="72"/>
      <c r="F300" s="72"/>
      <c r="G300" s="72"/>
      <c r="H300" s="1724" t="s">
        <v>2364</v>
      </c>
      <c r="I300" s="1724"/>
      <c r="J300" s="1724"/>
      <c r="K300" s="1724"/>
      <c r="L300" s="1724"/>
      <c r="M300" s="1724"/>
      <c r="N300" s="1600"/>
      <c r="O300" s="1600"/>
      <c r="P300" s="1600"/>
      <c r="Q300" s="1600"/>
      <c r="R300" s="1600"/>
      <c r="S300" s="72"/>
      <c r="T300" s="72" t="s">
        <v>776</v>
      </c>
      <c r="V300" s="72"/>
      <c r="W300" s="72"/>
      <c r="X300" s="72"/>
      <c r="Y300" s="72"/>
      <c r="AA300" s="1791" t="s">
        <v>2374</v>
      </c>
      <c r="AB300" s="1724"/>
      <c r="AC300" s="1724"/>
      <c r="AD300" s="1724"/>
      <c r="AE300" s="1724"/>
      <c r="AF300" s="1724"/>
      <c r="AG300" s="1600"/>
      <c r="AH300" s="1600"/>
      <c r="AI300" s="1600"/>
      <c r="AJ300" s="1600"/>
      <c r="AK300" s="160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00" t="s">
        <v>2317</v>
      </c>
      <c r="I302" s="1600"/>
      <c r="J302" s="1600"/>
      <c r="K302" s="1600"/>
      <c r="L302" s="1600"/>
      <c r="M302" s="1600"/>
      <c r="N302" s="1600"/>
      <c r="O302" s="1600"/>
      <c r="P302" s="1600"/>
      <c r="Q302" s="1600"/>
      <c r="R302" s="1600"/>
      <c r="T302" s="72" t="s">
        <v>40</v>
      </c>
      <c r="V302" s="72"/>
      <c r="W302" s="72"/>
      <c r="X302" s="72"/>
      <c r="Y302" s="72"/>
      <c r="AA302" s="1597" t="s">
        <v>2378</v>
      </c>
      <c r="AB302" s="1600"/>
      <c r="AC302" s="1600"/>
      <c r="AD302" s="1600"/>
      <c r="AE302" s="1600"/>
      <c r="AF302" s="1600"/>
      <c r="AG302" s="1600"/>
      <c r="AH302" s="1600"/>
      <c r="AI302" s="1600"/>
      <c r="AJ302" s="1600"/>
      <c r="AK302" s="1600"/>
      <c r="BA302" s="75"/>
    </row>
    <row r="303" spans="1:53" ht="12.75">
      <c r="B303" s="72" t="s">
        <v>773</v>
      </c>
      <c r="C303" s="72"/>
      <c r="D303" s="72"/>
      <c r="E303" s="72"/>
      <c r="F303" s="72"/>
      <c r="H303" s="1791" t="s">
        <v>2379</v>
      </c>
      <c r="I303" s="1724"/>
      <c r="J303" s="1724"/>
      <c r="K303" s="1724"/>
      <c r="L303" s="1724"/>
      <c r="M303" s="1724"/>
      <c r="N303" s="1724"/>
      <c r="O303" s="1724"/>
      <c r="P303" s="1724"/>
      <c r="Q303" s="1724"/>
      <c r="R303" s="1724"/>
      <c r="T303" s="72" t="s">
        <v>773</v>
      </c>
      <c r="V303" s="72"/>
      <c r="W303" s="72"/>
      <c r="X303" s="72"/>
      <c r="Y303" s="72"/>
      <c r="AA303" s="1791" t="s">
        <v>2375</v>
      </c>
      <c r="AB303" s="1724"/>
      <c r="AC303" s="1724"/>
      <c r="AD303" s="1724"/>
      <c r="AE303" s="1724"/>
      <c r="AF303" s="1724"/>
      <c r="AG303" s="1724"/>
      <c r="AH303" s="1724"/>
      <c r="AI303" s="1724"/>
      <c r="AJ303" s="1724"/>
      <c r="AK303" s="1724"/>
      <c r="BA303" s="75"/>
    </row>
    <row r="304" spans="1:53" ht="12.75">
      <c r="B304" s="72" t="s">
        <v>775</v>
      </c>
      <c r="C304" s="72"/>
      <c r="D304" s="72"/>
      <c r="E304" s="72"/>
      <c r="F304" s="72"/>
      <c r="H304" s="1791" t="s">
        <v>2380</v>
      </c>
      <c r="I304" s="1724"/>
      <c r="J304" s="1724"/>
      <c r="K304" s="1724"/>
      <c r="L304" s="1724"/>
      <c r="M304" s="1724"/>
      <c r="N304" s="1724"/>
      <c r="O304" s="1724"/>
      <c r="P304" s="1724"/>
      <c r="Q304" s="1724"/>
      <c r="R304" s="1724"/>
      <c r="T304" s="72" t="s">
        <v>774</v>
      </c>
      <c r="V304" s="72"/>
      <c r="W304" s="72"/>
      <c r="X304" s="72"/>
      <c r="Y304" s="72"/>
      <c r="AA304" s="1791" t="s">
        <v>2376</v>
      </c>
      <c r="AB304" s="1724"/>
      <c r="AC304" s="1724"/>
      <c r="AD304" s="1724"/>
      <c r="AE304" s="1724"/>
      <c r="AF304" s="1724"/>
      <c r="AG304" s="1724"/>
      <c r="AH304" s="1724"/>
      <c r="AI304" s="1724"/>
      <c r="AJ304" s="1724"/>
      <c r="AK304" s="1724"/>
      <c r="BA304" s="75"/>
    </row>
    <row r="305" spans="2:53" ht="12.75" customHeight="1">
      <c r="B305" s="72" t="s">
        <v>423</v>
      </c>
      <c r="C305" s="72"/>
      <c r="D305" s="72"/>
      <c r="E305" s="72"/>
      <c r="F305" s="72"/>
      <c r="H305" s="1724" t="s">
        <v>2324</v>
      </c>
      <c r="I305" s="1724"/>
      <c r="J305" s="1724"/>
      <c r="K305" s="1724"/>
      <c r="L305" s="1724"/>
      <c r="M305" s="1724"/>
      <c r="N305" s="1724"/>
      <c r="O305" s="1724"/>
      <c r="P305" s="1724"/>
      <c r="Q305" s="1724"/>
      <c r="R305" s="1724"/>
      <c r="T305" s="72" t="s">
        <v>423</v>
      </c>
      <c r="V305" s="72"/>
      <c r="W305" s="72"/>
      <c r="X305" s="72"/>
      <c r="Y305" s="72"/>
      <c r="AA305" s="1724" t="s">
        <v>2325</v>
      </c>
      <c r="AB305" s="1724"/>
      <c r="AC305" s="1724"/>
      <c r="AD305" s="1724"/>
      <c r="AE305" s="1724"/>
      <c r="AF305" s="1724"/>
      <c r="AG305" s="1724"/>
      <c r="AH305" s="1724"/>
      <c r="AI305" s="1724"/>
      <c r="AJ305" s="1724"/>
      <c r="AK305" s="1724"/>
      <c r="BA305" s="75"/>
    </row>
    <row r="306" spans="2:53" ht="12.75">
      <c r="B306" s="72" t="s">
        <v>424</v>
      </c>
      <c r="C306" s="72"/>
      <c r="D306" s="72"/>
      <c r="E306" s="72"/>
      <c r="F306" s="72"/>
      <c r="G306" s="72"/>
      <c r="H306" s="1592">
        <v>9164440286</v>
      </c>
      <c r="I306" s="1596"/>
      <c r="J306" s="1596"/>
      <c r="K306" s="1596"/>
      <c r="L306" s="1596"/>
      <c r="M306" s="1596"/>
      <c r="N306" s="8" t="s">
        <v>908</v>
      </c>
      <c r="O306" s="8"/>
      <c r="P306" s="1598"/>
      <c r="Q306" s="1598"/>
      <c r="R306" s="1598"/>
      <c r="S306" s="72"/>
      <c r="T306" s="72" t="s">
        <v>424</v>
      </c>
      <c r="V306" s="72"/>
      <c r="W306" s="72"/>
      <c r="X306" s="72"/>
      <c r="Y306" s="72"/>
      <c r="AA306" s="1592">
        <v>9162161087</v>
      </c>
      <c r="AB306" s="1596"/>
      <c r="AC306" s="1596"/>
      <c r="AD306" s="1596"/>
      <c r="AE306" s="1596"/>
      <c r="AF306" s="1596"/>
      <c r="AG306" s="8" t="s">
        <v>908</v>
      </c>
      <c r="AH306" s="8"/>
      <c r="AI306" s="1598"/>
      <c r="AJ306" s="1598"/>
      <c r="AK306" s="1598"/>
      <c r="BA306" s="75"/>
    </row>
    <row r="307" spans="2:53" ht="12.75">
      <c r="B307" s="72" t="s">
        <v>425</v>
      </c>
      <c r="C307" s="72"/>
      <c r="D307" s="72"/>
      <c r="E307" s="72"/>
      <c r="F307" s="72"/>
      <c r="G307" s="72"/>
      <c r="H307" s="1594"/>
      <c r="I307" s="1594"/>
      <c r="J307" s="1594"/>
      <c r="K307" s="1594"/>
      <c r="L307" s="1594"/>
      <c r="M307" s="1594"/>
      <c r="N307" s="74"/>
      <c r="O307" s="74"/>
      <c r="P307" s="76"/>
      <c r="Q307" s="76"/>
      <c r="R307" s="76"/>
      <c r="S307" s="72"/>
      <c r="T307" s="72" t="s">
        <v>425</v>
      </c>
      <c r="V307" s="72"/>
      <c r="W307" s="72"/>
      <c r="X307" s="72"/>
      <c r="Y307" s="72"/>
      <c r="AA307" s="1594"/>
      <c r="AB307" s="1594"/>
      <c r="AC307" s="1594"/>
      <c r="AD307" s="1594"/>
      <c r="AE307" s="1594"/>
      <c r="AF307" s="1594"/>
      <c r="AG307" s="74"/>
      <c r="AH307" s="74"/>
      <c r="AI307" s="76"/>
      <c r="AJ307" s="76"/>
      <c r="AK307" s="76"/>
      <c r="BA307" s="75"/>
    </row>
    <row r="308" spans="2:53" ht="12.75">
      <c r="B308" s="72" t="s">
        <v>776</v>
      </c>
      <c r="C308" s="72"/>
      <c r="D308" s="72"/>
      <c r="E308" s="72"/>
      <c r="F308" s="72"/>
      <c r="G308" s="72"/>
      <c r="H308" s="1791" t="s">
        <v>2381</v>
      </c>
      <c r="I308" s="1724"/>
      <c r="J308" s="1724"/>
      <c r="K308" s="1724"/>
      <c r="L308" s="1724"/>
      <c r="M308" s="1724"/>
      <c r="N308" s="1600"/>
      <c r="O308" s="1600"/>
      <c r="P308" s="1600"/>
      <c r="Q308" s="1600"/>
      <c r="R308" s="1600"/>
      <c r="S308" s="72"/>
      <c r="T308" s="72" t="s">
        <v>776</v>
      </c>
      <c r="V308" s="72"/>
      <c r="W308" s="72"/>
      <c r="X308" s="72"/>
      <c r="Y308" s="72"/>
      <c r="AA308" s="1791" t="s">
        <v>2377</v>
      </c>
      <c r="AB308" s="1724"/>
      <c r="AC308" s="1724"/>
      <c r="AD308" s="1724"/>
      <c r="AE308" s="1724"/>
      <c r="AF308" s="1724"/>
      <c r="AG308" s="1600"/>
      <c r="AH308" s="1600"/>
      <c r="AI308" s="1600"/>
      <c r="AJ308" s="1600"/>
      <c r="AK308" s="1600"/>
      <c r="BA308" s="75"/>
    </row>
    <row r="309" spans="2:53" ht="12.75" customHeight="1">
      <c r="BA309" s="75"/>
    </row>
    <row r="310" spans="2:53" ht="12.75" customHeight="1">
      <c r="B310" s="72" t="s">
        <v>777</v>
      </c>
      <c r="C310" s="72"/>
      <c r="D310" s="72"/>
      <c r="E310" s="72"/>
      <c r="F310" s="72"/>
      <c r="H310" s="1600" t="s">
        <v>2322</v>
      </c>
      <c r="I310" s="1600"/>
      <c r="J310" s="1600"/>
      <c r="K310" s="1600"/>
      <c r="L310" s="1600"/>
      <c r="M310" s="1600"/>
      <c r="N310" s="1600"/>
      <c r="O310" s="1600"/>
      <c r="P310" s="1600"/>
      <c r="Q310" s="1600"/>
      <c r="R310" s="1600"/>
      <c r="T310" s="8" t="s">
        <v>1249</v>
      </c>
      <c r="V310" s="72"/>
      <c r="W310" s="72"/>
      <c r="X310" s="72"/>
      <c r="Y310" s="72"/>
      <c r="AA310" s="1597" t="s">
        <v>2318</v>
      </c>
      <c r="AB310" s="1600"/>
      <c r="AC310" s="1600"/>
      <c r="AD310" s="1600"/>
      <c r="AE310" s="1600"/>
      <c r="AF310" s="1600"/>
      <c r="AG310" s="1600"/>
      <c r="AH310" s="1600"/>
      <c r="AI310" s="1600"/>
      <c r="AJ310" s="1600"/>
      <c r="AK310" s="1600"/>
      <c r="BA310" s="75"/>
    </row>
    <row r="311" spans="2:53" ht="12.75" customHeight="1">
      <c r="B311" s="72" t="s">
        <v>773</v>
      </c>
      <c r="C311" s="72"/>
      <c r="D311" s="72"/>
      <c r="E311" s="72"/>
      <c r="F311" s="72"/>
      <c r="H311" s="1724" t="s">
        <v>2385</v>
      </c>
      <c r="I311" s="1724"/>
      <c r="J311" s="1724"/>
      <c r="K311" s="1724"/>
      <c r="L311" s="1724"/>
      <c r="M311" s="1724"/>
      <c r="N311" s="1724"/>
      <c r="O311" s="1724"/>
      <c r="P311" s="1724"/>
      <c r="Q311" s="1724"/>
      <c r="R311" s="1724"/>
      <c r="T311" s="72" t="s">
        <v>773</v>
      </c>
      <c r="V311" s="72"/>
      <c r="W311" s="72"/>
      <c r="X311" s="72"/>
      <c r="Y311" s="72"/>
      <c r="AA311" s="1791" t="s">
        <v>2382</v>
      </c>
      <c r="AB311" s="1724"/>
      <c r="AC311" s="1724"/>
      <c r="AD311" s="1724"/>
      <c r="AE311" s="1724"/>
      <c r="AF311" s="1724"/>
      <c r="AG311" s="1724"/>
      <c r="AH311" s="1724"/>
      <c r="AI311" s="1724"/>
      <c r="AJ311" s="1724"/>
      <c r="AK311" s="1724"/>
      <c r="BA311" s="75"/>
    </row>
    <row r="312" spans="2:53" ht="12.75" customHeight="1">
      <c r="B312" s="72" t="s">
        <v>775</v>
      </c>
      <c r="C312" s="72"/>
      <c r="D312" s="72"/>
      <c r="E312" s="72"/>
      <c r="F312" s="72"/>
      <c r="H312" s="1724" t="s">
        <v>2386</v>
      </c>
      <c r="I312" s="1724"/>
      <c r="J312" s="1724"/>
      <c r="K312" s="1724"/>
      <c r="L312" s="1724"/>
      <c r="M312" s="1724"/>
      <c r="N312" s="1724"/>
      <c r="O312" s="1724"/>
      <c r="P312" s="1724"/>
      <c r="Q312" s="1724"/>
      <c r="R312" s="1724"/>
      <c r="T312" s="72" t="s">
        <v>774</v>
      </c>
      <c r="V312" s="72"/>
      <c r="W312" s="72"/>
      <c r="X312" s="72"/>
      <c r="Y312" s="72"/>
      <c r="AA312" s="1791" t="s">
        <v>2383</v>
      </c>
      <c r="AB312" s="1724"/>
      <c r="AC312" s="1724"/>
      <c r="AD312" s="1724"/>
      <c r="AE312" s="1724"/>
      <c r="AF312" s="1724"/>
      <c r="AG312" s="1724"/>
      <c r="AH312" s="1724"/>
      <c r="AI312" s="1724"/>
      <c r="AJ312" s="1724"/>
      <c r="AK312" s="1724"/>
      <c r="BA312" s="75"/>
    </row>
    <row r="313" spans="2:53" ht="12.75">
      <c r="B313" s="72" t="s">
        <v>423</v>
      </c>
      <c r="C313" s="72"/>
      <c r="D313" s="72"/>
      <c r="E313" s="72"/>
      <c r="F313" s="72"/>
      <c r="H313" s="1724" t="s">
        <v>2323</v>
      </c>
      <c r="I313" s="1724"/>
      <c r="J313" s="1724"/>
      <c r="K313" s="1724"/>
      <c r="L313" s="1724"/>
      <c r="M313" s="1724"/>
      <c r="N313" s="1724"/>
      <c r="O313" s="1724"/>
      <c r="P313" s="1724"/>
      <c r="Q313" s="1724"/>
      <c r="R313" s="1724"/>
      <c r="T313" s="72" t="s">
        <v>423</v>
      </c>
      <c r="V313" s="72"/>
      <c r="W313" s="72"/>
      <c r="X313" s="72"/>
      <c r="Y313" s="72"/>
      <c r="AA313" s="1724" t="s">
        <v>2319</v>
      </c>
      <c r="AB313" s="1724"/>
      <c r="AC313" s="1724"/>
      <c r="AD313" s="1724"/>
      <c r="AE313" s="1724"/>
      <c r="AF313" s="1724"/>
      <c r="AG313" s="1724"/>
      <c r="AH313" s="1724"/>
      <c r="AI313" s="1724"/>
      <c r="AJ313" s="1724"/>
      <c r="AK313" s="1724"/>
      <c r="BA313" s="75"/>
    </row>
    <row r="314" spans="2:53" ht="12.75">
      <c r="B314" s="72" t="s">
        <v>424</v>
      </c>
      <c r="C314" s="72"/>
      <c r="D314" s="72"/>
      <c r="E314" s="72"/>
      <c r="F314" s="72"/>
      <c r="G314" s="72"/>
      <c r="H314" s="1592">
        <v>9259494226</v>
      </c>
      <c r="I314" s="1596"/>
      <c r="J314" s="1596"/>
      <c r="K314" s="1596"/>
      <c r="L314" s="1596"/>
      <c r="M314" s="1596"/>
      <c r="N314" s="8" t="s">
        <v>908</v>
      </c>
      <c r="O314" s="8"/>
      <c r="P314" s="1598"/>
      <c r="Q314" s="1598"/>
      <c r="R314" s="1598"/>
      <c r="S314" s="72"/>
      <c r="T314" s="72" t="s">
        <v>424</v>
      </c>
      <c r="V314" s="72"/>
      <c r="W314" s="72"/>
      <c r="X314" s="72"/>
      <c r="Y314" s="72"/>
      <c r="AA314" s="1592">
        <v>3103562199</v>
      </c>
      <c r="AB314" s="1592"/>
      <c r="AC314" s="1592"/>
      <c r="AD314" s="1592"/>
      <c r="AE314" s="1592"/>
      <c r="AF314" s="1592"/>
      <c r="AG314" s="8" t="s">
        <v>908</v>
      </c>
      <c r="AH314" s="8"/>
      <c r="AI314" s="1598"/>
      <c r="AJ314" s="1598"/>
      <c r="AK314" s="1598"/>
      <c r="BA314" s="75"/>
    </row>
    <row r="315" spans="2:53" ht="12.75">
      <c r="B315" s="72" t="s">
        <v>425</v>
      </c>
      <c r="C315" s="72"/>
      <c r="D315" s="72"/>
      <c r="E315" s="72"/>
      <c r="F315" s="72"/>
      <c r="G315" s="72"/>
      <c r="H315" s="1594"/>
      <c r="I315" s="1594"/>
      <c r="J315" s="1594"/>
      <c r="K315" s="1594"/>
      <c r="L315" s="1594"/>
      <c r="M315" s="1594"/>
      <c r="N315" s="74"/>
      <c r="O315" s="74"/>
      <c r="P315" s="76"/>
      <c r="Q315" s="76"/>
      <c r="R315" s="76"/>
      <c r="S315" s="72"/>
      <c r="T315" s="72" t="s">
        <v>425</v>
      </c>
      <c r="V315" s="72"/>
      <c r="W315" s="72"/>
      <c r="X315" s="72"/>
      <c r="Y315" s="72"/>
      <c r="AA315" s="1594"/>
      <c r="AB315" s="1594"/>
      <c r="AC315" s="1594"/>
      <c r="AD315" s="1594"/>
      <c r="AE315" s="1594"/>
      <c r="AF315" s="1594"/>
      <c r="AG315" s="74"/>
      <c r="AH315" s="74"/>
      <c r="AI315" s="76"/>
      <c r="AJ315" s="76"/>
      <c r="AK315" s="76"/>
      <c r="BA315" s="75"/>
    </row>
    <row r="316" spans="2:53" ht="12.75">
      <c r="B316" s="72" t="s">
        <v>776</v>
      </c>
      <c r="C316" s="72"/>
      <c r="D316" s="72"/>
      <c r="E316" s="72"/>
      <c r="F316" s="72"/>
      <c r="G316" s="72"/>
      <c r="H316" s="1791" t="s">
        <v>2384</v>
      </c>
      <c r="I316" s="1724"/>
      <c r="J316" s="1724"/>
      <c r="K316" s="1724"/>
      <c r="L316" s="1724"/>
      <c r="M316" s="1724"/>
      <c r="N316" s="1600"/>
      <c r="O316" s="1600"/>
      <c r="P316" s="1600"/>
      <c r="Q316" s="1600"/>
      <c r="R316" s="1600"/>
      <c r="S316" s="72"/>
      <c r="T316" s="72" t="s">
        <v>776</v>
      </c>
      <c r="V316" s="72"/>
      <c r="W316" s="72"/>
      <c r="X316" s="72"/>
      <c r="Y316" s="72"/>
      <c r="AA316" s="1724" t="s">
        <v>2387</v>
      </c>
      <c r="AB316" s="1724"/>
      <c r="AC316" s="1724"/>
      <c r="AD316" s="1724"/>
      <c r="AE316" s="1724"/>
      <c r="AF316" s="1724"/>
      <c r="AG316" s="1600"/>
      <c r="AH316" s="1600"/>
      <c r="AI316" s="1600"/>
      <c r="AJ316" s="1600"/>
      <c r="AK316" s="1600"/>
      <c r="BA316" s="75"/>
    </row>
    <row r="317" spans="2:53" ht="12.75">
      <c r="BA317" s="75"/>
    </row>
    <row r="318" spans="2:53" ht="12.75">
      <c r="B318" s="8" t="s">
        <v>1296</v>
      </c>
      <c r="C318" s="72"/>
      <c r="D318" s="72"/>
      <c r="E318" s="72"/>
      <c r="F318" s="72"/>
      <c r="H318" s="1600" t="s">
        <v>2322</v>
      </c>
      <c r="I318" s="1600"/>
      <c r="J318" s="1600"/>
      <c r="K318" s="1600"/>
      <c r="L318" s="1600"/>
      <c r="M318" s="1600"/>
      <c r="N318" s="1600"/>
      <c r="O318" s="1600"/>
      <c r="P318" s="1600"/>
      <c r="Q318" s="1600"/>
      <c r="R318" s="1600"/>
      <c r="T318" s="72" t="s">
        <v>41</v>
      </c>
      <c r="V318" s="72"/>
      <c r="W318" s="72"/>
      <c r="X318" s="72"/>
      <c r="Y318" s="72"/>
      <c r="AA318" s="1600" t="s">
        <v>2320</v>
      </c>
      <c r="AB318" s="1600"/>
      <c r="AC318" s="1600"/>
      <c r="AD318" s="1600"/>
      <c r="AE318" s="1600"/>
      <c r="AF318" s="1600"/>
      <c r="AG318" s="1600"/>
      <c r="AH318" s="1600"/>
      <c r="AI318" s="1600"/>
      <c r="AJ318" s="1600"/>
      <c r="AK318" s="1600"/>
      <c r="BA318" s="75"/>
    </row>
    <row r="319" spans="2:53" ht="12.75" customHeight="1">
      <c r="B319" s="72" t="s">
        <v>773</v>
      </c>
      <c r="C319" s="72"/>
      <c r="D319" s="72"/>
      <c r="E319" s="72"/>
      <c r="F319" s="72"/>
      <c r="H319" s="1724" t="s">
        <v>2385</v>
      </c>
      <c r="I319" s="1724"/>
      <c r="J319" s="1724"/>
      <c r="K319" s="1724"/>
      <c r="L319" s="1724"/>
      <c r="M319" s="1724"/>
      <c r="N319" s="1724"/>
      <c r="O319" s="1724"/>
      <c r="P319" s="1724"/>
      <c r="Q319" s="1724"/>
      <c r="R319" s="1724"/>
      <c r="T319" s="72" t="s">
        <v>773</v>
      </c>
      <c r="V319" s="72"/>
      <c r="W319" s="72"/>
      <c r="X319" s="72"/>
      <c r="Y319" s="72"/>
      <c r="AA319" s="1791" t="s">
        <v>2388</v>
      </c>
      <c r="AB319" s="1724"/>
      <c r="AC319" s="1724"/>
      <c r="AD319" s="1724"/>
      <c r="AE319" s="1724"/>
      <c r="AF319" s="1724"/>
      <c r="AG319" s="1724"/>
      <c r="AH319" s="1724"/>
      <c r="AI319" s="1724"/>
      <c r="AJ319" s="1724"/>
      <c r="AK319" s="1724"/>
      <c r="BA319" s="75"/>
    </row>
    <row r="320" spans="2:53" ht="12.75" customHeight="1">
      <c r="B320" s="72" t="s">
        <v>775</v>
      </c>
      <c r="C320" s="72"/>
      <c r="D320" s="72"/>
      <c r="E320" s="72"/>
      <c r="F320" s="72"/>
      <c r="H320" s="1724" t="s">
        <v>2386</v>
      </c>
      <c r="I320" s="1724"/>
      <c r="J320" s="1724"/>
      <c r="K320" s="1724"/>
      <c r="L320" s="1724"/>
      <c r="M320" s="1724"/>
      <c r="N320" s="1724"/>
      <c r="O320" s="1724"/>
      <c r="P320" s="1724"/>
      <c r="Q320" s="1724"/>
      <c r="R320" s="1724"/>
      <c r="T320" s="72" t="s">
        <v>774</v>
      </c>
      <c r="V320" s="72"/>
      <c r="W320" s="72"/>
      <c r="X320" s="72"/>
      <c r="Y320" s="72"/>
      <c r="AA320" s="1724" t="s">
        <v>2389</v>
      </c>
      <c r="AB320" s="1724"/>
      <c r="AC320" s="1724"/>
      <c r="AD320" s="1724"/>
      <c r="AE320" s="1724"/>
      <c r="AF320" s="1724"/>
      <c r="AG320" s="1724"/>
      <c r="AH320" s="1724"/>
      <c r="AI320" s="1724"/>
      <c r="AJ320" s="1724"/>
      <c r="AK320" s="1724"/>
      <c r="BA320" s="75"/>
    </row>
    <row r="321" spans="1:53" ht="12.75" customHeight="1">
      <c r="A321" s="50"/>
      <c r="B321" s="72" t="s">
        <v>423</v>
      </c>
      <c r="C321" s="72"/>
      <c r="D321" s="72"/>
      <c r="E321" s="72"/>
      <c r="F321" s="72"/>
      <c r="H321" s="1724" t="s">
        <v>2323</v>
      </c>
      <c r="I321" s="1724"/>
      <c r="J321" s="1724"/>
      <c r="K321" s="1724"/>
      <c r="L321" s="1724"/>
      <c r="M321" s="1724"/>
      <c r="N321" s="1724"/>
      <c r="O321" s="1724"/>
      <c r="P321" s="1724"/>
      <c r="Q321" s="1724"/>
      <c r="R321" s="1724"/>
      <c r="T321" s="72" t="s">
        <v>423</v>
      </c>
      <c r="V321" s="72"/>
      <c r="W321" s="72"/>
      <c r="X321" s="72"/>
      <c r="Y321" s="72"/>
      <c r="AA321" s="1724" t="s">
        <v>2321</v>
      </c>
      <c r="AB321" s="1724"/>
      <c r="AC321" s="1724"/>
      <c r="AD321" s="1724"/>
      <c r="AE321" s="1724"/>
      <c r="AF321" s="1724"/>
      <c r="AG321" s="1724"/>
      <c r="AH321" s="1724"/>
      <c r="AI321" s="1724"/>
      <c r="AJ321" s="1724"/>
      <c r="AK321" s="1724"/>
      <c r="AL321" s="50"/>
      <c r="BA321" s="75"/>
    </row>
    <row r="322" spans="1:53" ht="12.75" customHeight="1">
      <c r="A322" s="50"/>
      <c r="B322" s="72" t="s">
        <v>424</v>
      </c>
      <c r="C322" s="72"/>
      <c r="D322" s="72"/>
      <c r="E322" s="72"/>
      <c r="F322" s="72"/>
      <c r="G322" s="72"/>
      <c r="H322" s="1592">
        <v>9259494226</v>
      </c>
      <c r="I322" s="1596"/>
      <c r="J322" s="1596"/>
      <c r="K322" s="1596"/>
      <c r="L322" s="1596"/>
      <c r="M322" s="1596"/>
      <c r="N322" s="8" t="s">
        <v>908</v>
      </c>
      <c r="O322" s="8"/>
      <c r="P322" s="1598"/>
      <c r="Q322" s="1598"/>
      <c r="R322" s="1598"/>
      <c r="S322" s="72"/>
      <c r="T322" s="72" t="s">
        <v>424</v>
      </c>
      <c r="V322" s="72"/>
      <c r="W322" s="72"/>
      <c r="X322" s="72"/>
      <c r="Y322" s="72"/>
      <c r="AA322" s="1592">
        <v>8183806130</v>
      </c>
      <c r="AB322" s="1592"/>
      <c r="AC322" s="1592"/>
      <c r="AD322" s="1592"/>
      <c r="AE322" s="1592"/>
      <c r="AF322" s="1592"/>
      <c r="AG322" s="8" t="s">
        <v>908</v>
      </c>
      <c r="AH322" s="8"/>
      <c r="AI322" s="1598"/>
      <c r="AJ322" s="1598"/>
      <c r="AK322" s="1598"/>
      <c r="AL322" s="50"/>
      <c r="BA322" s="75"/>
    </row>
    <row r="323" spans="1:53" ht="12.75">
      <c r="A323" s="50"/>
      <c r="B323" s="72" t="s">
        <v>425</v>
      </c>
      <c r="C323" s="72"/>
      <c r="D323" s="72"/>
      <c r="E323" s="72"/>
      <c r="F323" s="72"/>
      <c r="G323" s="72"/>
      <c r="H323" s="1594"/>
      <c r="I323" s="1594"/>
      <c r="J323" s="1594"/>
      <c r="K323" s="1594"/>
      <c r="L323" s="1594"/>
      <c r="M323" s="1594"/>
      <c r="N323" s="74"/>
      <c r="O323" s="74"/>
      <c r="P323" s="76"/>
      <c r="Q323" s="76"/>
      <c r="R323" s="76"/>
      <c r="S323" s="72"/>
      <c r="T323" s="72" t="s">
        <v>425</v>
      </c>
      <c r="V323" s="72"/>
      <c r="W323" s="72"/>
      <c r="X323" s="72"/>
      <c r="Y323" s="72"/>
      <c r="AA323" s="1594"/>
      <c r="AB323" s="1594"/>
      <c r="AC323" s="1594"/>
      <c r="AD323" s="1594"/>
      <c r="AE323" s="1594"/>
      <c r="AF323" s="1594"/>
      <c r="AG323" s="74"/>
      <c r="AH323" s="74"/>
      <c r="AI323" s="76"/>
      <c r="AJ323" s="76"/>
      <c r="AK323" s="76"/>
      <c r="AL323" s="50"/>
      <c r="BA323" s="75"/>
    </row>
    <row r="324" spans="1:53" ht="12.75">
      <c r="A324" s="50"/>
      <c r="B324" s="72" t="s">
        <v>776</v>
      </c>
      <c r="C324" s="72"/>
      <c r="D324" s="72"/>
      <c r="E324" s="72"/>
      <c r="F324" s="72"/>
      <c r="G324" s="72"/>
      <c r="H324" s="1791" t="s">
        <v>2384</v>
      </c>
      <c r="I324" s="1724"/>
      <c r="J324" s="1724"/>
      <c r="K324" s="1724"/>
      <c r="L324" s="1724"/>
      <c r="M324" s="1724"/>
      <c r="N324" s="1600"/>
      <c r="O324" s="1600"/>
      <c r="P324" s="1600"/>
      <c r="Q324" s="1600"/>
      <c r="R324" s="1600"/>
      <c r="S324" s="72"/>
      <c r="T324" s="72" t="s">
        <v>776</v>
      </c>
      <c r="V324" s="72"/>
      <c r="W324" s="72"/>
      <c r="X324" s="72"/>
      <c r="Y324" s="72"/>
      <c r="AA324" s="1724" t="s">
        <v>2390</v>
      </c>
      <c r="AB324" s="1724"/>
      <c r="AC324" s="1724"/>
      <c r="AD324" s="1724"/>
      <c r="AE324" s="1724"/>
      <c r="AF324" s="1724"/>
      <c r="AG324" s="1600"/>
      <c r="AH324" s="1600"/>
      <c r="AI324" s="1600"/>
      <c r="AJ324" s="1600"/>
      <c r="AK324" s="160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0"/>
      <c r="I326" s="1600"/>
      <c r="J326" s="1600"/>
      <c r="K326" s="1600"/>
      <c r="L326" s="1600"/>
      <c r="M326" s="1600"/>
      <c r="N326" s="1600"/>
      <c r="O326" s="1600"/>
      <c r="P326" s="1600"/>
      <c r="Q326" s="1600"/>
      <c r="R326" s="1600"/>
      <c r="T326" s="72" t="s">
        <v>42</v>
      </c>
      <c r="V326" s="72"/>
      <c r="W326" s="72"/>
      <c r="X326" s="72"/>
      <c r="Y326" s="72"/>
      <c r="AA326" s="1600" t="s">
        <v>2328</v>
      </c>
      <c r="AB326" s="1600"/>
      <c r="AC326" s="1600"/>
      <c r="AD326" s="1600"/>
      <c r="AE326" s="1600"/>
      <c r="AF326" s="1600"/>
      <c r="AG326" s="1600"/>
      <c r="AH326" s="1600"/>
      <c r="AI326" s="1600"/>
      <c r="AJ326" s="1600"/>
      <c r="AK326" s="1600"/>
      <c r="AL326" s="50"/>
      <c r="BA326" s="75"/>
    </row>
    <row r="327" spans="1:53" ht="12.75">
      <c r="A327" s="50"/>
      <c r="B327" s="72" t="s">
        <v>773</v>
      </c>
      <c r="C327" s="72"/>
      <c r="D327" s="72"/>
      <c r="E327" s="72"/>
      <c r="F327" s="72"/>
      <c r="H327" s="1724"/>
      <c r="I327" s="1724"/>
      <c r="J327" s="1724"/>
      <c r="K327" s="1724"/>
      <c r="L327" s="1724"/>
      <c r="M327" s="1724"/>
      <c r="N327" s="1724"/>
      <c r="O327" s="1724"/>
      <c r="P327" s="1724"/>
      <c r="Q327" s="1724"/>
      <c r="R327" s="1724"/>
      <c r="T327" s="72" t="s">
        <v>773</v>
      </c>
      <c r="V327" s="72"/>
      <c r="W327" s="72"/>
      <c r="X327" s="72"/>
      <c r="Y327" s="72"/>
      <c r="AA327" s="1724" t="s">
        <v>2391</v>
      </c>
      <c r="AB327" s="1724"/>
      <c r="AC327" s="1724"/>
      <c r="AD327" s="1724"/>
      <c r="AE327" s="1724"/>
      <c r="AF327" s="1724"/>
      <c r="AG327" s="1724"/>
      <c r="AH327" s="1724"/>
      <c r="AI327" s="1724"/>
      <c r="AJ327" s="1724"/>
      <c r="AK327" s="1724"/>
      <c r="AL327" s="50"/>
      <c r="BA327" s="75"/>
    </row>
    <row r="328" spans="1:53" ht="12.75">
      <c r="A328" s="50"/>
      <c r="B328" s="72" t="s">
        <v>775</v>
      </c>
      <c r="C328" s="72"/>
      <c r="D328" s="72"/>
      <c r="E328" s="72"/>
      <c r="F328" s="72"/>
      <c r="H328" s="1724"/>
      <c r="I328" s="1724"/>
      <c r="J328" s="1724"/>
      <c r="K328" s="1724"/>
      <c r="L328" s="1724"/>
      <c r="M328" s="1724"/>
      <c r="N328" s="1724"/>
      <c r="O328" s="1724"/>
      <c r="P328" s="1724"/>
      <c r="Q328" s="1724"/>
      <c r="R328" s="1724"/>
      <c r="T328" s="72" t="s">
        <v>774</v>
      </c>
      <c r="V328" s="72"/>
      <c r="W328" s="72"/>
      <c r="X328" s="72"/>
      <c r="Y328" s="72"/>
      <c r="AA328" s="1724" t="s">
        <v>2392</v>
      </c>
      <c r="AB328" s="1724"/>
      <c r="AC328" s="1724"/>
      <c r="AD328" s="1724"/>
      <c r="AE328" s="1724"/>
      <c r="AF328" s="1724"/>
      <c r="AG328" s="1724"/>
      <c r="AH328" s="1724"/>
      <c r="AI328" s="1724"/>
      <c r="AJ328" s="1724"/>
      <c r="AK328" s="1724"/>
      <c r="AL328" s="50"/>
      <c r="BA328" s="75"/>
    </row>
    <row r="329" spans="1:53" ht="12.75">
      <c r="A329" s="50"/>
      <c r="B329" s="72" t="s">
        <v>423</v>
      </c>
      <c r="C329" s="72"/>
      <c r="D329" s="72"/>
      <c r="E329" s="72"/>
      <c r="F329" s="72"/>
      <c r="H329" s="1724"/>
      <c r="I329" s="1724"/>
      <c r="J329" s="1724"/>
      <c r="K329" s="1724"/>
      <c r="L329" s="1724"/>
      <c r="M329" s="1724"/>
      <c r="N329" s="1724"/>
      <c r="O329" s="1724"/>
      <c r="P329" s="1724"/>
      <c r="Q329" s="1724"/>
      <c r="R329" s="1724"/>
      <c r="T329" s="72" t="s">
        <v>423</v>
      </c>
      <c r="V329" s="72"/>
      <c r="W329" s="72"/>
      <c r="X329" s="72"/>
      <c r="Y329" s="72"/>
      <c r="AA329" s="1724" t="s">
        <v>2329</v>
      </c>
      <c r="AB329" s="1724"/>
      <c r="AC329" s="1724"/>
      <c r="AD329" s="1724"/>
      <c r="AE329" s="1724"/>
      <c r="AF329" s="1724"/>
      <c r="AG329" s="1724"/>
      <c r="AH329" s="1724"/>
      <c r="AI329" s="1724"/>
      <c r="AJ329" s="1724"/>
      <c r="AK329" s="1724"/>
      <c r="AL329" s="50"/>
      <c r="BA329" s="75"/>
    </row>
    <row r="330" spans="1:53" ht="12.75">
      <c r="A330" s="50"/>
      <c r="B330" s="72" t="s">
        <v>424</v>
      </c>
      <c r="C330" s="72"/>
      <c r="D330" s="72"/>
      <c r="E330" s="72"/>
      <c r="F330" s="72"/>
      <c r="G330" s="72"/>
      <c r="H330" s="1596"/>
      <c r="I330" s="1596"/>
      <c r="J330" s="1596"/>
      <c r="K330" s="1596"/>
      <c r="L330" s="1596"/>
      <c r="M330" s="1596"/>
      <c r="N330" s="8" t="s">
        <v>908</v>
      </c>
      <c r="O330" s="8"/>
      <c r="P330" s="1598"/>
      <c r="Q330" s="1598"/>
      <c r="R330" s="1598"/>
      <c r="S330" s="72"/>
      <c r="T330" s="72" t="s">
        <v>424</v>
      </c>
      <c r="V330" s="72"/>
      <c r="W330" s="72"/>
      <c r="X330" s="72"/>
      <c r="Y330" s="72"/>
      <c r="AA330" s="1592">
        <v>5123493212</v>
      </c>
      <c r="AB330" s="1592"/>
      <c r="AC330" s="1592"/>
      <c r="AD330" s="1592"/>
      <c r="AE330" s="1592"/>
      <c r="AF330" s="1592"/>
      <c r="AG330" s="8" t="s">
        <v>908</v>
      </c>
      <c r="AH330" s="8"/>
      <c r="AI330" s="1598"/>
      <c r="AJ330" s="1598"/>
      <c r="AK330" s="1598"/>
      <c r="AL330" s="50"/>
      <c r="BA330" s="75"/>
    </row>
    <row r="331" spans="1:53" ht="12.75">
      <c r="A331" s="50"/>
      <c r="B331" s="72" t="s">
        <v>425</v>
      </c>
      <c r="C331" s="72"/>
      <c r="D331" s="72"/>
      <c r="E331" s="72"/>
      <c r="F331" s="72"/>
      <c r="G331" s="72"/>
      <c r="H331" s="1594"/>
      <c r="I331" s="1594"/>
      <c r="J331" s="1594"/>
      <c r="K331" s="1594"/>
      <c r="L331" s="1594"/>
      <c r="M331" s="1594"/>
      <c r="N331" s="74"/>
      <c r="O331" s="74"/>
      <c r="P331" s="76"/>
      <c r="Q331" s="76"/>
      <c r="R331" s="76"/>
      <c r="S331" s="72"/>
      <c r="T331" s="72" t="s">
        <v>425</v>
      </c>
      <c r="V331" s="72"/>
      <c r="W331" s="72"/>
      <c r="X331" s="72"/>
      <c r="Y331" s="72"/>
      <c r="AA331" s="1604">
        <v>5123400421</v>
      </c>
      <c r="AB331" s="1604"/>
      <c r="AC331" s="1604"/>
      <c r="AD331" s="1604"/>
      <c r="AE331" s="1604"/>
      <c r="AF331" s="1604"/>
      <c r="AG331" s="74"/>
      <c r="AH331" s="74"/>
      <c r="AI331" s="76"/>
      <c r="AJ331" s="76"/>
      <c r="AK331" s="76"/>
      <c r="AL331" s="50"/>
      <c r="BA331" s="75"/>
    </row>
    <row r="332" spans="1:53" ht="12.75" customHeight="1">
      <c r="A332" s="50"/>
      <c r="B332" s="72" t="s">
        <v>776</v>
      </c>
      <c r="C332" s="72"/>
      <c r="D332" s="72"/>
      <c r="E332" s="72"/>
      <c r="F332" s="72"/>
      <c r="G332" s="72"/>
      <c r="H332" s="1724"/>
      <c r="I332" s="1724"/>
      <c r="J332" s="1724"/>
      <c r="K332" s="1724"/>
      <c r="L332" s="1724"/>
      <c r="M332" s="1724"/>
      <c r="N332" s="1600"/>
      <c r="O332" s="1600"/>
      <c r="P332" s="1600"/>
      <c r="Q332" s="1600"/>
      <c r="R332" s="1600"/>
      <c r="S332" s="72"/>
      <c r="T332" s="72" t="s">
        <v>776</v>
      </c>
      <c r="V332" s="72"/>
      <c r="W332" s="72"/>
      <c r="X332" s="72"/>
      <c r="Y332" s="72"/>
      <c r="AA332" s="1724" t="s">
        <v>2393</v>
      </c>
      <c r="AB332" s="1724"/>
      <c r="AC332" s="1724"/>
      <c r="AD332" s="1724"/>
      <c r="AE332" s="1724"/>
      <c r="AF332" s="1724"/>
      <c r="AG332" s="1600"/>
      <c r="AH332" s="1600"/>
      <c r="AI332" s="1600"/>
      <c r="AJ332" s="1600"/>
      <c r="AK332" s="160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0" t="s">
        <v>2328</v>
      </c>
      <c r="I334" s="1600"/>
      <c r="J334" s="1600"/>
      <c r="K334" s="1600"/>
      <c r="L334" s="1600"/>
      <c r="M334" s="1600"/>
      <c r="N334" s="1600"/>
      <c r="O334" s="1600"/>
      <c r="P334" s="1600"/>
      <c r="Q334" s="1600"/>
      <c r="R334" s="1600"/>
      <c r="S334" s="757"/>
      <c r="T334" s="680" t="s">
        <v>1250</v>
      </c>
      <c r="V334" s="72"/>
      <c r="W334" s="72"/>
      <c r="X334" s="72"/>
      <c r="Y334" s="72"/>
      <c r="AA334" s="1600" t="s">
        <v>2330</v>
      </c>
      <c r="AB334" s="1600"/>
      <c r="AC334" s="1600"/>
      <c r="AD334" s="1600"/>
      <c r="AE334" s="1600"/>
      <c r="AF334" s="1600"/>
      <c r="AG334" s="1600"/>
      <c r="AH334" s="1600"/>
      <c r="AI334" s="1600"/>
      <c r="AJ334" s="1600"/>
      <c r="AK334" s="1600"/>
      <c r="AL334" s="50"/>
      <c r="BA334" s="75"/>
    </row>
    <row r="335" spans="1:53" ht="12.75">
      <c r="B335" s="72" t="s">
        <v>773</v>
      </c>
      <c r="C335" s="72"/>
      <c r="D335" s="72"/>
      <c r="E335" s="72"/>
      <c r="F335" s="72"/>
      <c r="H335" s="1724" t="s">
        <v>2391</v>
      </c>
      <c r="I335" s="1724"/>
      <c r="J335" s="1724"/>
      <c r="K335" s="1724"/>
      <c r="L335" s="1724"/>
      <c r="M335" s="1724"/>
      <c r="N335" s="1724"/>
      <c r="O335" s="1724"/>
      <c r="P335" s="1724"/>
      <c r="Q335" s="1724"/>
      <c r="R335" s="1724"/>
      <c r="S335" s="757"/>
      <c r="T335" s="72" t="s">
        <v>773</v>
      </c>
      <c r="V335" s="72"/>
      <c r="W335" s="72"/>
      <c r="X335" s="72"/>
      <c r="Y335" s="72"/>
      <c r="AA335" s="1724" t="s">
        <v>2394</v>
      </c>
      <c r="AB335" s="1724"/>
      <c r="AC335" s="1724"/>
      <c r="AD335" s="1724"/>
      <c r="AE335" s="1724"/>
      <c r="AF335" s="1724"/>
      <c r="AG335" s="1724"/>
      <c r="AH335" s="1724"/>
      <c r="AI335" s="1724"/>
      <c r="AJ335" s="1724"/>
      <c r="AK335" s="1724"/>
      <c r="AL335" s="50"/>
      <c r="BA335" s="75"/>
    </row>
    <row r="336" spans="1:53" ht="12.75">
      <c r="B336" s="72" t="s">
        <v>775</v>
      </c>
      <c r="C336" s="72"/>
      <c r="D336" s="72"/>
      <c r="E336" s="72"/>
      <c r="F336" s="72"/>
      <c r="G336" s="72"/>
      <c r="H336" s="1724" t="s">
        <v>2392</v>
      </c>
      <c r="I336" s="1724"/>
      <c r="J336" s="1724"/>
      <c r="K336" s="1724"/>
      <c r="L336" s="1724"/>
      <c r="M336" s="1724"/>
      <c r="N336" s="1724"/>
      <c r="O336" s="1724"/>
      <c r="P336" s="1724"/>
      <c r="Q336" s="1724"/>
      <c r="R336" s="1724"/>
      <c r="S336" s="757"/>
      <c r="T336" s="72" t="s">
        <v>774</v>
      </c>
      <c r="V336" s="72"/>
      <c r="W336" s="72"/>
      <c r="X336" s="72"/>
      <c r="Y336" s="72"/>
      <c r="AA336" s="1724" t="s">
        <v>2395</v>
      </c>
      <c r="AB336" s="1724"/>
      <c r="AC336" s="1724"/>
      <c r="AD336" s="1724"/>
      <c r="AE336" s="1724"/>
      <c r="AF336" s="1724"/>
      <c r="AG336" s="1724"/>
      <c r="AH336" s="1724"/>
      <c r="AI336" s="1724"/>
      <c r="AJ336" s="1724"/>
      <c r="AK336" s="1724"/>
      <c r="AL336" s="50"/>
      <c r="BA336" s="75"/>
    </row>
    <row r="337" spans="1:53" ht="12.75">
      <c r="A337" s="50"/>
      <c r="B337" s="72" t="s">
        <v>423</v>
      </c>
      <c r="C337" s="72"/>
      <c r="D337" s="72"/>
      <c r="E337" s="72"/>
      <c r="F337" s="72"/>
      <c r="H337" s="1724" t="s">
        <v>2329</v>
      </c>
      <c r="I337" s="1724"/>
      <c r="J337" s="1724"/>
      <c r="K337" s="1724"/>
      <c r="L337" s="1724"/>
      <c r="M337" s="1724"/>
      <c r="N337" s="1724"/>
      <c r="O337" s="1724"/>
      <c r="P337" s="1724"/>
      <c r="Q337" s="1724"/>
      <c r="R337" s="1724"/>
      <c r="S337" s="757"/>
      <c r="T337" s="72" t="s">
        <v>423</v>
      </c>
      <c r="V337" s="72"/>
      <c r="W337" s="72"/>
      <c r="X337" s="72"/>
      <c r="Y337" s="72"/>
      <c r="AA337" s="1724" t="s">
        <v>2331</v>
      </c>
      <c r="AB337" s="1724"/>
      <c r="AC337" s="1724"/>
      <c r="AD337" s="1724"/>
      <c r="AE337" s="1724"/>
      <c r="AF337" s="1724"/>
      <c r="AG337" s="1724"/>
      <c r="AH337" s="1724"/>
      <c r="AI337" s="1724"/>
      <c r="AJ337" s="1724"/>
      <c r="AK337" s="1724"/>
      <c r="AL337" s="50"/>
      <c r="BA337" s="75"/>
    </row>
    <row r="338" spans="1:53" ht="12.75">
      <c r="A338" s="50"/>
      <c r="B338" s="72" t="s">
        <v>424</v>
      </c>
      <c r="C338" s="72"/>
      <c r="D338" s="72"/>
      <c r="E338" s="72"/>
      <c r="F338" s="72"/>
      <c r="G338" s="72"/>
      <c r="H338" s="1592">
        <v>5123493212</v>
      </c>
      <c r="I338" s="1592"/>
      <c r="J338" s="1592"/>
      <c r="K338" s="1592"/>
      <c r="L338" s="1592"/>
      <c r="M338" s="1592"/>
      <c r="N338" s="8" t="s">
        <v>908</v>
      </c>
      <c r="O338" s="8"/>
      <c r="P338" s="1598"/>
      <c r="Q338" s="1598"/>
      <c r="R338" s="1598"/>
      <c r="S338" s="3"/>
      <c r="T338" s="72" t="s">
        <v>424</v>
      </c>
      <c r="V338" s="72"/>
      <c r="W338" s="72"/>
      <c r="X338" s="72"/>
      <c r="Y338" s="72"/>
      <c r="AA338" s="1592">
        <v>9168504465</v>
      </c>
      <c r="AB338" s="1592"/>
      <c r="AC338" s="1592"/>
      <c r="AD338" s="1592"/>
      <c r="AE338" s="1592"/>
      <c r="AF338" s="1592"/>
      <c r="AG338" s="8" t="s">
        <v>908</v>
      </c>
      <c r="AH338" s="8"/>
      <c r="AI338" s="1598"/>
      <c r="AJ338" s="1598"/>
      <c r="AK338" s="1598"/>
      <c r="AL338" s="50"/>
      <c r="BA338" s="75"/>
    </row>
    <row r="339" spans="1:53" ht="12.75">
      <c r="A339" s="50"/>
      <c r="B339" s="72" t="s">
        <v>425</v>
      </c>
      <c r="C339" s="72"/>
      <c r="D339" s="72"/>
      <c r="E339" s="72"/>
      <c r="F339" s="72"/>
      <c r="G339" s="72"/>
      <c r="H339" s="1604">
        <v>5123400421</v>
      </c>
      <c r="I339" s="1604"/>
      <c r="J339" s="1604"/>
      <c r="K339" s="1604"/>
      <c r="L339" s="1604"/>
      <c r="M339" s="1604"/>
      <c r="N339" s="74"/>
      <c r="O339" s="74"/>
      <c r="P339" s="76"/>
      <c r="Q339" s="76"/>
      <c r="R339" s="76"/>
      <c r="S339" s="3"/>
      <c r="T339" s="72" t="s">
        <v>425</v>
      </c>
      <c r="V339" s="72"/>
      <c r="W339" s="72"/>
      <c r="X339" s="72"/>
      <c r="Y339" s="72"/>
      <c r="AA339" s="1594"/>
      <c r="AB339" s="1594"/>
      <c r="AC339" s="1594"/>
      <c r="AD339" s="1594"/>
      <c r="AE339" s="1594"/>
      <c r="AF339" s="1594"/>
      <c r="AG339" s="74"/>
      <c r="AH339" s="74"/>
      <c r="AI339" s="76"/>
      <c r="AJ339" s="76"/>
      <c r="AK339" s="76"/>
      <c r="AL339" s="50"/>
      <c r="BA339" s="75"/>
    </row>
    <row r="340" spans="1:53" ht="12.75">
      <c r="A340" s="50"/>
      <c r="B340" s="72" t="s">
        <v>776</v>
      </c>
      <c r="C340" s="72"/>
      <c r="D340" s="72"/>
      <c r="E340" s="72"/>
      <c r="F340" s="72"/>
      <c r="G340" s="72"/>
      <c r="H340" s="1724" t="s">
        <v>2393</v>
      </c>
      <c r="I340" s="1724"/>
      <c r="J340" s="1724"/>
      <c r="K340" s="1724"/>
      <c r="L340" s="1724"/>
      <c r="M340" s="1724"/>
      <c r="N340" s="1600"/>
      <c r="O340" s="1600"/>
      <c r="P340" s="1600"/>
      <c r="Q340" s="1600"/>
      <c r="R340" s="1600"/>
      <c r="S340" s="757"/>
      <c r="T340" s="72" t="s">
        <v>776</v>
      </c>
      <c r="V340" s="72"/>
      <c r="W340" s="72"/>
      <c r="X340" s="72"/>
      <c r="Y340" s="72"/>
      <c r="AA340" s="1724" t="s">
        <v>2396</v>
      </c>
      <c r="AB340" s="1724"/>
      <c r="AC340" s="1724"/>
      <c r="AD340" s="1724"/>
      <c r="AE340" s="1724"/>
      <c r="AF340" s="1724"/>
      <c r="AG340" s="1600"/>
      <c r="AH340" s="1600"/>
      <c r="AI340" s="1600"/>
      <c r="AJ340" s="1600"/>
      <c r="AK340" s="160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7" t="s">
        <v>2400</v>
      </c>
      <c r="I342" s="1600"/>
      <c r="J342" s="1600"/>
      <c r="K342" s="1600"/>
      <c r="L342" s="1600"/>
      <c r="M342" s="1600"/>
      <c r="N342" s="1600"/>
      <c r="O342" s="1600"/>
      <c r="P342" s="1600"/>
      <c r="Q342" s="1600"/>
      <c r="R342" s="1600"/>
      <c r="T342" s="624" t="s">
        <v>1295</v>
      </c>
      <c r="AA342" s="1600"/>
      <c r="AB342" s="1600"/>
      <c r="AC342" s="1600"/>
      <c r="AD342" s="1600"/>
      <c r="AE342" s="1600"/>
      <c r="AF342" s="1600"/>
      <c r="AG342" s="1600"/>
      <c r="AH342" s="1600"/>
      <c r="AI342" s="1600"/>
      <c r="AJ342" s="1600"/>
      <c r="AK342" s="1600"/>
      <c r="AL342" s="50"/>
      <c r="BA342" s="75"/>
    </row>
    <row r="343" spans="1:53" ht="12.75">
      <c r="A343" s="50"/>
      <c r="B343" s="624" t="s">
        <v>773</v>
      </c>
      <c r="C343" s="624"/>
      <c r="D343" s="624"/>
      <c r="E343" s="624"/>
      <c r="F343" s="624"/>
      <c r="G343" s="625"/>
      <c r="H343" s="1791" t="s">
        <v>2398</v>
      </c>
      <c r="I343" s="1724"/>
      <c r="J343" s="1724"/>
      <c r="K343" s="1724"/>
      <c r="L343" s="1724"/>
      <c r="M343" s="1724"/>
      <c r="N343" s="1724"/>
      <c r="O343" s="1724"/>
      <c r="P343" s="1724"/>
      <c r="Q343" s="1724"/>
      <c r="R343" s="1724"/>
      <c r="T343" s="72" t="s">
        <v>773</v>
      </c>
      <c r="AA343" s="1724"/>
      <c r="AB343" s="1724"/>
      <c r="AC343" s="1724"/>
      <c r="AD343" s="1724"/>
      <c r="AE343" s="1724"/>
      <c r="AF343" s="1724"/>
      <c r="AG343" s="1724"/>
      <c r="AH343" s="1724"/>
      <c r="AI343" s="1724"/>
      <c r="AJ343" s="1724"/>
      <c r="AK343" s="1724"/>
      <c r="AL343" s="50"/>
    </row>
    <row r="344" spans="1:53" ht="12.75">
      <c r="A344" s="50"/>
      <c r="B344" s="624" t="s">
        <v>775</v>
      </c>
      <c r="C344" s="624"/>
      <c r="D344" s="624"/>
      <c r="E344" s="624"/>
      <c r="F344" s="624"/>
      <c r="G344" s="624"/>
      <c r="H344" s="1791" t="s">
        <v>2397</v>
      </c>
      <c r="I344" s="1724"/>
      <c r="J344" s="1724"/>
      <c r="K344" s="1724"/>
      <c r="L344" s="1724"/>
      <c r="M344" s="1724"/>
      <c r="N344" s="1724"/>
      <c r="O344" s="1724"/>
      <c r="P344" s="1724"/>
      <c r="Q344" s="1724"/>
      <c r="R344" s="1724"/>
      <c r="T344" s="72" t="s">
        <v>774</v>
      </c>
      <c r="AA344" s="1724"/>
      <c r="AB344" s="1724"/>
      <c r="AC344" s="1724"/>
      <c r="AD344" s="1724"/>
      <c r="AE344" s="1724"/>
      <c r="AF344" s="1724"/>
      <c r="AG344" s="1724"/>
      <c r="AH344" s="1724"/>
      <c r="AI344" s="1724"/>
      <c r="AJ344" s="1724"/>
      <c r="AK344" s="1724"/>
      <c r="AL344" s="50"/>
    </row>
    <row r="345" spans="1:53" ht="12.75">
      <c r="A345" s="50"/>
      <c r="B345" s="624" t="s">
        <v>423</v>
      </c>
      <c r="C345" s="624"/>
      <c r="D345" s="624"/>
      <c r="E345" s="624"/>
      <c r="F345" s="624"/>
      <c r="G345" s="625"/>
      <c r="H345" s="1724" t="s">
        <v>2352</v>
      </c>
      <c r="I345" s="1724"/>
      <c r="J345" s="1724"/>
      <c r="K345" s="1724"/>
      <c r="L345" s="1724"/>
      <c r="M345" s="1724"/>
      <c r="N345" s="1724"/>
      <c r="O345" s="1724"/>
      <c r="P345" s="1724"/>
      <c r="Q345" s="1724"/>
      <c r="R345" s="1724"/>
      <c r="T345" s="72" t="s">
        <v>423</v>
      </c>
      <c r="AA345" s="1724"/>
      <c r="AB345" s="1724"/>
      <c r="AC345" s="1724"/>
      <c r="AD345" s="1724"/>
      <c r="AE345" s="1724"/>
      <c r="AF345" s="1724"/>
      <c r="AG345" s="1724"/>
      <c r="AH345" s="1724"/>
      <c r="AI345" s="1724"/>
      <c r="AJ345" s="1724"/>
      <c r="AK345" s="1724"/>
      <c r="AL345" s="50"/>
    </row>
    <row r="346" spans="1:53" ht="12.75">
      <c r="A346" s="50"/>
      <c r="B346" s="624" t="s">
        <v>424</v>
      </c>
      <c r="C346" s="624"/>
      <c r="D346" s="624"/>
      <c r="E346" s="624"/>
      <c r="F346" s="624"/>
      <c r="G346" s="624"/>
      <c r="H346" s="1592">
        <v>2064383057</v>
      </c>
      <c r="I346" s="1596"/>
      <c r="J346" s="1596"/>
      <c r="K346" s="1596"/>
      <c r="L346" s="1596"/>
      <c r="M346" s="1596"/>
      <c r="N346" s="8" t="s">
        <v>908</v>
      </c>
      <c r="O346" s="8"/>
      <c r="P346" s="1598"/>
      <c r="Q346" s="1598"/>
      <c r="R346" s="1598"/>
      <c r="T346" s="72" t="s">
        <v>424</v>
      </c>
      <c r="AA346" s="1596"/>
      <c r="AB346" s="1596"/>
      <c r="AC346" s="1596"/>
      <c r="AD346" s="1596"/>
      <c r="AE346" s="1596"/>
      <c r="AF346" s="1596"/>
      <c r="AG346" s="8" t="s">
        <v>908</v>
      </c>
      <c r="AH346" s="8"/>
      <c r="AI346" s="1598"/>
      <c r="AJ346" s="1598"/>
      <c r="AK346" s="1598"/>
      <c r="AL346" s="50"/>
    </row>
    <row r="347" spans="1:53" ht="12.75" customHeight="1">
      <c r="A347" s="50"/>
      <c r="B347" s="624" t="s">
        <v>425</v>
      </c>
      <c r="C347" s="624"/>
      <c r="D347" s="624"/>
      <c r="E347" s="624"/>
      <c r="F347" s="624"/>
      <c r="G347" s="624"/>
      <c r="H347" s="1604">
        <v>2062990756</v>
      </c>
      <c r="I347" s="1594"/>
      <c r="J347" s="1594"/>
      <c r="K347" s="1594"/>
      <c r="L347" s="1594"/>
      <c r="M347" s="1594"/>
      <c r="N347" s="74"/>
      <c r="O347" s="74"/>
      <c r="P347" s="76"/>
      <c r="Q347" s="76"/>
      <c r="R347" s="76"/>
      <c r="T347" s="72" t="s">
        <v>425</v>
      </c>
      <c r="AA347" s="1594"/>
      <c r="AB347" s="1594"/>
      <c r="AC347" s="1594"/>
      <c r="AD347" s="1594"/>
      <c r="AE347" s="1594"/>
      <c r="AF347" s="1594"/>
      <c r="AG347" s="74"/>
      <c r="AH347" s="74"/>
      <c r="AI347" s="76"/>
      <c r="AJ347" s="76"/>
      <c r="AK347" s="76"/>
      <c r="AL347" s="50"/>
    </row>
    <row r="348" spans="1:53" ht="12.75">
      <c r="A348" s="50"/>
      <c r="B348" s="624" t="s">
        <v>776</v>
      </c>
      <c r="C348" s="624"/>
      <c r="D348" s="624"/>
      <c r="E348" s="624"/>
      <c r="F348" s="624"/>
      <c r="G348" s="624"/>
      <c r="H348" s="1791" t="s">
        <v>2399</v>
      </c>
      <c r="I348" s="1724"/>
      <c r="J348" s="1724"/>
      <c r="K348" s="1724"/>
      <c r="L348" s="1724"/>
      <c r="M348" s="1724"/>
      <c r="N348" s="1600"/>
      <c r="O348" s="1600"/>
      <c r="P348" s="1600"/>
      <c r="Q348" s="1600"/>
      <c r="R348" s="1600"/>
      <c r="T348" s="72" t="s">
        <v>776</v>
      </c>
      <c r="AA348" s="1724"/>
      <c r="AB348" s="1724"/>
      <c r="AC348" s="1724"/>
      <c r="AD348" s="1724"/>
      <c r="AE348" s="1724"/>
      <c r="AF348" s="1724"/>
      <c r="AG348" s="1600"/>
      <c r="AH348" s="1600"/>
      <c r="AI348" s="1600"/>
      <c r="AJ348" s="1600"/>
      <c r="AK348" s="160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2" t="s">
        <v>551</v>
      </c>
      <c r="B350" s="1602"/>
      <c r="C350" s="1602"/>
      <c r="D350" s="1602"/>
      <c r="E350" s="1602"/>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1602"/>
      <c r="AD350" s="1602"/>
      <c r="AE350" s="1602"/>
      <c r="AF350" s="1602"/>
      <c r="AG350" s="1602"/>
      <c r="AH350" s="1602"/>
      <c r="AI350" s="1602"/>
      <c r="AJ350" s="1602"/>
      <c r="AK350" s="1602"/>
      <c r="AL350" s="1602"/>
    </row>
    <row r="351" spans="1:53" ht="13.5" thickBot="1">
      <c r="A351" s="1603"/>
      <c r="B351" s="1603"/>
      <c r="C351" s="1603"/>
      <c r="D351" s="1603"/>
      <c r="E351" s="1603"/>
      <c r="F351" s="1603"/>
      <c r="G351" s="1603"/>
      <c r="H351" s="1603"/>
      <c r="I351" s="1603"/>
      <c r="J351" s="1603"/>
      <c r="K351" s="1603"/>
      <c r="L351" s="1603"/>
      <c r="M351" s="1603"/>
      <c r="N351" s="1603"/>
      <c r="O351" s="1603"/>
      <c r="P351" s="1603"/>
      <c r="Q351" s="1603"/>
      <c r="R351" s="1603"/>
      <c r="S351" s="1603"/>
      <c r="T351" s="1603"/>
      <c r="U351" s="1603"/>
      <c r="V351" s="1603"/>
      <c r="W351" s="1603"/>
      <c r="X351" s="1603"/>
      <c r="Y351" s="1603"/>
      <c r="Z351" s="1603"/>
      <c r="AA351" s="1603"/>
      <c r="AB351" s="1603"/>
      <c r="AC351" s="1603"/>
      <c r="AD351" s="1603"/>
      <c r="AE351" s="1603"/>
      <c r="AF351" s="1603"/>
      <c r="AG351" s="1603"/>
      <c r="AH351" s="1603"/>
      <c r="AI351" s="1603"/>
      <c r="AJ351" s="1603"/>
      <c r="AK351" s="1603"/>
      <c r="AL351" s="160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631" t="s">
        <v>135</v>
      </c>
      <c r="N354" s="1631"/>
      <c r="P354" s="16" t="s">
        <v>990</v>
      </c>
      <c r="AJ354" s="1631" t="s">
        <v>135</v>
      </c>
      <c r="AK354" s="1631"/>
    </row>
    <row r="355" spans="1:57" ht="12.75" customHeight="1">
      <c r="D355" s="1419" t="s">
        <v>2225</v>
      </c>
      <c r="M355" s="1631" t="s">
        <v>135</v>
      </c>
      <c r="N355" s="1631"/>
      <c r="R355" s="16" t="s">
        <v>991</v>
      </c>
      <c r="AJ355" s="1631" t="s">
        <v>536</v>
      </c>
      <c r="AK355" s="1631"/>
    </row>
    <row r="356" spans="1:57" ht="12.75" customHeight="1">
      <c r="D356" s="16" t="s">
        <v>353</v>
      </c>
      <c r="M356" s="1631" t="s">
        <v>118</v>
      </c>
      <c r="N356" s="1631"/>
      <c r="P356" s="624" t="s">
        <v>1185</v>
      </c>
      <c r="Q356" s="625"/>
      <c r="R356" s="625"/>
      <c r="AJ356" s="1631" t="s">
        <v>135</v>
      </c>
      <c r="AK356" s="1631"/>
    </row>
    <row r="357" spans="1:57" ht="12.75" customHeight="1">
      <c r="D357" s="16" t="s">
        <v>354</v>
      </c>
      <c r="M357" s="1631" t="s">
        <v>135</v>
      </c>
      <c r="N357" s="1631"/>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1" t="s">
        <v>135</v>
      </c>
      <c r="O362" s="1631"/>
      <c r="P362" s="83"/>
      <c r="Q362" s="83"/>
      <c r="R362" s="83"/>
      <c r="S362" s="83"/>
      <c r="T362" s="83"/>
      <c r="U362" s="83"/>
      <c r="V362" s="83"/>
      <c r="W362" s="83"/>
      <c r="X362" s="83"/>
      <c r="Y362" s="84"/>
      <c r="Z362" s="84"/>
      <c r="AC362" s="83"/>
      <c r="AD362" s="83"/>
      <c r="AE362" s="83"/>
    </row>
    <row r="363" spans="1:57" ht="12.75">
      <c r="E363" s="16" t="s">
        <v>808</v>
      </c>
      <c r="Y363" s="1631" t="s">
        <v>135</v>
      </c>
      <c r="Z363" s="1631"/>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1" t="s">
        <v>536</v>
      </c>
      <c r="K365" s="1631"/>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2" t="s">
        <v>355</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536</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118</v>
      </c>
    </row>
    <row r="368" spans="1:57" ht="12.75">
      <c r="E368" s="8" t="s">
        <v>664</v>
      </c>
      <c r="F368" s="8"/>
      <c r="G368" s="8"/>
      <c r="H368" s="8"/>
      <c r="I368" s="8"/>
      <c r="J368" s="8"/>
      <c r="K368" s="8"/>
      <c r="L368" s="8"/>
      <c r="N368" s="1806">
        <v>62</v>
      </c>
      <c r="O368" s="1806"/>
      <c r="P368" s="1806"/>
      <c r="Q368" s="1806"/>
      <c r="R368" s="8"/>
      <c r="U368" s="8" t="s">
        <v>665</v>
      </c>
      <c r="V368" s="8"/>
      <c r="W368" s="8"/>
      <c r="X368" s="8"/>
      <c r="Y368" s="8"/>
      <c r="Z368" s="8"/>
      <c r="AA368" s="8"/>
      <c r="AB368" s="8"/>
      <c r="AC368" s="1806">
        <v>1</v>
      </c>
      <c r="AD368" s="1806"/>
      <c r="AE368" s="1806"/>
      <c r="AF368" s="1806"/>
    </row>
    <row r="369" spans="1:36" ht="12.75" customHeight="1">
      <c r="E369" s="8" t="s">
        <v>666</v>
      </c>
      <c r="F369" s="8"/>
      <c r="G369" s="8"/>
      <c r="H369" s="8"/>
      <c r="I369" s="8"/>
      <c r="J369" s="8"/>
      <c r="K369" s="8"/>
      <c r="L369" s="8"/>
      <c r="N369" s="1806">
        <v>0</v>
      </c>
      <c r="O369" s="1806"/>
      <c r="P369" s="1806"/>
      <c r="Q369" s="1806"/>
      <c r="R369" s="8"/>
      <c r="U369" s="8" t="s">
        <v>667</v>
      </c>
      <c r="V369" s="8"/>
      <c r="W369" s="8"/>
      <c r="X369" s="8"/>
      <c r="Y369" s="8"/>
      <c r="Z369" s="8"/>
      <c r="AA369" s="8"/>
      <c r="AB369" s="8"/>
      <c r="AC369" s="1806">
        <v>23</v>
      </c>
      <c r="AD369" s="1806"/>
      <c r="AE369" s="1806"/>
      <c r="AF369" s="1806"/>
    </row>
    <row r="370" spans="1:36" ht="12.75">
      <c r="E370" s="8" t="s">
        <v>68</v>
      </c>
      <c r="F370" s="8"/>
      <c r="G370" s="8"/>
      <c r="H370" s="8"/>
      <c r="I370" s="8"/>
      <c r="J370" s="8"/>
      <c r="K370" s="8"/>
      <c r="L370" s="8"/>
      <c r="N370" s="1806">
        <v>2</v>
      </c>
      <c r="O370" s="1806"/>
      <c r="P370" s="1806"/>
      <c r="Q370" s="1806"/>
      <c r="R370" s="8"/>
      <c r="V370" s="8"/>
      <c r="W370" s="8"/>
      <c r="X370" s="8"/>
      <c r="Y370" s="8"/>
      <c r="Z370" s="8"/>
      <c r="AA370" s="8"/>
      <c r="AB370" s="8"/>
    </row>
    <row r="371" spans="1:36" ht="12.75">
      <c r="E371" s="8" t="s">
        <v>69</v>
      </c>
      <c r="F371" s="8"/>
      <c r="G371" s="8"/>
      <c r="H371" s="8"/>
      <c r="I371" s="8"/>
      <c r="J371" s="8"/>
      <c r="K371" s="8"/>
      <c r="L371" s="8"/>
      <c r="N371" s="1834" t="s">
        <v>2332</v>
      </c>
      <c r="O371" s="1835"/>
      <c r="P371" s="1835"/>
      <c r="Q371" s="1835"/>
      <c r="R371" s="1835"/>
      <c r="S371" s="1835"/>
      <c r="T371" s="1835"/>
      <c r="U371" s="1835"/>
      <c r="V371" s="1835"/>
      <c r="W371" s="1835"/>
      <c r="X371" s="1835"/>
      <c r="Y371" s="1835"/>
      <c r="Z371" s="1835"/>
      <c r="AA371" s="1835"/>
      <c r="AB371" s="1835"/>
      <c r="AC371" s="1835"/>
      <c r="AD371" s="1835"/>
      <c r="AE371" s="1835"/>
      <c r="AF371" s="1835"/>
    </row>
    <row r="372" spans="1:36" ht="12.75">
      <c r="E372" s="8"/>
      <c r="F372" s="8"/>
      <c r="G372" s="8"/>
      <c r="H372" s="8"/>
      <c r="I372" s="8"/>
      <c r="J372" s="8"/>
      <c r="K372" s="8"/>
      <c r="L372" s="8"/>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826"/>
      <c r="T375" s="1826"/>
      <c r="U375" s="826" t="s">
        <v>259</v>
      </c>
      <c r="V375" s="1826"/>
      <c r="W375" s="1826"/>
      <c r="X375" s="625"/>
      <c r="Y375" s="827" t="s">
        <v>257</v>
      </c>
      <c r="Z375" s="625"/>
      <c r="AA375" s="827"/>
      <c r="AB375" s="827" t="s">
        <v>258</v>
      </c>
      <c r="AC375" s="625"/>
      <c r="AD375" s="1826"/>
      <c r="AE375" s="1826"/>
      <c r="AF375" s="826" t="s">
        <v>259</v>
      </c>
      <c r="AG375" s="1826"/>
      <c r="AH375" s="1826"/>
    </row>
    <row r="376" spans="1:36" ht="12.75" customHeight="1">
      <c r="D376" s="625"/>
      <c r="E376" s="624" t="s">
        <v>1396</v>
      </c>
      <c r="F376" s="624"/>
      <c r="G376" s="624"/>
      <c r="H376" s="624"/>
      <c r="I376" s="624"/>
      <c r="J376" s="624"/>
      <c r="K376" s="624"/>
      <c r="L376" s="624"/>
      <c r="M376" s="625"/>
      <c r="N376" s="1826"/>
      <c r="O376" s="1826"/>
      <c r="P376" s="1826"/>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5" t="s">
        <v>135</v>
      </c>
      <c r="AH377" s="1825"/>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5" t="s">
        <v>135</v>
      </c>
      <c r="AH378" s="1825"/>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5" t="s">
        <v>135</v>
      </c>
      <c r="W379" s="1825"/>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5" t="s">
        <v>135</v>
      </c>
      <c r="W380" s="1825"/>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00" t="s">
        <v>2334</v>
      </c>
      <c r="K383" s="1600"/>
      <c r="L383" s="1600"/>
      <c r="M383" s="1600"/>
      <c r="N383" s="1600"/>
      <c r="O383" s="1600"/>
      <c r="P383" s="1600"/>
      <c r="Q383" s="1600"/>
      <c r="R383" s="1600"/>
      <c r="S383" s="1600"/>
      <c r="T383" s="1600"/>
      <c r="U383" s="1600"/>
      <c r="V383" s="18" t="s">
        <v>785</v>
      </c>
      <c r="W383" s="18"/>
      <c r="X383" s="18"/>
      <c r="Y383" s="18"/>
      <c r="Z383" s="18"/>
      <c r="AA383" s="18"/>
      <c r="AB383" s="18"/>
      <c r="AC383" s="1600" t="s">
        <v>2333</v>
      </c>
      <c r="AD383" s="1600"/>
      <c r="AE383" s="1600"/>
      <c r="AF383" s="1600"/>
      <c r="AG383" s="1600"/>
      <c r="AH383" s="1600"/>
      <c r="AI383" s="1600"/>
      <c r="AJ383" s="1600"/>
    </row>
    <row r="384" spans="1:36" ht="12.75" customHeight="1">
      <c r="D384" s="16" t="s">
        <v>622</v>
      </c>
      <c r="Q384" s="1990">
        <v>43858</v>
      </c>
      <c r="R384" s="1990"/>
      <c r="S384" s="1990"/>
      <c r="T384" s="1990"/>
      <c r="U384" s="1990"/>
      <c r="V384" s="16" t="s">
        <v>184</v>
      </c>
      <c r="AI384" s="1631" t="s">
        <v>536</v>
      </c>
      <c r="AJ384" s="1631"/>
    </row>
    <row r="385" spans="1:36" ht="12.75" customHeight="1">
      <c r="D385" s="16" t="s">
        <v>623</v>
      </c>
      <c r="Q385" s="1816">
        <v>44119</v>
      </c>
      <c r="R385" s="1817"/>
      <c r="S385" s="1817"/>
      <c r="T385" s="1817"/>
      <c r="U385" s="1817"/>
      <c r="W385" s="43" t="s">
        <v>20</v>
      </c>
      <c r="AG385" s="1931"/>
      <c r="AH385" s="1931"/>
      <c r="AI385" s="1931"/>
      <c r="AJ385" s="1931"/>
    </row>
    <row r="386" spans="1:36" ht="12.75" customHeight="1">
      <c r="D386" s="16" t="s">
        <v>302</v>
      </c>
      <c r="Q386" s="1821">
        <v>2100000</v>
      </c>
      <c r="R386" s="1821"/>
      <c r="S386" s="1821"/>
      <c r="T386" s="1821"/>
      <c r="U386" s="1821"/>
      <c r="V386" s="16" t="s">
        <v>186</v>
      </c>
      <c r="AG386" s="1821"/>
      <c r="AH386" s="1821"/>
      <c r="AI386" s="1821"/>
      <c r="AJ386" s="1821"/>
    </row>
    <row r="387" spans="1:36" ht="12.75" customHeight="1">
      <c r="D387" s="16" t="s">
        <v>424</v>
      </c>
      <c r="I387" s="1592">
        <v>9162024042</v>
      </c>
      <c r="J387" s="1596"/>
      <c r="K387" s="1596"/>
      <c r="L387" s="1596"/>
      <c r="M387" s="1596"/>
      <c r="N387" s="1596"/>
      <c r="Q387" s="71" t="s">
        <v>908</v>
      </c>
      <c r="S387" s="1837"/>
      <c r="T387" s="1837"/>
      <c r="U387" s="1837"/>
      <c r="V387" s="16" t="s">
        <v>19</v>
      </c>
      <c r="AI387" s="1631" t="s">
        <v>536</v>
      </c>
      <c r="AJ387" s="1631"/>
    </row>
    <row r="388" spans="1:36" ht="12.75" customHeight="1">
      <c r="D388" s="16" t="s">
        <v>185</v>
      </c>
      <c r="Q388" s="1667"/>
      <c r="R388" s="1667"/>
      <c r="S388" s="1667"/>
      <c r="T388" s="1667"/>
      <c r="U388" s="1667"/>
      <c r="V388" s="16" t="s">
        <v>187</v>
      </c>
      <c r="AG388" s="1931"/>
      <c r="AH388" s="1931"/>
      <c r="AI388" s="1931"/>
      <c r="AJ388" s="1931"/>
    </row>
    <row r="389" spans="1:36" ht="12.75" customHeight="1">
      <c r="D389" s="16" t="s">
        <v>29</v>
      </c>
      <c r="Q389" s="1833"/>
      <c r="R389" s="1833"/>
      <c r="S389" s="1833"/>
      <c r="T389" s="1833"/>
      <c r="U389" s="1833"/>
      <c r="V389" s="16" t="s">
        <v>1947</v>
      </c>
      <c r="AG389" s="1729"/>
      <c r="AH389" s="1729"/>
      <c r="AI389" s="1729"/>
      <c r="AJ389" s="1729"/>
    </row>
    <row r="390" spans="1:36" ht="12.75" customHeight="1">
      <c r="D390" s="16" t="s">
        <v>1948</v>
      </c>
      <c r="AG390" s="1729"/>
      <c r="AH390" s="1729"/>
      <c r="AI390" s="1729"/>
      <c r="AJ390" s="1729"/>
    </row>
    <row r="391" spans="1:36" ht="12.75" customHeight="1"/>
    <row r="392" spans="1:36" ht="12.75" customHeight="1">
      <c r="A392" s="63" t="s">
        <v>133</v>
      </c>
      <c r="B392" s="63"/>
      <c r="C392" s="63" t="s">
        <v>1015</v>
      </c>
    </row>
    <row r="393" spans="1:36" ht="12.75" customHeight="1">
      <c r="C393" s="35"/>
      <c r="D393" s="63" t="s">
        <v>2016</v>
      </c>
      <c r="I393" s="1597" t="s">
        <v>2335</v>
      </c>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row>
    <row r="394" spans="1:36" ht="12.75" customHeight="1">
      <c r="C394" s="35"/>
      <c r="E394" s="16" t="s">
        <v>948</v>
      </c>
      <c r="R394" s="1631" t="s">
        <v>135</v>
      </c>
      <c r="S394" s="1631"/>
      <c r="T394" s="16" t="s">
        <v>321</v>
      </c>
      <c r="AD394" s="1806">
        <v>0</v>
      </c>
      <c r="AE394" s="1806"/>
    </row>
    <row r="395" spans="1:36" ht="12.75" customHeight="1">
      <c r="C395" s="35"/>
      <c r="E395" s="16" t="s">
        <v>949</v>
      </c>
      <c r="R395" s="1631" t="s">
        <v>118</v>
      </c>
      <c r="S395" s="1631"/>
      <c r="T395" s="16" t="s">
        <v>321</v>
      </c>
      <c r="AD395" s="1806">
        <v>2</v>
      </c>
      <c r="AE395" s="1806"/>
    </row>
    <row r="396" spans="1:36" ht="12.75" customHeight="1">
      <c r="E396" s="16" t="s">
        <v>950</v>
      </c>
      <c r="S396" s="1631" t="s">
        <v>135</v>
      </c>
      <c r="T396" s="1631"/>
    </row>
    <row r="397" spans="1:36" ht="12.75" customHeight="1">
      <c r="E397" s="16" t="s">
        <v>311</v>
      </c>
      <c r="H397" s="1996" t="s">
        <v>630</v>
      </c>
      <c r="I397" s="1996"/>
      <c r="J397" s="1996"/>
      <c r="K397" s="1996"/>
      <c r="L397" s="1996"/>
      <c r="M397" s="1996"/>
      <c r="N397" s="1996"/>
      <c r="O397" s="1996"/>
      <c r="P397" s="1996"/>
      <c r="Q397" s="1996"/>
      <c r="R397" s="1996"/>
      <c r="S397" s="1996"/>
      <c r="T397" s="1996"/>
      <c r="U397" s="1996"/>
      <c r="V397" s="1996"/>
      <c r="W397" s="1996"/>
      <c r="X397" s="1996"/>
      <c r="Y397" s="1996"/>
      <c r="Z397" s="1996"/>
      <c r="AA397" s="1996"/>
      <c r="AB397" s="1996"/>
      <c r="AC397" s="1996"/>
      <c r="AD397" s="1996"/>
      <c r="AE397" s="1996"/>
      <c r="AF397" s="1996"/>
      <c r="AG397" s="1996"/>
      <c r="AH397" s="1996"/>
      <c r="AI397" s="1996"/>
      <c r="AJ397" s="1996"/>
    </row>
    <row r="398" spans="1:36" ht="12.75" customHeight="1">
      <c r="H398" s="1997"/>
      <c r="I398" s="1997"/>
      <c r="J398" s="1997"/>
      <c r="K398" s="1997"/>
      <c r="L398" s="1997"/>
      <c r="M398" s="1997"/>
      <c r="N398" s="1997"/>
      <c r="O398" s="1997"/>
      <c r="P398" s="1997"/>
      <c r="Q398" s="1997"/>
      <c r="R398" s="1997"/>
      <c r="S398" s="1997"/>
      <c r="T398" s="1997"/>
      <c r="U398" s="1997"/>
      <c r="V398" s="1997"/>
      <c r="W398" s="1997"/>
      <c r="X398" s="1997"/>
      <c r="Y398" s="1997"/>
      <c r="Z398" s="1997"/>
      <c r="AA398" s="1997"/>
      <c r="AB398" s="1997"/>
      <c r="AC398" s="1997"/>
      <c r="AD398" s="1997"/>
      <c r="AE398" s="1997"/>
      <c r="AF398" s="1997"/>
      <c r="AG398" s="1997"/>
      <c r="AH398" s="1997"/>
      <c r="AI398" s="1997"/>
      <c r="AJ398" s="1997"/>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972"/>
      <c r="F405" s="1972"/>
      <c r="G405" s="1972"/>
      <c r="H405" s="33" t="s">
        <v>1019</v>
      </c>
      <c r="I405" s="1972"/>
      <c r="J405" s="1972"/>
      <c r="K405" s="1972"/>
      <c r="L405" s="16" t="s">
        <v>1020</v>
      </c>
      <c r="N405" s="252" t="s">
        <v>943</v>
      </c>
      <c r="P405" s="1970">
        <v>0.76</v>
      </c>
      <c r="Q405" s="1970"/>
      <c r="R405" s="1970"/>
      <c r="S405" s="16" t="s">
        <v>1021</v>
      </c>
      <c r="W405" s="1832">
        <f>IF(E405&gt;0,(E405*I405),(P405*43560))</f>
        <v>33105.599999999999</v>
      </c>
      <c r="X405" s="1832"/>
      <c r="Y405" s="1832"/>
      <c r="Z405" s="16" t="s">
        <v>1022</v>
      </c>
      <c r="AF405" s="1970">
        <f>AG423/P405</f>
        <v>30.263157894736842</v>
      </c>
      <c r="AG405" s="1970"/>
      <c r="AH405" s="1970"/>
    </row>
    <row r="406" spans="1:36" ht="12.75" customHeight="1">
      <c r="E406" s="16" t="s">
        <v>224</v>
      </c>
    </row>
    <row r="407" spans="1:36" ht="12.75" customHeight="1">
      <c r="E407" s="1991"/>
      <c r="F407" s="1991"/>
      <c r="G407" s="1991"/>
      <c r="H407" s="1991"/>
      <c r="I407" s="1991"/>
      <c r="J407" s="1991"/>
      <c r="K407" s="1991"/>
      <c r="L407" s="1991"/>
      <c r="M407" s="1991"/>
      <c r="N407" s="1991"/>
      <c r="O407" s="1991"/>
      <c r="P407" s="1991"/>
      <c r="Q407" s="1991"/>
      <c r="R407" s="1991"/>
      <c r="S407" s="1991"/>
      <c r="T407" s="1991"/>
      <c r="U407" s="1991"/>
      <c r="V407" s="1991"/>
      <c r="W407" s="1991"/>
      <c r="X407" s="1991"/>
      <c r="Y407" s="1991"/>
      <c r="Z407" s="1991"/>
      <c r="AA407" s="1991"/>
      <c r="AB407" s="1991"/>
      <c r="AC407" s="1991"/>
      <c r="AD407" s="1991"/>
      <c r="AE407" s="1991"/>
      <c r="AF407" s="1991"/>
      <c r="AG407" s="1991"/>
      <c r="AH407" s="1991"/>
      <c r="AI407" s="1991"/>
      <c r="AJ407" s="1991"/>
    </row>
    <row r="408" spans="1:36" ht="12.75" customHeight="1"/>
    <row r="409" spans="1:36" ht="12.75" customHeight="1">
      <c r="A409" s="63" t="s">
        <v>136</v>
      </c>
      <c r="B409" s="63"/>
      <c r="C409" s="63"/>
      <c r="D409" s="63" t="s">
        <v>1024</v>
      </c>
    </row>
    <row r="410" spans="1:36" ht="12.75" customHeight="1">
      <c r="E410" s="16" t="s">
        <v>505</v>
      </c>
      <c r="P410" s="1631">
        <v>1</v>
      </c>
      <c r="Q410" s="1631"/>
      <c r="S410" s="16" t="s">
        <v>148</v>
      </c>
      <c r="AE410" s="1631">
        <v>1</v>
      </c>
      <c r="AF410" s="1631"/>
    </row>
    <row r="411" spans="1:36" ht="12.75">
      <c r="E411" s="16" t="s">
        <v>149</v>
      </c>
      <c r="P411" s="1631">
        <v>0</v>
      </c>
      <c r="Q411" s="1631"/>
      <c r="S411" s="16" t="s">
        <v>801</v>
      </c>
      <c r="AE411" s="1631" t="s">
        <v>135</v>
      </c>
      <c r="AF411" s="1631"/>
    </row>
    <row r="412" spans="1:36" ht="12.75">
      <c r="F412" s="81" t="s">
        <v>247</v>
      </c>
    </row>
    <row r="413" spans="1:36" ht="12.75">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row>
    <row r="414" spans="1:36" ht="12.75">
      <c r="F414" s="1986"/>
      <c r="G414" s="1986"/>
      <c r="H414" s="1986"/>
      <c r="I414" s="1986"/>
      <c r="J414" s="1986"/>
      <c r="K414" s="1986"/>
      <c r="L414" s="1986"/>
      <c r="M414" s="1986"/>
      <c r="N414" s="1986"/>
      <c r="O414" s="1986"/>
      <c r="P414" s="1986"/>
      <c r="Q414" s="1986"/>
      <c r="R414" s="1986"/>
      <c r="S414" s="1986"/>
      <c r="T414" s="1986"/>
      <c r="U414" s="1986"/>
      <c r="V414" s="1986"/>
      <c r="W414" s="1986"/>
      <c r="X414" s="1986"/>
      <c r="Y414" s="1986"/>
      <c r="Z414" s="1986"/>
      <c r="AA414" s="1986"/>
      <c r="AB414" s="1986"/>
      <c r="AC414" s="1986"/>
      <c r="AD414" s="1986"/>
      <c r="AE414" s="1986"/>
      <c r="AF414" s="1986"/>
      <c r="AG414" s="1986"/>
      <c r="AH414" s="1986"/>
    </row>
    <row r="415" spans="1:36" ht="12.75">
      <c r="E415" s="16" t="s">
        <v>952</v>
      </c>
      <c r="N415" s="50"/>
      <c r="O415" s="50"/>
      <c r="P415" s="408"/>
      <c r="Q415" s="1631" t="s">
        <v>118</v>
      </c>
      <c r="R415" s="1631"/>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1" t="s">
        <v>135</v>
      </c>
      <c r="AF416" s="1971"/>
    </row>
    <row r="417" spans="1:36" ht="12.75" customHeight="1">
      <c r="S417" s="35"/>
      <c r="T417" s="35"/>
    </row>
    <row r="418" spans="1:36" ht="12.75" customHeight="1">
      <c r="A418" s="63"/>
      <c r="B418" s="63"/>
      <c r="C418" s="63"/>
      <c r="E418" s="8" t="s">
        <v>86</v>
      </c>
      <c r="Z418" s="1631" t="s">
        <v>536</v>
      </c>
      <c r="AA418" s="163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1" t="s">
        <v>135</v>
      </c>
      <c r="AA420" s="1631"/>
    </row>
    <row r="421" spans="1:36" ht="12.75" customHeight="1">
      <c r="AG421" s="16">
        <v>0</v>
      </c>
    </row>
    <row r="422" spans="1:36" ht="12.75" customHeight="1">
      <c r="A422" s="63" t="s">
        <v>416</v>
      </c>
      <c r="B422" s="63"/>
      <c r="C422" s="63"/>
      <c r="D422" s="63" t="s">
        <v>189</v>
      </c>
      <c r="AF422" s="94"/>
    </row>
    <row r="423" spans="1:36" ht="12.75" customHeight="1">
      <c r="D423" s="1769" t="s">
        <v>404</v>
      </c>
      <c r="E423" s="1770"/>
      <c r="F423" s="1770"/>
      <c r="G423" s="1770"/>
      <c r="H423" s="1770"/>
      <c r="I423" s="1770"/>
      <c r="J423" s="1770"/>
      <c r="K423" s="1770"/>
      <c r="L423" s="1770"/>
      <c r="M423" s="1770"/>
      <c r="N423" s="1770"/>
      <c r="O423" s="1770"/>
      <c r="P423" s="1770"/>
      <c r="Q423" s="1770"/>
      <c r="R423" s="1770"/>
      <c r="S423" s="1770"/>
      <c r="T423" s="1770"/>
      <c r="U423" s="1770"/>
      <c r="V423" s="1770"/>
      <c r="W423" s="1770"/>
      <c r="X423" s="1770"/>
      <c r="Y423" s="1770"/>
      <c r="Z423" s="1770"/>
      <c r="AA423" s="1770"/>
      <c r="AB423" s="1770"/>
      <c r="AC423" s="1770"/>
      <c r="AD423" s="1770"/>
      <c r="AE423" s="1770"/>
      <c r="AF423" s="1820"/>
      <c r="AG423" s="1998">
        <v>23</v>
      </c>
      <c r="AH423" s="1998"/>
      <c r="AI423" s="1998"/>
      <c r="AJ423" s="1998"/>
    </row>
    <row r="424" spans="1:36" ht="12.75" customHeight="1">
      <c r="D424" s="1783" t="s">
        <v>1552</v>
      </c>
      <c r="E424" s="1830"/>
      <c r="F424" s="1830"/>
      <c r="G424" s="1830"/>
      <c r="H424" s="1830"/>
      <c r="I424" s="1830"/>
      <c r="J424" s="1830"/>
      <c r="K424" s="1830"/>
      <c r="L424" s="1830"/>
      <c r="M424" s="1830"/>
      <c r="N424" s="1830"/>
      <c r="O424" s="1830"/>
      <c r="P424" s="1830"/>
      <c r="Q424" s="1830"/>
      <c r="R424" s="1830"/>
      <c r="S424" s="1830"/>
      <c r="T424" s="1830"/>
      <c r="U424" s="1830"/>
      <c r="V424" s="1830"/>
      <c r="W424" s="1830"/>
      <c r="X424" s="1830"/>
      <c r="Y424" s="1830"/>
      <c r="Z424" s="1830"/>
      <c r="AA424" s="1830"/>
      <c r="AB424" s="1830"/>
      <c r="AC424" s="1830"/>
      <c r="AD424" s="1830"/>
      <c r="AE424" s="1830"/>
      <c r="AF424" s="1831"/>
      <c r="AG424" s="2067">
        <v>0</v>
      </c>
      <c r="AH424" s="1669"/>
      <c r="AI424" s="1669"/>
      <c r="AJ424" s="1669"/>
    </row>
    <row r="425" spans="1:36" ht="12.75" customHeight="1">
      <c r="D425" s="1783" t="s">
        <v>1553</v>
      </c>
      <c r="E425" s="1830"/>
      <c r="F425" s="1830"/>
      <c r="G425" s="1830"/>
      <c r="H425" s="1830"/>
      <c r="I425" s="1830"/>
      <c r="J425" s="1830"/>
      <c r="K425" s="1830"/>
      <c r="L425" s="1830"/>
      <c r="M425" s="1830"/>
      <c r="N425" s="1830"/>
      <c r="O425" s="1830"/>
      <c r="P425" s="1830"/>
      <c r="Q425" s="1830"/>
      <c r="R425" s="1830"/>
      <c r="S425" s="1830"/>
      <c r="T425" s="1830"/>
      <c r="U425" s="1830"/>
      <c r="V425" s="1830"/>
      <c r="W425" s="1830"/>
      <c r="X425" s="1830"/>
      <c r="Y425" s="1830"/>
      <c r="Z425" s="1830"/>
      <c r="AA425" s="1830"/>
      <c r="AB425" s="1830"/>
      <c r="AC425" s="1830"/>
      <c r="AD425" s="1830"/>
      <c r="AE425" s="1830"/>
      <c r="AF425" s="1831"/>
      <c r="AG425" s="1998">
        <v>22</v>
      </c>
      <c r="AH425" s="1998"/>
      <c r="AI425" s="1998"/>
      <c r="AJ425" s="1998"/>
    </row>
    <row r="426" spans="1:36" ht="12.75" customHeight="1">
      <c r="D426" s="1783" t="s">
        <v>1549</v>
      </c>
      <c r="E426" s="1830"/>
      <c r="F426" s="1830"/>
      <c r="G426" s="1830"/>
      <c r="H426" s="1830"/>
      <c r="I426" s="1830"/>
      <c r="J426" s="1830"/>
      <c r="K426" s="1830"/>
      <c r="L426" s="1830"/>
      <c r="M426" s="1830"/>
      <c r="N426" s="1830"/>
      <c r="O426" s="1830"/>
      <c r="P426" s="1830"/>
      <c r="Q426" s="1830"/>
      <c r="R426" s="1830"/>
      <c r="S426" s="1830"/>
      <c r="T426" s="1830"/>
      <c r="U426" s="1830"/>
      <c r="V426" s="1830"/>
      <c r="W426" s="1830"/>
      <c r="X426" s="1830"/>
      <c r="Y426" s="1830"/>
      <c r="Z426" s="1830"/>
      <c r="AA426" s="1830"/>
      <c r="AB426" s="1830"/>
      <c r="AC426" s="1830"/>
      <c r="AD426" s="1830"/>
      <c r="AE426" s="1830"/>
      <c r="AF426" s="1831"/>
      <c r="AG426" s="1998">
        <v>22</v>
      </c>
      <c r="AH426" s="1998"/>
      <c r="AI426" s="1998"/>
      <c r="AJ426" s="1998"/>
    </row>
    <row r="427" spans="1:36" ht="12.75" customHeight="1">
      <c r="D427" s="1783" t="s">
        <v>1554</v>
      </c>
      <c r="E427" s="1830"/>
      <c r="F427" s="1830"/>
      <c r="G427" s="1830"/>
      <c r="H427" s="1830"/>
      <c r="I427" s="1830"/>
      <c r="J427" s="1830"/>
      <c r="K427" s="1830"/>
      <c r="L427" s="1830"/>
      <c r="M427" s="1830"/>
      <c r="N427" s="1830"/>
      <c r="O427" s="1830"/>
      <c r="P427" s="1830"/>
      <c r="Q427" s="1830"/>
      <c r="R427" s="1830"/>
      <c r="S427" s="1830"/>
      <c r="T427" s="1830"/>
      <c r="U427" s="1830"/>
      <c r="V427" s="1830"/>
      <c r="W427" s="1830"/>
      <c r="X427" s="1830"/>
      <c r="Y427" s="1830"/>
      <c r="Z427" s="1830"/>
      <c r="AA427" s="1830"/>
      <c r="AB427" s="1830"/>
      <c r="AC427" s="1830"/>
      <c r="AD427" s="1830"/>
      <c r="AE427" s="1830"/>
      <c r="AF427" s="1831"/>
      <c r="AG427" s="2057">
        <f>IF(ISERROR(AG426/AG425),"",AG426/AG425)</f>
        <v>1</v>
      </c>
      <c r="AH427" s="2057"/>
      <c r="AI427" s="2057"/>
      <c r="AJ427" s="2057"/>
    </row>
    <row r="428" spans="1:36" ht="12.75" customHeight="1">
      <c r="D428" s="1783" t="s">
        <v>1551</v>
      </c>
      <c r="E428" s="1830"/>
      <c r="F428" s="1830"/>
      <c r="G428" s="1830"/>
      <c r="H428" s="1830"/>
      <c r="I428" s="1830"/>
      <c r="J428" s="1830"/>
      <c r="K428" s="1830"/>
      <c r="L428" s="1830"/>
      <c r="M428" s="1830"/>
      <c r="N428" s="1830"/>
      <c r="O428" s="1830"/>
      <c r="P428" s="1830"/>
      <c r="Q428" s="1830"/>
      <c r="R428" s="1830"/>
      <c r="S428" s="1830"/>
      <c r="T428" s="1830"/>
      <c r="U428" s="1830"/>
      <c r="V428" s="1830"/>
      <c r="W428" s="1830"/>
      <c r="X428" s="1830"/>
      <c r="Y428" s="1830"/>
      <c r="Z428" s="1830"/>
      <c r="AA428" s="1830"/>
      <c r="AB428" s="1830"/>
      <c r="AC428" s="1830"/>
      <c r="AD428" s="1830"/>
      <c r="AE428" s="1830"/>
      <c r="AF428" s="1831"/>
      <c r="AG428" s="1983">
        <v>11397</v>
      </c>
      <c r="AH428" s="1983"/>
      <c r="AI428" s="1983"/>
      <c r="AJ428" s="1983"/>
    </row>
    <row r="429" spans="1:36" ht="12.75" customHeight="1">
      <c r="D429" s="1783" t="s">
        <v>1550</v>
      </c>
      <c r="E429" s="1830"/>
      <c r="F429" s="1830"/>
      <c r="G429" s="1830"/>
      <c r="H429" s="1830"/>
      <c r="I429" s="1830"/>
      <c r="J429" s="1830"/>
      <c r="K429" s="1830"/>
      <c r="L429" s="1830"/>
      <c r="M429" s="1830"/>
      <c r="N429" s="1830"/>
      <c r="O429" s="1830"/>
      <c r="P429" s="1830"/>
      <c r="Q429" s="1830"/>
      <c r="R429" s="1830"/>
      <c r="S429" s="1830"/>
      <c r="T429" s="1830"/>
      <c r="U429" s="1830"/>
      <c r="V429" s="1830"/>
      <c r="W429" s="1830"/>
      <c r="X429" s="1830"/>
      <c r="Y429" s="1830"/>
      <c r="Z429" s="1830"/>
      <c r="AA429" s="1830"/>
      <c r="AB429" s="1830"/>
      <c r="AC429" s="1830"/>
      <c r="AD429" s="1830"/>
      <c r="AE429" s="1830"/>
      <c r="AF429" s="1831"/>
      <c r="AG429" s="1983">
        <v>11397</v>
      </c>
      <c r="AH429" s="1983"/>
      <c r="AI429" s="1983"/>
      <c r="AJ429" s="1983"/>
    </row>
    <row r="430" spans="1:36" ht="12.75" customHeight="1">
      <c r="D430" s="1783" t="s">
        <v>1557</v>
      </c>
      <c r="E430" s="1830"/>
      <c r="F430" s="1830"/>
      <c r="G430" s="1830"/>
      <c r="H430" s="1830"/>
      <c r="I430" s="1830"/>
      <c r="J430" s="1830"/>
      <c r="K430" s="1830"/>
      <c r="L430" s="1830"/>
      <c r="M430" s="1830"/>
      <c r="N430" s="1830"/>
      <c r="O430" s="1830"/>
      <c r="P430" s="1830"/>
      <c r="Q430" s="1830"/>
      <c r="R430" s="1830"/>
      <c r="S430" s="1830"/>
      <c r="T430" s="1830"/>
      <c r="U430" s="1830"/>
      <c r="V430" s="1830"/>
      <c r="W430" s="1830"/>
      <c r="X430" s="1830"/>
      <c r="Y430" s="1830"/>
      <c r="Z430" s="1830"/>
      <c r="AA430" s="1830"/>
      <c r="AB430" s="1830"/>
      <c r="AC430" s="1830"/>
      <c r="AD430" s="1830"/>
      <c r="AE430" s="1830"/>
      <c r="AF430" s="1831"/>
      <c r="AG430" s="2057">
        <f>IF(ISERROR(AG429/AG428),"",AG429/AG428)</f>
        <v>1</v>
      </c>
      <c r="AH430" s="2057"/>
      <c r="AI430" s="2057"/>
      <c r="AJ430" s="2057"/>
    </row>
    <row r="431" spans="1:36" ht="12.75">
      <c r="D431" s="1783" t="s">
        <v>1555</v>
      </c>
      <c r="E431" s="1830"/>
      <c r="F431" s="1830"/>
      <c r="G431" s="1830"/>
      <c r="H431" s="1830"/>
      <c r="I431" s="1830"/>
      <c r="J431" s="1830"/>
      <c r="K431" s="1830"/>
      <c r="L431" s="1830"/>
      <c r="M431" s="1830"/>
      <c r="N431" s="1830"/>
      <c r="O431" s="1830"/>
      <c r="P431" s="1830"/>
      <c r="Q431" s="1830"/>
      <c r="R431" s="1830"/>
      <c r="S431" s="1830"/>
      <c r="T431" s="1830"/>
      <c r="U431" s="1830"/>
      <c r="V431" s="1830"/>
      <c r="W431" s="1830"/>
      <c r="X431" s="1830"/>
      <c r="Y431" s="1830"/>
      <c r="Z431" s="1830"/>
      <c r="AA431" s="1830"/>
      <c r="AB431" s="1830"/>
      <c r="AC431" s="1830"/>
      <c r="AD431" s="1830"/>
      <c r="AE431" s="1830"/>
      <c r="AF431" s="1831"/>
      <c r="AG431" s="2057">
        <f>MIN(IF(AG427&gt;AG430,AG430,AG427),1)</f>
        <v>1</v>
      </c>
      <c r="AH431" s="2057"/>
      <c r="AI431" s="2057"/>
      <c r="AJ431" s="2057"/>
    </row>
    <row r="432" spans="1:36" ht="12.75">
      <c r="D432" s="2059" t="s">
        <v>2017</v>
      </c>
      <c r="E432" s="1770"/>
      <c r="F432" s="1770"/>
      <c r="G432" s="1770"/>
      <c r="H432" s="1770"/>
      <c r="I432" s="1770"/>
      <c r="J432" s="1770"/>
      <c r="K432" s="1770"/>
      <c r="L432" s="1770"/>
      <c r="M432" s="1770"/>
      <c r="N432" s="1770"/>
      <c r="O432" s="1770"/>
      <c r="P432" s="1770"/>
      <c r="Q432" s="1770"/>
      <c r="R432" s="1770"/>
      <c r="S432" s="1770"/>
      <c r="T432" s="1770"/>
      <c r="U432" s="1770"/>
      <c r="V432" s="1770"/>
      <c r="W432" s="1770"/>
      <c r="X432" s="1770"/>
      <c r="Y432" s="1770"/>
      <c r="Z432" s="1770"/>
      <c r="AA432" s="1770"/>
      <c r="AB432" s="1770"/>
      <c r="AC432" s="1770"/>
      <c r="AD432" s="1770"/>
      <c r="AE432" s="1770"/>
      <c r="AF432" s="1820"/>
      <c r="AG432" s="1983">
        <v>702</v>
      </c>
      <c r="AH432" s="1983"/>
      <c r="AI432" s="1983"/>
      <c r="AJ432" s="1983"/>
    </row>
    <row r="433" spans="1:36" ht="12.75" customHeight="1">
      <c r="D433" s="1783" t="s">
        <v>231</v>
      </c>
      <c r="E433" s="1830"/>
      <c r="F433" s="1830"/>
      <c r="G433" s="1830"/>
      <c r="H433" s="1830"/>
      <c r="I433" s="1830"/>
      <c r="J433" s="1830"/>
      <c r="K433" s="1830"/>
      <c r="L433" s="1830"/>
      <c r="M433" s="1830"/>
      <c r="N433" s="1830"/>
      <c r="O433" s="1830"/>
      <c r="P433" s="1830"/>
      <c r="Q433" s="1830"/>
      <c r="R433" s="1830"/>
      <c r="S433" s="1830"/>
      <c r="T433" s="1830"/>
      <c r="U433" s="1830"/>
      <c r="V433" s="1830"/>
      <c r="W433" s="1830"/>
      <c r="X433" s="1830"/>
      <c r="Y433" s="1830"/>
      <c r="Z433" s="1830"/>
      <c r="AA433" s="1830"/>
      <c r="AB433" s="1830"/>
      <c r="AC433" s="1830"/>
      <c r="AD433" s="1830"/>
      <c r="AE433" s="1830"/>
      <c r="AF433" s="1831"/>
      <c r="AG433" s="1983">
        <v>0</v>
      </c>
      <c r="AH433" s="1983"/>
      <c r="AI433" s="1983"/>
      <c r="AJ433" s="1983"/>
    </row>
    <row r="434" spans="1:36" ht="12.75">
      <c r="D434" s="2059" t="s">
        <v>2018</v>
      </c>
      <c r="E434" s="1830"/>
      <c r="F434" s="1830"/>
      <c r="G434" s="1830"/>
      <c r="H434" s="1830"/>
      <c r="I434" s="1830"/>
      <c r="J434" s="1830"/>
      <c r="K434" s="1830"/>
      <c r="L434" s="1830"/>
      <c r="M434" s="1830"/>
      <c r="N434" s="1830"/>
      <c r="O434" s="1830"/>
      <c r="P434" s="1830"/>
      <c r="Q434" s="1830"/>
      <c r="R434" s="1830"/>
      <c r="S434" s="1830"/>
      <c r="T434" s="1830"/>
      <c r="U434" s="1830"/>
      <c r="V434" s="1830"/>
      <c r="W434" s="1830"/>
      <c r="X434" s="1830"/>
      <c r="Y434" s="1830"/>
      <c r="Z434" s="1830"/>
      <c r="AA434" s="1830"/>
      <c r="AB434" s="1830"/>
      <c r="AC434" s="1830"/>
      <c r="AD434" s="1830"/>
      <c r="AE434" s="1830"/>
      <c r="AF434" s="1831"/>
      <c r="AG434" s="1983">
        <v>489</v>
      </c>
      <c r="AH434" s="1983"/>
      <c r="AI434" s="1983"/>
      <c r="AJ434" s="1983"/>
    </row>
    <row r="435" spans="1:36" ht="12.75">
      <c r="D435" s="1783" t="s">
        <v>1556</v>
      </c>
      <c r="E435" s="1830"/>
      <c r="F435" s="1830"/>
      <c r="G435" s="1830"/>
      <c r="H435" s="1830"/>
      <c r="I435" s="1830"/>
      <c r="J435" s="1830"/>
      <c r="K435" s="1830"/>
      <c r="L435" s="1830"/>
      <c r="M435" s="1830"/>
      <c r="N435" s="1830"/>
      <c r="O435" s="1830"/>
      <c r="P435" s="1830"/>
      <c r="Q435" s="1830"/>
      <c r="R435" s="1830"/>
      <c r="S435" s="1830"/>
      <c r="T435" s="1830"/>
      <c r="U435" s="1830"/>
      <c r="V435" s="1830"/>
      <c r="W435" s="1830"/>
      <c r="X435" s="1830"/>
      <c r="Y435" s="1830"/>
      <c r="Z435" s="1830"/>
      <c r="AA435" s="1830"/>
      <c r="AB435" s="1830"/>
      <c r="AC435" s="1830"/>
      <c r="AD435" s="1830"/>
      <c r="AE435" s="1830"/>
      <c r="AF435" s="1831"/>
      <c r="AG435" s="1983">
        <v>0</v>
      </c>
      <c r="AH435" s="1983"/>
      <c r="AI435" s="1983"/>
      <c r="AJ435" s="1983"/>
    </row>
    <row r="436" spans="1:36" ht="12.75">
      <c r="D436" s="1783" t="s">
        <v>1558</v>
      </c>
      <c r="E436" s="1830"/>
      <c r="F436" s="1830"/>
      <c r="G436" s="1830"/>
      <c r="H436" s="1830"/>
      <c r="I436" s="1830"/>
      <c r="J436" s="1830"/>
      <c r="K436" s="1830"/>
      <c r="L436" s="1830"/>
      <c r="M436" s="1830"/>
      <c r="N436" s="1830"/>
      <c r="O436" s="1830"/>
      <c r="P436" s="1830"/>
      <c r="Q436" s="1830"/>
      <c r="R436" s="1830"/>
      <c r="S436" s="1830"/>
      <c r="T436" s="1830"/>
      <c r="U436" s="1830"/>
      <c r="V436" s="1830"/>
      <c r="W436" s="1830"/>
      <c r="X436" s="1830"/>
      <c r="Y436" s="1830"/>
      <c r="Z436" s="1830"/>
      <c r="AA436" s="1830"/>
      <c r="AB436" s="1830"/>
      <c r="AC436" s="1830"/>
      <c r="AD436" s="1830"/>
      <c r="AE436" s="1830"/>
      <c r="AF436" s="1831"/>
      <c r="AG436" s="2058">
        <f>AG428+AG432+AG434+AG435</f>
        <v>12588</v>
      </c>
      <c r="AH436" s="2058"/>
      <c r="AI436" s="2058"/>
      <c r="AJ436" s="2058"/>
    </row>
    <row r="437" spans="1:36" ht="13.7" customHeight="1">
      <c r="D437" s="1818" t="s">
        <v>2019</v>
      </c>
      <c r="E437" s="1818"/>
      <c r="F437" s="1818"/>
      <c r="G437" s="1818"/>
      <c r="H437" s="1818"/>
      <c r="I437" s="1818"/>
      <c r="J437" s="1818"/>
      <c r="K437" s="1818"/>
      <c r="L437" s="1818"/>
      <c r="M437" s="1818"/>
      <c r="N437" s="1818"/>
      <c r="O437" s="1818"/>
      <c r="P437" s="1818"/>
      <c r="Q437" s="1818"/>
      <c r="R437" s="1818"/>
      <c r="S437" s="1818"/>
      <c r="T437" s="1818"/>
      <c r="U437" s="1818"/>
      <c r="V437" s="1818"/>
      <c r="W437" s="1818"/>
      <c r="X437" s="1818"/>
      <c r="Y437" s="1818"/>
      <c r="Z437" s="1818"/>
      <c r="AA437" s="1818"/>
      <c r="AB437" s="1818"/>
      <c r="AC437" s="1818"/>
      <c r="AD437" s="1818"/>
      <c r="AE437" s="1818"/>
      <c r="AF437" s="1818"/>
      <c r="AG437" s="1818"/>
      <c r="AH437" s="1818"/>
      <c r="AI437" s="1818"/>
      <c r="AJ437" s="1818"/>
    </row>
    <row r="438" spans="1:36" ht="12.75">
      <c r="D438" s="1819"/>
      <c r="E438" s="1819"/>
      <c r="F438" s="1819"/>
      <c r="G438" s="1819"/>
      <c r="H438" s="1819"/>
      <c r="I438" s="1819"/>
      <c r="J438" s="1819"/>
      <c r="K438" s="1819"/>
      <c r="L438" s="1819"/>
      <c r="M438" s="1819"/>
      <c r="N438" s="1819"/>
      <c r="O438" s="1819"/>
      <c r="P438" s="1819"/>
      <c r="Q438" s="1819"/>
      <c r="R438" s="1819"/>
      <c r="S438" s="1819"/>
      <c r="T438" s="1819"/>
      <c r="U438" s="1819"/>
      <c r="V438" s="1819"/>
      <c r="W438" s="1819"/>
      <c r="X438" s="1819"/>
      <c r="Y438" s="1819"/>
      <c r="Z438" s="1819"/>
      <c r="AA438" s="1819"/>
      <c r="AB438" s="1819"/>
      <c r="AC438" s="1819"/>
      <c r="AD438" s="1819"/>
      <c r="AE438" s="1819"/>
      <c r="AF438" s="1819"/>
      <c r="AG438" s="1819"/>
      <c r="AH438" s="1819"/>
      <c r="AI438" s="1819"/>
      <c r="AJ438" s="1819"/>
    </row>
    <row r="439" spans="1:3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8">
        <f>'Sources and Uses Budget'!B104/Application!AG423</f>
        <v>372661.73913043475</v>
      </c>
      <c r="AD440" s="1628"/>
      <c r="AE440" s="1628"/>
      <c r="AF440" s="1628"/>
      <c r="AG440" s="1994"/>
      <c r="AH440" s="1994"/>
      <c r="AI440" s="1994"/>
      <c r="AJ440" s="1994"/>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8">
        <f>'Sources and Uses Budget'!C104/Application!AG423</f>
        <v>372661.73913043475</v>
      </c>
      <c r="AD441" s="1628"/>
      <c r="AE441" s="1628"/>
      <c r="AF441" s="1628"/>
      <c r="AG441" s="1994"/>
      <c r="AH441" s="1994"/>
      <c r="AI441" s="1994"/>
      <c r="AJ441" s="1994"/>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8">
        <f>('Sources and Uses Budget'!S106+'Sources and Uses Budget'!T106)/Application!AG423</f>
        <v>253859.65217391305</v>
      </c>
      <c r="AD442" s="1628"/>
      <c r="AE442" s="1628"/>
      <c r="AF442" s="162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1" t="s">
        <v>236</v>
      </c>
      <c r="E451" s="1842"/>
      <c r="F451" s="1842"/>
      <c r="G451" s="1842"/>
      <c r="H451" s="1842"/>
      <c r="I451" s="1842"/>
      <c r="J451" s="1842"/>
      <c r="K451" s="1842"/>
      <c r="L451" s="1842"/>
      <c r="M451" s="1842"/>
      <c r="N451" s="1842"/>
      <c r="O451" s="1842"/>
      <c r="P451" s="1842"/>
      <c r="Q451" s="1842"/>
      <c r="R451" s="1842"/>
      <c r="S451" s="1842"/>
      <c r="T451" s="1842"/>
      <c r="U451" s="1842"/>
      <c r="V451" s="1843"/>
      <c r="W451" s="1973">
        <v>4</v>
      </c>
      <c r="X451" s="1974"/>
      <c r="Y451" s="1975"/>
      <c r="Z451" s="516"/>
      <c r="AA451" s="516"/>
      <c r="AB451" s="516"/>
      <c r="AC451" s="516"/>
      <c r="AD451" s="516"/>
      <c r="AE451" s="516"/>
      <c r="AF451" s="516"/>
      <c r="AG451" s="516"/>
      <c r="AH451" s="516"/>
      <c r="AI451" s="516"/>
      <c r="AJ451" s="341"/>
      <c r="AK451" s="341"/>
      <c r="AL451" s="341"/>
    </row>
    <row r="452" spans="1:96" ht="12.75" customHeight="1">
      <c r="A452" s="341"/>
      <c r="B452" s="341"/>
      <c r="C452" s="341"/>
      <c r="D452" s="1841" t="s">
        <v>237</v>
      </c>
      <c r="E452" s="1842"/>
      <c r="F452" s="1842"/>
      <c r="G452" s="1842"/>
      <c r="H452" s="1842"/>
      <c r="I452" s="1842"/>
      <c r="J452" s="1842"/>
      <c r="K452" s="1842"/>
      <c r="L452" s="1842"/>
      <c r="M452" s="1842"/>
      <c r="N452" s="1842"/>
      <c r="O452" s="1842"/>
      <c r="P452" s="1842"/>
      <c r="Q452" s="1842"/>
      <c r="R452" s="1842"/>
      <c r="S452" s="1842"/>
      <c r="T452" s="1842"/>
      <c r="U452" s="1842"/>
      <c r="V452" s="1843"/>
      <c r="W452" s="1973" t="s">
        <v>135</v>
      </c>
      <c r="X452" s="1974"/>
      <c r="Y452" s="1975"/>
      <c r="Z452" s="516"/>
      <c r="AA452" s="516"/>
      <c r="AB452" s="516"/>
      <c r="AC452" s="516"/>
      <c r="AD452" s="516"/>
      <c r="AE452" s="516"/>
      <c r="AF452" s="516"/>
      <c r="AG452" s="516"/>
      <c r="AH452" s="516"/>
      <c r="AI452" s="516"/>
      <c r="AJ452" s="341"/>
      <c r="AK452" s="341"/>
      <c r="AL452" s="341"/>
    </row>
    <row r="453" spans="1:96" ht="12.75" customHeight="1">
      <c r="A453" s="341"/>
      <c r="B453" s="341"/>
      <c r="C453" s="341"/>
      <c r="D453" s="1841" t="s">
        <v>238</v>
      </c>
      <c r="E453" s="1842"/>
      <c r="F453" s="1842"/>
      <c r="G453" s="1842"/>
      <c r="H453" s="1842"/>
      <c r="I453" s="1842"/>
      <c r="J453" s="1842"/>
      <c r="K453" s="1842"/>
      <c r="L453" s="1842"/>
      <c r="M453" s="1842"/>
      <c r="N453" s="1842"/>
      <c r="O453" s="1842"/>
      <c r="P453" s="1842"/>
      <c r="Q453" s="1842"/>
      <c r="R453" s="1842"/>
      <c r="S453" s="1842"/>
      <c r="T453" s="1842"/>
      <c r="U453" s="1842"/>
      <c r="V453" s="1843"/>
      <c r="W453" s="1973" t="s">
        <v>135</v>
      </c>
      <c r="X453" s="1974"/>
      <c r="Y453" s="1975"/>
      <c r="Z453" s="516"/>
      <c r="AA453" s="516"/>
      <c r="AB453" s="516"/>
      <c r="AC453" s="516"/>
      <c r="AD453" s="516"/>
      <c r="AE453" s="516"/>
      <c r="AF453" s="516"/>
      <c r="AG453" s="516"/>
      <c r="AH453" s="516"/>
      <c r="AI453" s="516"/>
      <c r="AJ453" s="341"/>
      <c r="AK453" s="341"/>
      <c r="AL453" s="341"/>
    </row>
    <row r="454" spans="1:96" ht="12.75" customHeight="1">
      <c r="A454" s="341"/>
      <c r="B454" s="341"/>
      <c r="C454" s="341"/>
      <c r="D454" s="1841" t="s">
        <v>242</v>
      </c>
      <c r="E454" s="1842"/>
      <c r="F454" s="1842"/>
      <c r="G454" s="1842"/>
      <c r="H454" s="1842"/>
      <c r="I454" s="1842"/>
      <c r="J454" s="1842"/>
      <c r="K454" s="1842"/>
      <c r="L454" s="1842"/>
      <c r="M454" s="1842"/>
      <c r="N454" s="1842"/>
      <c r="O454" s="1842"/>
      <c r="P454" s="1842"/>
      <c r="Q454" s="1842"/>
      <c r="R454" s="1842"/>
      <c r="S454" s="1842"/>
      <c r="T454" s="1842"/>
      <c r="U454" s="1842"/>
      <c r="V454" s="1843"/>
      <c r="W454" s="1973" t="s">
        <v>135</v>
      </c>
      <c r="X454" s="1974"/>
      <c r="Y454" s="1975"/>
      <c r="Z454" s="516"/>
      <c r="AA454" s="516"/>
      <c r="AB454" s="516"/>
      <c r="AC454" s="516"/>
      <c r="AD454" s="516"/>
      <c r="AE454" s="516"/>
      <c r="AF454" s="516"/>
      <c r="AG454" s="516"/>
      <c r="AH454" s="516"/>
      <c r="AI454" s="516"/>
      <c r="AJ454" s="341"/>
      <c r="AK454" s="341"/>
      <c r="AL454" s="341"/>
    </row>
    <row r="455" spans="1:96" ht="12.75" customHeight="1">
      <c r="A455" s="341"/>
      <c r="B455" s="341"/>
      <c r="C455" s="341"/>
      <c r="D455" s="1995" t="s">
        <v>1253</v>
      </c>
      <c r="E455" s="1842"/>
      <c r="F455" s="1842"/>
      <c r="G455" s="1842"/>
      <c r="H455" s="1842"/>
      <c r="I455" s="1842"/>
      <c r="J455" s="1842"/>
      <c r="K455" s="1842"/>
      <c r="L455" s="1842"/>
      <c r="M455" s="1842"/>
      <c r="N455" s="1842"/>
      <c r="O455" s="1842"/>
      <c r="P455" s="1842"/>
      <c r="Q455" s="1842"/>
      <c r="R455" s="1842"/>
      <c r="S455" s="1842"/>
      <c r="T455" s="1842"/>
      <c r="U455" s="1842"/>
      <c r="V455" s="1843"/>
      <c r="W455" s="1973" t="s">
        <v>135</v>
      </c>
      <c r="X455" s="1974"/>
      <c r="Y455" s="1975"/>
      <c r="Z455" s="516"/>
      <c r="AA455" s="516"/>
      <c r="AB455" s="516"/>
      <c r="AC455" s="516"/>
      <c r="AD455" s="516"/>
      <c r="AE455" s="516"/>
      <c r="AF455" s="516"/>
      <c r="AG455" s="516"/>
      <c r="AH455" s="516"/>
      <c r="AI455" s="516"/>
      <c r="AJ455" s="341"/>
      <c r="AK455" s="341"/>
      <c r="AL455" s="341"/>
    </row>
    <row r="456" spans="1:96" ht="12.75" customHeight="1">
      <c r="A456" s="341"/>
      <c r="B456" s="341"/>
      <c r="C456" s="341"/>
      <c r="D456" s="1841" t="s">
        <v>246</v>
      </c>
      <c r="E456" s="1842"/>
      <c r="F456" s="1842"/>
      <c r="G456" s="1842"/>
      <c r="H456" s="1842"/>
      <c r="I456" s="1842"/>
      <c r="J456" s="1842"/>
      <c r="K456" s="1842"/>
      <c r="L456" s="1842"/>
      <c r="M456" s="1842"/>
      <c r="N456" s="1842"/>
      <c r="O456" s="1842"/>
      <c r="P456" s="1842"/>
      <c r="Q456" s="1842"/>
      <c r="R456" s="1842"/>
      <c r="S456" s="1842"/>
      <c r="T456" s="1842"/>
      <c r="U456" s="1842"/>
      <c r="V456" s="1843"/>
      <c r="W456" s="1973" t="s">
        <v>135</v>
      </c>
      <c r="X456" s="1974"/>
      <c r="Y456" s="1975"/>
      <c r="Z456" s="516"/>
      <c r="AA456" s="516"/>
      <c r="AB456" s="516"/>
      <c r="AC456" s="516"/>
      <c r="AD456" s="516"/>
      <c r="AE456" s="516"/>
      <c r="AF456" s="516"/>
      <c r="AG456" s="516"/>
      <c r="AH456" s="516"/>
      <c r="AI456" s="516"/>
      <c r="AJ456" s="341"/>
      <c r="AK456" s="341"/>
      <c r="AL456" s="341"/>
    </row>
    <row r="457" spans="1:96" ht="12.75" customHeight="1">
      <c r="A457" s="937"/>
      <c r="B457" s="937"/>
      <c r="C457" s="937"/>
      <c r="D457" s="1995" t="s">
        <v>1476</v>
      </c>
      <c r="E457" s="2065"/>
      <c r="F457" s="2065"/>
      <c r="G457" s="2065"/>
      <c r="H457" s="2065"/>
      <c r="I457" s="2065"/>
      <c r="J457" s="2065"/>
      <c r="K457" s="2065"/>
      <c r="L457" s="2065"/>
      <c r="M457" s="2065"/>
      <c r="N457" s="2065"/>
      <c r="O457" s="2065"/>
      <c r="P457" s="2065"/>
      <c r="Q457" s="2065"/>
      <c r="R457" s="2065"/>
      <c r="S457" s="2065"/>
      <c r="T457" s="2065"/>
      <c r="U457" s="2065"/>
      <c r="V457" s="2066"/>
      <c r="W457" s="2068" t="s">
        <v>135</v>
      </c>
      <c r="X457" s="2069"/>
      <c r="Y457" s="207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83"/>
      <c r="H458" s="2084"/>
      <c r="I458" s="2084"/>
      <c r="J458" s="2084"/>
      <c r="K458" s="2084"/>
      <c r="L458" s="2084"/>
      <c r="M458" s="2084"/>
      <c r="N458" s="2084"/>
      <c r="O458" s="2084"/>
      <c r="P458" s="2084"/>
      <c r="Q458" s="2084"/>
      <c r="R458" s="2084"/>
      <c r="S458" s="2084"/>
      <c r="T458" s="2084"/>
      <c r="U458" s="2084"/>
      <c r="V458" s="2085"/>
      <c r="W458" s="1973" t="s">
        <v>135</v>
      </c>
      <c r="X458" s="1974"/>
      <c r="Y458" s="197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0" t="s">
        <v>239</v>
      </c>
      <c r="E462" s="1981"/>
      <c r="F462" s="1981"/>
      <c r="G462" s="1981"/>
      <c r="H462" s="1981"/>
      <c r="I462" s="1981"/>
      <c r="J462" s="1981"/>
      <c r="K462" s="1981"/>
      <c r="L462" s="1981"/>
      <c r="M462" s="1981"/>
      <c r="N462" s="1981"/>
      <c r="O462" s="1981"/>
      <c r="P462" s="1981"/>
      <c r="Q462" s="1981"/>
      <c r="R462" s="1981"/>
      <c r="S462" s="1981"/>
      <c r="T462" s="1981"/>
      <c r="U462" s="1981"/>
      <c r="V462" s="1981"/>
      <c r="W462" s="2055"/>
      <c r="X462" s="2055"/>
      <c r="Y462" s="205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1" t="s">
        <v>240</v>
      </c>
      <c r="E463" s="1842"/>
      <c r="F463" s="1842"/>
      <c r="G463" s="1842"/>
      <c r="H463" s="1842"/>
      <c r="I463" s="1842"/>
      <c r="J463" s="1842"/>
      <c r="K463" s="1842"/>
      <c r="L463" s="1842"/>
      <c r="M463" s="1842"/>
      <c r="N463" s="1842"/>
      <c r="O463" s="1842"/>
      <c r="P463" s="1842"/>
      <c r="Q463" s="1842"/>
      <c r="R463" s="1842"/>
      <c r="S463" s="1842"/>
      <c r="T463" s="1842"/>
      <c r="U463" s="1842"/>
      <c r="V463" s="1843"/>
      <c r="W463" s="1973" t="s">
        <v>135</v>
      </c>
      <c r="X463" s="1974"/>
      <c r="Y463" s="197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2" t="s">
        <v>1162</v>
      </c>
      <c r="B466" s="1602"/>
      <c r="C466" s="1602"/>
      <c r="D466" s="1602"/>
      <c r="E466" s="1602"/>
      <c r="F466" s="1602"/>
      <c r="G466" s="1602"/>
      <c r="H466" s="1602"/>
      <c r="I466" s="1602"/>
      <c r="J466" s="1602"/>
      <c r="K466" s="1602"/>
      <c r="L466" s="1602"/>
      <c r="M466" s="1602"/>
      <c r="N466" s="1602"/>
      <c r="O466" s="1602"/>
      <c r="P466" s="1602"/>
      <c r="Q466" s="1602"/>
      <c r="R466" s="1602"/>
      <c r="S466" s="1602"/>
      <c r="T466" s="1602"/>
      <c r="U466" s="1602"/>
      <c r="V466" s="1602"/>
      <c r="W466" s="1602"/>
      <c r="X466" s="1602"/>
      <c r="Y466" s="1602"/>
      <c r="Z466" s="1602"/>
      <c r="AA466" s="1602"/>
      <c r="AB466" s="1602"/>
      <c r="AC466" s="1602"/>
      <c r="AD466" s="1602"/>
      <c r="AE466" s="1602"/>
      <c r="AF466" s="1602"/>
      <c r="AG466" s="1602"/>
      <c r="AH466" s="1602"/>
      <c r="AI466" s="1602"/>
      <c r="AJ466" s="1602"/>
      <c r="AK466" s="1602"/>
      <c r="AL466" s="160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3"/>
      <c r="B467" s="1603"/>
      <c r="C467" s="1603"/>
      <c r="D467" s="1603"/>
      <c r="E467" s="1603"/>
      <c r="F467" s="1603"/>
      <c r="G467" s="1603"/>
      <c r="H467" s="1603"/>
      <c r="I467" s="1603"/>
      <c r="J467" s="1603"/>
      <c r="K467" s="1603"/>
      <c r="L467" s="1603"/>
      <c r="M467" s="1603"/>
      <c r="N467" s="1603"/>
      <c r="O467" s="1603"/>
      <c r="P467" s="1603"/>
      <c r="Q467" s="1603"/>
      <c r="R467" s="1603"/>
      <c r="S467" s="1603"/>
      <c r="T467" s="1603"/>
      <c r="U467" s="1603"/>
      <c r="V467" s="1603"/>
      <c r="W467" s="1603"/>
      <c r="X467" s="1603"/>
      <c r="Y467" s="1603"/>
      <c r="Z467" s="1603"/>
      <c r="AA467" s="1603"/>
      <c r="AB467" s="1603"/>
      <c r="AC467" s="1603"/>
      <c r="AD467" s="1603"/>
      <c r="AE467" s="1603"/>
      <c r="AF467" s="1603"/>
      <c r="AG467" s="1603"/>
      <c r="AH467" s="1603"/>
      <c r="AI467" s="1603"/>
      <c r="AJ467" s="1603"/>
      <c r="AK467" s="1603"/>
      <c r="AL467" s="160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7" t="s">
        <v>1163</v>
      </c>
      <c r="U471" s="1978"/>
      <c r="V471" s="1978"/>
      <c r="W471" s="1978"/>
      <c r="X471" s="1978"/>
      <c r="Y471" s="1978"/>
      <c r="Z471" s="1978"/>
      <c r="AA471" s="1978"/>
      <c r="AB471" s="1978"/>
      <c r="AC471" s="1978"/>
      <c r="AD471" s="1978"/>
      <c r="AE471" s="1978"/>
      <c r="AF471" s="1978"/>
      <c r="AG471" s="1978"/>
      <c r="AH471" s="197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0" t="s">
        <v>881</v>
      </c>
      <c r="U472" s="1960"/>
      <c r="V472" s="1960"/>
      <c r="W472" s="1960"/>
      <c r="X472" s="1960"/>
      <c r="Y472" s="1960" t="s">
        <v>882</v>
      </c>
      <c r="Z472" s="1960"/>
      <c r="AA472" s="1960"/>
      <c r="AB472" s="1960"/>
      <c r="AC472" s="1960"/>
      <c r="AD472" s="1960" t="s">
        <v>944</v>
      </c>
      <c r="AE472" s="1960"/>
      <c r="AF472" s="1960"/>
      <c r="AG472" s="1960"/>
      <c r="AH472" s="196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0"/>
      <c r="U473" s="1960"/>
      <c r="V473" s="1960"/>
      <c r="W473" s="1960"/>
      <c r="X473" s="1960"/>
      <c r="Y473" s="1960"/>
      <c r="Z473" s="1960"/>
      <c r="AA473" s="1960"/>
      <c r="AB473" s="1960"/>
      <c r="AC473" s="1960"/>
      <c r="AD473" s="1960"/>
      <c r="AE473" s="1960"/>
      <c r="AF473" s="1960"/>
      <c r="AG473" s="1960"/>
      <c r="AH473" s="196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2" t="s">
        <v>135</v>
      </c>
      <c r="U474" s="1962"/>
      <c r="V474" s="1962"/>
      <c r="W474" s="1962"/>
      <c r="X474" s="1962"/>
      <c r="Y474" s="1962" t="s">
        <v>135</v>
      </c>
      <c r="Z474" s="1962"/>
      <c r="AA474" s="1962"/>
      <c r="AB474" s="1962"/>
      <c r="AC474" s="1962"/>
      <c r="AD474" s="1962" t="s">
        <v>135</v>
      </c>
      <c r="AE474" s="1962"/>
      <c r="AF474" s="1962"/>
      <c r="AG474" s="1962"/>
      <c r="AH474" s="196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2">
        <v>43896</v>
      </c>
      <c r="U475" s="1962"/>
      <c r="V475" s="1962"/>
      <c r="W475" s="1962"/>
      <c r="X475" s="1962"/>
      <c r="Y475" s="1963" t="s">
        <v>135</v>
      </c>
      <c r="Z475" s="1962"/>
      <c r="AA475" s="1962"/>
      <c r="AB475" s="1962"/>
      <c r="AC475" s="1962"/>
      <c r="AD475" s="1962">
        <v>43962</v>
      </c>
      <c r="AE475" s="1962"/>
      <c r="AF475" s="1962"/>
      <c r="AG475" s="1962"/>
      <c r="AH475" s="196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2" t="s">
        <v>135</v>
      </c>
      <c r="U476" s="1962"/>
      <c r="V476" s="1962"/>
      <c r="W476" s="1962"/>
      <c r="X476" s="1962"/>
      <c r="Y476" s="1962" t="s">
        <v>135</v>
      </c>
      <c r="Z476" s="1962"/>
      <c r="AA476" s="1962"/>
      <c r="AB476" s="1962"/>
      <c r="AC476" s="1962"/>
      <c r="AD476" s="1962" t="s">
        <v>135</v>
      </c>
      <c r="AE476" s="1962"/>
      <c r="AF476" s="1962"/>
      <c r="AG476" s="1962"/>
      <c r="AH476" s="196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2" t="s">
        <v>135</v>
      </c>
      <c r="U477" s="1962"/>
      <c r="V477" s="1962"/>
      <c r="W477" s="1962"/>
      <c r="X477" s="1962"/>
      <c r="Y477" s="1962" t="s">
        <v>135</v>
      </c>
      <c r="Z477" s="1962"/>
      <c r="AA477" s="1962"/>
      <c r="AB477" s="1962"/>
      <c r="AC477" s="1962"/>
      <c r="AD477" s="1962" t="s">
        <v>135</v>
      </c>
      <c r="AE477" s="1962"/>
      <c r="AF477" s="1962"/>
      <c r="AG477" s="1962"/>
      <c r="AH477" s="196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2" t="s">
        <v>135</v>
      </c>
      <c r="U478" s="1962"/>
      <c r="V478" s="1962"/>
      <c r="W478" s="1962"/>
      <c r="X478" s="1962"/>
      <c r="Y478" s="1962" t="s">
        <v>135</v>
      </c>
      <c r="Z478" s="1962"/>
      <c r="AA478" s="1962"/>
      <c r="AB478" s="1962"/>
      <c r="AC478" s="1962"/>
      <c r="AD478" s="1962" t="s">
        <v>135</v>
      </c>
      <c r="AE478" s="1962"/>
      <c r="AF478" s="1962"/>
      <c r="AG478" s="1962"/>
      <c r="AH478" s="196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2" t="s">
        <v>135</v>
      </c>
      <c r="U479" s="1962"/>
      <c r="V479" s="1962"/>
      <c r="W479" s="1962"/>
      <c r="X479" s="1962"/>
      <c r="Y479" s="1962" t="s">
        <v>135</v>
      </c>
      <c r="Z479" s="1962"/>
      <c r="AA479" s="1962"/>
      <c r="AB479" s="1962"/>
      <c r="AC479" s="1962"/>
      <c r="AD479" s="1962" t="s">
        <v>135</v>
      </c>
      <c r="AE479" s="1962"/>
      <c r="AF479" s="1962"/>
      <c r="AG479" s="1962"/>
      <c r="AH479" s="196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3" t="s">
        <v>135</v>
      </c>
      <c r="U480" s="1962"/>
      <c r="V480" s="1962"/>
      <c r="W480" s="1962"/>
      <c r="X480" s="1962"/>
      <c r="Y480" s="1962" t="s">
        <v>135</v>
      </c>
      <c r="Z480" s="1962"/>
      <c r="AA480" s="1962"/>
      <c r="AB480" s="1962"/>
      <c r="AC480" s="1962"/>
      <c r="AD480" s="1962">
        <v>43818</v>
      </c>
      <c r="AE480" s="1962"/>
      <c r="AF480" s="1962"/>
      <c r="AG480" s="1962"/>
      <c r="AH480" s="196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3" t="s">
        <v>135</v>
      </c>
      <c r="U481" s="1962"/>
      <c r="V481" s="1962"/>
      <c r="W481" s="1962"/>
      <c r="X481" s="1962"/>
      <c r="Y481" s="1962" t="s">
        <v>135</v>
      </c>
      <c r="Z481" s="1962"/>
      <c r="AA481" s="1962"/>
      <c r="AB481" s="1962"/>
      <c r="AC481" s="1962"/>
      <c r="AD481" s="1962" t="s">
        <v>135</v>
      </c>
      <c r="AE481" s="1962"/>
      <c r="AF481" s="1962"/>
      <c r="AG481" s="1962"/>
      <c r="AH481" s="196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63" t="s">
        <v>135</v>
      </c>
      <c r="U482" s="1962"/>
      <c r="V482" s="1962"/>
      <c r="W482" s="1962"/>
      <c r="X482" s="1962"/>
      <c r="Y482" s="1962" t="s">
        <v>135</v>
      </c>
      <c r="Z482" s="1962"/>
      <c r="AA482" s="1962"/>
      <c r="AB482" s="1962"/>
      <c r="AC482" s="1962"/>
      <c r="AD482" s="1962">
        <v>43818</v>
      </c>
      <c r="AE482" s="1962"/>
      <c r="AF482" s="1962"/>
      <c r="AG482" s="1962"/>
      <c r="AH482" s="196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3" t="s">
        <v>135</v>
      </c>
      <c r="U483" s="1962"/>
      <c r="V483" s="1962"/>
      <c r="W483" s="1962"/>
      <c r="X483" s="1962"/>
      <c r="Y483" s="1962" t="s">
        <v>135</v>
      </c>
      <c r="Z483" s="1962"/>
      <c r="AA483" s="1962"/>
      <c r="AB483" s="1962"/>
      <c r="AC483" s="1962"/>
      <c r="AD483" s="1962" t="s">
        <v>135</v>
      </c>
      <c r="AE483" s="1962"/>
      <c r="AF483" s="1962"/>
      <c r="AG483" s="1962"/>
      <c r="AH483" s="196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7" t="s">
        <v>266</v>
      </c>
      <c r="R485" s="1978"/>
      <c r="S485" s="1978"/>
      <c r="T485" s="1978"/>
      <c r="U485" s="1978"/>
      <c r="V485" s="1978"/>
      <c r="W485" s="1978"/>
      <c r="X485" s="1978"/>
      <c r="Y485" s="1978"/>
      <c r="Z485" s="1978"/>
      <c r="AA485" s="1978"/>
      <c r="AB485" s="1978"/>
      <c r="AC485" s="1978"/>
      <c r="AD485" s="1978"/>
      <c r="AE485" s="1978"/>
      <c r="AF485" s="1978"/>
      <c r="AG485" s="1978"/>
      <c r="AH485" s="1978"/>
      <c r="AI485" s="1978"/>
      <c r="AJ485" s="1978"/>
      <c r="AK485" s="19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58" t="s">
        <v>2354</v>
      </c>
      <c r="R486" s="1724"/>
      <c r="S486" s="1724"/>
      <c r="T486" s="1724"/>
      <c r="U486" s="1724"/>
      <c r="V486" s="1724"/>
      <c r="W486" s="1724"/>
      <c r="X486" s="1724"/>
      <c r="Y486" s="1724"/>
      <c r="Z486" s="1724"/>
      <c r="AA486" s="1724"/>
      <c r="AB486" s="1724"/>
      <c r="AC486" s="1724"/>
      <c r="AD486" s="1724"/>
      <c r="AE486" s="1724"/>
      <c r="AF486" s="1724"/>
      <c r="AG486" s="1724"/>
      <c r="AH486" s="1724"/>
      <c r="AI486" s="1724"/>
      <c r="AJ486" s="1724"/>
      <c r="AK486" s="165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58" t="s">
        <v>2355</v>
      </c>
      <c r="R487" s="1724"/>
      <c r="S487" s="1724"/>
      <c r="T487" s="1724"/>
      <c r="U487" s="1724"/>
      <c r="V487" s="1724"/>
      <c r="W487" s="1724"/>
      <c r="X487" s="1724"/>
      <c r="Y487" s="1724"/>
      <c r="Z487" s="1724"/>
      <c r="AA487" s="1724"/>
      <c r="AB487" s="1724"/>
      <c r="AC487" s="1724"/>
      <c r="AD487" s="1724"/>
      <c r="AE487" s="1724"/>
      <c r="AF487" s="1724"/>
      <c r="AG487" s="1724"/>
      <c r="AH487" s="1724"/>
      <c r="AI487" s="1724"/>
      <c r="AJ487" s="1724"/>
      <c r="AK487" s="165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58" t="s">
        <v>2355</v>
      </c>
      <c r="R488" s="1724"/>
      <c r="S488" s="1724"/>
      <c r="T488" s="1724"/>
      <c r="U488" s="1724"/>
      <c r="V488" s="1724"/>
      <c r="W488" s="1724"/>
      <c r="X488" s="1724"/>
      <c r="Y488" s="1724"/>
      <c r="Z488" s="1724"/>
      <c r="AA488" s="1724"/>
      <c r="AB488" s="1724"/>
      <c r="AC488" s="1724"/>
      <c r="AD488" s="1724"/>
      <c r="AE488" s="1724"/>
      <c r="AF488" s="1724"/>
      <c r="AG488" s="1724"/>
      <c r="AH488" s="1724"/>
      <c r="AI488" s="1724"/>
      <c r="AJ488" s="1724"/>
      <c r="AK488" s="165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0" t="s">
        <v>270</v>
      </c>
      <c r="C489" s="1731"/>
      <c r="D489" s="1731"/>
      <c r="E489" s="1731"/>
      <c r="F489" s="1731"/>
      <c r="G489" s="1731"/>
      <c r="H489" s="1731"/>
      <c r="I489" s="1731"/>
      <c r="J489" s="1731"/>
      <c r="K489" s="1731"/>
      <c r="L489" s="1731"/>
      <c r="M489" s="1731"/>
      <c r="N489" s="1731"/>
      <c r="O489" s="1731"/>
      <c r="P489" s="173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3"/>
      <c r="C490" s="1734"/>
      <c r="D490" s="1734"/>
      <c r="E490" s="1734"/>
      <c r="F490" s="1734"/>
      <c r="G490" s="1734"/>
      <c r="H490" s="1734"/>
      <c r="I490" s="1734"/>
      <c r="J490" s="1734"/>
      <c r="K490" s="1734"/>
      <c r="L490" s="1734"/>
      <c r="M490" s="1734"/>
      <c r="N490" s="1734"/>
      <c r="O490" s="1734"/>
      <c r="P490" s="1735"/>
      <c r="Q490" s="1739" t="s">
        <v>118</v>
      </c>
      <c r="R490" s="1740"/>
      <c r="S490" s="1743" t="s">
        <v>2353</v>
      </c>
      <c r="T490" s="1744"/>
      <c r="U490" s="1744"/>
      <c r="V490" s="1744"/>
      <c r="W490" s="1744"/>
      <c r="X490" s="1744"/>
      <c r="Y490" s="1744"/>
      <c r="Z490" s="1744"/>
      <c r="AA490" s="1744"/>
      <c r="AB490" s="1744"/>
      <c r="AC490" s="1744"/>
      <c r="AD490" s="1744"/>
      <c r="AE490" s="1744"/>
      <c r="AF490" s="1744"/>
      <c r="AG490" s="1744"/>
      <c r="AH490" s="1744"/>
      <c r="AI490" s="1744"/>
      <c r="AJ490" s="1744"/>
      <c r="AK490" s="174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6"/>
      <c r="C491" s="1737"/>
      <c r="D491" s="1737"/>
      <c r="E491" s="1737"/>
      <c r="F491" s="1737"/>
      <c r="G491" s="1737"/>
      <c r="H491" s="1737"/>
      <c r="I491" s="1737"/>
      <c r="J491" s="1737"/>
      <c r="K491" s="1737"/>
      <c r="L491" s="1737"/>
      <c r="M491" s="1737"/>
      <c r="N491" s="1737"/>
      <c r="O491" s="1737"/>
      <c r="P491" s="1738"/>
      <c r="Q491" s="1741"/>
      <c r="R491" s="1742"/>
      <c r="S491" s="1746"/>
      <c r="T491" s="1747"/>
      <c r="U491" s="1747"/>
      <c r="V491" s="1747"/>
      <c r="W491" s="1747"/>
      <c r="X491" s="1747"/>
      <c r="Y491" s="1747"/>
      <c r="Z491" s="1747"/>
      <c r="AA491" s="1747"/>
      <c r="AB491" s="1747"/>
      <c r="AC491" s="1747"/>
      <c r="AD491" s="1747"/>
      <c r="AE491" s="1747"/>
      <c r="AF491" s="1747"/>
      <c r="AG491" s="1747"/>
      <c r="AH491" s="1747"/>
      <c r="AI491" s="1747"/>
      <c r="AJ491" s="1747"/>
      <c r="AK491" s="174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976" t="s">
        <v>2403</v>
      </c>
      <c r="R492" s="1724"/>
      <c r="S492" s="1724"/>
      <c r="T492" s="1724"/>
      <c r="U492" s="1724"/>
      <c r="V492" s="1724"/>
      <c r="W492" s="1724"/>
      <c r="X492" s="1724"/>
      <c r="Y492" s="1724"/>
      <c r="Z492" s="1724"/>
      <c r="AA492" s="1724"/>
      <c r="AB492" s="1724"/>
      <c r="AC492" s="1724"/>
      <c r="AD492" s="1724"/>
      <c r="AE492" s="1724"/>
      <c r="AF492" s="1724"/>
      <c r="AG492" s="1724"/>
      <c r="AH492" s="1724"/>
      <c r="AI492" s="1724"/>
      <c r="AJ492" s="1724"/>
      <c r="AK492" s="165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976" t="s">
        <v>2403</v>
      </c>
      <c r="R493" s="1724"/>
      <c r="S493" s="1724"/>
      <c r="T493" s="1724"/>
      <c r="U493" s="1724"/>
      <c r="V493" s="1724"/>
      <c r="W493" s="1724"/>
      <c r="X493" s="1724"/>
      <c r="Y493" s="1724"/>
      <c r="Z493" s="1724"/>
      <c r="AA493" s="1724"/>
      <c r="AB493" s="1724"/>
      <c r="AC493" s="1724"/>
      <c r="AD493" s="1724"/>
      <c r="AE493" s="1724"/>
      <c r="AF493" s="1724"/>
      <c r="AG493" s="1724"/>
      <c r="AH493" s="1724"/>
      <c r="AI493" s="1724"/>
      <c r="AJ493" s="1724"/>
      <c r="AK493" s="16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7" t="s">
        <v>274</v>
      </c>
      <c r="AD498" s="1978"/>
      <c r="AE498" s="1978"/>
      <c r="AF498" s="1978"/>
      <c r="AG498" s="1978"/>
      <c r="AH498" s="1978"/>
      <c r="AI498" s="1978"/>
      <c r="AJ498" s="1978"/>
      <c r="AK498" s="197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4" t="s">
        <v>275</v>
      </c>
      <c r="AD499" s="2005"/>
      <c r="AE499" s="2005"/>
      <c r="AF499" s="2005"/>
      <c r="AG499" s="96" t="s">
        <v>276</v>
      </c>
      <c r="AH499" s="2005" t="s">
        <v>277</v>
      </c>
      <c r="AI499" s="2005"/>
      <c r="AJ499" s="2005"/>
      <c r="AK499" s="200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4" t="s">
        <v>278</v>
      </c>
      <c r="C500" s="1965"/>
      <c r="D500" s="1965"/>
      <c r="E500" s="1965"/>
      <c r="F500" s="1965"/>
      <c r="G500" s="1965"/>
      <c r="H500" s="1966"/>
      <c r="I500" s="86" t="s">
        <v>745</v>
      </c>
      <c r="J500" s="86"/>
      <c r="K500" s="86"/>
      <c r="L500" s="86"/>
      <c r="M500" s="86"/>
      <c r="N500" s="86"/>
      <c r="O500" s="86"/>
      <c r="P500" s="86"/>
      <c r="Q500" s="86"/>
      <c r="R500" s="86"/>
      <c r="S500" s="86"/>
      <c r="T500" s="86"/>
      <c r="U500" s="86"/>
      <c r="V500" s="86"/>
      <c r="W500" s="86"/>
      <c r="X500" s="35"/>
      <c r="Y500" s="35"/>
      <c r="AC500" s="1961">
        <v>5</v>
      </c>
      <c r="AD500" s="1806"/>
      <c r="AE500" s="1806"/>
      <c r="AF500" s="1806"/>
      <c r="AG500" s="89" t="s">
        <v>276</v>
      </c>
      <c r="AH500" s="1613">
        <v>2020</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7"/>
      <c r="C501" s="1968"/>
      <c r="D501" s="1968"/>
      <c r="E501" s="1968"/>
      <c r="F501" s="1968"/>
      <c r="G501" s="1968"/>
      <c r="H501" s="1969"/>
      <c r="I501" s="94" t="s">
        <v>746</v>
      </c>
      <c r="J501" s="94"/>
      <c r="K501" s="94"/>
      <c r="L501" s="94"/>
      <c r="M501" s="94"/>
      <c r="N501" s="94"/>
      <c r="O501" s="94"/>
      <c r="P501" s="94"/>
      <c r="Q501" s="94"/>
      <c r="R501" s="94"/>
      <c r="S501" s="94"/>
      <c r="T501" s="94"/>
      <c r="U501" s="94"/>
      <c r="V501" s="94"/>
      <c r="W501" s="94"/>
      <c r="X501" s="94"/>
      <c r="Y501" s="94"/>
      <c r="Z501" s="94"/>
      <c r="AA501" s="94"/>
      <c r="AB501" s="94"/>
      <c r="AC501" s="1961">
        <v>10</v>
      </c>
      <c r="AD501" s="1806"/>
      <c r="AE501" s="1806"/>
      <c r="AF501" s="1806"/>
      <c r="AG501" s="79" t="s">
        <v>276</v>
      </c>
      <c r="AH501" s="1613">
        <v>2020</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4" t="s">
        <v>747</v>
      </c>
      <c r="C502" s="1965"/>
      <c r="D502" s="1965"/>
      <c r="E502" s="1965"/>
      <c r="F502" s="1965"/>
      <c r="G502" s="1965"/>
      <c r="H502" s="1966"/>
      <c r="I502" s="86" t="s">
        <v>748</v>
      </c>
      <c r="J502" s="86"/>
      <c r="K502" s="86"/>
      <c r="L502" s="86"/>
      <c r="M502" s="86"/>
      <c r="N502" s="86"/>
      <c r="O502" s="86"/>
      <c r="P502" s="86"/>
      <c r="Q502" s="86"/>
      <c r="R502" s="86"/>
      <c r="S502" s="86"/>
      <c r="T502" s="86"/>
      <c r="U502" s="86"/>
      <c r="V502" s="86"/>
      <c r="W502" s="86"/>
      <c r="X502" s="35"/>
      <c r="Y502" s="35"/>
      <c r="AC502" s="1961" t="s">
        <v>135</v>
      </c>
      <c r="AD502" s="1806"/>
      <c r="AE502" s="1806"/>
      <c r="AF502" s="1806"/>
      <c r="AG502" s="89" t="s">
        <v>276</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7"/>
      <c r="C503" s="1968"/>
      <c r="D503" s="1968"/>
      <c r="E503" s="1968"/>
      <c r="F503" s="1968"/>
      <c r="G503" s="1968"/>
      <c r="H503" s="1969"/>
      <c r="I503" s="35" t="s">
        <v>749</v>
      </c>
      <c r="J503" s="35"/>
      <c r="K503" s="35"/>
      <c r="L503" s="35"/>
      <c r="M503" s="35"/>
      <c r="N503" s="35"/>
      <c r="O503" s="35"/>
      <c r="P503" s="35"/>
      <c r="Q503" s="35"/>
      <c r="R503" s="35"/>
      <c r="S503" s="35"/>
      <c r="T503" s="35"/>
      <c r="U503" s="35"/>
      <c r="V503" s="35"/>
      <c r="W503" s="35"/>
      <c r="X503" s="35"/>
      <c r="Y503" s="35"/>
      <c r="AC503" s="1961">
        <v>12</v>
      </c>
      <c r="AD503" s="1806"/>
      <c r="AE503" s="1806"/>
      <c r="AF503" s="1806"/>
      <c r="AG503" s="89" t="s">
        <v>276</v>
      </c>
      <c r="AH503" s="1613">
        <v>2019</v>
      </c>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7"/>
      <c r="C504" s="1968"/>
      <c r="D504" s="1968"/>
      <c r="E504" s="1968"/>
      <c r="F504" s="1968"/>
      <c r="G504" s="1968"/>
      <c r="H504" s="1969"/>
      <c r="I504" s="35" t="s">
        <v>750</v>
      </c>
      <c r="J504" s="35"/>
      <c r="K504" s="35"/>
      <c r="L504" s="35"/>
      <c r="M504" s="35"/>
      <c r="N504" s="35"/>
      <c r="O504" s="35"/>
      <c r="P504" s="35"/>
      <c r="Q504" s="35"/>
      <c r="R504" s="35"/>
      <c r="S504" s="35"/>
      <c r="T504" s="35"/>
      <c r="U504" s="35"/>
      <c r="V504" s="35"/>
      <c r="W504" s="35"/>
      <c r="X504" s="35"/>
      <c r="Y504" s="35"/>
      <c r="AC504" s="1961">
        <v>12</v>
      </c>
      <c r="AD504" s="1806"/>
      <c r="AE504" s="1806"/>
      <c r="AF504" s="1806"/>
      <c r="AG504" s="89" t="s">
        <v>276</v>
      </c>
      <c r="AH504" s="1613">
        <v>2019</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7"/>
      <c r="C505" s="1968"/>
      <c r="D505" s="1968"/>
      <c r="E505" s="1968"/>
      <c r="F505" s="1968"/>
      <c r="G505" s="1968"/>
      <c r="H505" s="1969"/>
      <c r="I505" s="35" t="s">
        <v>751</v>
      </c>
      <c r="J505" s="35"/>
      <c r="K505" s="35"/>
      <c r="L505" s="35"/>
      <c r="M505" s="35"/>
      <c r="N505" s="35"/>
      <c r="O505" s="35"/>
      <c r="P505" s="35"/>
      <c r="Q505" s="35"/>
      <c r="R505" s="35"/>
      <c r="S505" s="35"/>
      <c r="T505" s="35"/>
      <c r="U505" s="35"/>
      <c r="V505" s="35"/>
      <c r="W505" s="35"/>
      <c r="X505" s="35"/>
      <c r="Y505" s="35"/>
      <c r="AC505" s="1961" t="s">
        <v>135</v>
      </c>
      <c r="AD505" s="1806"/>
      <c r="AE505" s="1806"/>
      <c r="AF505" s="1806"/>
      <c r="AG505" s="89" t="s">
        <v>276</v>
      </c>
      <c r="AH505" s="1613"/>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7"/>
      <c r="C506" s="1968"/>
      <c r="D506" s="1968"/>
      <c r="E506" s="1968"/>
      <c r="F506" s="1968"/>
      <c r="G506" s="1968"/>
      <c r="H506" s="1969"/>
      <c r="I506" s="94" t="s">
        <v>752</v>
      </c>
      <c r="J506" s="94"/>
      <c r="K506" s="94"/>
      <c r="L506" s="94"/>
      <c r="M506" s="94"/>
      <c r="N506" s="94"/>
      <c r="O506" s="94"/>
      <c r="P506" s="94"/>
      <c r="Q506" s="94"/>
      <c r="R506" s="94"/>
      <c r="S506" s="94"/>
      <c r="T506" s="94"/>
      <c r="U506" s="94"/>
      <c r="V506" s="94"/>
      <c r="W506" s="94"/>
      <c r="X506" s="94"/>
      <c r="Y506" s="94"/>
      <c r="Z506" s="94"/>
      <c r="AA506" s="94"/>
      <c r="AB506" s="94"/>
      <c r="AC506" s="1961">
        <v>10</v>
      </c>
      <c r="AD506" s="1806"/>
      <c r="AE506" s="1806"/>
      <c r="AF506" s="1806"/>
      <c r="AG506" s="79" t="s">
        <v>276</v>
      </c>
      <c r="AH506" s="1613">
        <v>2020</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4" t="s">
        <v>753</v>
      </c>
      <c r="C507" s="1965"/>
      <c r="D507" s="1965"/>
      <c r="E507" s="1965"/>
      <c r="F507" s="1965"/>
      <c r="G507" s="1965"/>
      <c r="H507" s="1966"/>
      <c r="I507" s="86" t="s">
        <v>754</v>
      </c>
      <c r="J507" s="86"/>
      <c r="K507" s="86"/>
      <c r="L507" s="86"/>
      <c r="M507" s="86"/>
      <c r="N507" s="86"/>
      <c r="O507" s="86"/>
      <c r="P507" s="86"/>
      <c r="Q507" s="86"/>
      <c r="R507" s="86"/>
      <c r="S507" s="86"/>
      <c r="T507" s="86"/>
      <c r="U507" s="86"/>
      <c r="V507" s="86"/>
      <c r="W507" s="86"/>
      <c r="X507" s="35"/>
      <c r="Y507" s="35"/>
      <c r="AC507" s="1961">
        <v>5</v>
      </c>
      <c r="AD507" s="1806"/>
      <c r="AE507" s="1806"/>
      <c r="AF507" s="1806"/>
      <c r="AG507" s="89" t="s">
        <v>276</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7"/>
      <c r="C508" s="1968"/>
      <c r="D508" s="1968"/>
      <c r="E508" s="1968"/>
      <c r="F508" s="1968"/>
      <c r="G508" s="1968"/>
      <c r="H508" s="1969"/>
      <c r="I508" s="35" t="s">
        <v>755</v>
      </c>
      <c r="J508" s="35"/>
      <c r="K508" s="35"/>
      <c r="L508" s="35"/>
      <c r="M508" s="35"/>
      <c r="N508" s="35"/>
      <c r="O508" s="35"/>
      <c r="P508" s="35"/>
      <c r="Q508" s="35"/>
      <c r="R508" s="35"/>
      <c r="S508" s="35"/>
      <c r="T508" s="35"/>
      <c r="U508" s="35"/>
      <c r="V508" s="35"/>
      <c r="W508" s="35"/>
      <c r="X508" s="35"/>
      <c r="Y508" s="35"/>
      <c r="AC508" s="1961">
        <v>6</v>
      </c>
      <c r="AD508" s="1806"/>
      <c r="AE508" s="1806"/>
      <c r="AF508" s="1806"/>
      <c r="AG508" s="89" t="s">
        <v>276</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7"/>
      <c r="C509" s="1968"/>
      <c r="D509" s="1968"/>
      <c r="E509" s="1968"/>
      <c r="F509" s="1968"/>
      <c r="G509" s="1968"/>
      <c r="H509" s="1969"/>
      <c r="I509" s="94" t="s">
        <v>756</v>
      </c>
      <c r="J509" s="94"/>
      <c r="K509" s="94"/>
      <c r="L509" s="94"/>
      <c r="M509" s="94"/>
      <c r="N509" s="94"/>
      <c r="O509" s="94"/>
      <c r="P509" s="94"/>
      <c r="Q509" s="94"/>
      <c r="R509" s="94"/>
      <c r="S509" s="94"/>
      <c r="T509" s="94"/>
      <c r="U509" s="94"/>
      <c r="V509" s="94"/>
      <c r="W509" s="94"/>
      <c r="X509" s="94"/>
      <c r="Y509" s="94"/>
      <c r="Z509" s="94"/>
      <c r="AA509" s="94"/>
      <c r="AB509" s="94"/>
      <c r="AC509" s="1961">
        <v>12</v>
      </c>
      <c r="AD509" s="1806"/>
      <c r="AE509" s="1806"/>
      <c r="AF509" s="1806"/>
      <c r="AG509" s="79" t="s">
        <v>276</v>
      </c>
      <c r="AH509" s="1613">
        <v>2020</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4" t="s">
        <v>757</v>
      </c>
      <c r="C510" s="1965"/>
      <c r="D510" s="1965"/>
      <c r="E510" s="1965"/>
      <c r="F510" s="1965"/>
      <c r="G510" s="1965"/>
      <c r="H510" s="1966"/>
      <c r="I510" s="86" t="s">
        <v>754</v>
      </c>
      <c r="J510" s="86"/>
      <c r="K510" s="86"/>
      <c r="L510" s="86"/>
      <c r="M510" s="86"/>
      <c r="N510" s="86"/>
      <c r="O510" s="86"/>
      <c r="P510" s="86"/>
      <c r="Q510" s="86"/>
      <c r="R510" s="86"/>
      <c r="S510" s="86"/>
      <c r="T510" s="86"/>
      <c r="U510" s="86"/>
      <c r="V510" s="86"/>
      <c r="W510" s="86"/>
      <c r="X510" s="86"/>
      <c r="Y510" s="86"/>
      <c r="Z510" s="86"/>
      <c r="AA510" s="86"/>
      <c r="AB510" s="86"/>
      <c r="AC510" s="1671">
        <v>5</v>
      </c>
      <c r="AD510" s="1672"/>
      <c r="AE510" s="1672"/>
      <c r="AF510" s="1672"/>
      <c r="AG510" s="378" t="s">
        <v>276</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7"/>
      <c r="C511" s="1968"/>
      <c r="D511" s="1968"/>
      <c r="E511" s="1968"/>
      <c r="F511" s="1968"/>
      <c r="G511" s="1968"/>
      <c r="H511" s="1969"/>
      <c r="I511" s="35" t="s">
        <v>755</v>
      </c>
      <c r="J511" s="35"/>
      <c r="K511" s="35"/>
      <c r="L511" s="35"/>
      <c r="M511" s="35"/>
      <c r="N511" s="35"/>
      <c r="O511" s="35"/>
      <c r="P511" s="35"/>
      <c r="Q511" s="35"/>
      <c r="R511" s="35"/>
      <c r="S511" s="35"/>
      <c r="T511" s="35"/>
      <c r="U511" s="35"/>
      <c r="V511" s="35"/>
      <c r="W511" s="35"/>
      <c r="X511" s="35"/>
      <c r="Y511" s="35"/>
      <c r="Z511" s="35"/>
      <c r="AA511" s="35"/>
      <c r="AB511" s="35"/>
      <c r="AC511" s="1961">
        <v>6</v>
      </c>
      <c r="AD511" s="1806"/>
      <c r="AE511" s="1806"/>
      <c r="AF511" s="1806"/>
      <c r="AG511" s="89" t="s">
        <v>276</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1"/>
      <c r="C512" s="2002"/>
      <c r="D512" s="2002"/>
      <c r="E512" s="2002"/>
      <c r="F512" s="2002"/>
      <c r="G512" s="2002"/>
      <c r="H512" s="2003"/>
      <c r="I512" s="94" t="s">
        <v>756</v>
      </c>
      <c r="J512" s="94"/>
      <c r="K512" s="94"/>
      <c r="L512" s="94"/>
      <c r="M512" s="94"/>
      <c r="N512" s="94"/>
      <c r="O512" s="94"/>
      <c r="P512" s="94"/>
      <c r="Q512" s="94"/>
      <c r="R512" s="94"/>
      <c r="S512" s="94"/>
      <c r="T512" s="94"/>
      <c r="U512" s="94"/>
      <c r="V512" s="94"/>
      <c r="W512" s="94"/>
      <c r="X512" s="94"/>
      <c r="Y512" s="94"/>
      <c r="Z512" s="94"/>
      <c r="AA512" s="94"/>
      <c r="AB512" s="94"/>
      <c r="AC512" s="1961">
        <v>1</v>
      </c>
      <c r="AD512" s="1806"/>
      <c r="AE512" s="1806"/>
      <c r="AF512" s="1806"/>
      <c r="AG512" s="79" t="s">
        <v>276</v>
      </c>
      <c r="AH512" s="1613">
        <v>2022</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4" t="s">
        <v>758</v>
      </c>
      <c r="C513" s="1965"/>
      <c r="D513" s="1965"/>
      <c r="E513" s="1965"/>
      <c r="F513" s="1965"/>
      <c r="G513" s="1965"/>
      <c r="H513" s="1966"/>
      <c r="I513" s="85" t="s">
        <v>759</v>
      </c>
      <c r="J513" s="86"/>
      <c r="K513" s="86"/>
      <c r="L513" s="86"/>
      <c r="M513" s="86"/>
      <c r="N513" s="86"/>
      <c r="O513" s="1724" t="s">
        <v>630</v>
      </c>
      <c r="P513" s="1724"/>
      <c r="Q513" s="1724"/>
      <c r="R513" s="1724"/>
      <c r="S513" s="1724"/>
      <c r="T513" s="1724"/>
      <c r="U513" s="1724"/>
      <c r="V513" s="1724"/>
      <c r="W513" s="1724"/>
      <c r="X513" s="1724"/>
      <c r="Y513" s="1724"/>
      <c r="Z513" s="1724"/>
      <c r="AA513" s="1724"/>
      <c r="AB513" s="108"/>
      <c r="AC513" s="1671" t="s">
        <v>135</v>
      </c>
      <c r="AD513" s="1672"/>
      <c r="AE513" s="1672"/>
      <c r="AF513" s="1672"/>
      <c r="AG513" s="378" t="s">
        <v>276</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7"/>
      <c r="C514" s="1968"/>
      <c r="D514" s="1968"/>
      <c r="E514" s="1968"/>
      <c r="F514" s="1968"/>
      <c r="G514" s="1968"/>
      <c r="H514" s="1969"/>
      <c r="I514" s="331" t="s">
        <v>760</v>
      </c>
      <c r="J514" s="35"/>
      <c r="K514" s="35"/>
      <c r="L514" s="35"/>
      <c r="M514" s="35"/>
      <c r="N514" s="35"/>
      <c r="O514" s="35"/>
      <c r="P514" s="35"/>
      <c r="Q514" s="35"/>
      <c r="R514" s="35"/>
      <c r="S514" s="35"/>
      <c r="T514" s="35"/>
      <c r="U514" s="35"/>
      <c r="V514" s="35"/>
      <c r="W514" s="35"/>
      <c r="X514" s="35"/>
      <c r="Y514" s="35"/>
      <c r="Z514" s="35"/>
      <c r="AA514" s="35"/>
      <c r="AB514" s="115"/>
      <c r="AC514" s="1961" t="s">
        <v>135</v>
      </c>
      <c r="AD514" s="1806"/>
      <c r="AE514" s="1806"/>
      <c r="AF514" s="1806"/>
      <c r="AG514" s="89" t="s">
        <v>276</v>
      </c>
      <c r="AH514" s="1613"/>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7"/>
      <c r="C515" s="1968"/>
      <c r="D515" s="1968"/>
      <c r="E515" s="1968"/>
      <c r="F515" s="1968"/>
      <c r="G515" s="1968"/>
      <c r="H515" s="1969"/>
      <c r="I515" s="93" t="s">
        <v>761</v>
      </c>
      <c r="J515" s="94"/>
      <c r="K515" s="94"/>
      <c r="L515" s="94"/>
      <c r="M515" s="94"/>
      <c r="N515" s="94"/>
      <c r="O515" s="94"/>
      <c r="P515" s="94"/>
      <c r="Q515" s="94"/>
      <c r="R515" s="94"/>
      <c r="S515" s="94"/>
      <c r="T515" s="94"/>
      <c r="U515" s="94"/>
      <c r="V515" s="94"/>
      <c r="W515" s="94"/>
      <c r="X515" s="94"/>
      <c r="Y515" s="94"/>
      <c r="Z515" s="94"/>
      <c r="AA515" s="94"/>
      <c r="AB515" s="95"/>
      <c r="AC515" s="1961" t="s">
        <v>135</v>
      </c>
      <c r="AD515" s="1806"/>
      <c r="AE515" s="1806"/>
      <c r="AF515" s="1806"/>
      <c r="AG515" s="79" t="s">
        <v>276</v>
      </c>
      <c r="AH515" s="1613"/>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7"/>
      <c r="C516" s="1968"/>
      <c r="D516" s="1968"/>
      <c r="E516" s="1968"/>
      <c r="F516" s="1968"/>
      <c r="G516" s="1968"/>
      <c r="H516" s="1969"/>
      <c r="I516" s="86" t="s">
        <v>762</v>
      </c>
      <c r="J516" s="86"/>
      <c r="K516" s="86"/>
      <c r="L516" s="86"/>
      <c r="M516" s="86"/>
      <c r="N516" s="86"/>
      <c r="O516" s="1600" t="s">
        <v>630</v>
      </c>
      <c r="P516" s="1600"/>
      <c r="Q516" s="1600"/>
      <c r="R516" s="1600"/>
      <c r="S516" s="1600"/>
      <c r="T516" s="1600"/>
      <c r="U516" s="1600"/>
      <c r="V516" s="1600"/>
      <c r="W516" s="1600"/>
      <c r="X516" s="1600"/>
      <c r="Y516" s="1600"/>
      <c r="Z516" s="1600"/>
      <c r="AA516" s="1600"/>
      <c r="AC516" s="1961" t="s">
        <v>135</v>
      </c>
      <c r="AD516" s="1806"/>
      <c r="AE516" s="1806"/>
      <c r="AF516" s="1806"/>
      <c r="AG516" s="89" t="s">
        <v>276</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7"/>
      <c r="C517" s="1968"/>
      <c r="D517" s="1968"/>
      <c r="E517" s="1968"/>
      <c r="F517" s="1968"/>
      <c r="G517" s="1968"/>
      <c r="H517" s="1969"/>
      <c r="I517" s="35" t="s">
        <v>760</v>
      </c>
      <c r="J517" s="35"/>
      <c r="K517" s="35"/>
      <c r="L517" s="35"/>
      <c r="M517" s="35"/>
      <c r="N517" s="35"/>
      <c r="O517" s="35"/>
      <c r="P517" s="35"/>
      <c r="Q517" s="35"/>
      <c r="R517" s="35"/>
      <c r="S517" s="35"/>
      <c r="T517" s="35"/>
      <c r="U517" s="35"/>
      <c r="V517" s="35"/>
      <c r="W517" s="35"/>
      <c r="X517" s="35"/>
      <c r="Y517" s="35"/>
      <c r="AC517" s="1961" t="s">
        <v>135</v>
      </c>
      <c r="AD517" s="1806"/>
      <c r="AE517" s="1806"/>
      <c r="AF517" s="1806"/>
      <c r="AG517" s="89" t="s">
        <v>276</v>
      </c>
      <c r="AH517" s="1613"/>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7"/>
      <c r="C518" s="1968"/>
      <c r="D518" s="1968"/>
      <c r="E518" s="1968"/>
      <c r="F518" s="1968"/>
      <c r="G518" s="1968"/>
      <c r="H518" s="1969"/>
      <c r="I518" s="94" t="s">
        <v>761</v>
      </c>
      <c r="J518" s="94"/>
      <c r="K518" s="94"/>
      <c r="L518" s="94"/>
      <c r="M518" s="94"/>
      <c r="N518" s="94"/>
      <c r="O518" s="94"/>
      <c r="P518" s="94"/>
      <c r="Q518" s="94"/>
      <c r="R518" s="94"/>
      <c r="S518" s="94"/>
      <c r="T518" s="94"/>
      <c r="U518" s="94"/>
      <c r="V518" s="94"/>
      <c r="W518" s="94"/>
      <c r="X518" s="94"/>
      <c r="Y518" s="94"/>
      <c r="Z518" s="94"/>
      <c r="AA518" s="94"/>
      <c r="AB518" s="94"/>
      <c r="AC518" s="1961" t="s">
        <v>135</v>
      </c>
      <c r="AD518" s="1806"/>
      <c r="AE518" s="1806"/>
      <c r="AF518" s="1806"/>
      <c r="AG518" s="79" t="s">
        <v>276</v>
      </c>
      <c r="AH518" s="1613"/>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7"/>
      <c r="C519" s="1968"/>
      <c r="D519" s="1968"/>
      <c r="E519" s="1968"/>
      <c r="F519" s="1968"/>
      <c r="G519" s="1968"/>
      <c r="H519" s="1969"/>
      <c r="I519" s="86" t="s">
        <v>762</v>
      </c>
      <c r="J519" s="86"/>
      <c r="K519" s="86"/>
      <c r="L519" s="86"/>
      <c r="M519" s="86"/>
      <c r="N519" s="86"/>
      <c r="O519" s="1600" t="s">
        <v>630</v>
      </c>
      <c r="P519" s="1600"/>
      <c r="Q519" s="1600"/>
      <c r="R519" s="1600"/>
      <c r="S519" s="1600"/>
      <c r="T519" s="1600"/>
      <c r="U519" s="1600"/>
      <c r="V519" s="1600"/>
      <c r="W519" s="1600"/>
      <c r="X519" s="1600"/>
      <c r="Y519" s="1600"/>
      <c r="Z519" s="1600"/>
      <c r="AA519" s="1600"/>
      <c r="AC519" s="1961" t="s">
        <v>135</v>
      </c>
      <c r="AD519" s="1806"/>
      <c r="AE519" s="1806"/>
      <c r="AF519" s="1806"/>
      <c r="AG519" s="89" t="s">
        <v>276</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7"/>
      <c r="C520" s="1968"/>
      <c r="D520" s="1968"/>
      <c r="E520" s="1968"/>
      <c r="F520" s="1968"/>
      <c r="G520" s="1968"/>
      <c r="H520" s="1969"/>
      <c r="I520" s="35" t="s">
        <v>760</v>
      </c>
      <c r="J520" s="35"/>
      <c r="K520" s="35"/>
      <c r="L520" s="35"/>
      <c r="M520" s="35"/>
      <c r="N520" s="35"/>
      <c r="O520" s="35"/>
      <c r="P520" s="35"/>
      <c r="Q520" s="35"/>
      <c r="R520" s="35"/>
      <c r="S520" s="35"/>
      <c r="T520" s="35"/>
      <c r="U520" s="35"/>
      <c r="V520" s="35"/>
      <c r="W520" s="35"/>
      <c r="X520" s="35"/>
      <c r="Y520" s="35"/>
      <c r="AC520" s="1961" t="s">
        <v>135</v>
      </c>
      <c r="AD520" s="1806"/>
      <c r="AE520" s="1806"/>
      <c r="AF520" s="1806"/>
      <c r="AG520" s="89" t="s">
        <v>276</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7"/>
      <c r="C521" s="1968"/>
      <c r="D521" s="1968"/>
      <c r="E521" s="1968"/>
      <c r="F521" s="1968"/>
      <c r="G521" s="1968"/>
      <c r="H521" s="1969"/>
      <c r="I521" s="94" t="s">
        <v>761</v>
      </c>
      <c r="J521" s="94"/>
      <c r="K521" s="94"/>
      <c r="L521" s="94"/>
      <c r="M521" s="94"/>
      <c r="N521" s="94"/>
      <c r="O521" s="94"/>
      <c r="P521" s="94"/>
      <c r="Q521" s="94"/>
      <c r="R521" s="94"/>
      <c r="S521" s="94"/>
      <c r="T521" s="94"/>
      <c r="U521" s="94"/>
      <c r="V521" s="94"/>
      <c r="W521" s="94"/>
      <c r="X521" s="94"/>
      <c r="Y521" s="94"/>
      <c r="Z521" s="94"/>
      <c r="AA521" s="94"/>
      <c r="AB521" s="94"/>
      <c r="AC521" s="1961" t="s">
        <v>135</v>
      </c>
      <c r="AD521" s="1806"/>
      <c r="AE521" s="1806"/>
      <c r="AF521" s="1806"/>
      <c r="AG521" s="79" t="s">
        <v>276</v>
      </c>
      <c r="AH521" s="1613"/>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7"/>
      <c r="C522" s="1968"/>
      <c r="D522" s="1968"/>
      <c r="E522" s="1968"/>
      <c r="F522" s="1968"/>
      <c r="G522" s="1968"/>
      <c r="H522" s="1969"/>
      <c r="I522" s="86" t="s">
        <v>762</v>
      </c>
      <c r="J522" s="86"/>
      <c r="K522" s="86"/>
      <c r="L522" s="86"/>
      <c r="M522" s="86"/>
      <c r="N522" s="86"/>
      <c r="O522" s="1600" t="s">
        <v>630</v>
      </c>
      <c r="P522" s="1600"/>
      <c r="Q522" s="1600"/>
      <c r="R522" s="1600"/>
      <c r="S522" s="1600"/>
      <c r="T522" s="1600"/>
      <c r="U522" s="1600"/>
      <c r="V522" s="1600"/>
      <c r="W522" s="1600"/>
      <c r="X522" s="1600"/>
      <c r="Y522" s="1600"/>
      <c r="Z522" s="1600"/>
      <c r="AA522" s="1600"/>
      <c r="AC522" s="1961" t="s">
        <v>135</v>
      </c>
      <c r="AD522" s="1806"/>
      <c r="AE522" s="1806"/>
      <c r="AF522" s="1806"/>
      <c r="AG522" s="89" t="s">
        <v>276</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7"/>
      <c r="C523" s="1968"/>
      <c r="D523" s="1968"/>
      <c r="E523" s="1968"/>
      <c r="F523" s="1968"/>
      <c r="G523" s="1968"/>
      <c r="H523" s="1969"/>
      <c r="I523" s="35" t="s">
        <v>760</v>
      </c>
      <c r="J523" s="35"/>
      <c r="K523" s="35"/>
      <c r="L523" s="35"/>
      <c r="M523" s="35"/>
      <c r="N523" s="35"/>
      <c r="O523" s="35"/>
      <c r="P523" s="35"/>
      <c r="Q523" s="35"/>
      <c r="R523" s="35"/>
      <c r="S523" s="35"/>
      <c r="T523" s="35"/>
      <c r="U523" s="35"/>
      <c r="V523" s="35"/>
      <c r="W523" s="35"/>
      <c r="X523" s="35"/>
      <c r="Y523" s="35"/>
      <c r="AC523" s="1961" t="s">
        <v>135</v>
      </c>
      <c r="AD523" s="1806"/>
      <c r="AE523" s="1806"/>
      <c r="AF523" s="1806"/>
      <c r="AG523" s="89" t="s">
        <v>276</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7"/>
      <c r="C524" s="1968"/>
      <c r="D524" s="1968"/>
      <c r="E524" s="1968"/>
      <c r="F524" s="1968"/>
      <c r="G524" s="1968"/>
      <c r="H524" s="1969"/>
      <c r="I524" s="94" t="s">
        <v>761</v>
      </c>
      <c r="J524" s="94"/>
      <c r="K524" s="94"/>
      <c r="L524" s="94"/>
      <c r="M524" s="94"/>
      <c r="N524" s="94"/>
      <c r="O524" s="94"/>
      <c r="P524" s="94"/>
      <c r="Q524" s="94"/>
      <c r="R524" s="94"/>
      <c r="S524" s="94"/>
      <c r="T524" s="94"/>
      <c r="U524" s="94"/>
      <c r="V524" s="94"/>
      <c r="W524" s="94"/>
      <c r="X524" s="94"/>
      <c r="Y524" s="94"/>
      <c r="Z524" s="94"/>
      <c r="AA524" s="94"/>
      <c r="AB524" s="94"/>
      <c r="AC524" s="1961" t="s">
        <v>135</v>
      </c>
      <c r="AD524" s="1806"/>
      <c r="AE524" s="1806"/>
      <c r="AF524" s="1806"/>
      <c r="AG524" s="79" t="s">
        <v>276</v>
      </c>
      <c r="AH524" s="1613"/>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7"/>
      <c r="C525" s="1968"/>
      <c r="D525" s="1968"/>
      <c r="E525" s="1968"/>
      <c r="F525" s="1968"/>
      <c r="G525" s="1968"/>
      <c r="H525" s="1969"/>
      <c r="I525" s="86" t="s">
        <v>762</v>
      </c>
      <c r="J525" s="86"/>
      <c r="K525" s="86"/>
      <c r="L525" s="86"/>
      <c r="M525" s="86"/>
      <c r="N525" s="86"/>
      <c r="O525" s="1600" t="s">
        <v>630</v>
      </c>
      <c r="P525" s="1600"/>
      <c r="Q525" s="1600"/>
      <c r="R525" s="1600"/>
      <c r="S525" s="1600"/>
      <c r="T525" s="1600"/>
      <c r="U525" s="1600"/>
      <c r="V525" s="1600"/>
      <c r="W525" s="1600"/>
      <c r="X525" s="1600"/>
      <c r="Y525" s="1600"/>
      <c r="Z525" s="1600"/>
      <c r="AA525" s="1600"/>
      <c r="AC525" s="1961" t="s">
        <v>135</v>
      </c>
      <c r="AD525" s="1806"/>
      <c r="AE525" s="1806"/>
      <c r="AF525" s="1806"/>
      <c r="AG525" s="89" t="s">
        <v>276</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7"/>
      <c r="C526" s="1968"/>
      <c r="D526" s="1968"/>
      <c r="E526" s="1968"/>
      <c r="F526" s="1968"/>
      <c r="G526" s="1968"/>
      <c r="H526" s="1969"/>
      <c r="I526" s="35" t="s">
        <v>760</v>
      </c>
      <c r="J526" s="35"/>
      <c r="K526" s="35"/>
      <c r="L526" s="35"/>
      <c r="M526" s="35"/>
      <c r="N526" s="35"/>
      <c r="O526" s="35"/>
      <c r="P526" s="35"/>
      <c r="Q526" s="35"/>
      <c r="R526" s="35"/>
      <c r="S526" s="35"/>
      <c r="T526" s="35"/>
      <c r="U526" s="35"/>
      <c r="V526" s="35"/>
      <c r="W526" s="35"/>
      <c r="X526" s="35"/>
      <c r="Y526" s="35"/>
      <c r="AC526" s="1961" t="s">
        <v>135</v>
      </c>
      <c r="AD526" s="1806"/>
      <c r="AE526" s="1806"/>
      <c r="AF526" s="1806"/>
      <c r="AG526" s="79" t="s">
        <v>276</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7"/>
      <c r="C527" s="1968"/>
      <c r="D527" s="1968"/>
      <c r="E527" s="1968"/>
      <c r="F527" s="1968"/>
      <c r="G527" s="1968"/>
      <c r="H527" s="1969"/>
      <c r="I527" s="94" t="s">
        <v>761</v>
      </c>
      <c r="J527" s="94"/>
      <c r="K527" s="94"/>
      <c r="L527" s="94"/>
      <c r="M527" s="94"/>
      <c r="N527" s="94"/>
      <c r="O527" s="94"/>
      <c r="P527" s="94"/>
      <c r="Q527" s="94"/>
      <c r="R527" s="94"/>
      <c r="S527" s="94"/>
      <c r="T527" s="94"/>
      <c r="U527" s="94"/>
      <c r="V527" s="94"/>
      <c r="W527" s="94"/>
      <c r="X527" s="94"/>
      <c r="Y527" s="94"/>
      <c r="Z527" s="94"/>
      <c r="AA527" s="94"/>
      <c r="AB527" s="94"/>
      <c r="AC527" s="1961" t="s">
        <v>135</v>
      </c>
      <c r="AD527" s="1806"/>
      <c r="AE527" s="1806"/>
      <c r="AF527" s="1806"/>
      <c r="AG527" s="89" t="s">
        <v>276</v>
      </c>
      <c r="AH527" s="1613"/>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7"/>
      <c r="C528" s="1968"/>
      <c r="D528" s="1968"/>
      <c r="E528" s="1968"/>
      <c r="F528" s="1968"/>
      <c r="G528" s="1968"/>
      <c r="H528" s="1969"/>
      <c r="I528" s="86" t="s">
        <v>762</v>
      </c>
      <c r="J528" s="86"/>
      <c r="K528" s="86"/>
      <c r="L528" s="86"/>
      <c r="M528" s="86"/>
      <c r="N528" s="86"/>
      <c r="O528" s="1600" t="s">
        <v>630</v>
      </c>
      <c r="P528" s="1600"/>
      <c r="Q528" s="1600"/>
      <c r="R528" s="1600"/>
      <c r="S528" s="1600"/>
      <c r="T528" s="1600"/>
      <c r="U528" s="1600"/>
      <c r="V528" s="1600"/>
      <c r="W528" s="1600"/>
      <c r="X528" s="1600"/>
      <c r="Y528" s="1600"/>
      <c r="Z528" s="1600"/>
      <c r="AA528" s="1600"/>
      <c r="AC528" s="1961" t="s">
        <v>135</v>
      </c>
      <c r="AD528" s="1806"/>
      <c r="AE528" s="1806"/>
      <c r="AF528" s="1806"/>
      <c r="AG528" s="79" t="s">
        <v>276</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7"/>
      <c r="C529" s="1968"/>
      <c r="D529" s="1968"/>
      <c r="E529" s="1968"/>
      <c r="F529" s="1968"/>
      <c r="G529" s="1968"/>
      <c r="H529" s="1969"/>
      <c r="I529" s="35" t="s">
        <v>760</v>
      </c>
      <c r="J529" s="35"/>
      <c r="K529" s="35"/>
      <c r="L529" s="35"/>
      <c r="M529" s="35"/>
      <c r="N529" s="35"/>
      <c r="O529" s="35"/>
      <c r="P529" s="35"/>
      <c r="Q529" s="35"/>
      <c r="R529" s="35"/>
      <c r="S529" s="35"/>
      <c r="T529" s="35"/>
      <c r="U529" s="35"/>
      <c r="V529" s="35"/>
      <c r="W529" s="35"/>
      <c r="X529" s="35"/>
      <c r="Y529" s="35"/>
      <c r="AC529" s="1961" t="s">
        <v>135</v>
      </c>
      <c r="AD529" s="1806"/>
      <c r="AE529" s="1806"/>
      <c r="AF529" s="1806"/>
      <c r="AG529" s="89" t="s">
        <v>276</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7"/>
      <c r="C530" s="1968"/>
      <c r="D530" s="1968"/>
      <c r="E530" s="1968"/>
      <c r="F530" s="1968"/>
      <c r="G530" s="1968"/>
      <c r="H530" s="1969"/>
      <c r="I530" s="94" t="s">
        <v>761</v>
      </c>
      <c r="J530" s="94"/>
      <c r="K530" s="94"/>
      <c r="L530" s="94"/>
      <c r="M530" s="94"/>
      <c r="N530" s="94"/>
      <c r="O530" s="94"/>
      <c r="P530" s="94"/>
      <c r="Q530" s="94"/>
      <c r="R530" s="94"/>
      <c r="S530" s="94"/>
      <c r="T530" s="94"/>
      <c r="U530" s="94"/>
      <c r="V530" s="94"/>
      <c r="W530" s="94"/>
      <c r="X530" s="94"/>
      <c r="Y530" s="94"/>
      <c r="Z530" s="94"/>
      <c r="AA530" s="94"/>
      <c r="AB530" s="94"/>
      <c r="AC530" s="1961" t="s">
        <v>135</v>
      </c>
      <c r="AD530" s="1806"/>
      <c r="AE530" s="1806"/>
      <c r="AF530" s="1806"/>
      <c r="AG530" s="79" t="s">
        <v>276</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7"/>
      <c r="C531" s="1968"/>
      <c r="D531" s="1968"/>
      <c r="E531" s="1968"/>
      <c r="F531" s="1968"/>
      <c r="G531" s="1968"/>
      <c r="H531" s="1969"/>
      <c r="I531" s="86" t="s">
        <v>810</v>
      </c>
      <c r="J531" s="86"/>
      <c r="K531" s="86"/>
      <c r="L531" s="86"/>
      <c r="M531" s="86"/>
      <c r="N531" s="86"/>
      <c r="O531" s="86"/>
      <c r="P531" s="86"/>
      <c r="Q531" s="86"/>
      <c r="R531" s="86"/>
      <c r="S531" s="86"/>
      <c r="T531" s="86"/>
      <c r="U531" s="86"/>
      <c r="V531" s="86"/>
      <c r="W531" s="86"/>
      <c r="X531" s="35"/>
      <c r="Y531" s="35"/>
      <c r="AC531" s="1961">
        <v>12</v>
      </c>
      <c r="AD531" s="1806"/>
      <c r="AE531" s="1806"/>
      <c r="AF531" s="1806"/>
      <c r="AG531" s="79" t="s">
        <v>276</v>
      </c>
      <c r="AH531" s="1613">
        <v>2020</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7"/>
      <c r="C532" s="1968"/>
      <c r="D532" s="1968"/>
      <c r="E532" s="1968"/>
      <c r="F532" s="1968"/>
      <c r="G532" s="1968"/>
      <c r="H532" s="1969"/>
      <c r="I532" s="35" t="s">
        <v>811</v>
      </c>
      <c r="J532" s="35"/>
      <c r="K532" s="35"/>
      <c r="L532" s="35"/>
      <c r="M532" s="35"/>
      <c r="N532" s="35"/>
      <c r="O532" s="35"/>
      <c r="P532" s="35"/>
      <c r="Q532" s="35"/>
      <c r="R532" s="35"/>
      <c r="S532" s="35"/>
      <c r="T532" s="35"/>
      <c r="U532" s="35"/>
      <c r="V532" s="35"/>
      <c r="W532" s="35"/>
      <c r="X532" s="35"/>
      <c r="Y532" s="35"/>
      <c r="AC532" s="1961">
        <v>1</v>
      </c>
      <c r="AD532" s="1806"/>
      <c r="AE532" s="1806"/>
      <c r="AF532" s="1806"/>
      <c r="AG532" s="89" t="s">
        <v>276</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7"/>
      <c r="C533" s="1968"/>
      <c r="D533" s="1968"/>
      <c r="E533" s="1968"/>
      <c r="F533" s="1968"/>
      <c r="G533" s="1968"/>
      <c r="H533" s="1969"/>
      <c r="I533" s="35" t="s">
        <v>812</v>
      </c>
      <c r="J533" s="35"/>
      <c r="K533" s="35"/>
      <c r="L533" s="35"/>
      <c r="M533" s="35"/>
      <c r="N533" s="35"/>
      <c r="O533" s="35"/>
      <c r="P533" s="35"/>
      <c r="Q533" s="35"/>
      <c r="R533" s="35"/>
      <c r="S533" s="35"/>
      <c r="T533" s="35"/>
      <c r="U533" s="35"/>
      <c r="V533" s="35"/>
      <c r="W533" s="35"/>
      <c r="X533" s="35"/>
      <c r="Y533" s="35"/>
      <c r="AC533" s="1961">
        <v>9</v>
      </c>
      <c r="AD533" s="1806"/>
      <c r="AE533" s="1806"/>
      <c r="AF533" s="1806"/>
      <c r="AG533" s="79" t="s">
        <v>276</v>
      </c>
      <c r="AH533" s="1613">
        <v>2021</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7"/>
      <c r="C534" s="1968"/>
      <c r="D534" s="1968"/>
      <c r="E534" s="1968"/>
      <c r="F534" s="1968"/>
      <c r="G534" s="1968"/>
      <c r="H534" s="1969"/>
      <c r="I534" s="35" t="s">
        <v>813</v>
      </c>
      <c r="J534" s="35"/>
      <c r="K534" s="35"/>
      <c r="L534" s="35"/>
      <c r="M534" s="35"/>
      <c r="N534" s="35"/>
      <c r="O534" s="35"/>
      <c r="P534" s="35"/>
      <c r="Q534" s="35"/>
      <c r="R534" s="35"/>
      <c r="S534" s="35"/>
      <c r="T534" s="35"/>
      <c r="U534" s="35"/>
      <c r="V534" s="35"/>
      <c r="W534" s="35"/>
      <c r="X534" s="35"/>
      <c r="Y534" s="35"/>
      <c r="AC534" s="1961">
        <v>10</v>
      </c>
      <c r="AD534" s="1806"/>
      <c r="AE534" s="1806"/>
      <c r="AF534" s="1806"/>
      <c r="AG534" s="79" t="s">
        <v>276</v>
      </c>
      <c r="AH534" s="1613">
        <v>2021</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1"/>
      <c r="C535" s="2002"/>
      <c r="D535" s="2002"/>
      <c r="E535" s="2002"/>
      <c r="F535" s="2002"/>
      <c r="G535" s="2002"/>
      <c r="H535" s="2003"/>
      <c r="I535" s="94" t="s">
        <v>1548</v>
      </c>
      <c r="J535" s="94"/>
      <c r="K535" s="94"/>
      <c r="L535" s="94"/>
      <c r="M535" s="94"/>
      <c r="N535" s="94"/>
      <c r="O535" s="94"/>
      <c r="P535" s="94"/>
      <c r="Q535" s="94"/>
      <c r="R535" s="94"/>
      <c r="S535" s="94"/>
      <c r="T535" s="94"/>
      <c r="U535" s="94"/>
      <c r="V535" s="94"/>
      <c r="W535" s="94"/>
      <c r="X535" s="94"/>
      <c r="Y535" s="94"/>
      <c r="Z535" s="94"/>
      <c r="AA535" s="94"/>
      <c r="AB535" s="94"/>
      <c r="AC535" s="1961">
        <v>12</v>
      </c>
      <c r="AD535" s="1806"/>
      <c r="AE535" s="1806"/>
      <c r="AF535" s="1806"/>
      <c r="AG535" s="79" t="s">
        <v>276</v>
      </c>
      <c r="AH535" s="1613">
        <v>2021</v>
      </c>
      <c r="AI535" s="1613"/>
      <c r="AJ535" s="1613"/>
      <c r="AK535" s="1614"/>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552</v>
      </c>
      <c r="B537" s="1999"/>
      <c r="C537" s="1999"/>
      <c r="D537" s="1999"/>
      <c r="E537" s="1999"/>
      <c r="F537" s="1999"/>
      <c r="G537" s="1999"/>
      <c r="H537" s="1999"/>
      <c r="I537" s="1999"/>
      <c r="J537" s="1999"/>
      <c r="K537" s="1999"/>
      <c r="L537" s="1999"/>
      <c r="M537" s="1999"/>
      <c r="N537" s="1999"/>
      <c r="O537" s="1999"/>
      <c r="P537" s="1999"/>
      <c r="Q537" s="1999"/>
      <c r="R537" s="1999"/>
      <c r="S537" s="1999"/>
      <c r="T537" s="1999"/>
      <c r="U537" s="1999"/>
      <c r="V537" s="1999"/>
      <c r="W537" s="1999"/>
      <c r="X537" s="1999"/>
      <c r="Y537" s="1999"/>
      <c r="Z537" s="1999"/>
      <c r="AA537" s="1999"/>
      <c r="AB537" s="1999"/>
      <c r="AC537" s="1999"/>
      <c r="AD537" s="1999"/>
      <c r="AE537" s="1999"/>
      <c r="AF537" s="1999"/>
      <c r="AG537" s="1999"/>
      <c r="AH537" s="1999"/>
      <c r="AI537" s="1999"/>
      <c r="AJ537" s="1999"/>
      <c r="AK537" s="1999"/>
      <c r="AL537" s="19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0"/>
      <c r="B538" s="2000"/>
      <c r="C538" s="2000"/>
      <c r="D538" s="2000"/>
      <c r="E538" s="2000"/>
      <c r="F538" s="2000"/>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200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7" t="s">
        <v>815</v>
      </c>
      <c r="C544" s="1978"/>
      <c r="D544" s="1978"/>
      <c r="E544" s="1978"/>
      <c r="F544" s="1978"/>
      <c r="G544" s="1978"/>
      <c r="H544" s="1978"/>
      <c r="I544" s="1978"/>
      <c r="J544" s="1978"/>
      <c r="K544" s="1978"/>
      <c r="L544" s="1978"/>
      <c r="M544" s="1978"/>
      <c r="N544" s="1978"/>
      <c r="O544" s="1979"/>
      <c r="P544" s="1977" t="s">
        <v>494</v>
      </c>
      <c r="Q544" s="1978"/>
      <c r="R544" s="1978"/>
      <c r="S544" s="1978"/>
      <c r="T544" s="1978"/>
      <c r="U544" s="1978"/>
      <c r="V544" s="1978"/>
      <c r="W544" s="1979"/>
      <c r="X544" s="1977" t="s">
        <v>816</v>
      </c>
      <c r="Y544" s="1978"/>
      <c r="Z544" s="1978"/>
      <c r="AA544" s="1978"/>
      <c r="AB544" s="1978"/>
      <c r="AC544" s="1978"/>
      <c r="AD544" s="1978"/>
      <c r="AE544" s="1977" t="s">
        <v>817</v>
      </c>
      <c r="AF544" s="1978"/>
      <c r="AG544" s="1978"/>
      <c r="AH544" s="1978"/>
      <c r="AI544" s="1978"/>
      <c r="AJ544" s="1978"/>
      <c r="AK544" s="197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1" t="s">
        <v>2336</v>
      </c>
      <c r="D545" s="1601"/>
      <c r="E545" s="1601"/>
      <c r="F545" s="1601"/>
      <c r="G545" s="1601"/>
      <c r="H545" s="1601"/>
      <c r="I545" s="1601"/>
      <c r="J545" s="1601"/>
      <c r="K545" s="1601"/>
      <c r="L545" s="1601"/>
      <c r="M545" s="1601"/>
      <c r="N545" s="1601"/>
      <c r="O545" s="1611"/>
      <c r="P545" s="1612">
        <v>18</v>
      </c>
      <c r="Q545" s="1613"/>
      <c r="R545" s="1613"/>
      <c r="S545" s="1613"/>
      <c r="T545" s="1613"/>
      <c r="U545" s="1613"/>
      <c r="V545" s="1613"/>
      <c r="W545" s="1614"/>
      <c r="X545" s="1608">
        <v>0.04</v>
      </c>
      <c r="Y545" s="1609"/>
      <c r="Z545" s="1609"/>
      <c r="AA545" s="1609"/>
      <c r="AB545" s="1609"/>
      <c r="AC545" s="1609"/>
      <c r="AD545" s="1610"/>
      <c r="AE545" s="1639">
        <v>7478216</v>
      </c>
      <c r="AF545" s="1640"/>
      <c r="AG545" s="1640"/>
      <c r="AH545" s="1640"/>
      <c r="AI545" s="1640"/>
      <c r="AJ545" s="1640"/>
      <c r="AK545" s="164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1" t="s">
        <v>2320</v>
      </c>
      <c r="D546" s="1601"/>
      <c r="E546" s="1601"/>
      <c r="F546" s="1601"/>
      <c r="G546" s="1601"/>
      <c r="H546" s="1601"/>
      <c r="I546" s="1601"/>
      <c r="J546" s="1601"/>
      <c r="K546" s="1601"/>
      <c r="L546" s="1601"/>
      <c r="M546" s="1601"/>
      <c r="N546" s="1601"/>
      <c r="O546" s="1611"/>
      <c r="P546" s="1612"/>
      <c r="Q546" s="1613"/>
      <c r="R546" s="1613"/>
      <c r="S546" s="1613"/>
      <c r="T546" s="1613"/>
      <c r="U546" s="1613"/>
      <c r="V546" s="1613"/>
      <c r="W546" s="1614"/>
      <c r="X546" s="1608"/>
      <c r="Y546" s="1609"/>
      <c r="Z546" s="1609"/>
      <c r="AA546" s="1609"/>
      <c r="AB546" s="1609"/>
      <c r="AC546" s="1609"/>
      <c r="AD546" s="1610"/>
      <c r="AE546" s="1639">
        <v>614760</v>
      </c>
      <c r="AF546" s="1640"/>
      <c r="AG546" s="1640"/>
      <c r="AH546" s="1640"/>
      <c r="AI546" s="1640"/>
      <c r="AJ546" s="1640"/>
      <c r="AK546" s="164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1" t="s">
        <v>2337</v>
      </c>
      <c r="D547" s="1601"/>
      <c r="E547" s="1601"/>
      <c r="F547" s="1601"/>
      <c r="G547" s="1601"/>
      <c r="H547" s="1601"/>
      <c r="I547" s="1601"/>
      <c r="J547" s="1601"/>
      <c r="K547" s="1601"/>
      <c r="L547" s="1601"/>
      <c r="M547" s="1601"/>
      <c r="N547" s="1601"/>
      <c r="O547" s="1611"/>
      <c r="P547" s="1612"/>
      <c r="Q547" s="1613"/>
      <c r="R547" s="1613"/>
      <c r="S547" s="1613"/>
      <c r="T547" s="1613"/>
      <c r="U547" s="1613"/>
      <c r="V547" s="1613"/>
      <c r="W547" s="1614"/>
      <c r="X547" s="1608"/>
      <c r="Y547" s="1609"/>
      <c r="Z547" s="1609"/>
      <c r="AA547" s="1609"/>
      <c r="AB547" s="1609"/>
      <c r="AC547" s="1609"/>
      <c r="AD547" s="1610"/>
      <c r="AE547" s="1639">
        <v>478244</v>
      </c>
      <c r="AF547" s="1640"/>
      <c r="AG547" s="1640"/>
      <c r="AH547" s="1640"/>
      <c r="AI547" s="1640"/>
      <c r="AJ547" s="1640"/>
      <c r="AK547" s="164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601"/>
      <c r="D548" s="1601"/>
      <c r="E548" s="1601"/>
      <c r="F548" s="1601"/>
      <c r="G548" s="1601"/>
      <c r="H548" s="1601"/>
      <c r="I548" s="1601"/>
      <c r="J548" s="1601"/>
      <c r="K548" s="1601"/>
      <c r="L548" s="1601"/>
      <c r="M548" s="1601"/>
      <c r="N548" s="1601"/>
      <c r="O548" s="1611"/>
      <c r="P548" s="1612"/>
      <c r="Q548" s="1613"/>
      <c r="R548" s="1613"/>
      <c r="S548" s="1613"/>
      <c r="T548" s="1613"/>
      <c r="U548" s="1613"/>
      <c r="V548" s="1613"/>
      <c r="W548" s="1614"/>
      <c r="X548" s="1608"/>
      <c r="Y548" s="1609"/>
      <c r="Z548" s="1609"/>
      <c r="AA548" s="1609"/>
      <c r="AB548" s="1609"/>
      <c r="AC548" s="1609"/>
      <c r="AD548" s="1610"/>
      <c r="AE548" s="1639"/>
      <c r="AF548" s="1640"/>
      <c r="AG548" s="1640"/>
      <c r="AH548" s="1640"/>
      <c r="AI548" s="1640"/>
      <c r="AJ548" s="1640"/>
      <c r="AK548" s="164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601"/>
      <c r="D549" s="1601"/>
      <c r="E549" s="1601"/>
      <c r="F549" s="1601"/>
      <c r="G549" s="1601"/>
      <c r="H549" s="1601"/>
      <c r="I549" s="1601"/>
      <c r="J549" s="1601"/>
      <c r="K549" s="1601"/>
      <c r="L549" s="1601"/>
      <c r="M549" s="1601"/>
      <c r="N549" s="1601"/>
      <c r="O549" s="1611"/>
      <c r="P549" s="1612"/>
      <c r="Q549" s="1613"/>
      <c r="R549" s="1613"/>
      <c r="S549" s="1613"/>
      <c r="T549" s="1613"/>
      <c r="U549" s="1613"/>
      <c r="V549" s="1613"/>
      <c r="W549" s="1614"/>
      <c r="X549" s="1608"/>
      <c r="Y549" s="1609"/>
      <c r="Z549" s="1609"/>
      <c r="AA549" s="1609"/>
      <c r="AB549" s="1609"/>
      <c r="AC549" s="1609"/>
      <c r="AD549" s="1610"/>
      <c r="AE549" s="1639"/>
      <c r="AF549" s="1640"/>
      <c r="AG549" s="1640"/>
      <c r="AH549" s="1640"/>
      <c r="AI549" s="1640"/>
      <c r="AJ549" s="1640"/>
      <c r="AK549" s="164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601"/>
      <c r="D550" s="1601"/>
      <c r="E550" s="1601"/>
      <c r="F550" s="1601"/>
      <c r="G550" s="1601"/>
      <c r="H550" s="1601"/>
      <c r="I550" s="1601"/>
      <c r="J550" s="1601"/>
      <c r="K550" s="1601"/>
      <c r="L550" s="1601"/>
      <c r="M550" s="1601"/>
      <c r="N550" s="1601"/>
      <c r="O550" s="1611"/>
      <c r="P550" s="1612"/>
      <c r="Q550" s="1613"/>
      <c r="R550" s="1613"/>
      <c r="S550" s="1613"/>
      <c r="T550" s="1613"/>
      <c r="U550" s="1613"/>
      <c r="V550" s="1613"/>
      <c r="W550" s="1614"/>
      <c r="X550" s="1608"/>
      <c r="Y550" s="1609"/>
      <c r="Z550" s="1609"/>
      <c r="AA550" s="1609"/>
      <c r="AB550" s="1609"/>
      <c r="AC550" s="1609"/>
      <c r="AD550" s="1610"/>
      <c r="AE550" s="1639"/>
      <c r="AF550" s="1640"/>
      <c r="AG550" s="1640"/>
      <c r="AH550" s="1640"/>
      <c r="AI550" s="1640"/>
      <c r="AJ550" s="1640"/>
      <c r="AK550" s="164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1"/>
      <c r="D551" s="1601"/>
      <c r="E551" s="1601"/>
      <c r="F551" s="1601"/>
      <c r="G551" s="1601"/>
      <c r="H551" s="1601"/>
      <c r="I551" s="1601"/>
      <c r="J551" s="1601"/>
      <c r="K551" s="1601"/>
      <c r="L551" s="1601"/>
      <c r="M551" s="1601"/>
      <c r="N551" s="1601"/>
      <c r="O551" s="1611"/>
      <c r="P551" s="1612"/>
      <c r="Q551" s="1613"/>
      <c r="R551" s="1613"/>
      <c r="S551" s="1613"/>
      <c r="T551" s="1613"/>
      <c r="U551" s="1613"/>
      <c r="V551" s="1613"/>
      <c r="W551" s="1614"/>
      <c r="X551" s="1608"/>
      <c r="Y551" s="1609"/>
      <c r="Z551" s="1609"/>
      <c r="AA551" s="1609"/>
      <c r="AB551" s="1609"/>
      <c r="AC551" s="1609"/>
      <c r="AD551" s="1610"/>
      <c r="AE551" s="1639"/>
      <c r="AF551" s="1640"/>
      <c r="AG551" s="1640"/>
      <c r="AH551" s="1640"/>
      <c r="AI551" s="1640"/>
      <c r="AJ551" s="1640"/>
      <c r="AK551" s="164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1"/>
      <c r="D552" s="1601"/>
      <c r="E552" s="1601"/>
      <c r="F552" s="1601"/>
      <c r="G552" s="1601"/>
      <c r="H552" s="1601"/>
      <c r="I552" s="1601"/>
      <c r="J552" s="1601"/>
      <c r="K552" s="1601"/>
      <c r="L552" s="1601"/>
      <c r="M552" s="1601"/>
      <c r="N552" s="1601"/>
      <c r="O552" s="1611"/>
      <c r="P552" s="1612"/>
      <c r="Q552" s="1613"/>
      <c r="R552" s="1613"/>
      <c r="S552" s="1613"/>
      <c r="T552" s="1613"/>
      <c r="U552" s="1613"/>
      <c r="V552" s="1613"/>
      <c r="W552" s="1614"/>
      <c r="X552" s="1608"/>
      <c r="Y552" s="1609"/>
      <c r="Z552" s="1609"/>
      <c r="AA552" s="1609"/>
      <c r="AB552" s="1609"/>
      <c r="AC552" s="1609"/>
      <c r="AD552" s="1610"/>
      <c r="AE552" s="1639"/>
      <c r="AF552" s="1640"/>
      <c r="AG552" s="1640"/>
      <c r="AH552" s="1640"/>
      <c r="AI552" s="1640"/>
      <c r="AJ552" s="1640"/>
      <c r="AK552" s="164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1"/>
      <c r="D553" s="1601"/>
      <c r="E553" s="1601"/>
      <c r="F553" s="1601"/>
      <c r="G553" s="1601"/>
      <c r="H553" s="1601"/>
      <c r="I553" s="1601"/>
      <c r="J553" s="1601"/>
      <c r="K553" s="1601"/>
      <c r="L553" s="1601"/>
      <c r="M553" s="1601"/>
      <c r="N553" s="1601"/>
      <c r="O553" s="1611"/>
      <c r="P553" s="1612"/>
      <c r="Q553" s="1613"/>
      <c r="R553" s="1613"/>
      <c r="S553" s="1613"/>
      <c r="T553" s="1613"/>
      <c r="U553" s="1613"/>
      <c r="V553" s="1613"/>
      <c r="W553" s="1614"/>
      <c r="X553" s="1608"/>
      <c r="Y553" s="1609"/>
      <c r="Z553" s="1609"/>
      <c r="AA553" s="1609"/>
      <c r="AB553" s="1609"/>
      <c r="AC553" s="1609"/>
      <c r="AD553" s="1610"/>
      <c r="AE553" s="1639"/>
      <c r="AF553" s="1640"/>
      <c r="AG553" s="1640"/>
      <c r="AH553" s="1640"/>
      <c r="AI553" s="1640"/>
      <c r="AJ553" s="1640"/>
      <c r="AK553" s="164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601"/>
      <c r="D554" s="1601"/>
      <c r="E554" s="1601"/>
      <c r="F554" s="1601"/>
      <c r="G554" s="1601"/>
      <c r="H554" s="1601"/>
      <c r="I554" s="1601"/>
      <c r="J554" s="1601"/>
      <c r="K554" s="1601"/>
      <c r="L554" s="1601"/>
      <c r="M554" s="1601"/>
      <c r="N554" s="1601"/>
      <c r="O554" s="1611"/>
      <c r="P554" s="1612"/>
      <c r="Q554" s="1613"/>
      <c r="R554" s="1613"/>
      <c r="S554" s="1613"/>
      <c r="T554" s="1613"/>
      <c r="U554" s="1613"/>
      <c r="V554" s="1613"/>
      <c r="W554" s="1614"/>
      <c r="X554" s="1608"/>
      <c r="Y554" s="1609"/>
      <c r="Z554" s="1609"/>
      <c r="AA554" s="1609"/>
      <c r="AB554" s="1609"/>
      <c r="AC554" s="1609"/>
      <c r="AD554" s="1610"/>
      <c r="AE554" s="1639"/>
      <c r="AF554" s="1640"/>
      <c r="AG554" s="1640"/>
      <c r="AH554" s="1640"/>
      <c r="AI554" s="1640"/>
      <c r="AJ554" s="1640"/>
      <c r="AK554" s="164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1"/>
      <c r="D555" s="1601"/>
      <c r="E555" s="1601"/>
      <c r="F555" s="1601"/>
      <c r="G555" s="1601"/>
      <c r="H555" s="1601"/>
      <c r="I555" s="1601"/>
      <c r="J555" s="1601"/>
      <c r="K555" s="1601"/>
      <c r="L555" s="1601"/>
      <c r="M555" s="1601"/>
      <c r="N555" s="1601"/>
      <c r="O555" s="1611"/>
      <c r="P555" s="1612"/>
      <c r="Q555" s="1613"/>
      <c r="R555" s="1613"/>
      <c r="S555" s="1613"/>
      <c r="T555" s="1613"/>
      <c r="U555" s="1613"/>
      <c r="V555" s="1613"/>
      <c r="W555" s="1614"/>
      <c r="X555" s="1608"/>
      <c r="Y555" s="1609"/>
      <c r="Z555" s="1609"/>
      <c r="AA555" s="1609"/>
      <c r="AB555" s="1609"/>
      <c r="AC555" s="1609"/>
      <c r="AD555" s="1610"/>
      <c r="AE555" s="1639"/>
      <c r="AF555" s="1640"/>
      <c r="AG555" s="1640"/>
      <c r="AH555" s="1640"/>
      <c r="AI555" s="1640"/>
      <c r="AJ555" s="1640"/>
      <c r="AK555" s="164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1"/>
      <c r="D556" s="1601"/>
      <c r="E556" s="1601"/>
      <c r="F556" s="1601"/>
      <c r="G556" s="1601"/>
      <c r="H556" s="1601"/>
      <c r="I556" s="1601"/>
      <c r="J556" s="1601"/>
      <c r="K556" s="1601"/>
      <c r="L556" s="1601"/>
      <c r="M556" s="1601"/>
      <c r="N556" s="1601"/>
      <c r="O556" s="1611"/>
      <c r="P556" s="1612"/>
      <c r="Q556" s="1613"/>
      <c r="R556" s="1613"/>
      <c r="S556" s="1613"/>
      <c r="T556" s="1613"/>
      <c r="U556" s="1613"/>
      <c r="V556" s="1613"/>
      <c r="W556" s="1614"/>
      <c r="X556" s="1608"/>
      <c r="Y556" s="1609"/>
      <c r="Z556" s="1609"/>
      <c r="AA556" s="1609"/>
      <c r="AB556" s="1609"/>
      <c r="AC556" s="1609"/>
      <c r="AD556" s="1610"/>
      <c r="AE556" s="1639"/>
      <c r="AF556" s="1640"/>
      <c r="AG556" s="1640"/>
      <c r="AH556" s="1640"/>
      <c r="AI556" s="1640"/>
      <c r="AJ556" s="1640"/>
      <c r="AK556" s="164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2" t="s">
        <v>405</v>
      </c>
      <c r="C557" s="1633"/>
      <c r="D557" s="1633"/>
      <c r="E557" s="1633"/>
      <c r="F557" s="1633"/>
      <c r="G557" s="1633"/>
      <c r="H557" s="1633"/>
      <c r="I557" s="1633"/>
      <c r="J557" s="1633"/>
      <c r="K557" s="1633"/>
      <c r="L557" s="1633"/>
      <c r="M557" s="1633"/>
      <c r="N557" s="1633"/>
      <c r="O557" s="1633"/>
      <c r="P557" s="1633"/>
      <c r="Q557" s="1633"/>
      <c r="R557" s="1633"/>
      <c r="S557" s="1633"/>
      <c r="T557" s="1633"/>
      <c r="U557" s="1633"/>
      <c r="V557" s="1633"/>
      <c r="W557" s="1633"/>
      <c r="X557" s="1633"/>
      <c r="Y557" s="1633"/>
      <c r="Z557" s="1633"/>
      <c r="AA557" s="1633"/>
      <c r="AB557" s="1633"/>
      <c r="AC557" s="1633"/>
      <c r="AD557" s="1634"/>
      <c r="AE557" s="1648">
        <f>SUM(AE545:AK556)</f>
        <v>8571220</v>
      </c>
      <c r="AF557" s="1649"/>
      <c r="AG557" s="1649"/>
      <c r="AH557" s="1649"/>
      <c r="AI557" s="1649"/>
      <c r="AJ557" s="1649"/>
      <c r="AK557" s="16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801" t="str">
        <f>C545</f>
        <v>California Bank &amp; Trust</v>
      </c>
      <c r="H559" s="1801"/>
      <c r="I559" s="1801"/>
      <c r="J559" s="1801"/>
      <c r="K559" s="1801"/>
      <c r="L559" s="1801"/>
      <c r="M559" s="1801"/>
      <c r="N559" s="1801"/>
      <c r="O559" s="1801"/>
      <c r="P559" s="1801"/>
      <c r="Q559" s="1801"/>
      <c r="R559" s="1801"/>
      <c r="S559" s="18"/>
      <c r="T559" s="101" t="s">
        <v>1017</v>
      </c>
      <c r="U559" s="16" t="s">
        <v>92</v>
      </c>
      <c r="Z559" s="1801" t="str">
        <f>C546</f>
        <v>Hunt Capital Partners, LLC</v>
      </c>
      <c r="AA559" s="1801"/>
      <c r="AB559" s="1801"/>
      <c r="AC559" s="1801"/>
      <c r="AD559" s="1801"/>
      <c r="AE559" s="1801"/>
      <c r="AF559" s="1801"/>
      <c r="AG559" s="1801"/>
      <c r="AH559" s="1801"/>
      <c r="AI559" s="1801"/>
      <c r="AJ559" s="1801"/>
      <c r="AK559" s="180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597" t="s">
        <v>2401</v>
      </c>
      <c r="H560" s="1600"/>
      <c r="I560" s="1600"/>
      <c r="J560" s="1600"/>
      <c r="K560" s="1600"/>
      <c r="L560" s="1600"/>
      <c r="M560" s="1600"/>
      <c r="N560" s="1600"/>
      <c r="O560" s="1600"/>
      <c r="P560" s="1600"/>
      <c r="Q560" s="1600"/>
      <c r="R560" s="1600"/>
      <c r="S560" s="18"/>
      <c r="T560" s="46"/>
      <c r="U560" s="16" t="s">
        <v>421</v>
      </c>
      <c r="Z560" s="1597" t="s">
        <v>2388</v>
      </c>
      <c r="AA560" s="1600"/>
      <c r="AB560" s="1600"/>
      <c r="AC560" s="1600"/>
      <c r="AD560" s="1600"/>
      <c r="AE560" s="1600"/>
      <c r="AF560" s="1600"/>
      <c r="AG560" s="1600"/>
      <c r="AH560" s="1600"/>
      <c r="AI560" s="1600"/>
      <c r="AJ560" s="1600"/>
      <c r="AK560" s="160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597" t="s">
        <v>453</v>
      </c>
      <c r="H561" s="1600"/>
      <c r="I561" s="1600"/>
      <c r="J561" s="1600"/>
      <c r="K561" s="1600"/>
      <c r="L561" s="1600"/>
      <c r="M561" s="1600"/>
      <c r="N561" s="1600"/>
      <c r="O561" s="1600"/>
      <c r="P561" s="1600"/>
      <c r="Q561" s="1600"/>
      <c r="R561" s="1600"/>
      <c r="S561" s="102"/>
      <c r="T561" s="46"/>
      <c r="U561" s="16" t="s">
        <v>484</v>
      </c>
      <c r="Z561" s="1791" t="s">
        <v>2402</v>
      </c>
      <c r="AA561" s="1724"/>
      <c r="AB561" s="1724"/>
      <c r="AC561" s="1724"/>
      <c r="AD561" s="1724"/>
      <c r="AE561" s="1724"/>
      <c r="AF561" s="1724"/>
      <c r="AG561" s="1724"/>
      <c r="AH561" s="1724"/>
      <c r="AI561" s="1724"/>
      <c r="AJ561" s="1724"/>
      <c r="AK561" s="17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0" t="s">
        <v>2338</v>
      </c>
      <c r="H562" s="1600"/>
      <c r="I562" s="1600"/>
      <c r="J562" s="1600"/>
      <c r="K562" s="1600"/>
      <c r="L562" s="1600"/>
      <c r="M562" s="1600"/>
      <c r="N562" s="1600"/>
      <c r="O562" s="1600"/>
      <c r="P562" s="1600"/>
      <c r="Q562" s="1600"/>
      <c r="R562" s="1600"/>
      <c r="S562" s="18"/>
      <c r="T562" s="46"/>
      <c r="U562" s="16" t="s">
        <v>925</v>
      </c>
      <c r="Z562" s="1724" t="s">
        <v>2321</v>
      </c>
      <c r="AA562" s="1724"/>
      <c r="AB562" s="1724"/>
      <c r="AC562" s="1724"/>
      <c r="AD562" s="1724"/>
      <c r="AE562" s="1724"/>
      <c r="AF562" s="1724"/>
      <c r="AG562" s="1724"/>
      <c r="AH562" s="1724"/>
      <c r="AI562" s="1724"/>
      <c r="AJ562" s="1724"/>
      <c r="AK562" s="17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04">
        <v>3104076183</v>
      </c>
      <c r="H563" s="1594"/>
      <c r="I563" s="1594"/>
      <c r="J563" s="1594"/>
      <c r="K563" s="1594"/>
      <c r="L563" s="1594"/>
      <c r="O563" s="161" t="s">
        <v>908</v>
      </c>
      <c r="P563" s="1601"/>
      <c r="Q563" s="1601"/>
      <c r="R563" s="1601"/>
      <c r="S563" s="20"/>
      <c r="T563" s="46"/>
      <c r="U563" s="16" t="s">
        <v>724</v>
      </c>
      <c r="Z563" s="1594">
        <v>8183806130</v>
      </c>
      <c r="AA563" s="1594"/>
      <c r="AB563" s="1594"/>
      <c r="AC563" s="1594"/>
      <c r="AD563" s="1594"/>
      <c r="AE563" s="1594"/>
      <c r="AH563" s="161" t="s">
        <v>908</v>
      </c>
      <c r="AI563" s="1601"/>
      <c r="AJ563" s="1601"/>
      <c r="AK563" s="160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0" t="s">
        <v>2339</v>
      </c>
      <c r="I564" s="1600"/>
      <c r="J564" s="1600"/>
      <c r="K564" s="1600"/>
      <c r="L564" s="1600"/>
      <c r="M564" s="1600"/>
      <c r="N564" s="1600"/>
      <c r="O564" s="1600"/>
      <c r="P564" s="1600"/>
      <c r="Q564" s="1600"/>
      <c r="R564" s="1600"/>
      <c r="S564" s="18"/>
      <c r="T564" s="46"/>
      <c r="U564" s="16" t="s">
        <v>926</v>
      </c>
      <c r="AA564" s="1600" t="s">
        <v>2340</v>
      </c>
      <c r="AB564" s="1600"/>
      <c r="AC564" s="1600"/>
      <c r="AD564" s="1600"/>
      <c r="AE564" s="1600"/>
      <c r="AF564" s="1600"/>
      <c r="AG564" s="1600"/>
      <c r="AH564" s="1600"/>
      <c r="AI564" s="1600"/>
      <c r="AJ564" s="1600"/>
      <c r="AK564" s="160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1" t="s">
        <v>118</v>
      </c>
      <c r="O565" s="1631"/>
      <c r="T565" s="46"/>
      <c r="U565" s="16" t="s">
        <v>928</v>
      </c>
      <c r="AG565" s="1631" t="s">
        <v>118</v>
      </c>
      <c r="AH565" s="163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801" t="str">
        <f>C547</f>
        <v>Deferred to Permanent</v>
      </c>
      <c r="H567" s="1801"/>
      <c r="I567" s="1801"/>
      <c r="J567" s="1801"/>
      <c r="K567" s="1801"/>
      <c r="L567" s="1801"/>
      <c r="M567" s="1801"/>
      <c r="N567" s="1801"/>
      <c r="O567" s="1801"/>
      <c r="P567" s="1801"/>
      <c r="Q567" s="1801"/>
      <c r="R567" s="1801"/>
      <c r="T567" s="101" t="s">
        <v>485</v>
      </c>
      <c r="U567" s="16" t="s">
        <v>92</v>
      </c>
      <c r="Z567" s="1801">
        <f>C548</f>
        <v>0</v>
      </c>
      <c r="AA567" s="1801"/>
      <c r="AB567" s="1801"/>
      <c r="AC567" s="1801"/>
      <c r="AD567" s="1801"/>
      <c r="AE567" s="1801"/>
      <c r="AF567" s="1801"/>
      <c r="AG567" s="1801"/>
      <c r="AH567" s="1801"/>
      <c r="AI567" s="1801"/>
      <c r="AJ567" s="1801"/>
      <c r="AK567" s="180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597" t="s">
        <v>2361</v>
      </c>
      <c r="H568" s="1600"/>
      <c r="I568" s="1600"/>
      <c r="J568" s="1600"/>
      <c r="K568" s="1600"/>
      <c r="L568" s="1600"/>
      <c r="M568" s="1600"/>
      <c r="N568" s="1600"/>
      <c r="O568" s="1600"/>
      <c r="P568" s="1600"/>
      <c r="Q568" s="1600"/>
      <c r="R568" s="1600"/>
      <c r="T568" s="46"/>
      <c r="U568" s="16" t="s">
        <v>421</v>
      </c>
      <c r="Z568" s="1600"/>
      <c r="AA568" s="1600"/>
      <c r="AB568" s="1600"/>
      <c r="AC568" s="1600"/>
      <c r="AD568" s="1600"/>
      <c r="AE568" s="1600"/>
      <c r="AF568" s="1600"/>
      <c r="AG568" s="1600"/>
      <c r="AH568" s="1600"/>
      <c r="AI568" s="1600"/>
      <c r="AJ568" s="1600"/>
      <c r="AK568" s="160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91" t="s">
        <v>2362</v>
      </c>
      <c r="H569" s="1724"/>
      <c r="I569" s="1724"/>
      <c r="J569" s="1724"/>
      <c r="K569" s="1724"/>
      <c r="L569" s="1724"/>
      <c r="M569" s="1724"/>
      <c r="N569" s="1724"/>
      <c r="O569" s="1724"/>
      <c r="P569" s="1724"/>
      <c r="Q569" s="1724"/>
      <c r="R569" s="1724"/>
      <c r="T569" s="46"/>
      <c r="U569" s="16" t="s">
        <v>484</v>
      </c>
      <c r="Z569" s="1724"/>
      <c r="AA569" s="1724"/>
      <c r="AB569" s="1724"/>
      <c r="AC569" s="1724"/>
      <c r="AD569" s="1724"/>
      <c r="AE569" s="1724"/>
      <c r="AF569" s="1724"/>
      <c r="AG569" s="1724"/>
      <c r="AH569" s="1724"/>
      <c r="AI569" s="1724"/>
      <c r="AJ569" s="1724"/>
      <c r="AK569" s="17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24" t="s">
        <v>2327</v>
      </c>
      <c r="H570" s="1724"/>
      <c r="I570" s="1724"/>
      <c r="J570" s="1724"/>
      <c r="K570" s="1724"/>
      <c r="L570" s="1724"/>
      <c r="M570" s="1724"/>
      <c r="N570" s="1724"/>
      <c r="O570" s="1724"/>
      <c r="P570" s="1724"/>
      <c r="Q570" s="1724"/>
      <c r="R570" s="1724"/>
      <c r="T570" s="46"/>
      <c r="U570" s="16" t="s">
        <v>925</v>
      </c>
      <c r="Z570" s="1724"/>
      <c r="AA570" s="1724"/>
      <c r="AB570" s="1724"/>
      <c r="AC570" s="1724"/>
      <c r="AD570" s="1724"/>
      <c r="AE570" s="1724"/>
      <c r="AF570" s="1724"/>
      <c r="AG570" s="1724"/>
      <c r="AH570" s="1724"/>
      <c r="AI570" s="1724"/>
      <c r="AJ570" s="1724"/>
      <c r="AK570" s="17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4">
        <v>4243694568</v>
      </c>
      <c r="H571" s="1594"/>
      <c r="I571" s="1594"/>
      <c r="J571" s="1594"/>
      <c r="K571" s="1594"/>
      <c r="L571" s="1594"/>
      <c r="O571" s="161" t="s">
        <v>908</v>
      </c>
      <c r="P571" s="1601">
        <v>101</v>
      </c>
      <c r="Q571" s="1601"/>
      <c r="R571" s="1601"/>
      <c r="T571" s="46"/>
      <c r="U571" s="16" t="s">
        <v>724</v>
      </c>
      <c r="Z571" s="1594"/>
      <c r="AA571" s="1594"/>
      <c r="AB571" s="1594"/>
      <c r="AC571" s="1594"/>
      <c r="AD571" s="1594"/>
      <c r="AE571" s="1594"/>
      <c r="AH571" s="161" t="s">
        <v>908</v>
      </c>
      <c r="AI571" s="1601"/>
      <c r="AJ571" s="1601"/>
      <c r="AK571" s="160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0" t="s">
        <v>2337</v>
      </c>
      <c r="I572" s="1600"/>
      <c r="J572" s="1600"/>
      <c r="K572" s="1600"/>
      <c r="L572" s="1600"/>
      <c r="M572" s="1600"/>
      <c r="N572" s="1600"/>
      <c r="O572" s="1600"/>
      <c r="P572" s="1600"/>
      <c r="Q572" s="1600"/>
      <c r="R572" s="1600"/>
      <c r="T572" s="46"/>
      <c r="U572" s="16" t="s">
        <v>926</v>
      </c>
      <c r="AA572" s="1600"/>
      <c r="AB572" s="1600"/>
      <c r="AC572" s="1600"/>
      <c r="AD572" s="1600"/>
      <c r="AE572" s="1600"/>
      <c r="AF572" s="1600"/>
      <c r="AG572" s="1600"/>
      <c r="AH572" s="1600"/>
      <c r="AI572" s="1600"/>
      <c r="AJ572" s="1600"/>
      <c r="AK572" s="160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3" t="s">
        <v>118</v>
      </c>
      <c r="O573" s="1613"/>
      <c r="T573" s="46"/>
      <c r="U573" s="16" t="s">
        <v>928</v>
      </c>
      <c r="AG573" s="1613" t="s">
        <v>536</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1">
        <f>C549</f>
        <v>0</v>
      </c>
      <c r="H575" s="1801"/>
      <c r="I575" s="1801"/>
      <c r="J575" s="1801"/>
      <c r="K575" s="1801"/>
      <c r="L575" s="1801"/>
      <c r="M575" s="1801"/>
      <c r="N575" s="1801"/>
      <c r="O575" s="1801"/>
      <c r="P575" s="1801"/>
      <c r="Q575" s="1801"/>
      <c r="R575" s="1801"/>
      <c r="T575" s="101" t="s">
        <v>488</v>
      </c>
      <c r="U575" s="16" t="s">
        <v>92</v>
      </c>
      <c r="Z575" s="1801">
        <f>C550</f>
        <v>0</v>
      </c>
      <c r="AA575" s="1801"/>
      <c r="AB575" s="1801"/>
      <c r="AC575" s="1801"/>
      <c r="AD575" s="1801"/>
      <c r="AE575" s="1801"/>
      <c r="AF575" s="1801"/>
      <c r="AG575" s="1801"/>
      <c r="AH575" s="1801"/>
      <c r="AI575" s="1801"/>
      <c r="AJ575" s="1801"/>
      <c r="AK575" s="180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0"/>
      <c r="H576" s="1600"/>
      <c r="I576" s="1600"/>
      <c r="J576" s="1600"/>
      <c r="K576" s="1600"/>
      <c r="L576" s="1600"/>
      <c r="M576" s="1600"/>
      <c r="N576" s="1600"/>
      <c r="O576" s="1600"/>
      <c r="P576" s="1600"/>
      <c r="Q576" s="1600"/>
      <c r="R576" s="1600"/>
      <c r="T576" s="46"/>
      <c r="U576" s="16" t="s">
        <v>421</v>
      </c>
      <c r="Z576" s="1600"/>
      <c r="AA576" s="1600"/>
      <c r="AB576" s="1600"/>
      <c r="AC576" s="1600"/>
      <c r="AD576" s="1600"/>
      <c r="AE576" s="1600"/>
      <c r="AF576" s="1600"/>
      <c r="AG576" s="1600"/>
      <c r="AH576" s="1600"/>
      <c r="AI576" s="1600"/>
      <c r="AJ576" s="1600"/>
      <c r="AK576" s="160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0"/>
      <c r="H577" s="1600"/>
      <c r="I577" s="1600"/>
      <c r="J577" s="1600"/>
      <c r="K577" s="1600"/>
      <c r="L577" s="1600"/>
      <c r="M577" s="1600"/>
      <c r="N577" s="1600"/>
      <c r="O577" s="1600"/>
      <c r="P577" s="1600"/>
      <c r="Q577" s="1600"/>
      <c r="R577" s="1600"/>
      <c r="T577" s="46"/>
      <c r="U577" s="16" t="s">
        <v>484</v>
      </c>
      <c r="Z577" s="1724"/>
      <c r="AA577" s="1724"/>
      <c r="AB577" s="1724"/>
      <c r="AC577" s="1724"/>
      <c r="AD577" s="1724"/>
      <c r="AE577" s="1724"/>
      <c r="AF577" s="1724"/>
      <c r="AG577" s="1724"/>
      <c r="AH577" s="1724"/>
      <c r="AI577" s="1724"/>
      <c r="AJ577" s="1724"/>
      <c r="AK577" s="17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00"/>
      <c r="H578" s="1600"/>
      <c r="I578" s="1600"/>
      <c r="J578" s="1600"/>
      <c r="K578" s="1600"/>
      <c r="L578" s="1600"/>
      <c r="M578" s="1600"/>
      <c r="N578" s="1600"/>
      <c r="O578" s="1600"/>
      <c r="P578" s="1600"/>
      <c r="Q578" s="1600"/>
      <c r="R578" s="1600"/>
      <c r="T578" s="46"/>
      <c r="U578" s="16" t="s">
        <v>925</v>
      </c>
      <c r="Z578" s="1724"/>
      <c r="AA578" s="1724"/>
      <c r="AB578" s="1724"/>
      <c r="AC578" s="1724"/>
      <c r="AD578" s="1724"/>
      <c r="AE578" s="1724"/>
      <c r="AF578" s="1724"/>
      <c r="AG578" s="1724"/>
      <c r="AH578" s="1724"/>
      <c r="AI578" s="1724"/>
      <c r="AJ578" s="1724"/>
      <c r="AK578" s="17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4"/>
      <c r="H579" s="1594"/>
      <c r="I579" s="1594"/>
      <c r="J579" s="1594"/>
      <c r="K579" s="1594"/>
      <c r="L579" s="1594"/>
      <c r="O579" s="161" t="s">
        <v>908</v>
      </c>
      <c r="P579" s="1601"/>
      <c r="Q579" s="1601"/>
      <c r="R579" s="1601"/>
      <c r="T579" s="46"/>
      <c r="U579" s="16" t="s">
        <v>724</v>
      </c>
      <c r="Z579" s="1594"/>
      <c r="AA579" s="1594"/>
      <c r="AB579" s="1594"/>
      <c r="AC579" s="1594"/>
      <c r="AD579" s="1594"/>
      <c r="AE579" s="1594"/>
      <c r="AH579" s="161" t="s">
        <v>908</v>
      </c>
      <c r="AI579" s="1601"/>
      <c r="AJ579" s="1601"/>
      <c r="AK579" s="160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00"/>
      <c r="I580" s="1600"/>
      <c r="J580" s="1600"/>
      <c r="K580" s="1600"/>
      <c r="L580" s="1600"/>
      <c r="M580" s="1600"/>
      <c r="N580" s="1600"/>
      <c r="O580" s="1600"/>
      <c r="P580" s="1600"/>
      <c r="Q580" s="1600"/>
      <c r="R580" s="1600"/>
      <c r="T580" s="46"/>
      <c r="U580" s="16" t="s">
        <v>926</v>
      </c>
      <c r="AA580" s="1600"/>
      <c r="AB580" s="1600"/>
      <c r="AC580" s="1600"/>
      <c r="AD580" s="1600"/>
      <c r="AE580" s="1600"/>
      <c r="AF580" s="1600"/>
      <c r="AG580" s="1600"/>
      <c r="AH580" s="1600"/>
      <c r="AI580" s="1600"/>
      <c r="AJ580" s="1600"/>
      <c r="AK580" s="160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3" t="s">
        <v>536</v>
      </c>
      <c r="O581" s="1613"/>
      <c r="T581" s="46"/>
      <c r="U581" s="16" t="s">
        <v>928</v>
      </c>
      <c r="AG581" s="1613" t="s">
        <v>536</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801">
        <f>C551</f>
        <v>0</v>
      </c>
      <c r="H583" s="1801"/>
      <c r="I583" s="1801"/>
      <c r="J583" s="1801"/>
      <c r="K583" s="1801"/>
      <c r="L583" s="1801"/>
      <c r="M583" s="1801"/>
      <c r="N583" s="1801"/>
      <c r="O583" s="1801"/>
      <c r="P583" s="1801"/>
      <c r="Q583" s="1801"/>
      <c r="R583" s="1801"/>
      <c r="T583" s="101" t="s">
        <v>819</v>
      </c>
      <c r="U583" s="16" t="s">
        <v>92</v>
      </c>
      <c r="Z583" s="1801">
        <f>C552</f>
        <v>0</v>
      </c>
      <c r="AA583" s="1801"/>
      <c r="AB583" s="1801"/>
      <c r="AC583" s="1801"/>
      <c r="AD583" s="1801"/>
      <c r="AE583" s="1801"/>
      <c r="AF583" s="1801"/>
      <c r="AG583" s="1801"/>
      <c r="AH583" s="1801"/>
      <c r="AI583" s="1801"/>
      <c r="AJ583" s="1801"/>
      <c r="AK583" s="180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0"/>
      <c r="H584" s="1600"/>
      <c r="I584" s="1600"/>
      <c r="J584" s="1600"/>
      <c r="K584" s="1600"/>
      <c r="L584" s="1600"/>
      <c r="M584" s="1600"/>
      <c r="N584" s="1600"/>
      <c r="O584" s="1600"/>
      <c r="P584" s="1600"/>
      <c r="Q584" s="1600"/>
      <c r="R584" s="1600"/>
      <c r="S584" s="16"/>
      <c r="T584" s="46"/>
      <c r="U584" s="16" t="s">
        <v>421</v>
      </c>
      <c r="V584" s="16"/>
      <c r="W584" s="16"/>
      <c r="X584" s="16"/>
      <c r="Y584" s="16"/>
      <c r="Z584" s="1600"/>
      <c r="AA584" s="1600"/>
      <c r="AB584" s="1600"/>
      <c r="AC584" s="1600"/>
      <c r="AD584" s="1600"/>
      <c r="AE584" s="1600"/>
      <c r="AF584" s="1600"/>
      <c r="AG584" s="1600"/>
      <c r="AH584" s="1600"/>
      <c r="AI584" s="1600"/>
      <c r="AJ584" s="1600"/>
      <c r="AK584" s="160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00"/>
      <c r="H585" s="1600"/>
      <c r="I585" s="1600"/>
      <c r="J585" s="1600"/>
      <c r="K585" s="1600"/>
      <c r="L585" s="1600"/>
      <c r="M585" s="1600"/>
      <c r="N585" s="1600"/>
      <c r="O585" s="1600"/>
      <c r="P585" s="1600"/>
      <c r="Q585" s="1600"/>
      <c r="R585" s="1600"/>
      <c r="S585" s="16"/>
      <c r="T585" s="46"/>
      <c r="U585" s="16" t="s">
        <v>484</v>
      </c>
      <c r="V585" s="16"/>
      <c r="W585" s="16"/>
      <c r="X585" s="16"/>
      <c r="Y585" s="16"/>
      <c r="Z585" s="1724"/>
      <c r="AA585" s="1724"/>
      <c r="AB585" s="1724"/>
      <c r="AC585" s="1724"/>
      <c r="AD585" s="1724"/>
      <c r="AE585" s="1724"/>
      <c r="AF585" s="1724"/>
      <c r="AG585" s="1724"/>
      <c r="AH585" s="1724"/>
      <c r="AI585" s="1724"/>
      <c r="AJ585" s="1724"/>
      <c r="AK585" s="1724"/>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00"/>
      <c r="H586" s="1600"/>
      <c r="I586" s="1600"/>
      <c r="J586" s="1600"/>
      <c r="K586" s="1600"/>
      <c r="L586" s="1600"/>
      <c r="M586" s="1600"/>
      <c r="N586" s="1600"/>
      <c r="O586" s="1600"/>
      <c r="P586" s="1600"/>
      <c r="Q586" s="1600"/>
      <c r="R586" s="1600"/>
      <c r="S586" s="16"/>
      <c r="T586" s="46"/>
      <c r="U586" s="16" t="s">
        <v>925</v>
      </c>
      <c r="V586" s="16"/>
      <c r="W586" s="16"/>
      <c r="X586" s="16"/>
      <c r="Y586" s="16"/>
      <c r="Z586" s="1724"/>
      <c r="AA586" s="1724"/>
      <c r="AB586" s="1724"/>
      <c r="AC586" s="1724"/>
      <c r="AD586" s="1724"/>
      <c r="AE586" s="1724"/>
      <c r="AF586" s="1724"/>
      <c r="AG586" s="1724"/>
      <c r="AH586" s="1724"/>
      <c r="AI586" s="1724"/>
      <c r="AJ586" s="1724"/>
      <c r="AK586" s="1724"/>
      <c r="AL586" s="16"/>
      <c r="AM586" s="8" t="s">
        <v>495</v>
      </c>
      <c r="AN586" s="72"/>
      <c r="AO586" s="72"/>
      <c r="AP586" s="72"/>
      <c r="AQ586" s="72"/>
      <c r="AR586" s="351" t="s">
        <v>396</v>
      </c>
      <c r="AS586" s="352"/>
      <c r="AT586" s="1727"/>
      <c r="AU586" s="1728"/>
      <c r="AV586" s="351" t="s">
        <v>397</v>
      </c>
      <c r="AW586" s="352"/>
      <c r="AX586" s="1727"/>
      <c r="AY586" s="1728"/>
      <c r="AZ586" s="72"/>
      <c r="BA586" s="1749" t="s">
        <v>473</v>
      </c>
      <c r="BB586" s="1749"/>
      <c r="BC586" s="1749"/>
      <c r="BD586" s="1749"/>
      <c r="BE586" s="1749"/>
      <c r="BF586" s="1749" t="s">
        <v>496</v>
      </c>
      <c r="BG586" s="1749"/>
      <c r="BH586" s="1749"/>
      <c r="BI586" s="1749"/>
      <c r="BJ586" s="1749"/>
      <c r="BK586" s="1749" t="s">
        <v>861</v>
      </c>
      <c r="BL586" s="1749"/>
      <c r="BM586" s="1749"/>
      <c r="BN586" s="1749"/>
      <c r="BO586" s="1749"/>
      <c r="BP586" s="1749" t="s">
        <v>862</v>
      </c>
      <c r="BQ586" s="1749"/>
      <c r="BR586" s="1749"/>
      <c r="BS586" s="1749"/>
      <c r="BT586" s="1749"/>
      <c r="BU586" s="1749" t="s">
        <v>875</v>
      </c>
      <c r="BV586" s="1749"/>
      <c r="BW586" s="1749"/>
      <c r="BX586" s="1749"/>
      <c r="BY586" s="1749"/>
      <c r="BZ586" s="1749" t="s">
        <v>387</v>
      </c>
      <c r="CA586" s="1749"/>
      <c r="CB586" s="1749"/>
      <c r="CC586" s="1749"/>
      <c r="CD586" s="1749"/>
      <c r="CE586" s="1749" t="s">
        <v>473</v>
      </c>
      <c r="CF586" s="1749"/>
      <c r="CG586" s="1749"/>
      <c r="CH586" s="1749"/>
      <c r="CI586" s="1749"/>
      <c r="CJ586" s="1749" t="s">
        <v>496</v>
      </c>
      <c r="CK586" s="1749"/>
      <c r="CL586" s="1749"/>
      <c r="CM586" s="1749"/>
      <c r="CN586" s="1749"/>
      <c r="CO586" s="1749" t="s">
        <v>861</v>
      </c>
      <c r="CP586" s="1749"/>
      <c r="CQ586" s="1749"/>
      <c r="CR586" s="1749"/>
      <c r="CS586" s="1749"/>
      <c r="CT586" s="1749" t="s">
        <v>862</v>
      </c>
      <c r="CU586" s="1749"/>
      <c r="CV586" s="1749"/>
      <c r="CW586" s="1749"/>
      <c r="CX586" s="1749"/>
      <c r="CY586" s="1749" t="s">
        <v>875</v>
      </c>
      <c r="CZ586" s="1749"/>
      <c r="DA586" s="1749"/>
      <c r="DB586" s="1749"/>
      <c r="DC586" s="1749"/>
      <c r="DD586" s="1749" t="s">
        <v>387</v>
      </c>
      <c r="DE586" s="1749"/>
      <c r="DF586" s="1749"/>
      <c r="DG586" s="1749"/>
      <c r="DH586" s="1749"/>
    </row>
    <row r="587" spans="1:112" s="8" customFormat="1" ht="12.75">
      <c r="A587" s="46"/>
      <c r="B587" s="16" t="s">
        <v>724</v>
      </c>
      <c r="C587" s="16"/>
      <c r="D587" s="16"/>
      <c r="E587" s="16"/>
      <c r="F587" s="16"/>
      <c r="G587" s="1594"/>
      <c r="H587" s="1594"/>
      <c r="I587" s="1594"/>
      <c r="J587" s="1594"/>
      <c r="K587" s="1594"/>
      <c r="L587" s="1594"/>
      <c r="M587" s="16"/>
      <c r="N587" s="16"/>
      <c r="O587" s="161" t="s">
        <v>908</v>
      </c>
      <c r="P587" s="1601"/>
      <c r="Q587" s="1601"/>
      <c r="R587" s="1601"/>
      <c r="S587" s="16"/>
      <c r="T587" s="46"/>
      <c r="U587" s="16" t="s">
        <v>724</v>
      </c>
      <c r="V587" s="16"/>
      <c r="W587" s="16"/>
      <c r="X587" s="16"/>
      <c r="Y587" s="16"/>
      <c r="Z587" s="1594"/>
      <c r="AA587" s="1594"/>
      <c r="AB587" s="1594"/>
      <c r="AC587" s="1594"/>
      <c r="AD587" s="1594"/>
      <c r="AE587" s="1594"/>
      <c r="AF587" s="16"/>
      <c r="AG587" s="16"/>
      <c r="AH587" s="161" t="s">
        <v>908</v>
      </c>
      <c r="AI587" s="1601"/>
      <c r="AJ587" s="1601"/>
      <c r="AK587" s="1601"/>
      <c r="AL587" s="16"/>
      <c r="AM587" s="8" t="s">
        <v>496</v>
      </c>
      <c r="AN587" s="72"/>
      <c r="AO587" s="72"/>
      <c r="AP587" s="72"/>
      <c r="AQ587" s="72"/>
      <c r="AR587" s="1754">
        <f t="shared" ref="AR587:AR611" si="0">IF(AND(AD691&lt;=0.5,AD691&gt;=0.36),1,0)</f>
        <v>0</v>
      </c>
      <c r="AS587" s="1755"/>
      <c r="AT587" s="1727">
        <f t="shared" ref="AT587:AT611" si="1">IF(AR587=1,G691,0)</f>
        <v>0</v>
      </c>
      <c r="AU587" s="1728"/>
      <c r="AV587" s="1754">
        <f t="shared" ref="AV587:AV611" si="2">IF(AND(AD691&lt;=0.35,AD691&gt;0),1,0)</f>
        <v>1</v>
      </c>
      <c r="AW587" s="1755"/>
      <c r="AX587" s="1727">
        <f t="shared" ref="AX587:AX611" si="3">IF(AV587=1,G691,0)</f>
        <v>19</v>
      </c>
      <c r="AY587" s="1728"/>
      <c r="AZ587" s="72"/>
      <c r="BA587" s="1750">
        <f t="shared" ref="BA587:BA611" si="4">IF(B691="SRO/Studio",G691,0)</f>
        <v>0</v>
      </c>
      <c r="BB587" s="1750"/>
      <c r="BC587" s="1750"/>
      <c r="BD587" s="1750"/>
      <c r="BE587" s="1750"/>
      <c r="BF587" s="1750">
        <f t="shared" ref="BF587:BF611" si="5">IF(B691="1 Bedroom",G691,0)</f>
        <v>19</v>
      </c>
      <c r="BG587" s="1750"/>
      <c r="BH587" s="1750"/>
      <c r="BI587" s="1750"/>
      <c r="BJ587" s="1750"/>
      <c r="BK587" s="1750">
        <f t="shared" ref="BK587:BK611" si="6">IF(B691="2 Bedrooms",G691,0)</f>
        <v>0</v>
      </c>
      <c r="BL587" s="1750"/>
      <c r="BM587" s="1750"/>
      <c r="BN587" s="1750"/>
      <c r="BO587" s="1750"/>
      <c r="BP587" s="1750">
        <f t="shared" ref="BP587:BP611" si="7">IF(B691="3 Bedrooms",G691,0)</f>
        <v>0</v>
      </c>
      <c r="BQ587" s="1750"/>
      <c r="BR587" s="1750"/>
      <c r="BS587" s="1750"/>
      <c r="BT587" s="1750"/>
      <c r="BU587" s="1750">
        <f t="shared" ref="BU587:BU611" si="8">IF(B691="4 Bedrooms",G691,0)</f>
        <v>0</v>
      </c>
      <c r="BV587" s="1750"/>
      <c r="BW587" s="1750"/>
      <c r="BX587" s="1750"/>
      <c r="BY587" s="1750"/>
      <c r="BZ587" s="1750">
        <f t="shared" ref="BZ587:BZ611" si="9">IF(B691="5 Bedrooms",G691,0)</f>
        <v>0</v>
      </c>
      <c r="CA587" s="1750"/>
      <c r="CB587" s="1750"/>
      <c r="CC587" s="1750"/>
      <c r="CD587" s="1750"/>
      <c r="CE587" s="1712">
        <f t="shared" ref="CE587:CE611" si="10">IF(AND(B691="SRO/Studio",AD691&lt;=0.3),G691,0)</f>
        <v>0</v>
      </c>
      <c r="CF587" s="1712"/>
      <c r="CG587" s="1712"/>
      <c r="CH587" s="1712"/>
      <c r="CI587" s="1712"/>
      <c r="CJ587" s="1712">
        <f t="shared" ref="CJ587:CJ611" si="11">IF(AND(B691="1 Bedroom",AD691&lt;=0.3),G691,0)</f>
        <v>19</v>
      </c>
      <c r="CK587" s="1712"/>
      <c r="CL587" s="1712"/>
      <c r="CM587" s="1712"/>
      <c r="CN587" s="1712"/>
      <c r="CO587" s="1712">
        <f t="shared" ref="CO587:CO611" si="12">IF(AND(B691="2 Bedrooms",AD691&lt;=0.3),G691,0)</f>
        <v>0</v>
      </c>
      <c r="CP587" s="1712"/>
      <c r="CQ587" s="1712"/>
      <c r="CR587" s="1712"/>
      <c r="CS587" s="1712"/>
      <c r="CT587" s="1712">
        <f t="shared" ref="CT587:CT611" si="13">IF(AND(B691="3 Bedrooms",AD691&lt;=0.3),G691,0)</f>
        <v>0</v>
      </c>
      <c r="CU587" s="1712"/>
      <c r="CV587" s="1712"/>
      <c r="CW587" s="1712"/>
      <c r="CX587" s="1712"/>
      <c r="CY587" s="1712">
        <f t="shared" ref="CY587:CY611" si="14">IF(AND(B691="4 Bedrooms",AD691&lt;=0.3),G691,0)</f>
        <v>0</v>
      </c>
      <c r="CZ587" s="1712"/>
      <c r="DA587" s="1712"/>
      <c r="DB587" s="1712"/>
      <c r="DC587" s="1712"/>
      <c r="DD587" s="1712">
        <f t="shared" ref="DD587:DD611" si="15">IF(AND(B691="5 Bedrooms",AD691&lt;=0.3),G691,0)</f>
        <v>0</v>
      </c>
      <c r="DE587" s="1712"/>
      <c r="DF587" s="1712"/>
      <c r="DG587" s="1712"/>
      <c r="DH587" s="1712"/>
    </row>
    <row r="588" spans="1:112" s="8" customFormat="1" ht="12.75">
      <c r="A588" s="46"/>
      <c r="B588" s="16" t="s">
        <v>926</v>
      </c>
      <c r="C588" s="16"/>
      <c r="D588" s="16"/>
      <c r="E588" s="16"/>
      <c r="F588" s="16"/>
      <c r="G588" s="16"/>
      <c r="H588" s="1600"/>
      <c r="I588" s="1600"/>
      <c r="J588" s="1600"/>
      <c r="K588" s="1600"/>
      <c r="L588" s="1600"/>
      <c r="M588" s="1600"/>
      <c r="N588" s="1600"/>
      <c r="O588" s="1600"/>
      <c r="P588" s="1600"/>
      <c r="Q588" s="1600"/>
      <c r="R588" s="1600"/>
      <c r="S588" s="16"/>
      <c r="T588" s="46"/>
      <c r="U588" s="16" t="s">
        <v>926</v>
      </c>
      <c r="V588" s="16"/>
      <c r="W588" s="16"/>
      <c r="X588" s="16"/>
      <c r="Y588" s="16"/>
      <c r="Z588" s="16"/>
      <c r="AA588" s="1600"/>
      <c r="AB588" s="1600"/>
      <c r="AC588" s="1600"/>
      <c r="AD588" s="1600"/>
      <c r="AE588" s="1600"/>
      <c r="AF588" s="1600"/>
      <c r="AG588" s="1600"/>
      <c r="AH588" s="1600"/>
      <c r="AI588" s="1600"/>
      <c r="AJ588" s="1600"/>
      <c r="AK588" s="1600"/>
      <c r="AL588" s="16"/>
      <c r="AM588" s="8" t="s">
        <v>861</v>
      </c>
      <c r="AN588" s="72"/>
      <c r="AO588" s="72"/>
      <c r="AP588" s="72"/>
      <c r="AQ588" s="72"/>
      <c r="AR588" s="1754">
        <f t="shared" si="0"/>
        <v>0</v>
      </c>
      <c r="AS588" s="1755"/>
      <c r="AT588" s="1727">
        <f t="shared" si="1"/>
        <v>0</v>
      </c>
      <c r="AU588" s="1728"/>
      <c r="AV588" s="1754">
        <f t="shared" si="2"/>
        <v>1</v>
      </c>
      <c r="AW588" s="1755"/>
      <c r="AX588" s="1727">
        <f t="shared" si="3"/>
        <v>3</v>
      </c>
      <c r="AY588" s="1728"/>
      <c r="AZ588" s="72"/>
      <c r="BA588" s="1750">
        <f t="shared" si="4"/>
        <v>0</v>
      </c>
      <c r="BB588" s="1750"/>
      <c r="BC588" s="1750"/>
      <c r="BD588" s="1750"/>
      <c r="BE588" s="1750"/>
      <c r="BF588" s="1750">
        <f t="shared" si="5"/>
        <v>0</v>
      </c>
      <c r="BG588" s="1750"/>
      <c r="BH588" s="1750"/>
      <c r="BI588" s="1750"/>
      <c r="BJ588" s="1750"/>
      <c r="BK588" s="1750">
        <f t="shared" si="6"/>
        <v>3</v>
      </c>
      <c r="BL588" s="1750"/>
      <c r="BM588" s="1750"/>
      <c r="BN588" s="1750"/>
      <c r="BO588" s="1750"/>
      <c r="BP588" s="1750">
        <f t="shared" si="7"/>
        <v>0</v>
      </c>
      <c r="BQ588" s="1750"/>
      <c r="BR588" s="1750"/>
      <c r="BS588" s="1750"/>
      <c r="BT588" s="1750"/>
      <c r="BU588" s="1750">
        <f t="shared" si="8"/>
        <v>0</v>
      </c>
      <c r="BV588" s="1750"/>
      <c r="BW588" s="1750"/>
      <c r="BX588" s="1750"/>
      <c r="BY588" s="1750"/>
      <c r="BZ588" s="1750">
        <f t="shared" si="9"/>
        <v>0</v>
      </c>
      <c r="CA588" s="1750"/>
      <c r="CB588" s="1750"/>
      <c r="CC588" s="1750"/>
      <c r="CD588" s="1750"/>
      <c r="CE588" s="1712">
        <f t="shared" si="10"/>
        <v>0</v>
      </c>
      <c r="CF588" s="1712"/>
      <c r="CG588" s="1712"/>
      <c r="CH588" s="1712"/>
      <c r="CI588" s="1712"/>
      <c r="CJ588" s="1712">
        <f t="shared" si="11"/>
        <v>0</v>
      </c>
      <c r="CK588" s="1712"/>
      <c r="CL588" s="1712"/>
      <c r="CM588" s="1712"/>
      <c r="CN588" s="1712"/>
      <c r="CO588" s="1712">
        <f t="shared" si="12"/>
        <v>3</v>
      </c>
      <c r="CP588" s="1712"/>
      <c r="CQ588" s="1712"/>
      <c r="CR588" s="1712"/>
      <c r="CS588" s="1712"/>
      <c r="CT588" s="1712">
        <f t="shared" si="13"/>
        <v>0</v>
      </c>
      <c r="CU588" s="1712"/>
      <c r="CV588" s="1712"/>
      <c r="CW588" s="1712"/>
      <c r="CX588" s="1712"/>
      <c r="CY588" s="1712">
        <f t="shared" si="14"/>
        <v>0</v>
      </c>
      <c r="CZ588" s="1712"/>
      <c r="DA588" s="1712"/>
      <c r="DB588" s="1712"/>
      <c r="DC588" s="1712"/>
      <c r="DD588" s="1712">
        <f t="shared" si="15"/>
        <v>0</v>
      </c>
      <c r="DE588" s="1712"/>
      <c r="DF588" s="1712"/>
      <c r="DG588" s="1712"/>
      <c r="DH588" s="1712"/>
    </row>
    <row r="589" spans="1:112" ht="12.75">
      <c r="A589" s="46"/>
      <c r="B589" s="16" t="s">
        <v>928</v>
      </c>
      <c r="N589" s="1613" t="s">
        <v>536</v>
      </c>
      <c r="O589" s="1613"/>
      <c r="T589" s="46"/>
      <c r="U589" s="16" t="s">
        <v>928</v>
      </c>
      <c r="AG589" s="1613" t="s">
        <v>536</v>
      </c>
      <c r="AH589" s="1613"/>
      <c r="AM589" s="8" t="s">
        <v>862</v>
      </c>
      <c r="AN589" s="72"/>
      <c r="AO589" s="72"/>
      <c r="AP589" s="72"/>
      <c r="AQ589" s="72"/>
      <c r="AR589" s="1754">
        <f t="shared" si="0"/>
        <v>0</v>
      </c>
      <c r="AS589" s="1755"/>
      <c r="AT589" s="1727">
        <f t="shared" si="1"/>
        <v>0</v>
      </c>
      <c r="AU589" s="1728"/>
      <c r="AV589" s="1754">
        <f t="shared" si="2"/>
        <v>0</v>
      </c>
      <c r="AW589" s="1755"/>
      <c r="AX589" s="1727">
        <f t="shared" si="3"/>
        <v>0</v>
      </c>
      <c r="AY589" s="1728"/>
      <c r="AZ589" s="72"/>
      <c r="BA589" s="1750">
        <f t="shared" si="4"/>
        <v>0</v>
      </c>
      <c r="BB589" s="1750"/>
      <c r="BC589" s="1750"/>
      <c r="BD589" s="1750"/>
      <c r="BE589" s="1750"/>
      <c r="BF589" s="1750">
        <f t="shared" si="5"/>
        <v>0</v>
      </c>
      <c r="BG589" s="1750"/>
      <c r="BH589" s="1750"/>
      <c r="BI589" s="1750"/>
      <c r="BJ589" s="1750"/>
      <c r="BK589" s="1750">
        <f t="shared" si="6"/>
        <v>0</v>
      </c>
      <c r="BL589" s="1750"/>
      <c r="BM589" s="1750"/>
      <c r="BN589" s="1750"/>
      <c r="BO589" s="1750"/>
      <c r="BP589" s="1750">
        <f t="shared" si="7"/>
        <v>0</v>
      </c>
      <c r="BQ589" s="1750"/>
      <c r="BR589" s="1750"/>
      <c r="BS589" s="1750"/>
      <c r="BT589" s="1750"/>
      <c r="BU589" s="1750">
        <f t="shared" si="8"/>
        <v>0</v>
      </c>
      <c r="BV589" s="1750"/>
      <c r="BW589" s="1750"/>
      <c r="BX589" s="1750"/>
      <c r="BY589" s="1750"/>
      <c r="BZ589" s="1750">
        <f t="shared" si="9"/>
        <v>0</v>
      </c>
      <c r="CA589" s="1750"/>
      <c r="CB589" s="1750"/>
      <c r="CC589" s="1750"/>
      <c r="CD589" s="1750"/>
      <c r="CE589" s="1712">
        <f t="shared" si="10"/>
        <v>0</v>
      </c>
      <c r="CF589" s="1712"/>
      <c r="CG589" s="1712"/>
      <c r="CH589" s="1712"/>
      <c r="CI589" s="1712"/>
      <c r="CJ589" s="1712">
        <f t="shared" si="11"/>
        <v>0</v>
      </c>
      <c r="CK589" s="1712"/>
      <c r="CL589" s="1712"/>
      <c r="CM589" s="1712"/>
      <c r="CN589" s="1712"/>
      <c r="CO589" s="1712">
        <f t="shared" si="12"/>
        <v>0</v>
      </c>
      <c r="CP589" s="1712"/>
      <c r="CQ589" s="1712"/>
      <c r="CR589" s="1712"/>
      <c r="CS589" s="1712"/>
      <c r="CT589" s="1712">
        <f t="shared" si="13"/>
        <v>0</v>
      </c>
      <c r="CU589" s="1712"/>
      <c r="CV589" s="1712"/>
      <c r="CW589" s="1712"/>
      <c r="CX589" s="1712"/>
      <c r="CY589" s="1712">
        <f t="shared" si="14"/>
        <v>0</v>
      </c>
      <c r="CZ589" s="1712"/>
      <c r="DA589" s="1712"/>
      <c r="DB589" s="1712"/>
      <c r="DC589" s="1712"/>
      <c r="DD589" s="1712">
        <f t="shared" si="15"/>
        <v>0</v>
      </c>
      <c r="DE589" s="1712"/>
      <c r="DF589" s="1712"/>
      <c r="DG589" s="1712"/>
      <c r="DH589" s="1712"/>
    </row>
    <row r="590" spans="1:112" ht="12.75">
      <c r="AM590" s="8" t="s">
        <v>863</v>
      </c>
      <c r="AN590" s="72"/>
      <c r="AO590" s="72"/>
      <c r="AP590" s="72"/>
      <c r="AQ590" s="72"/>
      <c r="AR590" s="1754">
        <f t="shared" si="0"/>
        <v>0</v>
      </c>
      <c r="AS590" s="1755"/>
      <c r="AT590" s="1727">
        <f t="shared" si="1"/>
        <v>0</v>
      </c>
      <c r="AU590" s="1728"/>
      <c r="AV590" s="1754">
        <f t="shared" si="2"/>
        <v>0</v>
      </c>
      <c r="AW590" s="1755"/>
      <c r="AX590" s="1727">
        <f t="shared" si="3"/>
        <v>0</v>
      </c>
      <c r="AY590" s="1728"/>
      <c r="AZ590" s="72"/>
      <c r="BA590" s="1750">
        <f t="shared" si="4"/>
        <v>0</v>
      </c>
      <c r="BB590" s="1750"/>
      <c r="BC590" s="1750"/>
      <c r="BD590" s="1750"/>
      <c r="BE590" s="1750"/>
      <c r="BF590" s="1750">
        <f t="shared" si="5"/>
        <v>0</v>
      </c>
      <c r="BG590" s="1750"/>
      <c r="BH590" s="1750"/>
      <c r="BI590" s="1750"/>
      <c r="BJ590" s="1750"/>
      <c r="BK590" s="1750">
        <f t="shared" si="6"/>
        <v>0</v>
      </c>
      <c r="BL590" s="1750"/>
      <c r="BM590" s="1750"/>
      <c r="BN590" s="1750"/>
      <c r="BO590" s="1750"/>
      <c r="BP590" s="1750">
        <f t="shared" si="7"/>
        <v>0</v>
      </c>
      <c r="BQ590" s="1750"/>
      <c r="BR590" s="1750"/>
      <c r="BS590" s="1750"/>
      <c r="BT590" s="1750"/>
      <c r="BU590" s="1750">
        <f t="shared" si="8"/>
        <v>0</v>
      </c>
      <c r="BV590" s="1750"/>
      <c r="BW590" s="1750"/>
      <c r="BX590" s="1750"/>
      <c r="BY590" s="1750"/>
      <c r="BZ590" s="1750">
        <f t="shared" si="9"/>
        <v>0</v>
      </c>
      <c r="CA590" s="1750"/>
      <c r="CB590" s="1750"/>
      <c r="CC590" s="1750"/>
      <c r="CD590" s="1750"/>
      <c r="CE590" s="1712">
        <f t="shared" si="10"/>
        <v>0</v>
      </c>
      <c r="CF590" s="1712"/>
      <c r="CG590" s="1712"/>
      <c r="CH590" s="1712"/>
      <c r="CI590" s="1712"/>
      <c r="CJ590" s="1712">
        <f t="shared" si="11"/>
        <v>0</v>
      </c>
      <c r="CK590" s="1712"/>
      <c r="CL590" s="1712"/>
      <c r="CM590" s="1712"/>
      <c r="CN590" s="1712"/>
      <c r="CO590" s="1712">
        <f t="shared" si="12"/>
        <v>0</v>
      </c>
      <c r="CP590" s="1712"/>
      <c r="CQ590" s="1712"/>
      <c r="CR590" s="1712"/>
      <c r="CS590" s="1712"/>
      <c r="CT590" s="1712">
        <f t="shared" si="13"/>
        <v>0</v>
      </c>
      <c r="CU590" s="1712"/>
      <c r="CV590" s="1712"/>
      <c r="CW590" s="1712"/>
      <c r="CX590" s="1712"/>
      <c r="CY590" s="1712">
        <f t="shared" si="14"/>
        <v>0</v>
      </c>
      <c r="CZ590" s="1712"/>
      <c r="DA590" s="1712"/>
      <c r="DB590" s="1712"/>
      <c r="DC590" s="1712"/>
      <c r="DD590" s="1712">
        <f t="shared" si="15"/>
        <v>0</v>
      </c>
      <c r="DE590" s="1712"/>
      <c r="DF590" s="1712"/>
      <c r="DG590" s="1712"/>
      <c r="DH590" s="1712"/>
    </row>
    <row r="591" spans="1:112" ht="12.75">
      <c r="A591" s="101" t="s">
        <v>614</v>
      </c>
      <c r="B591" s="16" t="s">
        <v>92</v>
      </c>
      <c r="G591" s="1801">
        <f>C553</f>
        <v>0</v>
      </c>
      <c r="H591" s="1801"/>
      <c r="I591" s="1801"/>
      <c r="J591" s="1801"/>
      <c r="K591" s="1801"/>
      <c r="L591" s="1801"/>
      <c r="M591" s="1801"/>
      <c r="N591" s="1801"/>
      <c r="O591" s="1801"/>
      <c r="P591" s="1801"/>
      <c r="Q591" s="1801"/>
      <c r="R591" s="1801"/>
      <c r="T591" s="101" t="s">
        <v>191</v>
      </c>
      <c r="U591" s="16" t="s">
        <v>92</v>
      </c>
      <c r="Z591" s="1801">
        <f>C554</f>
        <v>0</v>
      </c>
      <c r="AA591" s="1801"/>
      <c r="AB591" s="1801"/>
      <c r="AC591" s="1801"/>
      <c r="AD591" s="1801"/>
      <c r="AE591" s="1801"/>
      <c r="AF591" s="1801"/>
      <c r="AG591" s="1801"/>
      <c r="AH591" s="1801"/>
      <c r="AI591" s="1801"/>
      <c r="AJ591" s="1801"/>
      <c r="AK591" s="1801"/>
      <c r="AM591" s="8" t="s">
        <v>387</v>
      </c>
      <c r="AN591" s="72"/>
      <c r="AO591" s="72"/>
      <c r="AP591" s="72"/>
      <c r="AQ591" s="72"/>
      <c r="AR591" s="1754">
        <f t="shared" si="0"/>
        <v>0</v>
      </c>
      <c r="AS591" s="1755"/>
      <c r="AT591" s="1727">
        <f t="shared" si="1"/>
        <v>0</v>
      </c>
      <c r="AU591" s="1728"/>
      <c r="AV591" s="1754">
        <f t="shared" si="2"/>
        <v>0</v>
      </c>
      <c r="AW591" s="1755"/>
      <c r="AX591" s="1727">
        <f t="shared" si="3"/>
        <v>0</v>
      </c>
      <c r="AY591" s="1728"/>
      <c r="AZ591" s="72"/>
      <c r="BA591" s="1750">
        <f t="shared" si="4"/>
        <v>0</v>
      </c>
      <c r="BB591" s="1750"/>
      <c r="BC591" s="1750"/>
      <c r="BD591" s="1750"/>
      <c r="BE591" s="1750"/>
      <c r="BF591" s="1750">
        <f t="shared" si="5"/>
        <v>0</v>
      </c>
      <c r="BG591" s="1750"/>
      <c r="BH591" s="1750"/>
      <c r="BI591" s="1750"/>
      <c r="BJ591" s="1750"/>
      <c r="BK591" s="1750">
        <f t="shared" si="6"/>
        <v>0</v>
      </c>
      <c r="BL591" s="1750"/>
      <c r="BM591" s="1750"/>
      <c r="BN591" s="1750"/>
      <c r="BO591" s="1750"/>
      <c r="BP591" s="1750">
        <f t="shared" si="7"/>
        <v>0</v>
      </c>
      <c r="BQ591" s="1750"/>
      <c r="BR591" s="1750"/>
      <c r="BS591" s="1750"/>
      <c r="BT591" s="1750"/>
      <c r="BU591" s="1750">
        <f t="shared" si="8"/>
        <v>0</v>
      </c>
      <c r="BV591" s="1750"/>
      <c r="BW591" s="1750"/>
      <c r="BX591" s="1750"/>
      <c r="BY591" s="1750"/>
      <c r="BZ591" s="1750">
        <f t="shared" si="9"/>
        <v>0</v>
      </c>
      <c r="CA591" s="1750"/>
      <c r="CB591" s="1750"/>
      <c r="CC591" s="1750"/>
      <c r="CD591" s="1750"/>
      <c r="CE591" s="1712">
        <f t="shared" si="10"/>
        <v>0</v>
      </c>
      <c r="CF591" s="1712"/>
      <c r="CG591" s="1712"/>
      <c r="CH591" s="1712"/>
      <c r="CI591" s="1712"/>
      <c r="CJ591" s="1712">
        <f t="shared" si="11"/>
        <v>0</v>
      </c>
      <c r="CK591" s="1712"/>
      <c r="CL591" s="1712"/>
      <c r="CM591" s="1712"/>
      <c r="CN591" s="1712"/>
      <c r="CO591" s="1712">
        <f t="shared" si="12"/>
        <v>0</v>
      </c>
      <c r="CP591" s="1712"/>
      <c r="CQ591" s="1712"/>
      <c r="CR591" s="1712"/>
      <c r="CS591" s="1712"/>
      <c r="CT591" s="1712">
        <f t="shared" si="13"/>
        <v>0</v>
      </c>
      <c r="CU591" s="1712"/>
      <c r="CV591" s="1712"/>
      <c r="CW591" s="1712"/>
      <c r="CX591" s="1712"/>
      <c r="CY591" s="1712">
        <f t="shared" si="14"/>
        <v>0</v>
      </c>
      <c r="CZ591" s="1712"/>
      <c r="DA591" s="1712"/>
      <c r="DB591" s="1712"/>
      <c r="DC591" s="1712"/>
      <c r="DD591" s="1712">
        <f t="shared" si="15"/>
        <v>0</v>
      </c>
      <c r="DE591" s="1712"/>
      <c r="DF591" s="1712"/>
      <c r="DG591" s="1712"/>
      <c r="DH591" s="1712"/>
    </row>
    <row r="592" spans="1:112" ht="12.75">
      <c r="A592" s="46"/>
      <c r="B592" s="16" t="s">
        <v>421</v>
      </c>
      <c r="G592" s="1600"/>
      <c r="H592" s="1600"/>
      <c r="I592" s="1600"/>
      <c r="J592" s="1600"/>
      <c r="K592" s="1600"/>
      <c r="L592" s="1600"/>
      <c r="M592" s="1600"/>
      <c r="N592" s="1600"/>
      <c r="O592" s="1600"/>
      <c r="P592" s="1600"/>
      <c r="Q592" s="1600"/>
      <c r="R592" s="1600"/>
      <c r="T592" s="46"/>
      <c r="U592" s="16" t="s">
        <v>421</v>
      </c>
      <c r="Z592" s="1600"/>
      <c r="AA592" s="1600"/>
      <c r="AB592" s="1600"/>
      <c r="AC592" s="1600"/>
      <c r="AD592" s="1600"/>
      <c r="AE592" s="1600"/>
      <c r="AF592" s="1600"/>
      <c r="AG592" s="1600"/>
      <c r="AH592" s="1600"/>
      <c r="AI592" s="1600"/>
      <c r="AJ592" s="1600"/>
      <c r="AK592" s="1600"/>
      <c r="AM592" s="72"/>
      <c r="AN592" s="72"/>
      <c r="AO592" s="72"/>
      <c r="AP592" s="72"/>
      <c r="AQ592" s="72"/>
      <c r="AR592" s="1754">
        <f t="shared" si="0"/>
        <v>0</v>
      </c>
      <c r="AS592" s="1755"/>
      <c r="AT592" s="1727">
        <f t="shared" si="1"/>
        <v>0</v>
      </c>
      <c r="AU592" s="1728"/>
      <c r="AV592" s="1754">
        <f t="shared" si="2"/>
        <v>0</v>
      </c>
      <c r="AW592" s="1755"/>
      <c r="AX592" s="1727">
        <f t="shared" si="3"/>
        <v>0</v>
      </c>
      <c r="AY592" s="1728"/>
      <c r="AZ592" s="72"/>
      <c r="BA592" s="1750">
        <f t="shared" si="4"/>
        <v>0</v>
      </c>
      <c r="BB592" s="1750"/>
      <c r="BC592" s="1750"/>
      <c r="BD592" s="1750"/>
      <c r="BE592" s="1750"/>
      <c r="BF592" s="1750">
        <f t="shared" si="5"/>
        <v>0</v>
      </c>
      <c r="BG592" s="1750"/>
      <c r="BH592" s="1750"/>
      <c r="BI592" s="1750"/>
      <c r="BJ592" s="1750"/>
      <c r="BK592" s="1750">
        <f t="shared" si="6"/>
        <v>0</v>
      </c>
      <c r="BL592" s="1750"/>
      <c r="BM592" s="1750"/>
      <c r="BN592" s="1750"/>
      <c r="BO592" s="1750"/>
      <c r="BP592" s="1750">
        <f t="shared" si="7"/>
        <v>0</v>
      </c>
      <c r="BQ592" s="1750"/>
      <c r="BR592" s="1750"/>
      <c r="BS592" s="1750"/>
      <c r="BT592" s="1750"/>
      <c r="BU592" s="1750">
        <f t="shared" si="8"/>
        <v>0</v>
      </c>
      <c r="BV592" s="1750"/>
      <c r="BW592" s="1750"/>
      <c r="BX592" s="1750"/>
      <c r="BY592" s="1750"/>
      <c r="BZ592" s="1750">
        <f t="shared" si="9"/>
        <v>0</v>
      </c>
      <c r="CA592" s="1750"/>
      <c r="CB592" s="1750"/>
      <c r="CC592" s="1750"/>
      <c r="CD592" s="1750"/>
      <c r="CE592" s="1712">
        <f t="shared" si="10"/>
        <v>0</v>
      </c>
      <c r="CF592" s="1712"/>
      <c r="CG592" s="1712"/>
      <c r="CH592" s="1712"/>
      <c r="CI592" s="1712"/>
      <c r="CJ592" s="1712">
        <f t="shared" si="11"/>
        <v>0</v>
      </c>
      <c r="CK592" s="1712"/>
      <c r="CL592" s="1712"/>
      <c r="CM592" s="1712"/>
      <c r="CN592" s="1712"/>
      <c r="CO592" s="1712">
        <f t="shared" si="12"/>
        <v>0</v>
      </c>
      <c r="CP592" s="1712"/>
      <c r="CQ592" s="1712"/>
      <c r="CR592" s="1712"/>
      <c r="CS592" s="1712"/>
      <c r="CT592" s="1712">
        <f t="shared" si="13"/>
        <v>0</v>
      </c>
      <c r="CU592" s="1712"/>
      <c r="CV592" s="1712"/>
      <c r="CW592" s="1712"/>
      <c r="CX592" s="1712"/>
      <c r="CY592" s="1712">
        <f t="shared" si="14"/>
        <v>0</v>
      </c>
      <c r="CZ592" s="1712"/>
      <c r="DA592" s="1712"/>
      <c r="DB592" s="1712"/>
      <c r="DC592" s="1712"/>
      <c r="DD592" s="1712">
        <f t="shared" si="15"/>
        <v>0</v>
      </c>
      <c r="DE592" s="1712"/>
      <c r="DF592" s="1712"/>
      <c r="DG592" s="1712"/>
      <c r="DH592" s="1712"/>
    </row>
    <row r="593" spans="1:112" ht="12.75">
      <c r="A593" s="46"/>
      <c r="B593" s="16" t="s">
        <v>484</v>
      </c>
      <c r="G593" s="1600"/>
      <c r="H593" s="1600"/>
      <c r="I593" s="1600"/>
      <c r="J593" s="1600"/>
      <c r="K593" s="1600"/>
      <c r="L593" s="1600"/>
      <c r="M593" s="1600"/>
      <c r="N593" s="1600"/>
      <c r="O593" s="1600"/>
      <c r="P593" s="1600"/>
      <c r="Q593" s="1600"/>
      <c r="R593" s="1600"/>
      <c r="T593" s="46"/>
      <c r="U593" s="16" t="s">
        <v>484</v>
      </c>
      <c r="Z593" s="1724"/>
      <c r="AA593" s="1724"/>
      <c r="AB593" s="1724"/>
      <c r="AC593" s="1724"/>
      <c r="AD593" s="1724"/>
      <c r="AE593" s="1724"/>
      <c r="AF593" s="1724"/>
      <c r="AG593" s="1724"/>
      <c r="AH593" s="1724"/>
      <c r="AI593" s="1724"/>
      <c r="AJ593" s="1724"/>
      <c r="AK593" s="1724"/>
      <c r="AM593" s="72"/>
      <c r="AN593" s="72"/>
      <c r="AO593" s="72"/>
      <c r="AP593" s="72"/>
      <c r="AQ593" s="72"/>
      <c r="AR593" s="1754">
        <f t="shared" si="0"/>
        <v>0</v>
      </c>
      <c r="AS593" s="1755"/>
      <c r="AT593" s="1727">
        <f t="shared" si="1"/>
        <v>0</v>
      </c>
      <c r="AU593" s="1728"/>
      <c r="AV593" s="1754">
        <f t="shared" si="2"/>
        <v>0</v>
      </c>
      <c r="AW593" s="1755"/>
      <c r="AX593" s="1727">
        <f t="shared" si="3"/>
        <v>0</v>
      </c>
      <c r="AY593" s="1728"/>
      <c r="AZ593" s="72"/>
      <c r="BA593" s="1750">
        <f t="shared" si="4"/>
        <v>0</v>
      </c>
      <c r="BB593" s="1750"/>
      <c r="BC593" s="1750"/>
      <c r="BD593" s="1750"/>
      <c r="BE593" s="1750"/>
      <c r="BF593" s="1750">
        <f t="shared" si="5"/>
        <v>0</v>
      </c>
      <c r="BG593" s="1750"/>
      <c r="BH593" s="1750"/>
      <c r="BI593" s="1750"/>
      <c r="BJ593" s="1750"/>
      <c r="BK593" s="1750">
        <f t="shared" si="6"/>
        <v>0</v>
      </c>
      <c r="BL593" s="1750"/>
      <c r="BM593" s="1750"/>
      <c r="BN593" s="1750"/>
      <c r="BO593" s="1750"/>
      <c r="BP593" s="1750">
        <f t="shared" si="7"/>
        <v>0</v>
      </c>
      <c r="BQ593" s="1750"/>
      <c r="BR593" s="1750"/>
      <c r="BS593" s="1750"/>
      <c r="BT593" s="1750"/>
      <c r="BU593" s="1750">
        <f t="shared" si="8"/>
        <v>0</v>
      </c>
      <c r="BV593" s="1750"/>
      <c r="BW593" s="1750"/>
      <c r="BX593" s="1750"/>
      <c r="BY593" s="1750"/>
      <c r="BZ593" s="1750">
        <f t="shared" si="9"/>
        <v>0</v>
      </c>
      <c r="CA593" s="1750"/>
      <c r="CB593" s="1750"/>
      <c r="CC593" s="1750"/>
      <c r="CD593" s="1750"/>
      <c r="CE593" s="1712">
        <f t="shared" si="10"/>
        <v>0</v>
      </c>
      <c r="CF593" s="1712"/>
      <c r="CG593" s="1712"/>
      <c r="CH593" s="1712"/>
      <c r="CI593" s="1712"/>
      <c r="CJ593" s="1712">
        <f t="shared" si="11"/>
        <v>0</v>
      </c>
      <c r="CK593" s="1712"/>
      <c r="CL593" s="1712"/>
      <c r="CM593" s="1712"/>
      <c r="CN593" s="1712"/>
      <c r="CO593" s="1712">
        <f t="shared" si="12"/>
        <v>0</v>
      </c>
      <c r="CP593" s="1712"/>
      <c r="CQ593" s="1712"/>
      <c r="CR593" s="1712"/>
      <c r="CS593" s="1712"/>
      <c r="CT593" s="1712">
        <f t="shared" si="13"/>
        <v>0</v>
      </c>
      <c r="CU593" s="1712"/>
      <c r="CV593" s="1712"/>
      <c r="CW593" s="1712"/>
      <c r="CX593" s="1712"/>
      <c r="CY593" s="1712">
        <f t="shared" si="14"/>
        <v>0</v>
      </c>
      <c r="CZ593" s="1712"/>
      <c r="DA593" s="1712"/>
      <c r="DB593" s="1712"/>
      <c r="DC593" s="1712"/>
      <c r="DD593" s="1712">
        <f t="shared" si="15"/>
        <v>0</v>
      </c>
      <c r="DE593" s="1712"/>
      <c r="DF593" s="1712"/>
      <c r="DG593" s="1712"/>
      <c r="DH593" s="1712"/>
    </row>
    <row r="594" spans="1:112" ht="12.75">
      <c r="A594" s="46"/>
      <c r="B594" s="16" t="s">
        <v>925</v>
      </c>
      <c r="G594" s="1600"/>
      <c r="H594" s="1600"/>
      <c r="I594" s="1600"/>
      <c r="J594" s="1600"/>
      <c r="K594" s="1600"/>
      <c r="L594" s="1600"/>
      <c r="M594" s="1600"/>
      <c r="N594" s="1600"/>
      <c r="O594" s="1600"/>
      <c r="P594" s="1600"/>
      <c r="Q594" s="1600"/>
      <c r="R594" s="1600"/>
      <c r="T594" s="46"/>
      <c r="U594" s="16" t="s">
        <v>925</v>
      </c>
      <c r="Z594" s="1724"/>
      <c r="AA594" s="1724"/>
      <c r="AB594" s="1724"/>
      <c r="AC594" s="1724"/>
      <c r="AD594" s="1724"/>
      <c r="AE594" s="1724"/>
      <c r="AF594" s="1724"/>
      <c r="AG594" s="1724"/>
      <c r="AH594" s="1724"/>
      <c r="AI594" s="1724"/>
      <c r="AJ594" s="1724"/>
      <c r="AK594" s="1724"/>
      <c r="AM594" s="72"/>
      <c r="AN594" s="72"/>
      <c r="AO594" s="72"/>
      <c r="AP594" s="72"/>
      <c r="AQ594" s="72"/>
      <c r="AR594" s="1754">
        <f t="shared" si="0"/>
        <v>0</v>
      </c>
      <c r="AS594" s="1755"/>
      <c r="AT594" s="1727">
        <f t="shared" si="1"/>
        <v>0</v>
      </c>
      <c r="AU594" s="1728"/>
      <c r="AV594" s="1754">
        <f t="shared" si="2"/>
        <v>0</v>
      </c>
      <c r="AW594" s="1755"/>
      <c r="AX594" s="1727">
        <f t="shared" si="3"/>
        <v>0</v>
      </c>
      <c r="AY594" s="1728"/>
      <c r="AZ594" s="72"/>
      <c r="BA594" s="1750">
        <f t="shared" si="4"/>
        <v>0</v>
      </c>
      <c r="BB594" s="1750"/>
      <c r="BC594" s="1750"/>
      <c r="BD594" s="1750"/>
      <c r="BE594" s="1750"/>
      <c r="BF594" s="1750">
        <f t="shared" si="5"/>
        <v>0</v>
      </c>
      <c r="BG594" s="1750"/>
      <c r="BH594" s="1750"/>
      <c r="BI594" s="1750"/>
      <c r="BJ594" s="1750"/>
      <c r="BK594" s="1750">
        <f t="shared" si="6"/>
        <v>0</v>
      </c>
      <c r="BL594" s="1750"/>
      <c r="BM594" s="1750"/>
      <c r="BN594" s="1750"/>
      <c r="BO594" s="1750"/>
      <c r="BP594" s="1750">
        <f t="shared" si="7"/>
        <v>0</v>
      </c>
      <c r="BQ594" s="1750"/>
      <c r="BR594" s="1750"/>
      <c r="BS594" s="1750"/>
      <c r="BT594" s="1750"/>
      <c r="BU594" s="1750">
        <f t="shared" si="8"/>
        <v>0</v>
      </c>
      <c r="BV594" s="1750"/>
      <c r="BW594" s="1750"/>
      <c r="BX594" s="1750"/>
      <c r="BY594" s="1750"/>
      <c r="BZ594" s="1750">
        <f t="shared" si="9"/>
        <v>0</v>
      </c>
      <c r="CA594" s="1750"/>
      <c r="CB594" s="1750"/>
      <c r="CC594" s="1750"/>
      <c r="CD594" s="1750"/>
      <c r="CE594" s="1712">
        <f t="shared" si="10"/>
        <v>0</v>
      </c>
      <c r="CF594" s="1712"/>
      <c r="CG594" s="1712"/>
      <c r="CH594" s="1712"/>
      <c r="CI594" s="1712"/>
      <c r="CJ594" s="1712">
        <f t="shared" si="11"/>
        <v>0</v>
      </c>
      <c r="CK594" s="1712"/>
      <c r="CL594" s="1712"/>
      <c r="CM594" s="1712"/>
      <c r="CN594" s="1712"/>
      <c r="CO594" s="1712">
        <f t="shared" si="12"/>
        <v>0</v>
      </c>
      <c r="CP594" s="1712"/>
      <c r="CQ594" s="1712"/>
      <c r="CR594" s="1712"/>
      <c r="CS594" s="1712"/>
      <c r="CT594" s="1712">
        <f t="shared" si="13"/>
        <v>0</v>
      </c>
      <c r="CU594" s="1712"/>
      <c r="CV594" s="1712"/>
      <c r="CW594" s="1712"/>
      <c r="CX594" s="1712"/>
      <c r="CY594" s="1712">
        <f t="shared" si="14"/>
        <v>0</v>
      </c>
      <c r="CZ594" s="1712"/>
      <c r="DA594" s="1712"/>
      <c r="DB594" s="1712"/>
      <c r="DC594" s="1712"/>
      <c r="DD594" s="1712">
        <f t="shared" si="15"/>
        <v>0</v>
      </c>
      <c r="DE594" s="1712"/>
      <c r="DF594" s="1712"/>
      <c r="DG594" s="1712"/>
      <c r="DH594" s="1712"/>
    </row>
    <row r="595" spans="1:112" s="8" customFormat="1" ht="12.75">
      <c r="A595" s="46"/>
      <c r="B595" s="16" t="s">
        <v>724</v>
      </c>
      <c r="C595" s="16"/>
      <c r="D595" s="16"/>
      <c r="E595" s="16"/>
      <c r="F595" s="16"/>
      <c r="G595" s="1594"/>
      <c r="H595" s="1594"/>
      <c r="I595" s="1594"/>
      <c r="J595" s="1594"/>
      <c r="K595" s="1594"/>
      <c r="L595" s="1594"/>
      <c r="M595" s="16"/>
      <c r="N595" s="16"/>
      <c r="O595" s="161" t="s">
        <v>908</v>
      </c>
      <c r="P595" s="1601"/>
      <c r="Q595" s="1601"/>
      <c r="R595" s="1601"/>
      <c r="S595" s="16"/>
      <c r="T595" s="46"/>
      <c r="U595" s="16" t="s">
        <v>724</v>
      </c>
      <c r="V595" s="16"/>
      <c r="W595" s="16"/>
      <c r="X595" s="16"/>
      <c r="Y595" s="16"/>
      <c r="Z595" s="1594"/>
      <c r="AA595" s="1594"/>
      <c r="AB595" s="1594"/>
      <c r="AC595" s="1594"/>
      <c r="AD595" s="1594"/>
      <c r="AE595" s="1594"/>
      <c r="AF595" s="16"/>
      <c r="AG595" s="16"/>
      <c r="AH595" s="161" t="s">
        <v>908</v>
      </c>
      <c r="AI595" s="1601"/>
      <c r="AJ595" s="1601"/>
      <c r="AK595" s="1601"/>
      <c r="AL595" s="16"/>
      <c r="AM595" s="72"/>
      <c r="AN595" s="72"/>
      <c r="AO595" s="72"/>
      <c r="AP595" s="72"/>
      <c r="AQ595" s="72"/>
      <c r="AR595" s="1754">
        <f t="shared" si="0"/>
        <v>0</v>
      </c>
      <c r="AS595" s="1755"/>
      <c r="AT595" s="1727">
        <f t="shared" si="1"/>
        <v>0</v>
      </c>
      <c r="AU595" s="1728"/>
      <c r="AV595" s="1754">
        <f t="shared" si="2"/>
        <v>0</v>
      </c>
      <c r="AW595" s="1755"/>
      <c r="AX595" s="1727">
        <f t="shared" si="3"/>
        <v>0</v>
      </c>
      <c r="AY595" s="1728"/>
      <c r="AZ595" s="72"/>
      <c r="BA595" s="1750">
        <f t="shared" si="4"/>
        <v>0</v>
      </c>
      <c r="BB595" s="1750"/>
      <c r="BC595" s="1750"/>
      <c r="BD595" s="1750"/>
      <c r="BE595" s="1750"/>
      <c r="BF595" s="1750">
        <f t="shared" si="5"/>
        <v>0</v>
      </c>
      <c r="BG595" s="1750"/>
      <c r="BH595" s="1750"/>
      <c r="BI595" s="1750"/>
      <c r="BJ595" s="1750"/>
      <c r="BK595" s="1750">
        <f t="shared" si="6"/>
        <v>0</v>
      </c>
      <c r="BL595" s="1750"/>
      <c r="BM595" s="1750"/>
      <c r="BN595" s="1750"/>
      <c r="BO595" s="1750"/>
      <c r="BP595" s="1750">
        <f t="shared" si="7"/>
        <v>0</v>
      </c>
      <c r="BQ595" s="1750"/>
      <c r="BR595" s="1750"/>
      <c r="BS595" s="1750"/>
      <c r="BT595" s="1750"/>
      <c r="BU595" s="1750">
        <f t="shared" si="8"/>
        <v>0</v>
      </c>
      <c r="BV595" s="1750"/>
      <c r="BW595" s="1750"/>
      <c r="BX595" s="1750"/>
      <c r="BY595" s="1750"/>
      <c r="BZ595" s="1750">
        <f t="shared" si="9"/>
        <v>0</v>
      </c>
      <c r="CA595" s="1750"/>
      <c r="CB595" s="1750"/>
      <c r="CC595" s="1750"/>
      <c r="CD595" s="1750"/>
      <c r="CE595" s="1712">
        <f t="shared" si="10"/>
        <v>0</v>
      </c>
      <c r="CF595" s="1712"/>
      <c r="CG595" s="1712"/>
      <c r="CH595" s="1712"/>
      <c r="CI595" s="1712"/>
      <c r="CJ595" s="1712">
        <f t="shared" si="11"/>
        <v>0</v>
      </c>
      <c r="CK595" s="1712"/>
      <c r="CL595" s="1712"/>
      <c r="CM595" s="1712"/>
      <c r="CN595" s="1712"/>
      <c r="CO595" s="1712">
        <f t="shared" si="12"/>
        <v>0</v>
      </c>
      <c r="CP595" s="1712"/>
      <c r="CQ595" s="1712"/>
      <c r="CR595" s="1712"/>
      <c r="CS595" s="1712"/>
      <c r="CT595" s="1712">
        <f t="shared" si="13"/>
        <v>0</v>
      </c>
      <c r="CU595" s="1712"/>
      <c r="CV595" s="1712"/>
      <c r="CW595" s="1712"/>
      <c r="CX595" s="1712"/>
      <c r="CY595" s="1712">
        <f t="shared" si="14"/>
        <v>0</v>
      </c>
      <c r="CZ595" s="1712"/>
      <c r="DA595" s="1712"/>
      <c r="DB595" s="1712"/>
      <c r="DC595" s="1712"/>
      <c r="DD595" s="1712">
        <f t="shared" si="15"/>
        <v>0</v>
      </c>
      <c r="DE595" s="1712"/>
      <c r="DF595" s="1712"/>
      <c r="DG595" s="1712"/>
      <c r="DH595" s="1712"/>
    </row>
    <row r="596" spans="1:112" s="8" customFormat="1" ht="12.75">
      <c r="A596" s="46"/>
      <c r="B596" s="16" t="s">
        <v>926</v>
      </c>
      <c r="C596" s="16"/>
      <c r="D596" s="16"/>
      <c r="E596" s="16"/>
      <c r="F596" s="16"/>
      <c r="G596" s="16"/>
      <c r="H596" s="1600"/>
      <c r="I596" s="1600"/>
      <c r="J596" s="1600"/>
      <c r="K596" s="1600"/>
      <c r="L596" s="1600"/>
      <c r="M596" s="1600"/>
      <c r="N596" s="1600"/>
      <c r="O596" s="1600"/>
      <c r="P596" s="1600"/>
      <c r="Q596" s="1600"/>
      <c r="R596" s="1600"/>
      <c r="S596" s="16"/>
      <c r="T596" s="46"/>
      <c r="U596" s="16" t="s">
        <v>926</v>
      </c>
      <c r="V596" s="16"/>
      <c r="W596" s="16"/>
      <c r="X596" s="16"/>
      <c r="Y596" s="16"/>
      <c r="Z596" s="16"/>
      <c r="AA596" s="1600"/>
      <c r="AB596" s="1600"/>
      <c r="AC596" s="1600"/>
      <c r="AD596" s="1600"/>
      <c r="AE596" s="1600"/>
      <c r="AF596" s="1600"/>
      <c r="AG596" s="1600"/>
      <c r="AH596" s="1600"/>
      <c r="AI596" s="1600"/>
      <c r="AJ596" s="1600"/>
      <c r="AK596" s="1600"/>
      <c r="AL596" s="16"/>
      <c r="AM596" s="72"/>
      <c r="AN596" s="72"/>
      <c r="AO596" s="72"/>
      <c r="AP596" s="72"/>
      <c r="AQ596" s="72"/>
      <c r="AR596" s="1754">
        <f t="shared" si="0"/>
        <v>0</v>
      </c>
      <c r="AS596" s="1755"/>
      <c r="AT596" s="1727">
        <f t="shared" si="1"/>
        <v>0</v>
      </c>
      <c r="AU596" s="1728"/>
      <c r="AV596" s="1754">
        <f t="shared" si="2"/>
        <v>0</v>
      </c>
      <c r="AW596" s="1755"/>
      <c r="AX596" s="1727">
        <f t="shared" si="3"/>
        <v>0</v>
      </c>
      <c r="AY596" s="1728"/>
      <c r="AZ596" s="72"/>
      <c r="BA596" s="1750">
        <f t="shared" si="4"/>
        <v>0</v>
      </c>
      <c r="BB596" s="1750"/>
      <c r="BC596" s="1750"/>
      <c r="BD596" s="1750"/>
      <c r="BE596" s="1750"/>
      <c r="BF596" s="1750">
        <f t="shared" si="5"/>
        <v>0</v>
      </c>
      <c r="BG596" s="1750"/>
      <c r="BH596" s="1750"/>
      <c r="BI596" s="1750"/>
      <c r="BJ596" s="1750"/>
      <c r="BK596" s="1750">
        <f t="shared" si="6"/>
        <v>0</v>
      </c>
      <c r="BL596" s="1750"/>
      <c r="BM596" s="1750"/>
      <c r="BN596" s="1750"/>
      <c r="BO596" s="1750"/>
      <c r="BP596" s="1750">
        <f t="shared" si="7"/>
        <v>0</v>
      </c>
      <c r="BQ596" s="1750"/>
      <c r="BR596" s="1750"/>
      <c r="BS596" s="1750"/>
      <c r="BT596" s="1750"/>
      <c r="BU596" s="1750">
        <f t="shared" si="8"/>
        <v>0</v>
      </c>
      <c r="BV596" s="1750"/>
      <c r="BW596" s="1750"/>
      <c r="BX596" s="1750"/>
      <c r="BY596" s="1750"/>
      <c r="BZ596" s="1750">
        <f t="shared" si="9"/>
        <v>0</v>
      </c>
      <c r="CA596" s="1750"/>
      <c r="CB596" s="1750"/>
      <c r="CC596" s="1750"/>
      <c r="CD596" s="1750"/>
      <c r="CE596" s="1712">
        <f t="shared" si="10"/>
        <v>0</v>
      </c>
      <c r="CF596" s="1712"/>
      <c r="CG596" s="1712"/>
      <c r="CH596" s="1712"/>
      <c r="CI596" s="1712"/>
      <c r="CJ596" s="1712">
        <f t="shared" si="11"/>
        <v>0</v>
      </c>
      <c r="CK596" s="1712"/>
      <c r="CL596" s="1712"/>
      <c r="CM596" s="1712"/>
      <c r="CN596" s="1712"/>
      <c r="CO596" s="1712">
        <f t="shared" si="12"/>
        <v>0</v>
      </c>
      <c r="CP596" s="1712"/>
      <c r="CQ596" s="1712"/>
      <c r="CR596" s="1712"/>
      <c r="CS596" s="1712"/>
      <c r="CT596" s="1712">
        <f t="shared" si="13"/>
        <v>0</v>
      </c>
      <c r="CU596" s="1712"/>
      <c r="CV596" s="1712"/>
      <c r="CW596" s="1712"/>
      <c r="CX596" s="1712"/>
      <c r="CY596" s="1712">
        <f t="shared" si="14"/>
        <v>0</v>
      </c>
      <c r="CZ596" s="1712"/>
      <c r="DA596" s="1712"/>
      <c r="DB596" s="1712"/>
      <c r="DC596" s="1712"/>
      <c r="DD596" s="1712">
        <f t="shared" si="15"/>
        <v>0</v>
      </c>
      <c r="DE596" s="1712"/>
      <c r="DF596" s="1712"/>
      <c r="DG596" s="1712"/>
      <c r="DH596" s="1712"/>
    </row>
    <row r="597" spans="1:112" s="8" customFormat="1" ht="12.75">
      <c r="A597" s="46"/>
      <c r="B597" s="16" t="s">
        <v>928</v>
      </c>
      <c r="C597" s="16"/>
      <c r="D597" s="16"/>
      <c r="E597" s="16"/>
      <c r="F597" s="16"/>
      <c r="G597" s="16"/>
      <c r="H597" s="16"/>
      <c r="I597" s="16"/>
      <c r="J597" s="16"/>
      <c r="K597" s="16"/>
      <c r="L597" s="16"/>
      <c r="M597" s="16"/>
      <c r="N597" s="1613" t="s">
        <v>536</v>
      </c>
      <c r="O597" s="1613"/>
      <c r="P597" s="16"/>
      <c r="Q597" s="16"/>
      <c r="R597" s="16"/>
      <c r="S597" s="16"/>
      <c r="T597" s="46"/>
      <c r="U597" s="16" t="s">
        <v>928</v>
      </c>
      <c r="V597" s="16"/>
      <c r="W597" s="16"/>
      <c r="X597" s="16"/>
      <c r="Y597" s="16"/>
      <c r="Z597" s="16"/>
      <c r="AA597" s="16"/>
      <c r="AB597" s="16"/>
      <c r="AC597" s="16"/>
      <c r="AD597" s="16"/>
      <c r="AE597" s="16"/>
      <c r="AF597" s="16"/>
      <c r="AG597" s="1613" t="s">
        <v>536</v>
      </c>
      <c r="AH597" s="1613"/>
      <c r="AI597" s="16"/>
      <c r="AJ597" s="16"/>
      <c r="AK597" s="16"/>
      <c r="AL597" s="16"/>
      <c r="AM597" s="72"/>
      <c r="AN597" s="72"/>
      <c r="AO597" s="72"/>
      <c r="AP597" s="72"/>
      <c r="AQ597" s="72"/>
      <c r="AR597" s="1754">
        <f t="shared" si="0"/>
        <v>0</v>
      </c>
      <c r="AS597" s="1755"/>
      <c r="AT597" s="1727">
        <f t="shared" si="1"/>
        <v>0</v>
      </c>
      <c r="AU597" s="1728"/>
      <c r="AV597" s="1754">
        <f t="shared" si="2"/>
        <v>0</v>
      </c>
      <c r="AW597" s="1755"/>
      <c r="AX597" s="1727">
        <f t="shared" si="3"/>
        <v>0</v>
      </c>
      <c r="AY597" s="1728"/>
      <c r="AZ597" s="72"/>
      <c r="BA597" s="1750">
        <f t="shared" si="4"/>
        <v>0</v>
      </c>
      <c r="BB597" s="1750"/>
      <c r="BC597" s="1750"/>
      <c r="BD597" s="1750"/>
      <c r="BE597" s="1750"/>
      <c r="BF597" s="1750">
        <f t="shared" si="5"/>
        <v>0</v>
      </c>
      <c r="BG597" s="1750"/>
      <c r="BH597" s="1750"/>
      <c r="BI597" s="1750"/>
      <c r="BJ597" s="1750"/>
      <c r="BK597" s="1750">
        <f t="shared" si="6"/>
        <v>0</v>
      </c>
      <c r="BL597" s="1750"/>
      <c r="BM597" s="1750"/>
      <c r="BN597" s="1750"/>
      <c r="BO597" s="1750"/>
      <c r="BP597" s="1750">
        <f t="shared" si="7"/>
        <v>0</v>
      </c>
      <c r="BQ597" s="1750"/>
      <c r="BR597" s="1750"/>
      <c r="BS597" s="1750"/>
      <c r="BT597" s="1750"/>
      <c r="BU597" s="1750">
        <f t="shared" si="8"/>
        <v>0</v>
      </c>
      <c r="BV597" s="1750"/>
      <c r="BW597" s="1750"/>
      <c r="BX597" s="1750"/>
      <c r="BY597" s="1750"/>
      <c r="BZ597" s="1750">
        <f t="shared" si="9"/>
        <v>0</v>
      </c>
      <c r="CA597" s="1750"/>
      <c r="CB597" s="1750"/>
      <c r="CC597" s="1750"/>
      <c r="CD597" s="1750"/>
      <c r="CE597" s="1712">
        <f t="shared" si="10"/>
        <v>0</v>
      </c>
      <c r="CF597" s="1712"/>
      <c r="CG597" s="1712"/>
      <c r="CH597" s="1712"/>
      <c r="CI597" s="1712"/>
      <c r="CJ597" s="1712">
        <f t="shared" si="11"/>
        <v>0</v>
      </c>
      <c r="CK597" s="1712"/>
      <c r="CL597" s="1712"/>
      <c r="CM597" s="1712"/>
      <c r="CN597" s="1712"/>
      <c r="CO597" s="1712">
        <f t="shared" si="12"/>
        <v>0</v>
      </c>
      <c r="CP597" s="1712"/>
      <c r="CQ597" s="1712"/>
      <c r="CR597" s="1712"/>
      <c r="CS597" s="1712"/>
      <c r="CT597" s="1712">
        <f t="shared" si="13"/>
        <v>0</v>
      </c>
      <c r="CU597" s="1712"/>
      <c r="CV597" s="1712"/>
      <c r="CW597" s="1712"/>
      <c r="CX597" s="1712"/>
      <c r="CY597" s="1712">
        <f t="shared" si="14"/>
        <v>0</v>
      </c>
      <c r="CZ597" s="1712"/>
      <c r="DA597" s="1712"/>
      <c r="DB597" s="1712"/>
      <c r="DC597" s="1712"/>
      <c r="DD597" s="1712">
        <f t="shared" si="15"/>
        <v>0</v>
      </c>
      <c r="DE597" s="1712"/>
      <c r="DF597" s="1712"/>
      <c r="DG597" s="1712"/>
      <c r="DH597" s="1712"/>
    </row>
    <row r="598" spans="1:112" ht="12.75">
      <c r="AM598" s="72"/>
      <c r="AN598" s="72"/>
      <c r="AO598" s="72"/>
      <c r="AP598" s="72"/>
      <c r="AQ598" s="72"/>
      <c r="AR598" s="1754">
        <f t="shared" si="0"/>
        <v>0</v>
      </c>
      <c r="AS598" s="1755"/>
      <c r="AT598" s="1727">
        <f t="shared" si="1"/>
        <v>0</v>
      </c>
      <c r="AU598" s="1728"/>
      <c r="AV598" s="1754">
        <f t="shared" si="2"/>
        <v>0</v>
      </c>
      <c r="AW598" s="1755"/>
      <c r="AX598" s="1727">
        <f t="shared" si="3"/>
        <v>0</v>
      </c>
      <c r="AY598" s="1728"/>
      <c r="AZ598" s="72"/>
      <c r="BA598" s="1750">
        <f t="shared" si="4"/>
        <v>0</v>
      </c>
      <c r="BB598" s="1750"/>
      <c r="BC598" s="1750"/>
      <c r="BD598" s="1750"/>
      <c r="BE598" s="1750"/>
      <c r="BF598" s="1750">
        <f t="shared" si="5"/>
        <v>0</v>
      </c>
      <c r="BG598" s="1750"/>
      <c r="BH598" s="1750"/>
      <c r="BI598" s="1750"/>
      <c r="BJ598" s="1750"/>
      <c r="BK598" s="1750">
        <f t="shared" si="6"/>
        <v>0</v>
      </c>
      <c r="BL598" s="1750"/>
      <c r="BM598" s="1750"/>
      <c r="BN598" s="1750"/>
      <c r="BO598" s="1750"/>
      <c r="BP598" s="1750">
        <f t="shared" si="7"/>
        <v>0</v>
      </c>
      <c r="BQ598" s="1750"/>
      <c r="BR598" s="1750"/>
      <c r="BS598" s="1750"/>
      <c r="BT598" s="1750"/>
      <c r="BU598" s="1750">
        <f t="shared" si="8"/>
        <v>0</v>
      </c>
      <c r="BV598" s="1750"/>
      <c r="BW598" s="1750"/>
      <c r="BX598" s="1750"/>
      <c r="BY598" s="1750"/>
      <c r="BZ598" s="1750">
        <f t="shared" si="9"/>
        <v>0</v>
      </c>
      <c r="CA598" s="1750"/>
      <c r="CB598" s="1750"/>
      <c r="CC598" s="1750"/>
      <c r="CD598" s="1750"/>
      <c r="CE598" s="1712">
        <f t="shared" si="10"/>
        <v>0</v>
      </c>
      <c r="CF598" s="1712"/>
      <c r="CG598" s="1712"/>
      <c r="CH598" s="1712"/>
      <c r="CI598" s="1712"/>
      <c r="CJ598" s="1712">
        <f t="shared" si="11"/>
        <v>0</v>
      </c>
      <c r="CK598" s="1712"/>
      <c r="CL598" s="1712"/>
      <c r="CM598" s="1712"/>
      <c r="CN598" s="1712"/>
      <c r="CO598" s="1712">
        <f t="shared" si="12"/>
        <v>0</v>
      </c>
      <c r="CP598" s="1712"/>
      <c r="CQ598" s="1712"/>
      <c r="CR598" s="1712"/>
      <c r="CS598" s="1712"/>
      <c r="CT598" s="1712">
        <f t="shared" si="13"/>
        <v>0</v>
      </c>
      <c r="CU598" s="1712"/>
      <c r="CV598" s="1712"/>
      <c r="CW598" s="1712"/>
      <c r="CX598" s="1712"/>
      <c r="CY598" s="1712">
        <f t="shared" si="14"/>
        <v>0</v>
      </c>
      <c r="CZ598" s="1712"/>
      <c r="DA598" s="1712"/>
      <c r="DB598" s="1712"/>
      <c r="DC598" s="1712"/>
      <c r="DD598" s="1712">
        <f t="shared" si="15"/>
        <v>0</v>
      </c>
      <c r="DE598" s="1712"/>
      <c r="DF598" s="1712"/>
      <c r="DG598" s="1712"/>
      <c r="DH598" s="1712"/>
    </row>
    <row r="599" spans="1:112" ht="12.75">
      <c r="A599" s="101" t="s">
        <v>37</v>
      </c>
      <c r="B599" s="16" t="s">
        <v>92</v>
      </c>
      <c r="G599" s="1801">
        <f>C555</f>
        <v>0</v>
      </c>
      <c r="H599" s="1801"/>
      <c r="I599" s="1801"/>
      <c r="J599" s="1801"/>
      <c r="K599" s="1801"/>
      <c r="L599" s="1801"/>
      <c r="M599" s="1801"/>
      <c r="N599" s="1801"/>
      <c r="O599" s="1801"/>
      <c r="P599" s="1801"/>
      <c r="Q599" s="1801"/>
      <c r="R599" s="1801"/>
      <c r="T599" s="101" t="s">
        <v>38</v>
      </c>
      <c r="U599" s="16" t="s">
        <v>92</v>
      </c>
      <c r="Z599" s="1801">
        <f>C556</f>
        <v>0</v>
      </c>
      <c r="AA599" s="1801"/>
      <c r="AB599" s="1801"/>
      <c r="AC599" s="1801"/>
      <c r="AD599" s="1801"/>
      <c r="AE599" s="1801"/>
      <c r="AF599" s="1801"/>
      <c r="AG599" s="1801"/>
      <c r="AH599" s="1801"/>
      <c r="AI599" s="1801"/>
      <c r="AJ599" s="1801"/>
      <c r="AK599" s="1801"/>
      <c r="AM599" s="72"/>
      <c r="AN599" s="72"/>
      <c r="AO599" s="72"/>
      <c r="AP599" s="72"/>
      <c r="AQ599" s="72"/>
      <c r="AR599" s="1754">
        <f t="shared" si="0"/>
        <v>0</v>
      </c>
      <c r="AS599" s="1755"/>
      <c r="AT599" s="1727">
        <f t="shared" si="1"/>
        <v>0</v>
      </c>
      <c r="AU599" s="1728"/>
      <c r="AV599" s="1754">
        <f t="shared" si="2"/>
        <v>0</v>
      </c>
      <c r="AW599" s="1755"/>
      <c r="AX599" s="1727">
        <f t="shared" si="3"/>
        <v>0</v>
      </c>
      <c r="AY599" s="1728"/>
      <c r="AZ599" s="72"/>
      <c r="BA599" s="1750">
        <f t="shared" si="4"/>
        <v>0</v>
      </c>
      <c r="BB599" s="1750"/>
      <c r="BC599" s="1750"/>
      <c r="BD599" s="1750"/>
      <c r="BE599" s="1750"/>
      <c r="BF599" s="1750">
        <f t="shared" si="5"/>
        <v>0</v>
      </c>
      <c r="BG599" s="1750"/>
      <c r="BH599" s="1750"/>
      <c r="BI599" s="1750"/>
      <c r="BJ599" s="1750"/>
      <c r="BK599" s="1750">
        <f t="shared" si="6"/>
        <v>0</v>
      </c>
      <c r="BL599" s="1750"/>
      <c r="BM599" s="1750"/>
      <c r="BN599" s="1750"/>
      <c r="BO599" s="1750"/>
      <c r="BP599" s="1750">
        <f t="shared" si="7"/>
        <v>0</v>
      </c>
      <c r="BQ599" s="1750"/>
      <c r="BR599" s="1750"/>
      <c r="BS599" s="1750"/>
      <c r="BT599" s="1750"/>
      <c r="BU599" s="1750">
        <f t="shared" si="8"/>
        <v>0</v>
      </c>
      <c r="BV599" s="1750"/>
      <c r="BW599" s="1750"/>
      <c r="BX599" s="1750"/>
      <c r="BY599" s="1750"/>
      <c r="BZ599" s="1750">
        <f t="shared" si="9"/>
        <v>0</v>
      </c>
      <c r="CA599" s="1750"/>
      <c r="CB599" s="1750"/>
      <c r="CC599" s="1750"/>
      <c r="CD599" s="1750"/>
      <c r="CE599" s="1712">
        <f t="shared" si="10"/>
        <v>0</v>
      </c>
      <c r="CF599" s="1712"/>
      <c r="CG599" s="1712"/>
      <c r="CH599" s="1712"/>
      <c r="CI599" s="1712"/>
      <c r="CJ599" s="1712">
        <f t="shared" si="11"/>
        <v>0</v>
      </c>
      <c r="CK599" s="1712"/>
      <c r="CL599" s="1712"/>
      <c r="CM599" s="1712"/>
      <c r="CN599" s="1712"/>
      <c r="CO599" s="1712">
        <f t="shared" si="12"/>
        <v>0</v>
      </c>
      <c r="CP599" s="1712"/>
      <c r="CQ599" s="1712"/>
      <c r="CR599" s="1712"/>
      <c r="CS599" s="1712"/>
      <c r="CT599" s="1712">
        <f t="shared" si="13"/>
        <v>0</v>
      </c>
      <c r="CU599" s="1712"/>
      <c r="CV599" s="1712"/>
      <c r="CW599" s="1712"/>
      <c r="CX599" s="1712"/>
      <c r="CY599" s="1712">
        <f t="shared" si="14"/>
        <v>0</v>
      </c>
      <c r="CZ599" s="1712"/>
      <c r="DA599" s="1712"/>
      <c r="DB599" s="1712"/>
      <c r="DC599" s="1712"/>
      <c r="DD599" s="1712">
        <f t="shared" si="15"/>
        <v>0</v>
      </c>
      <c r="DE599" s="1712"/>
      <c r="DF599" s="1712"/>
      <c r="DG599" s="1712"/>
      <c r="DH599" s="1712"/>
    </row>
    <row r="600" spans="1:112" ht="12.75">
      <c r="B600" s="16" t="s">
        <v>421</v>
      </c>
      <c r="G600" s="1600"/>
      <c r="H600" s="1600"/>
      <c r="I600" s="1600"/>
      <c r="J600" s="1600"/>
      <c r="K600" s="1600"/>
      <c r="L600" s="1600"/>
      <c r="M600" s="1600"/>
      <c r="N600" s="1600"/>
      <c r="O600" s="1600"/>
      <c r="P600" s="1600"/>
      <c r="Q600" s="1600"/>
      <c r="R600" s="1600"/>
      <c r="U600" s="16" t="s">
        <v>421</v>
      </c>
      <c r="Z600" s="1600"/>
      <c r="AA600" s="1600"/>
      <c r="AB600" s="1600"/>
      <c r="AC600" s="1600"/>
      <c r="AD600" s="1600"/>
      <c r="AE600" s="1600"/>
      <c r="AF600" s="1600"/>
      <c r="AG600" s="1600"/>
      <c r="AH600" s="1600"/>
      <c r="AI600" s="1600"/>
      <c r="AJ600" s="1600"/>
      <c r="AK600" s="1600"/>
      <c r="AL600" s="35"/>
      <c r="AM600" s="72"/>
      <c r="AN600" s="72"/>
      <c r="AO600" s="72"/>
      <c r="AP600" s="72"/>
      <c r="AQ600" s="72"/>
      <c r="AR600" s="1754">
        <f t="shared" si="0"/>
        <v>0</v>
      </c>
      <c r="AS600" s="1755"/>
      <c r="AT600" s="1727">
        <f t="shared" si="1"/>
        <v>0</v>
      </c>
      <c r="AU600" s="1728"/>
      <c r="AV600" s="1754">
        <f t="shared" si="2"/>
        <v>0</v>
      </c>
      <c r="AW600" s="1755"/>
      <c r="AX600" s="1727">
        <f t="shared" si="3"/>
        <v>0</v>
      </c>
      <c r="AY600" s="1728"/>
      <c r="AZ600" s="72"/>
      <c r="BA600" s="1750">
        <f t="shared" si="4"/>
        <v>0</v>
      </c>
      <c r="BB600" s="1750"/>
      <c r="BC600" s="1750"/>
      <c r="BD600" s="1750"/>
      <c r="BE600" s="1750"/>
      <c r="BF600" s="1750">
        <f t="shared" si="5"/>
        <v>0</v>
      </c>
      <c r="BG600" s="1750"/>
      <c r="BH600" s="1750"/>
      <c r="BI600" s="1750"/>
      <c r="BJ600" s="1750"/>
      <c r="BK600" s="1750">
        <f t="shared" si="6"/>
        <v>0</v>
      </c>
      <c r="BL600" s="1750"/>
      <c r="BM600" s="1750"/>
      <c r="BN600" s="1750"/>
      <c r="BO600" s="1750"/>
      <c r="BP600" s="1750">
        <f t="shared" si="7"/>
        <v>0</v>
      </c>
      <c r="BQ600" s="1750"/>
      <c r="BR600" s="1750"/>
      <c r="BS600" s="1750"/>
      <c r="BT600" s="1750"/>
      <c r="BU600" s="1750">
        <f t="shared" si="8"/>
        <v>0</v>
      </c>
      <c r="BV600" s="1750"/>
      <c r="BW600" s="1750"/>
      <c r="BX600" s="1750"/>
      <c r="BY600" s="1750"/>
      <c r="BZ600" s="1750">
        <f t="shared" si="9"/>
        <v>0</v>
      </c>
      <c r="CA600" s="1750"/>
      <c r="CB600" s="1750"/>
      <c r="CC600" s="1750"/>
      <c r="CD600" s="1750"/>
      <c r="CE600" s="1712">
        <f t="shared" si="10"/>
        <v>0</v>
      </c>
      <c r="CF600" s="1712"/>
      <c r="CG600" s="1712"/>
      <c r="CH600" s="1712"/>
      <c r="CI600" s="1712"/>
      <c r="CJ600" s="1712">
        <f t="shared" si="11"/>
        <v>0</v>
      </c>
      <c r="CK600" s="1712"/>
      <c r="CL600" s="1712"/>
      <c r="CM600" s="1712"/>
      <c r="CN600" s="1712"/>
      <c r="CO600" s="1712">
        <f t="shared" si="12"/>
        <v>0</v>
      </c>
      <c r="CP600" s="1712"/>
      <c r="CQ600" s="1712"/>
      <c r="CR600" s="1712"/>
      <c r="CS600" s="1712"/>
      <c r="CT600" s="1712">
        <f t="shared" si="13"/>
        <v>0</v>
      </c>
      <c r="CU600" s="1712"/>
      <c r="CV600" s="1712"/>
      <c r="CW600" s="1712"/>
      <c r="CX600" s="1712"/>
      <c r="CY600" s="1712">
        <f t="shared" si="14"/>
        <v>0</v>
      </c>
      <c r="CZ600" s="1712"/>
      <c r="DA600" s="1712"/>
      <c r="DB600" s="1712"/>
      <c r="DC600" s="1712"/>
      <c r="DD600" s="1712">
        <f t="shared" si="15"/>
        <v>0</v>
      </c>
      <c r="DE600" s="1712"/>
      <c r="DF600" s="1712"/>
      <c r="DG600" s="1712"/>
      <c r="DH600" s="1712"/>
    </row>
    <row r="601" spans="1:112" ht="12.75">
      <c r="B601" s="16" t="s">
        <v>484</v>
      </c>
      <c r="G601" s="1600"/>
      <c r="H601" s="1600"/>
      <c r="I601" s="1600"/>
      <c r="J601" s="1600"/>
      <c r="K601" s="1600"/>
      <c r="L601" s="1600"/>
      <c r="M601" s="1600"/>
      <c r="N601" s="1600"/>
      <c r="O601" s="1600"/>
      <c r="P601" s="1600"/>
      <c r="Q601" s="1600"/>
      <c r="R601" s="1600"/>
      <c r="U601" s="16" t="s">
        <v>484</v>
      </c>
      <c r="Z601" s="1724"/>
      <c r="AA601" s="1724"/>
      <c r="AB601" s="1724"/>
      <c r="AC601" s="1724"/>
      <c r="AD601" s="1724"/>
      <c r="AE601" s="1724"/>
      <c r="AF601" s="1724"/>
      <c r="AG601" s="1724"/>
      <c r="AH601" s="1724"/>
      <c r="AI601" s="1724"/>
      <c r="AJ601" s="1724"/>
      <c r="AK601" s="1724"/>
      <c r="AL601" s="506"/>
      <c r="AM601" s="72"/>
      <c r="AN601" s="72"/>
      <c r="AO601" s="72"/>
      <c r="AP601" s="72"/>
      <c r="AQ601" s="72"/>
      <c r="AR601" s="1754">
        <f t="shared" si="0"/>
        <v>0</v>
      </c>
      <c r="AS601" s="1755"/>
      <c r="AT601" s="1727">
        <f t="shared" si="1"/>
        <v>0</v>
      </c>
      <c r="AU601" s="1728"/>
      <c r="AV601" s="1754">
        <f t="shared" si="2"/>
        <v>0</v>
      </c>
      <c r="AW601" s="1755"/>
      <c r="AX601" s="1727">
        <f t="shared" si="3"/>
        <v>0</v>
      </c>
      <c r="AY601" s="1728"/>
      <c r="AZ601" s="72"/>
      <c r="BA601" s="1750">
        <f t="shared" si="4"/>
        <v>0</v>
      </c>
      <c r="BB601" s="1750"/>
      <c r="BC601" s="1750"/>
      <c r="BD601" s="1750"/>
      <c r="BE601" s="1750"/>
      <c r="BF601" s="1750">
        <f t="shared" si="5"/>
        <v>0</v>
      </c>
      <c r="BG601" s="1750"/>
      <c r="BH601" s="1750"/>
      <c r="BI601" s="1750"/>
      <c r="BJ601" s="1750"/>
      <c r="BK601" s="1750">
        <f t="shared" si="6"/>
        <v>0</v>
      </c>
      <c r="BL601" s="1750"/>
      <c r="BM601" s="1750"/>
      <c r="BN601" s="1750"/>
      <c r="BO601" s="1750"/>
      <c r="BP601" s="1750">
        <f t="shared" si="7"/>
        <v>0</v>
      </c>
      <c r="BQ601" s="1750"/>
      <c r="BR601" s="1750"/>
      <c r="BS601" s="1750"/>
      <c r="BT601" s="1750"/>
      <c r="BU601" s="1750">
        <f t="shared" si="8"/>
        <v>0</v>
      </c>
      <c r="BV601" s="1750"/>
      <c r="BW601" s="1750"/>
      <c r="BX601" s="1750"/>
      <c r="BY601" s="1750"/>
      <c r="BZ601" s="1750">
        <f t="shared" si="9"/>
        <v>0</v>
      </c>
      <c r="CA601" s="1750"/>
      <c r="CB601" s="1750"/>
      <c r="CC601" s="1750"/>
      <c r="CD601" s="1750"/>
      <c r="CE601" s="1712">
        <f t="shared" si="10"/>
        <v>0</v>
      </c>
      <c r="CF601" s="1712"/>
      <c r="CG601" s="1712"/>
      <c r="CH601" s="1712"/>
      <c r="CI601" s="1712"/>
      <c r="CJ601" s="1712">
        <f t="shared" si="11"/>
        <v>0</v>
      </c>
      <c r="CK601" s="1712"/>
      <c r="CL601" s="1712"/>
      <c r="CM601" s="1712"/>
      <c r="CN601" s="1712"/>
      <c r="CO601" s="1712">
        <f t="shared" si="12"/>
        <v>0</v>
      </c>
      <c r="CP601" s="1712"/>
      <c r="CQ601" s="1712"/>
      <c r="CR601" s="1712"/>
      <c r="CS601" s="1712"/>
      <c r="CT601" s="1712">
        <f t="shared" si="13"/>
        <v>0</v>
      </c>
      <c r="CU601" s="1712"/>
      <c r="CV601" s="1712"/>
      <c r="CW601" s="1712"/>
      <c r="CX601" s="1712"/>
      <c r="CY601" s="1712">
        <f t="shared" si="14"/>
        <v>0</v>
      </c>
      <c r="CZ601" s="1712"/>
      <c r="DA601" s="1712"/>
      <c r="DB601" s="1712"/>
      <c r="DC601" s="1712"/>
      <c r="DD601" s="1712">
        <f t="shared" si="15"/>
        <v>0</v>
      </c>
      <c r="DE601" s="1712"/>
      <c r="DF601" s="1712"/>
      <c r="DG601" s="1712"/>
      <c r="DH601" s="1712"/>
    </row>
    <row r="602" spans="1:112" ht="12.75">
      <c r="B602" s="16" t="s">
        <v>925</v>
      </c>
      <c r="G602" s="1600"/>
      <c r="H602" s="1600"/>
      <c r="I602" s="1600"/>
      <c r="J602" s="1600"/>
      <c r="K602" s="1600"/>
      <c r="L602" s="1600"/>
      <c r="M602" s="1600"/>
      <c r="N602" s="1600"/>
      <c r="O602" s="1600"/>
      <c r="P602" s="1600"/>
      <c r="Q602" s="1600"/>
      <c r="R602" s="1600"/>
      <c r="U602" s="16" t="s">
        <v>925</v>
      </c>
      <c r="Z602" s="1724"/>
      <c r="AA602" s="1724"/>
      <c r="AB602" s="1724"/>
      <c r="AC602" s="1724"/>
      <c r="AD602" s="1724"/>
      <c r="AE602" s="1724"/>
      <c r="AF602" s="1724"/>
      <c r="AG602" s="1724"/>
      <c r="AH602" s="1724"/>
      <c r="AI602" s="1724"/>
      <c r="AJ602" s="1724"/>
      <c r="AK602" s="1724"/>
      <c r="AL602" s="506"/>
      <c r="AM602" s="72"/>
      <c r="AN602" s="72"/>
      <c r="AO602" s="72"/>
      <c r="AP602" s="72"/>
      <c r="AQ602" s="72"/>
      <c r="AR602" s="1754">
        <f t="shared" si="0"/>
        <v>0</v>
      </c>
      <c r="AS602" s="1755"/>
      <c r="AT602" s="1727">
        <f t="shared" si="1"/>
        <v>0</v>
      </c>
      <c r="AU602" s="1728"/>
      <c r="AV602" s="1754">
        <f t="shared" si="2"/>
        <v>0</v>
      </c>
      <c r="AW602" s="1755"/>
      <c r="AX602" s="1727">
        <f t="shared" si="3"/>
        <v>0</v>
      </c>
      <c r="AY602" s="1728"/>
      <c r="AZ602" s="72"/>
      <c r="BA602" s="1750">
        <f t="shared" si="4"/>
        <v>0</v>
      </c>
      <c r="BB602" s="1750"/>
      <c r="BC602" s="1750"/>
      <c r="BD602" s="1750"/>
      <c r="BE602" s="1750"/>
      <c r="BF602" s="1750">
        <f t="shared" si="5"/>
        <v>0</v>
      </c>
      <c r="BG602" s="1750"/>
      <c r="BH602" s="1750"/>
      <c r="BI602" s="1750"/>
      <c r="BJ602" s="1750"/>
      <c r="BK602" s="1750">
        <f t="shared" si="6"/>
        <v>0</v>
      </c>
      <c r="BL602" s="1750"/>
      <c r="BM602" s="1750"/>
      <c r="BN602" s="1750"/>
      <c r="BO602" s="1750"/>
      <c r="BP602" s="1750">
        <f t="shared" si="7"/>
        <v>0</v>
      </c>
      <c r="BQ602" s="1750"/>
      <c r="BR602" s="1750"/>
      <c r="BS602" s="1750"/>
      <c r="BT602" s="1750"/>
      <c r="BU602" s="1750">
        <f t="shared" si="8"/>
        <v>0</v>
      </c>
      <c r="BV602" s="1750"/>
      <c r="BW602" s="1750"/>
      <c r="BX602" s="1750"/>
      <c r="BY602" s="1750"/>
      <c r="BZ602" s="1750">
        <f t="shared" si="9"/>
        <v>0</v>
      </c>
      <c r="CA602" s="1750"/>
      <c r="CB602" s="1750"/>
      <c r="CC602" s="1750"/>
      <c r="CD602" s="1750"/>
      <c r="CE602" s="1712">
        <f t="shared" si="10"/>
        <v>0</v>
      </c>
      <c r="CF602" s="1712"/>
      <c r="CG602" s="1712"/>
      <c r="CH602" s="1712"/>
      <c r="CI602" s="1712"/>
      <c r="CJ602" s="1712">
        <f t="shared" si="11"/>
        <v>0</v>
      </c>
      <c r="CK602" s="1712"/>
      <c r="CL602" s="1712"/>
      <c r="CM602" s="1712"/>
      <c r="CN602" s="1712"/>
      <c r="CO602" s="1712">
        <f t="shared" si="12"/>
        <v>0</v>
      </c>
      <c r="CP602" s="1712"/>
      <c r="CQ602" s="1712"/>
      <c r="CR602" s="1712"/>
      <c r="CS602" s="1712"/>
      <c r="CT602" s="1712">
        <f t="shared" si="13"/>
        <v>0</v>
      </c>
      <c r="CU602" s="1712"/>
      <c r="CV602" s="1712"/>
      <c r="CW602" s="1712"/>
      <c r="CX602" s="1712"/>
      <c r="CY602" s="1712">
        <f t="shared" si="14"/>
        <v>0</v>
      </c>
      <c r="CZ602" s="1712"/>
      <c r="DA602" s="1712"/>
      <c r="DB602" s="1712"/>
      <c r="DC602" s="1712"/>
      <c r="DD602" s="1712">
        <f t="shared" si="15"/>
        <v>0</v>
      </c>
      <c r="DE602" s="1712"/>
      <c r="DF602" s="1712"/>
      <c r="DG602" s="1712"/>
      <c r="DH602" s="1712"/>
    </row>
    <row r="603" spans="1:112" ht="12.75">
      <c r="B603" s="16" t="s">
        <v>724</v>
      </c>
      <c r="G603" s="1594"/>
      <c r="H603" s="1594"/>
      <c r="I603" s="1594"/>
      <c r="J603" s="1594"/>
      <c r="K603" s="1594"/>
      <c r="L603" s="1594"/>
      <c r="O603" s="161" t="s">
        <v>908</v>
      </c>
      <c r="P603" s="1601"/>
      <c r="Q603" s="1601"/>
      <c r="R603" s="1601"/>
      <c r="U603" s="16" t="s">
        <v>724</v>
      </c>
      <c r="Z603" s="1594"/>
      <c r="AA603" s="1594"/>
      <c r="AB603" s="1594"/>
      <c r="AC603" s="1594"/>
      <c r="AD603" s="1594"/>
      <c r="AE603" s="1594"/>
      <c r="AH603" s="161" t="s">
        <v>908</v>
      </c>
      <c r="AI603" s="1601"/>
      <c r="AJ603" s="1601"/>
      <c r="AK603" s="1601"/>
      <c r="AL603" s="3"/>
      <c r="AM603" s="72"/>
      <c r="AN603" s="72"/>
      <c r="AO603" s="72"/>
      <c r="AP603" s="72"/>
      <c r="AQ603" s="72"/>
      <c r="AR603" s="1754">
        <f t="shared" si="0"/>
        <v>0</v>
      </c>
      <c r="AS603" s="1755"/>
      <c r="AT603" s="1727">
        <f t="shared" si="1"/>
        <v>0</v>
      </c>
      <c r="AU603" s="1728"/>
      <c r="AV603" s="1754">
        <f t="shared" si="2"/>
        <v>0</v>
      </c>
      <c r="AW603" s="1755"/>
      <c r="AX603" s="1727">
        <f t="shared" si="3"/>
        <v>0</v>
      </c>
      <c r="AY603" s="1728"/>
      <c r="AZ603" s="72"/>
      <c r="BA603" s="1750">
        <f t="shared" si="4"/>
        <v>0</v>
      </c>
      <c r="BB603" s="1750"/>
      <c r="BC603" s="1750"/>
      <c r="BD603" s="1750"/>
      <c r="BE603" s="1750"/>
      <c r="BF603" s="1750">
        <f t="shared" si="5"/>
        <v>0</v>
      </c>
      <c r="BG603" s="1750"/>
      <c r="BH603" s="1750"/>
      <c r="BI603" s="1750"/>
      <c r="BJ603" s="1750"/>
      <c r="BK603" s="1750">
        <f t="shared" si="6"/>
        <v>0</v>
      </c>
      <c r="BL603" s="1750"/>
      <c r="BM603" s="1750"/>
      <c r="BN603" s="1750"/>
      <c r="BO603" s="1750"/>
      <c r="BP603" s="1750">
        <f t="shared" si="7"/>
        <v>0</v>
      </c>
      <c r="BQ603" s="1750"/>
      <c r="BR603" s="1750"/>
      <c r="BS603" s="1750"/>
      <c r="BT603" s="1750"/>
      <c r="BU603" s="1750">
        <f t="shared" si="8"/>
        <v>0</v>
      </c>
      <c r="BV603" s="1750"/>
      <c r="BW603" s="1750"/>
      <c r="BX603" s="1750"/>
      <c r="BY603" s="1750"/>
      <c r="BZ603" s="1750">
        <f t="shared" si="9"/>
        <v>0</v>
      </c>
      <c r="CA603" s="1750"/>
      <c r="CB603" s="1750"/>
      <c r="CC603" s="1750"/>
      <c r="CD603" s="1750"/>
      <c r="CE603" s="1712">
        <f t="shared" si="10"/>
        <v>0</v>
      </c>
      <c r="CF603" s="1712"/>
      <c r="CG603" s="1712"/>
      <c r="CH603" s="1712"/>
      <c r="CI603" s="1712"/>
      <c r="CJ603" s="1712">
        <f t="shared" si="11"/>
        <v>0</v>
      </c>
      <c r="CK603" s="1712"/>
      <c r="CL603" s="1712"/>
      <c r="CM603" s="1712"/>
      <c r="CN603" s="1712"/>
      <c r="CO603" s="1712">
        <f t="shared" si="12"/>
        <v>0</v>
      </c>
      <c r="CP603" s="1712"/>
      <c r="CQ603" s="1712"/>
      <c r="CR603" s="1712"/>
      <c r="CS603" s="1712"/>
      <c r="CT603" s="1712">
        <f t="shared" si="13"/>
        <v>0</v>
      </c>
      <c r="CU603" s="1712"/>
      <c r="CV603" s="1712"/>
      <c r="CW603" s="1712"/>
      <c r="CX603" s="1712"/>
      <c r="CY603" s="1712">
        <f t="shared" si="14"/>
        <v>0</v>
      </c>
      <c r="CZ603" s="1712"/>
      <c r="DA603" s="1712"/>
      <c r="DB603" s="1712"/>
      <c r="DC603" s="1712"/>
      <c r="DD603" s="1712">
        <f t="shared" si="15"/>
        <v>0</v>
      </c>
      <c r="DE603" s="1712"/>
      <c r="DF603" s="1712"/>
      <c r="DG603" s="1712"/>
      <c r="DH603" s="1712"/>
    </row>
    <row r="604" spans="1:112" ht="12.75" customHeight="1">
      <c r="B604" s="16" t="s">
        <v>926</v>
      </c>
      <c r="H604" s="1600"/>
      <c r="I604" s="1600"/>
      <c r="J604" s="1600"/>
      <c r="K604" s="1600"/>
      <c r="L604" s="1600"/>
      <c r="M604" s="1600"/>
      <c r="N604" s="1600"/>
      <c r="O604" s="1600"/>
      <c r="P604" s="1600"/>
      <c r="Q604" s="1600"/>
      <c r="R604" s="1600"/>
      <c r="U604" s="16" t="s">
        <v>926</v>
      </c>
      <c r="AA604" s="1600"/>
      <c r="AB604" s="1600"/>
      <c r="AC604" s="1600"/>
      <c r="AD604" s="1600"/>
      <c r="AE604" s="1600"/>
      <c r="AF604" s="1600"/>
      <c r="AG604" s="1600"/>
      <c r="AH604" s="1600"/>
      <c r="AI604" s="1600"/>
      <c r="AJ604" s="1600"/>
      <c r="AK604" s="1600"/>
      <c r="AL604" s="3"/>
      <c r="AM604" s="72"/>
      <c r="AN604" s="72"/>
      <c r="AO604" s="72"/>
      <c r="AP604" s="72"/>
      <c r="AQ604" s="72"/>
      <c r="AR604" s="1754">
        <f t="shared" si="0"/>
        <v>0</v>
      </c>
      <c r="AS604" s="1755"/>
      <c r="AT604" s="1727">
        <f t="shared" si="1"/>
        <v>0</v>
      </c>
      <c r="AU604" s="1728"/>
      <c r="AV604" s="1754">
        <f t="shared" si="2"/>
        <v>0</v>
      </c>
      <c r="AW604" s="1755"/>
      <c r="AX604" s="1727">
        <f t="shared" si="3"/>
        <v>0</v>
      </c>
      <c r="AY604" s="1728"/>
      <c r="AZ604" s="72"/>
      <c r="BA604" s="1750">
        <f t="shared" si="4"/>
        <v>0</v>
      </c>
      <c r="BB604" s="1750"/>
      <c r="BC604" s="1750"/>
      <c r="BD604" s="1750"/>
      <c r="BE604" s="1750"/>
      <c r="BF604" s="1750">
        <f t="shared" si="5"/>
        <v>0</v>
      </c>
      <c r="BG604" s="1750"/>
      <c r="BH604" s="1750"/>
      <c r="BI604" s="1750"/>
      <c r="BJ604" s="1750"/>
      <c r="BK604" s="1750">
        <f t="shared" si="6"/>
        <v>0</v>
      </c>
      <c r="BL604" s="1750"/>
      <c r="BM604" s="1750"/>
      <c r="BN604" s="1750"/>
      <c r="BO604" s="1750"/>
      <c r="BP604" s="1750">
        <f t="shared" si="7"/>
        <v>0</v>
      </c>
      <c r="BQ604" s="1750"/>
      <c r="BR604" s="1750"/>
      <c r="BS604" s="1750"/>
      <c r="BT604" s="1750"/>
      <c r="BU604" s="1750">
        <f t="shared" si="8"/>
        <v>0</v>
      </c>
      <c r="BV604" s="1750"/>
      <c r="BW604" s="1750"/>
      <c r="BX604" s="1750"/>
      <c r="BY604" s="1750"/>
      <c r="BZ604" s="1750">
        <f t="shared" si="9"/>
        <v>0</v>
      </c>
      <c r="CA604" s="1750"/>
      <c r="CB604" s="1750"/>
      <c r="CC604" s="1750"/>
      <c r="CD604" s="1750"/>
      <c r="CE604" s="1712">
        <f t="shared" si="10"/>
        <v>0</v>
      </c>
      <c r="CF604" s="1712"/>
      <c r="CG604" s="1712"/>
      <c r="CH604" s="1712"/>
      <c r="CI604" s="1712"/>
      <c r="CJ604" s="1712">
        <f t="shared" si="11"/>
        <v>0</v>
      </c>
      <c r="CK604" s="1712"/>
      <c r="CL604" s="1712"/>
      <c r="CM604" s="1712"/>
      <c r="CN604" s="1712"/>
      <c r="CO604" s="1712">
        <f t="shared" si="12"/>
        <v>0</v>
      </c>
      <c r="CP604" s="1712"/>
      <c r="CQ604" s="1712"/>
      <c r="CR604" s="1712"/>
      <c r="CS604" s="1712"/>
      <c r="CT604" s="1712">
        <f t="shared" si="13"/>
        <v>0</v>
      </c>
      <c r="CU604" s="1712"/>
      <c r="CV604" s="1712"/>
      <c r="CW604" s="1712"/>
      <c r="CX604" s="1712"/>
      <c r="CY604" s="1712">
        <f t="shared" si="14"/>
        <v>0</v>
      </c>
      <c r="CZ604" s="1712"/>
      <c r="DA604" s="1712"/>
      <c r="DB604" s="1712"/>
      <c r="DC604" s="1712"/>
      <c r="DD604" s="1712">
        <f t="shared" si="15"/>
        <v>0</v>
      </c>
      <c r="DE604" s="1712"/>
      <c r="DF604" s="1712"/>
      <c r="DG604" s="1712"/>
      <c r="DH604" s="1712"/>
    </row>
    <row r="605" spans="1:112" ht="12.75">
      <c r="B605" s="16" t="s">
        <v>928</v>
      </c>
      <c r="N605" s="1631" t="s">
        <v>536</v>
      </c>
      <c r="O605" s="1631"/>
      <c r="U605" s="16" t="s">
        <v>928</v>
      </c>
      <c r="AG605" s="1631" t="s">
        <v>536</v>
      </c>
      <c r="AH605" s="1631"/>
      <c r="AL605" s="3"/>
      <c r="AM605" s="72"/>
      <c r="AN605" s="72"/>
      <c r="AO605" s="72"/>
      <c r="AP605" s="72"/>
      <c r="AQ605" s="72"/>
      <c r="AR605" s="1754">
        <f t="shared" si="0"/>
        <v>0</v>
      </c>
      <c r="AS605" s="1755"/>
      <c r="AT605" s="1727">
        <f t="shared" si="1"/>
        <v>0</v>
      </c>
      <c r="AU605" s="1728"/>
      <c r="AV605" s="1754">
        <f t="shared" si="2"/>
        <v>0</v>
      </c>
      <c r="AW605" s="1755"/>
      <c r="AX605" s="1727">
        <f t="shared" si="3"/>
        <v>0</v>
      </c>
      <c r="AY605" s="1728"/>
      <c r="AZ605" s="72"/>
      <c r="BA605" s="1750">
        <f t="shared" si="4"/>
        <v>0</v>
      </c>
      <c r="BB605" s="1750"/>
      <c r="BC605" s="1750"/>
      <c r="BD605" s="1750"/>
      <c r="BE605" s="1750"/>
      <c r="BF605" s="1750">
        <f t="shared" si="5"/>
        <v>0</v>
      </c>
      <c r="BG605" s="1750"/>
      <c r="BH605" s="1750"/>
      <c r="BI605" s="1750"/>
      <c r="BJ605" s="1750"/>
      <c r="BK605" s="1750">
        <f t="shared" si="6"/>
        <v>0</v>
      </c>
      <c r="BL605" s="1750"/>
      <c r="BM605" s="1750"/>
      <c r="BN605" s="1750"/>
      <c r="BO605" s="1750"/>
      <c r="BP605" s="1750">
        <f t="shared" si="7"/>
        <v>0</v>
      </c>
      <c r="BQ605" s="1750"/>
      <c r="BR605" s="1750"/>
      <c r="BS605" s="1750"/>
      <c r="BT605" s="1750"/>
      <c r="BU605" s="1750">
        <f t="shared" si="8"/>
        <v>0</v>
      </c>
      <c r="BV605" s="1750"/>
      <c r="BW605" s="1750"/>
      <c r="BX605" s="1750"/>
      <c r="BY605" s="1750"/>
      <c r="BZ605" s="1750">
        <f t="shared" si="9"/>
        <v>0</v>
      </c>
      <c r="CA605" s="1750"/>
      <c r="CB605" s="1750"/>
      <c r="CC605" s="1750"/>
      <c r="CD605" s="1750"/>
      <c r="CE605" s="1712">
        <f t="shared" si="10"/>
        <v>0</v>
      </c>
      <c r="CF605" s="1712"/>
      <c r="CG605" s="1712"/>
      <c r="CH605" s="1712"/>
      <c r="CI605" s="1712"/>
      <c r="CJ605" s="1712">
        <f t="shared" si="11"/>
        <v>0</v>
      </c>
      <c r="CK605" s="1712"/>
      <c r="CL605" s="1712"/>
      <c r="CM605" s="1712"/>
      <c r="CN605" s="1712"/>
      <c r="CO605" s="1712">
        <f t="shared" si="12"/>
        <v>0</v>
      </c>
      <c r="CP605" s="1712"/>
      <c r="CQ605" s="1712"/>
      <c r="CR605" s="1712"/>
      <c r="CS605" s="1712"/>
      <c r="CT605" s="1712">
        <f t="shared" si="13"/>
        <v>0</v>
      </c>
      <c r="CU605" s="1712"/>
      <c r="CV605" s="1712"/>
      <c r="CW605" s="1712"/>
      <c r="CX605" s="1712"/>
      <c r="CY605" s="1712">
        <f t="shared" si="14"/>
        <v>0</v>
      </c>
      <c r="CZ605" s="1712"/>
      <c r="DA605" s="1712"/>
      <c r="DB605" s="1712"/>
      <c r="DC605" s="1712"/>
      <c r="DD605" s="1712">
        <f t="shared" si="15"/>
        <v>0</v>
      </c>
      <c r="DE605" s="1712"/>
      <c r="DF605" s="1712"/>
      <c r="DG605" s="1712"/>
      <c r="DH605" s="1712"/>
    </row>
    <row r="606" spans="1:112" ht="12.75">
      <c r="AM606" s="72"/>
      <c r="AN606" s="72"/>
      <c r="AO606" s="72"/>
      <c r="AP606" s="72"/>
      <c r="AQ606" s="72"/>
      <c r="AR606" s="1754">
        <f t="shared" si="0"/>
        <v>0</v>
      </c>
      <c r="AS606" s="1755"/>
      <c r="AT606" s="1727">
        <f t="shared" si="1"/>
        <v>0</v>
      </c>
      <c r="AU606" s="1728"/>
      <c r="AV606" s="1754">
        <f t="shared" si="2"/>
        <v>0</v>
      </c>
      <c r="AW606" s="1755"/>
      <c r="AX606" s="1727">
        <f t="shared" si="3"/>
        <v>0</v>
      </c>
      <c r="AY606" s="1728"/>
      <c r="AZ606" s="72"/>
      <c r="BA606" s="1750">
        <f t="shared" si="4"/>
        <v>0</v>
      </c>
      <c r="BB606" s="1750"/>
      <c r="BC606" s="1750"/>
      <c r="BD606" s="1750"/>
      <c r="BE606" s="1750"/>
      <c r="BF606" s="1750">
        <f t="shared" si="5"/>
        <v>0</v>
      </c>
      <c r="BG606" s="1750"/>
      <c r="BH606" s="1750"/>
      <c r="BI606" s="1750"/>
      <c r="BJ606" s="1750"/>
      <c r="BK606" s="1750">
        <f t="shared" si="6"/>
        <v>0</v>
      </c>
      <c r="BL606" s="1750"/>
      <c r="BM606" s="1750"/>
      <c r="BN606" s="1750"/>
      <c r="BO606" s="1750"/>
      <c r="BP606" s="1750">
        <f t="shared" si="7"/>
        <v>0</v>
      </c>
      <c r="BQ606" s="1750"/>
      <c r="BR606" s="1750"/>
      <c r="BS606" s="1750"/>
      <c r="BT606" s="1750"/>
      <c r="BU606" s="1750">
        <f t="shared" si="8"/>
        <v>0</v>
      </c>
      <c r="BV606" s="1750"/>
      <c r="BW606" s="1750"/>
      <c r="BX606" s="1750"/>
      <c r="BY606" s="1750"/>
      <c r="BZ606" s="1750">
        <f t="shared" si="9"/>
        <v>0</v>
      </c>
      <c r="CA606" s="1750"/>
      <c r="CB606" s="1750"/>
      <c r="CC606" s="1750"/>
      <c r="CD606" s="1750"/>
      <c r="CE606" s="1712">
        <f t="shared" si="10"/>
        <v>0</v>
      </c>
      <c r="CF606" s="1712"/>
      <c r="CG606" s="1712"/>
      <c r="CH606" s="1712"/>
      <c r="CI606" s="1712"/>
      <c r="CJ606" s="1712">
        <f t="shared" si="11"/>
        <v>0</v>
      </c>
      <c r="CK606" s="1712"/>
      <c r="CL606" s="1712"/>
      <c r="CM606" s="1712"/>
      <c r="CN606" s="1712"/>
      <c r="CO606" s="1712">
        <f t="shared" si="12"/>
        <v>0</v>
      </c>
      <c r="CP606" s="1712"/>
      <c r="CQ606" s="1712"/>
      <c r="CR606" s="1712"/>
      <c r="CS606" s="1712"/>
      <c r="CT606" s="1712">
        <f t="shared" si="13"/>
        <v>0</v>
      </c>
      <c r="CU606" s="1712"/>
      <c r="CV606" s="1712"/>
      <c r="CW606" s="1712"/>
      <c r="CX606" s="1712"/>
      <c r="CY606" s="1712">
        <f t="shared" si="14"/>
        <v>0</v>
      </c>
      <c r="CZ606" s="1712"/>
      <c r="DA606" s="1712"/>
      <c r="DB606" s="1712"/>
      <c r="DC606" s="1712"/>
      <c r="DD606" s="1712">
        <f t="shared" si="15"/>
        <v>0</v>
      </c>
      <c r="DE606" s="1712"/>
      <c r="DF606" s="1712"/>
      <c r="DG606" s="1712"/>
      <c r="DH606" s="1712"/>
    </row>
    <row r="607" spans="1:112" ht="12.75">
      <c r="A607" s="1455" t="s">
        <v>137</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4">
        <f t="shared" si="0"/>
        <v>0</v>
      </c>
      <c r="AS607" s="1755"/>
      <c r="AT607" s="1727">
        <f t="shared" si="1"/>
        <v>0</v>
      </c>
      <c r="AU607" s="1728"/>
      <c r="AV607" s="1754">
        <f t="shared" si="2"/>
        <v>0</v>
      </c>
      <c r="AW607" s="1755"/>
      <c r="AX607" s="1727">
        <f t="shared" si="3"/>
        <v>0</v>
      </c>
      <c r="AY607" s="1728"/>
      <c r="AZ607" s="72"/>
      <c r="BA607" s="1750">
        <f t="shared" si="4"/>
        <v>0</v>
      </c>
      <c r="BB607" s="1750"/>
      <c r="BC607" s="1750"/>
      <c r="BD607" s="1750"/>
      <c r="BE607" s="1750"/>
      <c r="BF607" s="1750">
        <f t="shared" si="5"/>
        <v>0</v>
      </c>
      <c r="BG607" s="1750"/>
      <c r="BH607" s="1750"/>
      <c r="BI607" s="1750"/>
      <c r="BJ607" s="1750"/>
      <c r="BK607" s="1750">
        <f t="shared" si="6"/>
        <v>0</v>
      </c>
      <c r="BL607" s="1750"/>
      <c r="BM607" s="1750"/>
      <c r="BN607" s="1750"/>
      <c r="BO607" s="1750"/>
      <c r="BP607" s="1750">
        <f t="shared" si="7"/>
        <v>0</v>
      </c>
      <c r="BQ607" s="1750"/>
      <c r="BR607" s="1750"/>
      <c r="BS607" s="1750"/>
      <c r="BT607" s="1750"/>
      <c r="BU607" s="1750">
        <f t="shared" si="8"/>
        <v>0</v>
      </c>
      <c r="BV607" s="1750"/>
      <c r="BW607" s="1750"/>
      <c r="BX607" s="1750"/>
      <c r="BY607" s="1750"/>
      <c r="BZ607" s="1750">
        <f t="shared" si="9"/>
        <v>0</v>
      </c>
      <c r="CA607" s="1750"/>
      <c r="CB607" s="1750"/>
      <c r="CC607" s="1750"/>
      <c r="CD607" s="1750"/>
      <c r="CE607" s="1712">
        <f t="shared" si="10"/>
        <v>0</v>
      </c>
      <c r="CF607" s="1712"/>
      <c r="CG607" s="1712"/>
      <c r="CH607" s="1712"/>
      <c r="CI607" s="1712"/>
      <c r="CJ607" s="1712">
        <f t="shared" si="11"/>
        <v>0</v>
      </c>
      <c r="CK607" s="1712"/>
      <c r="CL607" s="1712"/>
      <c r="CM607" s="1712"/>
      <c r="CN607" s="1712"/>
      <c r="CO607" s="1712">
        <f t="shared" si="12"/>
        <v>0</v>
      </c>
      <c r="CP607" s="1712"/>
      <c r="CQ607" s="1712"/>
      <c r="CR607" s="1712"/>
      <c r="CS607" s="1712"/>
      <c r="CT607" s="1712">
        <f t="shared" si="13"/>
        <v>0</v>
      </c>
      <c r="CU607" s="1712"/>
      <c r="CV607" s="1712"/>
      <c r="CW607" s="1712"/>
      <c r="CX607" s="1712"/>
      <c r="CY607" s="1712">
        <f t="shared" si="14"/>
        <v>0</v>
      </c>
      <c r="CZ607" s="1712"/>
      <c r="DA607" s="1712"/>
      <c r="DB607" s="1712"/>
      <c r="DC607" s="1712"/>
      <c r="DD607" s="1712">
        <f t="shared" si="15"/>
        <v>0</v>
      </c>
      <c r="DE607" s="1712"/>
      <c r="DF607" s="1712"/>
      <c r="DG607" s="1712"/>
      <c r="DH607" s="1712"/>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4">
        <f t="shared" si="0"/>
        <v>0</v>
      </c>
      <c r="AS608" s="1755"/>
      <c r="AT608" s="1727">
        <f t="shared" si="1"/>
        <v>0</v>
      </c>
      <c r="AU608" s="1728"/>
      <c r="AV608" s="1754">
        <f t="shared" si="2"/>
        <v>0</v>
      </c>
      <c r="AW608" s="1755"/>
      <c r="AX608" s="1727">
        <f t="shared" si="3"/>
        <v>0</v>
      </c>
      <c r="AY608" s="1728"/>
      <c r="AZ608" s="72"/>
      <c r="BA608" s="1750">
        <f t="shared" si="4"/>
        <v>0</v>
      </c>
      <c r="BB608" s="1750"/>
      <c r="BC608" s="1750"/>
      <c r="BD608" s="1750"/>
      <c r="BE608" s="1750"/>
      <c r="BF608" s="1750">
        <f t="shared" si="5"/>
        <v>0</v>
      </c>
      <c r="BG608" s="1750"/>
      <c r="BH608" s="1750"/>
      <c r="BI608" s="1750"/>
      <c r="BJ608" s="1750"/>
      <c r="BK608" s="1750">
        <f t="shared" si="6"/>
        <v>0</v>
      </c>
      <c r="BL608" s="1750"/>
      <c r="BM608" s="1750"/>
      <c r="BN608" s="1750"/>
      <c r="BO608" s="1750"/>
      <c r="BP608" s="1750">
        <f t="shared" si="7"/>
        <v>0</v>
      </c>
      <c r="BQ608" s="1750"/>
      <c r="BR608" s="1750"/>
      <c r="BS608" s="1750"/>
      <c r="BT608" s="1750"/>
      <c r="BU608" s="1750">
        <f t="shared" si="8"/>
        <v>0</v>
      </c>
      <c r="BV608" s="1750"/>
      <c r="BW608" s="1750"/>
      <c r="BX608" s="1750"/>
      <c r="BY608" s="1750"/>
      <c r="BZ608" s="1750">
        <f t="shared" si="9"/>
        <v>0</v>
      </c>
      <c r="CA608" s="1750"/>
      <c r="CB608" s="1750"/>
      <c r="CC608" s="1750"/>
      <c r="CD608" s="1750"/>
      <c r="CE608" s="1712">
        <f t="shared" si="10"/>
        <v>0</v>
      </c>
      <c r="CF608" s="1712"/>
      <c r="CG608" s="1712"/>
      <c r="CH608" s="1712"/>
      <c r="CI608" s="1712"/>
      <c r="CJ608" s="1712">
        <f t="shared" si="11"/>
        <v>0</v>
      </c>
      <c r="CK608" s="1712"/>
      <c r="CL608" s="1712"/>
      <c r="CM608" s="1712"/>
      <c r="CN608" s="1712"/>
      <c r="CO608" s="1712">
        <f t="shared" si="12"/>
        <v>0</v>
      </c>
      <c r="CP608" s="1712"/>
      <c r="CQ608" s="1712"/>
      <c r="CR608" s="1712"/>
      <c r="CS608" s="1712"/>
      <c r="CT608" s="1712">
        <f t="shared" si="13"/>
        <v>0</v>
      </c>
      <c r="CU608" s="1712"/>
      <c r="CV608" s="1712"/>
      <c r="CW608" s="1712"/>
      <c r="CX608" s="1712"/>
      <c r="CY608" s="1712">
        <f t="shared" si="14"/>
        <v>0</v>
      </c>
      <c r="CZ608" s="1712"/>
      <c r="DA608" s="1712"/>
      <c r="DB608" s="1712"/>
      <c r="DC608" s="1712"/>
      <c r="DD608" s="1712">
        <f t="shared" si="15"/>
        <v>0</v>
      </c>
      <c r="DE608" s="1712"/>
      <c r="DF608" s="1712"/>
      <c r="DG608" s="1712"/>
      <c r="DH608" s="1712"/>
    </row>
    <row r="609" spans="1:112" ht="12.75">
      <c r="A609" s="35"/>
      <c r="B609" s="35"/>
      <c r="C609" s="35"/>
      <c r="D609" s="35"/>
      <c r="E609" s="35"/>
      <c r="F609" s="35"/>
      <c r="G609" s="3"/>
      <c r="H609" s="35"/>
      <c r="AM609" s="72"/>
      <c r="AN609" s="72"/>
      <c r="AO609" s="72"/>
      <c r="AP609" s="72"/>
      <c r="AQ609" s="72"/>
      <c r="AR609" s="1754">
        <f t="shared" si="0"/>
        <v>0</v>
      </c>
      <c r="AS609" s="1755"/>
      <c r="AT609" s="1727">
        <f t="shared" si="1"/>
        <v>0</v>
      </c>
      <c r="AU609" s="1728"/>
      <c r="AV609" s="1754">
        <f t="shared" si="2"/>
        <v>0</v>
      </c>
      <c r="AW609" s="1755"/>
      <c r="AX609" s="1727">
        <f t="shared" si="3"/>
        <v>0</v>
      </c>
      <c r="AY609" s="1728"/>
      <c r="AZ609" s="72"/>
      <c r="BA609" s="1750">
        <f t="shared" si="4"/>
        <v>0</v>
      </c>
      <c r="BB609" s="1750"/>
      <c r="BC609" s="1750"/>
      <c r="BD609" s="1750"/>
      <c r="BE609" s="1750"/>
      <c r="BF609" s="1750">
        <f t="shared" si="5"/>
        <v>0</v>
      </c>
      <c r="BG609" s="1750"/>
      <c r="BH609" s="1750"/>
      <c r="BI609" s="1750"/>
      <c r="BJ609" s="1750"/>
      <c r="BK609" s="1750">
        <f t="shared" si="6"/>
        <v>0</v>
      </c>
      <c r="BL609" s="1750"/>
      <c r="BM609" s="1750"/>
      <c r="BN609" s="1750"/>
      <c r="BO609" s="1750"/>
      <c r="BP609" s="1750">
        <f t="shared" si="7"/>
        <v>0</v>
      </c>
      <c r="BQ609" s="1750"/>
      <c r="BR609" s="1750"/>
      <c r="BS609" s="1750"/>
      <c r="BT609" s="1750"/>
      <c r="BU609" s="1750">
        <f t="shared" si="8"/>
        <v>0</v>
      </c>
      <c r="BV609" s="1750"/>
      <c r="BW609" s="1750"/>
      <c r="BX609" s="1750"/>
      <c r="BY609" s="1750"/>
      <c r="BZ609" s="1750">
        <f t="shared" si="9"/>
        <v>0</v>
      </c>
      <c r="CA609" s="1750"/>
      <c r="CB609" s="1750"/>
      <c r="CC609" s="1750"/>
      <c r="CD609" s="1750"/>
      <c r="CE609" s="1712">
        <f t="shared" si="10"/>
        <v>0</v>
      </c>
      <c r="CF609" s="1712"/>
      <c r="CG609" s="1712"/>
      <c r="CH609" s="1712"/>
      <c r="CI609" s="1712"/>
      <c r="CJ609" s="1712">
        <f t="shared" si="11"/>
        <v>0</v>
      </c>
      <c r="CK609" s="1712"/>
      <c r="CL609" s="1712"/>
      <c r="CM609" s="1712"/>
      <c r="CN609" s="1712"/>
      <c r="CO609" s="1712">
        <f t="shared" si="12"/>
        <v>0</v>
      </c>
      <c r="CP609" s="1712"/>
      <c r="CQ609" s="1712"/>
      <c r="CR609" s="1712"/>
      <c r="CS609" s="1712"/>
      <c r="CT609" s="1712">
        <f t="shared" si="13"/>
        <v>0</v>
      </c>
      <c r="CU609" s="1712"/>
      <c r="CV609" s="1712"/>
      <c r="CW609" s="1712"/>
      <c r="CX609" s="1712"/>
      <c r="CY609" s="1712">
        <f t="shared" si="14"/>
        <v>0</v>
      </c>
      <c r="CZ609" s="1712"/>
      <c r="DA609" s="1712"/>
      <c r="DB609" s="1712"/>
      <c r="DC609" s="1712"/>
      <c r="DD609" s="1712">
        <f t="shared" si="15"/>
        <v>0</v>
      </c>
      <c r="DE609" s="1712"/>
      <c r="DF609" s="1712"/>
      <c r="DG609" s="1712"/>
      <c r="DH609" s="1712"/>
    </row>
    <row r="610" spans="1:112" ht="12.75">
      <c r="A610" s="63" t="s">
        <v>727</v>
      </c>
      <c r="B610" s="63"/>
      <c r="C610" s="63" t="s">
        <v>929</v>
      </c>
      <c r="AM610" s="72"/>
      <c r="AN610" s="72"/>
      <c r="AO610" s="72"/>
      <c r="AP610" s="72"/>
      <c r="AQ610" s="72"/>
      <c r="AR610" s="1754">
        <f t="shared" si="0"/>
        <v>0</v>
      </c>
      <c r="AS610" s="1755"/>
      <c r="AT610" s="1727">
        <f t="shared" si="1"/>
        <v>0</v>
      </c>
      <c r="AU610" s="1728"/>
      <c r="AV610" s="1754">
        <f t="shared" si="2"/>
        <v>0</v>
      </c>
      <c r="AW610" s="1755"/>
      <c r="AX610" s="1727">
        <f t="shared" si="3"/>
        <v>0</v>
      </c>
      <c r="AY610" s="1728"/>
      <c r="AZ610" s="72"/>
      <c r="BA610" s="1750">
        <f t="shared" si="4"/>
        <v>0</v>
      </c>
      <c r="BB610" s="1750"/>
      <c r="BC610" s="1750"/>
      <c r="BD610" s="1750"/>
      <c r="BE610" s="1750"/>
      <c r="BF610" s="1750">
        <f t="shared" si="5"/>
        <v>0</v>
      </c>
      <c r="BG610" s="1750"/>
      <c r="BH610" s="1750"/>
      <c r="BI610" s="1750"/>
      <c r="BJ610" s="1750"/>
      <c r="BK610" s="1750">
        <f t="shared" si="6"/>
        <v>0</v>
      </c>
      <c r="BL610" s="1750"/>
      <c r="BM610" s="1750"/>
      <c r="BN610" s="1750"/>
      <c r="BO610" s="1750"/>
      <c r="BP610" s="1750">
        <f t="shared" si="7"/>
        <v>0</v>
      </c>
      <c r="BQ610" s="1750"/>
      <c r="BR610" s="1750"/>
      <c r="BS610" s="1750"/>
      <c r="BT610" s="1750"/>
      <c r="BU610" s="1750">
        <f t="shared" si="8"/>
        <v>0</v>
      </c>
      <c r="BV610" s="1750"/>
      <c r="BW610" s="1750"/>
      <c r="BX610" s="1750"/>
      <c r="BY610" s="1750"/>
      <c r="BZ610" s="1750">
        <f t="shared" si="9"/>
        <v>0</v>
      </c>
      <c r="CA610" s="1750"/>
      <c r="CB610" s="1750"/>
      <c r="CC610" s="1750"/>
      <c r="CD610" s="1750"/>
      <c r="CE610" s="1712">
        <f t="shared" si="10"/>
        <v>0</v>
      </c>
      <c r="CF610" s="1712"/>
      <c r="CG610" s="1712"/>
      <c r="CH610" s="1712"/>
      <c r="CI610" s="1712"/>
      <c r="CJ610" s="1712">
        <f t="shared" si="11"/>
        <v>0</v>
      </c>
      <c r="CK610" s="1712"/>
      <c r="CL610" s="1712"/>
      <c r="CM610" s="1712"/>
      <c r="CN610" s="1712"/>
      <c r="CO610" s="1712">
        <f t="shared" si="12"/>
        <v>0</v>
      </c>
      <c r="CP610" s="1712"/>
      <c r="CQ610" s="1712"/>
      <c r="CR610" s="1712"/>
      <c r="CS610" s="1712"/>
      <c r="CT610" s="1712">
        <f t="shared" si="13"/>
        <v>0</v>
      </c>
      <c r="CU610" s="1712"/>
      <c r="CV610" s="1712"/>
      <c r="CW610" s="1712"/>
      <c r="CX610" s="1712"/>
      <c r="CY610" s="1712">
        <f t="shared" si="14"/>
        <v>0</v>
      </c>
      <c r="CZ610" s="1712"/>
      <c r="DA610" s="1712"/>
      <c r="DB610" s="1712"/>
      <c r="DC610" s="1712"/>
      <c r="DD610" s="1712">
        <f t="shared" si="15"/>
        <v>0</v>
      </c>
      <c r="DE610" s="1712"/>
      <c r="DF610" s="1712"/>
      <c r="DG610" s="1712"/>
      <c r="DH610" s="1712"/>
    </row>
    <row r="611" spans="1:112" ht="12.75">
      <c r="A611" s="63"/>
      <c r="B611" s="63"/>
      <c r="C611" s="63"/>
      <c r="AM611" s="72"/>
      <c r="AN611" s="72"/>
      <c r="AO611" s="72"/>
      <c r="AP611" s="72"/>
      <c r="AQ611" s="72"/>
      <c r="AR611" s="1754">
        <f t="shared" si="0"/>
        <v>0</v>
      </c>
      <c r="AS611" s="1755"/>
      <c r="AT611" s="1727">
        <f t="shared" si="1"/>
        <v>0</v>
      </c>
      <c r="AU611" s="1728"/>
      <c r="AV611" s="1754">
        <f t="shared" si="2"/>
        <v>0</v>
      </c>
      <c r="AW611" s="1755"/>
      <c r="AX611" s="1727">
        <f t="shared" si="3"/>
        <v>0</v>
      </c>
      <c r="AY611" s="1728"/>
      <c r="AZ611" s="72"/>
      <c r="BA611" s="1750">
        <f t="shared" si="4"/>
        <v>0</v>
      </c>
      <c r="BB611" s="1750"/>
      <c r="BC611" s="1750"/>
      <c r="BD611" s="1750"/>
      <c r="BE611" s="1750"/>
      <c r="BF611" s="1750">
        <f t="shared" si="5"/>
        <v>0</v>
      </c>
      <c r="BG611" s="1750"/>
      <c r="BH611" s="1750"/>
      <c r="BI611" s="1750"/>
      <c r="BJ611" s="1750"/>
      <c r="BK611" s="1750">
        <f t="shared" si="6"/>
        <v>0</v>
      </c>
      <c r="BL611" s="1750"/>
      <c r="BM611" s="1750"/>
      <c r="BN611" s="1750"/>
      <c r="BO611" s="1750"/>
      <c r="BP611" s="1750">
        <f t="shared" si="7"/>
        <v>0</v>
      </c>
      <c r="BQ611" s="1750"/>
      <c r="BR611" s="1750"/>
      <c r="BS611" s="1750"/>
      <c r="BT611" s="1750"/>
      <c r="BU611" s="1750">
        <f t="shared" si="8"/>
        <v>0</v>
      </c>
      <c r="BV611" s="1750"/>
      <c r="BW611" s="1750"/>
      <c r="BX611" s="1750"/>
      <c r="BY611" s="1750"/>
      <c r="BZ611" s="1750">
        <f t="shared" si="9"/>
        <v>0</v>
      </c>
      <c r="CA611" s="1750"/>
      <c r="CB611" s="1750"/>
      <c r="CC611" s="1750"/>
      <c r="CD611" s="1750"/>
      <c r="CE611" s="1712">
        <f t="shared" si="10"/>
        <v>0</v>
      </c>
      <c r="CF611" s="1712"/>
      <c r="CG611" s="1712"/>
      <c r="CH611" s="1712"/>
      <c r="CI611" s="1712"/>
      <c r="CJ611" s="1712">
        <f t="shared" si="11"/>
        <v>0</v>
      </c>
      <c r="CK611" s="1712"/>
      <c r="CL611" s="1712"/>
      <c r="CM611" s="1712"/>
      <c r="CN611" s="1712"/>
      <c r="CO611" s="1712">
        <f t="shared" si="12"/>
        <v>0</v>
      </c>
      <c r="CP611" s="1712"/>
      <c r="CQ611" s="1712"/>
      <c r="CR611" s="1712"/>
      <c r="CS611" s="1712"/>
      <c r="CT611" s="1712">
        <f t="shared" si="13"/>
        <v>0</v>
      </c>
      <c r="CU611" s="1712"/>
      <c r="CV611" s="1712"/>
      <c r="CW611" s="1712"/>
      <c r="CX611" s="1712"/>
      <c r="CY611" s="1712">
        <f t="shared" si="14"/>
        <v>0</v>
      </c>
      <c r="CZ611" s="1712"/>
      <c r="DA611" s="1712"/>
      <c r="DB611" s="1712"/>
      <c r="DC611" s="1712"/>
      <c r="DD611" s="1712">
        <f t="shared" si="15"/>
        <v>0</v>
      </c>
      <c r="DE611" s="1712"/>
      <c r="DF611" s="1712"/>
      <c r="DG611" s="1712"/>
      <c r="DH611" s="1712"/>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4">
        <f>SUM(AT587:AU611)</f>
        <v>0</v>
      </c>
      <c r="AU612" s="1755"/>
      <c r="AV612" s="72"/>
      <c r="AW612" s="72"/>
      <c r="AX612" s="1754">
        <f>SUM(AX587:AY611)</f>
        <v>22</v>
      </c>
      <c r="AY612" s="1755"/>
      <c r="AZ612" s="72"/>
      <c r="BA612" s="1726">
        <f>SUM(BA587:BE611)</f>
        <v>0</v>
      </c>
      <c r="BB612" s="1726"/>
      <c r="BC612" s="1726"/>
      <c r="BD612" s="1726"/>
      <c r="BE612" s="1726"/>
      <c r="BF612" s="1726">
        <f>SUM(BF587:BJ611)</f>
        <v>19</v>
      </c>
      <c r="BG612" s="1726"/>
      <c r="BH612" s="1726"/>
      <c r="BI612" s="1726"/>
      <c r="BJ612" s="1726"/>
      <c r="BK612" s="1726">
        <f>SUM(BK587:BO611)</f>
        <v>3</v>
      </c>
      <c r="BL612" s="1726"/>
      <c r="BM612" s="1726"/>
      <c r="BN612" s="1726"/>
      <c r="BO612" s="1726"/>
      <c r="BP612" s="1726">
        <f>SUM(BP587:BT611)</f>
        <v>0</v>
      </c>
      <c r="BQ612" s="1726"/>
      <c r="BR612" s="1726"/>
      <c r="BS612" s="1726"/>
      <c r="BT612" s="1726"/>
      <c r="BU612" s="1726">
        <f>SUM(BU587:BY611)</f>
        <v>0</v>
      </c>
      <c r="BV612" s="1726"/>
      <c r="BW612" s="1726"/>
      <c r="BX612" s="1726"/>
      <c r="BY612" s="1726"/>
      <c r="BZ612" s="1726">
        <f>SUM(BZ587:CD611)</f>
        <v>0</v>
      </c>
      <c r="CA612" s="1726"/>
      <c r="CB612" s="1726"/>
      <c r="CC612" s="1726"/>
      <c r="CD612" s="1726"/>
      <c r="CE612" s="1726">
        <f>SUM(CE587:CI611)</f>
        <v>0</v>
      </c>
      <c r="CF612" s="1726"/>
      <c r="CG612" s="1726"/>
      <c r="CH612" s="1726"/>
      <c r="CI612" s="1726"/>
      <c r="CJ612" s="1726">
        <f>SUM(CJ587:CN611)</f>
        <v>19</v>
      </c>
      <c r="CK612" s="1726"/>
      <c r="CL612" s="1726"/>
      <c r="CM612" s="1726"/>
      <c r="CN612" s="1726"/>
      <c r="CO612" s="1726">
        <f>SUM(CO587:CS611)</f>
        <v>3</v>
      </c>
      <c r="CP612" s="1726"/>
      <c r="CQ612" s="1726"/>
      <c r="CR612" s="1726"/>
      <c r="CS612" s="1726"/>
      <c r="CT612" s="1726">
        <f>SUM(CT587:CX611)</f>
        <v>0</v>
      </c>
      <c r="CU612" s="1726"/>
      <c r="CV612" s="1726"/>
      <c r="CW612" s="1726"/>
      <c r="CX612" s="1726"/>
      <c r="CY612" s="1726">
        <f>SUM(CY587:DC611)</f>
        <v>0</v>
      </c>
      <c r="CZ612" s="1726"/>
      <c r="DA612" s="1726"/>
      <c r="DB612" s="1726"/>
      <c r="DC612" s="1726"/>
      <c r="DD612" s="1726">
        <f>SUM(DD587:DH611)</f>
        <v>0</v>
      </c>
      <c r="DE612" s="1726"/>
      <c r="DF612" s="1726"/>
      <c r="DG612" s="1726"/>
      <c r="DH612" s="1726"/>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19</v>
      </c>
      <c r="BK613" s="72"/>
      <c r="BL613" s="72"/>
      <c r="BM613" s="72"/>
      <c r="BN613" s="72"/>
      <c r="BO613" s="771">
        <f>BK612*2</f>
        <v>6</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7" t="s">
        <v>815</v>
      </c>
      <c r="C614" s="2008"/>
      <c r="D614" s="2008"/>
      <c r="E614" s="2008"/>
      <c r="F614" s="2008"/>
      <c r="G614" s="2008"/>
      <c r="H614" s="2008"/>
      <c r="I614" s="2008"/>
      <c r="J614" s="2008"/>
      <c r="K614" s="2008"/>
      <c r="L614" s="2008"/>
      <c r="M614" s="2008"/>
      <c r="N614" s="2008"/>
      <c r="O614" s="2009"/>
      <c r="P614" s="2027" t="s">
        <v>494</v>
      </c>
      <c r="Q614" s="2028"/>
      <c r="R614" s="2029"/>
      <c r="S614" s="2018" t="s">
        <v>816</v>
      </c>
      <c r="T614" s="2019"/>
      <c r="U614" s="2020"/>
      <c r="V614" s="1960" t="s">
        <v>924</v>
      </c>
      <c r="W614" s="1960"/>
      <c r="X614" s="1960"/>
      <c r="Y614" s="1960"/>
      <c r="Z614" s="1960"/>
      <c r="AA614" s="1960"/>
      <c r="AB614" s="1960" t="s">
        <v>923</v>
      </c>
      <c r="AC614" s="1960"/>
      <c r="AD614" s="1960"/>
      <c r="AE614" s="1960"/>
      <c r="AF614" s="1960"/>
      <c r="AG614" s="1960" t="s">
        <v>817</v>
      </c>
      <c r="AH614" s="1960"/>
      <c r="AI614" s="1960"/>
      <c r="AJ614" s="1960"/>
      <c r="AK614" s="1960"/>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25</v>
      </c>
      <c r="CE614" s="72"/>
      <c r="CF614" s="72"/>
      <c r="CG614" s="72"/>
      <c r="CH614" s="72"/>
      <c r="CI614" s="72"/>
      <c r="CJ614" s="72"/>
      <c r="CK614" s="72"/>
      <c r="CL614" s="72"/>
      <c r="CM614" s="72"/>
      <c r="CN614" s="72"/>
      <c r="CO614" s="72"/>
      <c r="CP614" s="72"/>
      <c r="CQ614" s="72"/>
      <c r="CR614" s="72"/>
    </row>
    <row r="615" spans="1:112" ht="12.75" customHeight="1">
      <c r="B615" s="2010"/>
      <c r="C615" s="2011"/>
      <c r="D615" s="2011"/>
      <c r="E615" s="2011"/>
      <c r="F615" s="2011"/>
      <c r="G615" s="2011"/>
      <c r="H615" s="2011"/>
      <c r="I615" s="2011"/>
      <c r="J615" s="2011"/>
      <c r="K615" s="2011"/>
      <c r="L615" s="2011"/>
      <c r="M615" s="2011"/>
      <c r="N615" s="2011"/>
      <c r="O615" s="2012"/>
      <c r="P615" s="2030"/>
      <c r="Q615" s="2031"/>
      <c r="R615" s="2032"/>
      <c r="S615" s="2021"/>
      <c r="T615" s="2022"/>
      <c r="U615" s="2023"/>
      <c r="V615" s="1960"/>
      <c r="W615" s="1960"/>
      <c r="X615" s="1960"/>
      <c r="Y615" s="1960"/>
      <c r="Z615" s="1960"/>
      <c r="AA615" s="1960"/>
      <c r="AB615" s="1960"/>
      <c r="AC615" s="1960"/>
      <c r="AD615" s="1960"/>
      <c r="AE615" s="1960"/>
      <c r="AF615" s="1960"/>
      <c r="AG615" s="1960"/>
      <c r="AH615" s="1960"/>
      <c r="AI615" s="1960"/>
      <c r="AJ615" s="1960"/>
      <c r="AK615" s="1960"/>
      <c r="AM615" s="75"/>
      <c r="AN615" s="75"/>
      <c r="AO615" s="75"/>
      <c r="AP615" s="75"/>
      <c r="AQ615" s="75"/>
      <c r="AR615" s="75"/>
      <c r="AS615" s="75"/>
      <c r="AT615" s="75"/>
      <c r="AU615" s="75"/>
      <c r="AV615" s="75"/>
      <c r="AW615" s="75"/>
      <c r="AX615" s="75"/>
      <c r="AY615" s="75"/>
      <c r="AZ615" s="75"/>
      <c r="BA615" s="1750">
        <f>IF(J737="SRO/Studio",O737,0)</f>
        <v>0</v>
      </c>
      <c r="BB615" s="1750"/>
      <c r="BC615" s="1750"/>
      <c r="BD615" s="1750"/>
      <c r="BE615" s="1750"/>
      <c r="BF615" s="1750">
        <f>IF(J737="1 Bedroom",O737,0)</f>
        <v>1</v>
      </c>
      <c r="BG615" s="1750"/>
      <c r="BH615" s="1750"/>
      <c r="BI615" s="1750"/>
      <c r="BJ615" s="1750"/>
      <c r="BK615" s="1750">
        <f>IF(J737="2 Bedrooms",O737,0)</f>
        <v>0</v>
      </c>
      <c r="BL615" s="1750"/>
      <c r="BM615" s="1750"/>
      <c r="BN615" s="1750"/>
      <c r="BO615" s="1750"/>
      <c r="BP615" s="1750">
        <f>IF(J737="3 Bedrooms",O737,0)</f>
        <v>0</v>
      </c>
      <c r="BQ615" s="1750"/>
      <c r="BR615" s="1750"/>
      <c r="BS615" s="1750"/>
      <c r="BT615" s="1750"/>
      <c r="BU615" s="1750">
        <f>IF(J737="4 Bedrooms",O737,0)</f>
        <v>0</v>
      </c>
      <c r="BV615" s="1750"/>
      <c r="BW615" s="1750"/>
      <c r="BX615" s="1750"/>
      <c r="BY615" s="1750"/>
      <c r="BZ615" s="1750">
        <f>IF(J737="5 Bedrooms",O737,0)</f>
        <v>0</v>
      </c>
      <c r="CA615" s="1750"/>
      <c r="CB615" s="1750"/>
      <c r="CC615" s="1750"/>
      <c r="CD615" s="1756"/>
      <c r="CE615" s="72"/>
      <c r="CF615" s="72"/>
      <c r="CG615" s="72"/>
      <c r="CH615" s="72"/>
      <c r="CI615" s="72"/>
      <c r="CJ615" s="72"/>
      <c r="CK615" s="72"/>
      <c r="CL615" s="72"/>
      <c r="CM615" s="72"/>
      <c r="CN615" s="72"/>
      <c r="CO615" s="72"/>
      <c r="CP615" s="72"/>
      <c r="CQ615" s="72"/>
      <c r="CR615" s="72"/>
    </row>
    <row r="616" spans="1:112" ht="12.75" customHeight="1">
      <c r="B616" s="2013"/>
      <c r="C616" s="2014"/>
      <c r="D616" s="2014"/>
      <c r="E616" s="2014"/>
      <c r="F616" s="2014"/>
      <c r="G616" s="2014"/>
      <c r="H616" s="2014"/>
      <c r="I616" s="2014"/>
      <c r="J616" s="2014"/>
      <c r="K616" s="2014"/>
      <c r="L616" s="2014"/>
      <c r="M616" s="2014"/>
      <c r="N616" s="2014"/>
      <c r="O616" s="2015"/>
      <c r="P616" s="2033"/>
      <c r="Q616" s="2034"/>
      <c r="R616" s="2035"/>
      <c r="S616" s="2024"/>
      <c r="T616" s="2025"/>
      <c r="U616" s="2026"/>
      <c r="V616" s="1960"/>
      <c r="W616" s="1960"/>
      <c r="X616" s="1960"/>
      <c r="Y616" s="1960"/>
      <c r="Z616" s="1960"/>
      <c r="AA616" s="1960"/>
      <c r="AB616" s="1960"/>
      <c r="AC616" s="1960"/>
      <c r="AD616" s="1960"/>
      <c r="AE616" s="1960"/>
      <c r="AF616" s="1960"/>
      <c r="AG616" s="1960"/>
      <c r="AH616" s="1960"/>
      <c r="AI616" s="1960"/>
      <c r="AJ616" s="1960"/>
      <c r="AK616" s="1960"/>
      <c r="AM616" s="75"/>
      <c r="AN616" s="75"/>
      <c r="AO616" s="75"/>
      <c r="AP616" s="75"/>
      <c r="AQ616" s="75"/>
      <c r="AR616" s="75"/>
      <c r="AS616" s="75"/>
      <c r="AT616" s="75"/>
      <c r="AU616" s="75"/>
      <c r="AV616" s="75"/>
      <c r="AW616" s="75"/>
      <c r="AX616" s="75"/>
      <c r="AY616" s="75"/>
      <c r="AZ616" s="75"/>
      <c r="BA616" s="1750">
        <f>IF(J738="SRO/Studio",O738,0)</f>
        <v>0</v>
      </c>
      <c r="BB616" s="1750"/>
      <c r="BC616" s="1750"/>
      <c r="BD616" s="1750"/>
      <c r="BE616" s="1750"/>
      <c r="BF616" s="1750">
        <f>IF(J738="1 Bedroom",O738,0)</f>
        <v>0</v>
      </c>
      <c r="BG616" s="1750"/>
      <c r="BH616" s="1750"/>
      <c r="BI616" s="1750"/>
      <c r="BJ616" s="1750"/>
      <c r="BK616" s="1750">
        <f>IF(J738="2 Bedrooms",O738,0)</f>
        <v>0</v>
      </c>
      <c r="BL616" s="1750"/>
      <c r="BM616" s="1750"/>
      <c r="BN616" s="1750"/>
      <c r="BO616" s="1750"/>
      <c r="BP616" s="1750">
        <f>IF(J738="3 Bedrooms",O738,0)</f>
        <v>0</v>
      </c>
      <c r="BQ616" s="1750"/>
      <c r="BR616" s="1750"/>
      <c r="BS616" s="1750"/>
      <c r="BT616" s="1750"/>
      <c r="BU616" s="1750">
        <f>IF(J738="4 Bedrooms",O738,0)</f>
        <v>0</v>
      </c>
      <c r="BV616" s="1750"/>
      <c r="BW616" s="1750"/>
      <c r="BX616" s="1750"/>
      <c r="BY616" s="1750"/>
      <c r="BZ616" s="1750">
        <f>IF(J738="5 Bedrooms",O738,0)</f>
        <v>0</v>
      </c>
      <c r="CA616" s="1750"/>
      <c r="CB616" s="1750"/>
      <c r="CC616" s="1750"/>
      <c r="CD616" s="1750"/>
      <c r="CE616" s="72"/>
      <c r="CF616" s="72"/>
      <c r="CG616" s="72"/>
      <c r="CH616" s="72"/>
      <c r="CI616" s="72"/>
      <c r="CJ616" s="72"/>
      <c r="CK616" s="72"/>
      <c r="CL616" s="72"/>
      <c r="CM616" s="72"/>
      <c r="CN616" s="72"/>
      <c r="CO616" s="72"/>
      <c r="CP616" s="72"/>
      <c r="CQ616" s="72"/>
      <c r="CR616" s="72"/>
    </row>
    <row r="617" spans="1:112" ht="12.75">
      <c r="B617" s="97" t="s">
        <v>1016</v>
      </c>
      <c r="C617" s="1791" t="s">
        <v>2336</v>
      </c>
      <c r="D617" s="2016"/>
      <c r="E617" s="2016"/>
      <c r="F617" s="2016"/>
      <c r="G617" s="2016"/>
      <c r="H617" s="2016"/>
      <c r="I617" s="2016"/>
      <c r="J617" s="2016"/>
      <c r="K617" s="2016"/>
      <c r="L617" s="2016"/>
      <c r="M617" s="2016"/>
      <c r="N617" s="2016"/>
      <c r="O617" s="2017"/>
      <c r="P617" s="1612">
        <v>420</v>
      </c>
      <c r="Q617" s="1613"/>
      <c r="R617" s="1614"/>
      <c r="S617" s="1608">
        <v>0.04</v>
      </c>
      <c r="T617" s="1609"/>
      <c r="U617" s="1610"/>
      <c r="V617" s="1612"/>
      <c r="W617" s="1613"/>
      <c r="X617" s="1613"/>
      <c r="Y617" s="1613"/>
      <c r="Z617" s="1613"/>
      <c r="AA617" s="1614"/>
      <c r="AB617" s="1715">
        <v>132832</v>
      </c>
      <c r="AC617" s="1715"/>
      <c r="AD617" s="1715"/>
      <c r="AE617" s="1715"/>
      <c r="AF617" s="1715"/>
      <c r="AG617" s="1715">
        <v>2500000</v>
      </c>
      <c r="AH617" s="1715"/>
      <c r="AI617" s="1715"/>
      <c r="AJ617" s="1715"/>
      <c r="AK617" s="1715"/>
      <c r="AM617" s="75"/>
      <c r="AN617" s="75"/>
      <c r="AO617" s="75"/>
      <c r="AP617" s="75"/>
      <c r="AQ617" s="75"/>
      <c r="AR617" s="75"/>
      <c r="AS617" s="75"/>
      <c r="AT617" s="75"/>
      <c r="AU617" s="75"/>
      <c r="AV617" s="75"/>
      <c r="AW617" s="75"/>
      <c r="AX617" s="75"/>
      <c r="AY617" s="75"/>
      <c r="AZ617" s="75"/>
      <c r="BA617" s="1750">
        <f>IF(J739="SRO/Studio",O739,0)</f>
        <v>0</v>
      </c>
      <c r="BB617" s="1750"/>
      <c r="BC617" s="1750"/>
      <c r="BD617" s="1750"/>
      <c r="BE617" s="1750"/>
      <c r="BF617" s="1750">
        <f>IF(J739="1 Bedroom",O739,0)</f>
        <v>0</v>
      </c>
      <c r="BG617" s="1750"/>
      <c r="BH617" s="1750"/>
      <c r="BI617" s="1750"/>
      <c r="BJ617" s="1750"/>
      <c r="BK617" s="1750">
        <f>IF(J739="2 Bedrooms",O739,0)</f>
        <v>0</v>
      </c>
      <c r="BL617" s="1750"/>
      <c r="BM617" s="1750"/>
      <c r="BN617" s="1750"/>
      <c r="BO617" s="1750"/>
      <c r="BP617" s="1750">
        <f>IF(J739="3 Bedrooms",O739,0)</f>
        <v>0</v>
      </c>
      <c r="BQ617" s="1750"/>
      <c r="BR617" s="1750"/>
      <c r="BS617" s="1750"/>
      <c r="BT617" s="1750"/>
      <c r="BU617" s="1750">
        <f>IF(J739="4 Bedrooms",O739,0)</f>
        <v>0</v>
      </c>
      <c r="BV617" s="1750"/>
      <c r="BW617" s="1750"/>
      <c r="BX617" s="1750"/>
      <c r="BY617" s="1750"/>
      <c r="BZ617" s="1750">
        <f>IF(J739="5 Bedrooms",O739,0)</f>
        <v>0</v>
      </c>
      <c r="CA617" s="1750"/>
      <c r="CB617" s="1750"/>
      <c r="CC617" s="1750"/>
      <c r="CD617" s="1750"/>
      <c r="CE617" s="72"/>
      <c r="CF617" s="72"/>
      <c r="CG617" s="72"/>
      <c r="CH617" s="72"/>
      <c r="CI617" s="72"/>
      <c r="CJ617" s="72"/>
      <c r="CK617" s="72"/>
      <c r="CL617" s="72"/>
      <c r="CM617" s="72"/>
      <c r="CN617" s="72"/>
      <c r="CO617" s="72"/>
      <c r="CP617" s="72"/>
      <c r="CQ617" s="72"/>
      <c r="CR617" s="72"/>
    </row>
    <row r="618" spans="1:112" ht="12.75">
      <c r="B618" s="98" t="s">
        <v>1017</v>
      </c>
      <c r="C618" s="1791" t="s">
        <v>2341</v>
      </c>
      <c r="D618" s="1601"/>
      <c r="E618" s="1601"/>
      <c r="F618" s="1601"/>
      <c r="G618" s="1601"/>
      <c r="H618" s="1601"/>
      <c r="I618" s="1601"/>
      <c r="J618" s="1601"/>
      <c r="K618" s="1601"/>
      <c r="L618" s="1601"/>
      <c r="M618" s="1601"/>
      <c r="N618" s="1601"/>
      <c r="O618" s="1611"/>
      <c r="P618" s="1612">
        <v>180</v>
      </c>
      <c r="Q618" s="1613"/>
      <c r="R618" s="1614"/>
      <c r="S618" s="1608"/>
      <c r="T618" s="1609"/>
      <c r="U618" s="1610"/>
      <c r="V618" s="1612" t="s">
        <v>872</v>
      </c>
      <c r="W618" s="1613"/>
      <c r="X618" s="1613"/>
      <c r="Y618" s="1613"/>
      <c r="Z618" s="1613"/>
      <c r="AA618" s="1614"/>
      <c r="AB618" s="1715"/>
      <c r="AC618" s="1715"/>
      <c r="AD618" s="1715"/>
      <c r="AE618" s="1715"/>
      <c r="AF618" s="1715"/>
      <c r="AG618" s="1715">
        <v>3608</v>
      </c>
      <c r="AH618" s="1715"/>
      <c r="AI618" s="1715"/>
      <c r="AJ618" s="1715"/>
      <c r="AK618" s="1715"/>
      <c r="AM618" s="75"/>
      <c r="AN618" s="75"/>
      <c r="AO618" s="75"/>
      <c r="AP618" s="75"/>
      <c r="AQ618" s="75"/>
      <c r="AR618" s="75"/>
      <c r="AS618" s="75"/>
      <c r="AT618" s="75"/>
      <c r="AU618" s="75"/>
      <c r="AV618" s="75"/>
      <c r="AW618" s="75"/>
      <c r="AX618" s="75"/>
      <c r="AY618" s="75"/>
      <c r="AZ618" s="75"/>
      <c r="BA618" s="1750">
        <f>IF(J740="SRO/Studio",O740,0)</f>
        <v>0</v>
      </c>
      <c r="BB618" s="1750"/>
      <c r="BC618" s="1750"/>
      <c r="BD618" s="1750"/>
      <c r="BE618" s="1750"/>
      <c r="BF618" s="1750">
        <f>IF(J740="1 Bedroom",O740,0)</f>
        <v>0</v>
      </c>
      <c r="BG618" s="1750"/>
      <c r="BH618" s="1750"/>
      <c r="BI618" s="1750"/>
      <c r="BJ618" s="1750"/>
      <c r="BK618" s="1750">
        <f>IF(J740="2 Bedrooms",O740,0)</f>
        <v>0</v>
      </c>
      <c r="BL618" s="1750"/>
      <c r="BM618" s="1750"/>
      <c r="BN618" s="1750"/>
      <c r="BO618" s="1750"/>
      <c r="BP618" s="1750">
        <f>IF(J740="3 Bedrooms",O740,0)</f>
        <v>0</v>
      </c>
      <c r="BQ618" s="1750"/>
      <c r="BR618" s="1750"/>
      <c r="BS618" s="1750"/>
      <c r="BT618" s="1750"/>
      <c r="BU618" s="1750">
        <f>IF(J740="4 Bedrooms",O740,0)</f>
        <v>0</v>
      </c>
      <c r="BV618" s="1750"/>
      <c r="BW618" s="1750"/>
      <c r="BX618" s="1750"/>
      <c r="BY618" s="1750"/>
      <c r="BZ618" s="1750">
        <f>IF(J740="5 Bedrooms",O740,0)</f>
        <v>0</v>
      </c>
      <c r="CA618" s="1750"/>
      <c r="CB618" s="1750"/>
      <c r="CC618" s="1750"/>
      <c r="CD618" s="1750"/>
      <c r="CE618" s="72"/>
      <c r="CF618" s="72"/>
      <c r="CG618" s="72"/>
      <c r="CH618" s="72"/>
      <c r="CI618" s="72"/>
      <c r="CJ618" s="72"/>
      <c r="CK618" s="72"/>
      <c r="CL618" s="72"/>
      <c r="CM618" s="72"/>
      <c r="CN618" s="72"/>
      <c r="CO618" s="72"/>
      <c r="CP618" s="72"/>
      <c r="CQ618" s="72"/>
      <c r="CR618" s="72"/>
    </row>
    <row r="619" spans="1:112" ht="12.75">
      <c r="B619" s="98" t="s">
        <v>1023</v>
      </c>
      <c r="C619" s="1791"/>
      <c r="D619" s="1601"/>
      <c r="E619" s="1601"/>
      <c r="F619" s="1601"/>
      <c r="G619" s="1601"/>
      <c r="H619" s="1601"/>
      <c r="I619" s="1601"/>
      <c r="J619" s="1601"/>
      <c r="K619" s="1601"/>
      <c r="L619" s="1601"/>
      <c r="M619" s="1601"/>
      <c r="N619" s="1601"/>
      <c r="O619" s="1611"/>
      <c r="P619" s="1612"/>
      <c r="Q619" s="1613"/>
      <c r="R619" s="1614"/>
      <c r="S619" s="1608"/>
      <c r="T619" s="1609"/>
      <c r="U619" s="1610"/>
      <c r="V619" s="1612"/>
      <c r="W619" s="1613"/>
      <c r="X619" s="1613"/>
      <c r="Y619" s="1613"/>
      <c r="Z619" s="1613"/>
      <c r="AA619" s="1614"/>
      <c r="AB619" s="1715"/>
      <c r="AC619" s="1715"/>
      <c r="AD619" s="1715"/>
      <c r="AE619" s="1715"/>
      <c r="AF619" s="1715"/>
      <c r="AG619" s="1715"/>
      <c r="AH619" s="1715"/>
      <c r="AI619" s="1715"/>
      <c r="AJ619" s="1715"/>
      <c r="AK619" s="1715"/>
      <c r="AM619" s="75"/>
      <c r="AN619" s="75"/>
      <c r="AO619" s="75"/>
      <c r="AP619" s="75"/>
      <c r="AQ619" s="75"/>
      <c r="AR619" s="75"/>
      <c r="AS619" s="75"/>
      <c r="AT619" s="75"/>
      <c r="AU619" s="75"/>
      <c r="AV619" s="75"/>
      <c r="AW619" s="75"/>
      <c r="AX619" s="75"/>
      <c r="AY619" s="75"/>
      <c r="AZ619" s="75"/>
      <c r="BA619" s="1751">
        <f>SUM(BA615:BE618)</f>
        <v>0</v>
      </c>
      <c r="BB619" s="1752"/>
      <c r="BC619" s="1752"/>
      <c r="BD619" s="1752"/>
      <c r="BE619" s="1753"/>
      <c r="BF619" s="1751">
        <f>SUM(BF615:BJ618)</f>
        <v>1</v>
      </c>
      <c r="BG619" s="1752"/>
      <c r="BH619" s="1752"/>
      <c r="BI619" s="1752"/>
      <c r="BJ619" s="1753"/>
      <c r="BK619" s="1751">
        <f>SUM(BK615:BO618)</f>
        <v>0</v>
      </c>
      <c r="BL619" s="1752"/>
      <c r="BM619" s="1752"/>
      <c r="BN619" s="1752"/>
      <c r="BO619" s="1753"/>
      <c r="BP619" s="1751">
        <f>SUM(BP615:BT618)</f>
        <v>0</v>
      </c>
      <c r="BQ619" s="1752"/>
      <c r="BR619" s="1752"/>
      <c r="BS619" s="1752"/>
      <c r="BT619" s="1753"/>
      <c r="BU619" s="1751">
        <f>SUM(BU615:BY618)</f>
        <v>0</v>
      </c>
      <c r="BV619" s="1752"/>
      <c r="BW619" s="1752"/>
      <c r="BX619" s="1752"/>
      <c r="BY619" s="1753"/>
      <c r="BZ619" s="1751">
        <f>SUM(BZ615:CD618)</f>
        <v>0</v>
      </c>
      <c r="CA619" s="1752"/>
      <c r="CB619" s="1752"/>
      <c r="CC619" s="1752"/>
      <c r="CD619" s="1753"/>
      <c r="CE619" s="72"/>
      <c r="CF619" s="72"/>
      <c r="CG619" s="72"/>
      <c r="CH619" s="72"/>
      <c r="CI619" s="72"/>
      <c r="CJ619" s="72"/>
      <c r="CK619" s="72"/>
      <c r="CL619" s="72"/>
      <c r="CM619" s="72"/>
      <c r="CN619" s="72"/>
      <c r="CO619" s="72"/>
      <c r="CP619" s="72"/>
      <c r="CQ619" s="72"/>
      <c r="CR619" s="72"/>
    </row>
    <row r="620" spans="1:112" ht="12.75">
      <c r="B620" s="98" t="s">
        <v>485</v>
      </c>
      <c r="C620" s="1601"/>
      <c r="D620" s="1601"/>
      <c r="E620" s="1601"/>
      <c r="F620" s="1601"/>
      <c r="G620" s="1601"/>
      <c r="H620" s="1601"/>
      <c r="I620" s="1601"/>
      <c r="J620" s="1601"/>
      <c r="K620" s="1601"/>
      <c r="L620" s="1601"/>
      <c r="M620" s="1601"/>
      <c r="N620" s="1601"/>
      <c r="O620" s="1611"/>
      <c r="P620" s="1612"/>
      <c r="Q620" s="1613"/>
      <c r="R620" s="1614"/>
      <c r="S620" s="1608"/>
      <c r="T620" s="1609"/>
      <c r="U620" s="1610"/>
      <c r="V620" s="1612"/>
      <c r="W620" s="1613"/>
      <c r="X620" s="1613"/>
      <c r="Y620" s="1613"/>
      <c r="Z620" s="1613"/>
      <c r="AA620" s="1614"/>
      <c r="AB620" s="1715"/>
      <c r="AC620" s="1715"/>
      <c r="AD620" s="1715"/>
      <c r="AE620" s="1715"/>
      <c r="AF620" s="1715"/>
      <c r="AG620" s="1715"/>
      <c r="AH620" s="1715"/>
      <c r="AI620" s="1715"/>
      <c r="AJ620" s="1715"/>
      <c r="AK620" s="1715"/>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601"/>
      <c r="D621" s="1601"/>
      <c r="E621" s="1601"/>
      <c r="F621" s="1601"/>
      <c r="G621" s="1601"/>
      <c r="H621" s="1601"/>
      <c r="I621" s="1601"/>
      <c r="J621" s="1601"/>
      <c r="K621" s="1601"/>
      <c r="L621" s="1601"/>
      <c r="M621" s="1601"/>
      <c r="N621" s="1601"/>
      <c r="O621" s="1611"/>
      <c r="P621" s="1612"/>
      <c r="Q621" s="1613"/>
      <c r="R621" s="1614"/>
      <c r="S621" s="1608"/>
      <c r="T621" s="1609"/>
      <c r="U621" s="1610"/>
      <c r="V621" s="1612"/>
      <c r="W621" s="1613"/>
      <c r="X621" s="1613"/>
      <c r="Y621" s="1613"/>
      <c r="Z621" s="1613"/>
      <c r="AA621" s="1614"/>
      <c r="AB621" s="1715"/>
      <c r="AC621" s="1715"/>
      <c r="AD621" s="1715"/>
      <c r="AE621" s="1715"/>
      <c r="AF621" s="1715"/>
      <c r="AG621" s="1715"/>
      <c r="AH621" s="1715"/>
      <c r="AI621" s="1715"/>
      <c r="AJ621" s="1715"/>
      <c r="AK621" s="1715"/>
      <c r="AM621" s="75"/>
      <c r="AN621" s="75"/>
      <c r="AO621" s="75"/>
      <c r="AP621" s="75"/>
      <c r="AQ621" s="75"/>
      <c r="AR621" s="75"/>
      <c r="AS621" s="75"/>
      <c r="AT621" s="75"/>
      <c r="AU621" s="75"/>
      <c r="AV621" s="75"/>
      <c r="AW621" s="75"/>
      <c r="AX621" s="75"/>
      <c r="AY621" s="75"/>
      <c r="AZ621" s="75"/>
      <c r="BA621" s="1750">
        <f t="shared" ref="BA621:BA630" si="16">IF(J751="SRO/Studio",O751,0)</f>
        <v>0</v>
      </c>
      <c r="BB621" s="1750"/>
      <c r="BC621" s="1750"/>
      <c r="BD621" s="1750"/>
      <c r="BE621" s="1750"/>
      <c r="BF621" s="1750">
        <f t="shared" ref="BF621:BF630" si="17">IF(J751="1 Bedroom",O751,0)</f>
        <v>0</v>
      </c>
      <c r="BG621" s="1750"/>
      <c r="BH621" s="1750"/>
      <c r="BI621" s="1750"/>
      <c r="BJ621" s="1750"/>
      <c r="BK621" s="1750">
        <f t="shared" ref="BK621:BK630" si="18">IF(J751="2 Bedrooms",O751,0)</f>
        <v>0</v>
      </c>
      <c r="BL621" s="1750"/>
      <c r="BM621" s="1750"/>
      <c r="BN621" s="1750"/>
      <c r="BO621" s="1750"/>
      <c r="BP621" s="1750">
        <f t="shared" ref="BP621:BP630" si="19">IF(J751="3 Bedrooms",O751,0)</f>
        <v>0</v>
      </c>
      <c r="BQ621" s="1750"/>
      <c r="BR621" s="1750"/>
      <c r="BS621" s="1750"/>
      <c r="BT621" s="1750"/>
      <c r="BU621" s="1750">
        <f t="shared" ref="BU621:BU630" si="20">IF(J751="4 Bedrooms",O751,0)</f>
        <v>0</v>
      </c>
      <c r="BV621" s="1750"/>
      <c r="BW621" s="1750"/>
      <c r="BX621" s="1750"/>
      <c r="BY621" s="1750"/>
      <c r="BZ621" s="1750">
        <f t="shared" ref="BZ621:BZ630" si="21">IF(J751="5 Bedrooms",O751,0)</f>
        <v>0</v>
      </c>
      <c r="CA621" s="1750"/>
      <c r="CB621" s="1750"/>
      <c r="CC621" s="1750"/>
      <c r="CD621" s="1750"/>
      <c r="CE621" s="72"/>
      <c r="CF621" s="72"/>
      <c r="CG621" s="72"/>
      <c r="CH621" s="72"/>
      <c r="CI621" s="72"/>
      <c r="CJ621" s="72"/>
      <c r="CK621" s="72"/>
      <c r="CL621" s="72"/>
      <c r="CM621" s="72"/>
      <c r="CN621" s="72"/>
      <c r="CO621" s="72"/>
      <c r="CP621" s="72"/>
      <c r="CQ621" s="72"/>
      <c r="CR621" s="72"/>
    </row>
    <row r="622" spans="1:112" ht="12.75">
      <c r="B622" s="98" t="s">
        <v>488</v>
      </c>
      <c r="C622" s="1601"/>
      <c r="D622" s="1601"/>
      <c r="E622" s="1601"/>
      <c r="F622" s="1601"/>
      <c r="G622" s="1601"/>
      <c r="H622" s="1601"/>
      <c r="I622" s="1601"/>
      <c r="J622" s="1601"/>
      <c r="K622" s="1601"/>
      <c r="L622" s="1601"/>
      <c r="M622" s="1601"/>
      <c r="N622" s="1601"/>
      <c r="O622" s="1611"/>
      <c r="P622" s="1612"/>
      <c r="Q622" s="1613"/>
      <c r="R622" s="1614"/>
      <c r="S622" s="1608"/>
      <c r="T622" s="1609"/>
      <c r="U622" s="1610"/>
      <c r="V622" s="1612"/>
      <c r="W622" s="1613"/>
      <c r="X622" s="1613"/>
      <c r="Y622" s="1613"/>
      <c r="Z622" s="1613"/>
      <c r="AA622" s="1614"/>
      <c r="AB622" s="1715"/>
      <c r="AC622" s="1715"/>
      <c r="AD622" s="1715"/>
      <c r="AE622" s="1715"/>
      <c r="AF622" s="1715"/>
      <c r="AG622" s="1715"/>
      <c r="AH622" s="1715"/>
      <c r="AI622" s="1715"/>
      <c r="AJ622" s="1715"/>
      <c r="AK622" s="1715"/>
      <c r="AM622" s="75"/>
      <c r="AN622" s="75"/>
      <c r="AO622" s="75"/>
      <c r="AP622" s="75"/>
      <c r="AQ622" s="75"/>
      <c r="AR622" s="75"/>
      <c r="AS622" s="75"/>
      <c r="AT622" s="75"/>
      <c r="AU622" s="75"/>
      <c r="AV622" s="75"/>
      <c r="AW622" s="75"/>
      <c r="AX622" s="75"/>
      <c r="AY622" s="75"/>
      <c r="AZ622" s="75"/>
      <c r="BA622" s="1750">
        <f t="shared" si="16"/>
        <v>0</v>
      </c>
      <c r="BB622" s="1750"/>
      <c r="BC622" s="1750"/>
      <c r="BD622" s="1750"/>
      <c r="BE622" s="1750"/>
      <c r="BF622" s="1750">
        <f t="shared" si="17"/>
        <v>0</v>
      </c>
      <c r="BG622" s="1750"/>
      <c r="BH622" s="1750"/>
      <c r="BI622" s="1750"/>
      <c r="BJ622" s="1750"/>
      <c r="BK622" s="1750">
        <f t="shared" si="18"/>
        <v>0</v>
      </c>
      <c r="BL622" s="1750"/>
      <c r="BM622" s="1750"/>
      <c r="BN622" s="1750"/>
      <c r="BO622" s="1750"/>
      <c r="BP622" s="1750">
        <f t="shared" si="19"/>
        <v>0</v>
      </c>
      <c r="BQ622" s="1750"/>
      <c r="BR622" s="1750"/>
      <c r="BS622" s="1750"/>
      <c r="BT622" s="1750"/>
      <c r="BU622" s="1750">
        <f t="shared" si="20"/>
        <v>0</v>
      </c>
      <c r="BV622" s="1750"/>
      <c r="BW622" s="1750"/>
      <c r="BX622" s="1750"/>
      <c r="BY622" s="1750"/>
      <c r="BZ622" s="1750">
        <f t="shared" si="21"/>
        <v>0</v>
      </c>
      <c r="CA622" s="1750"/>
      <c r="CB622" s="1750"/>
      <c r="CC622" s="1750"/>
      <c r="CD622" s="1750"/>
      <c r="CE622" s="72"/>
      <c r="CF622" s="72"/>
      <c r="CG622" s="72"/>
      <c r="CH622" s="72"/>
      <c r="CI622" s="72"/>
      <c r="CJ622" s="72"/>
      <c r="CK622" s="72"/>
      <c r="CL622" s="72"/>
      <c r="CM622" s="72"/>
      <c r="CN622" s="72"/>
      <c r="CO622" s="72"/>
      <c r="CP622" s="72"/>
      <c r="CQ622" s="72"/>
      <c r="CR622" s="72"/>
    </row>
    <row r="623" spans="1:112" ht="12.75">
      <c r="B623" s="98" t="s">
        <v>818</v>
      </c>
      <c r="C623" s="1601"/>
      <c r="D623" s="1601"/>
      <c r="E623" s="1601"/>
      <c r="F623" s="1601"/>
      <c r="G623" s="1601"/>
      <c r="H623" s="1601"/>
      <c r="I623" s="1601"/>
      <c r="J623" s="1601"/>
      <c r="K623" s="1601"/>
      <c r="L623" s="1601"/>
      <c r="M623" s="1601"/>
      <c r="N623" s="1601"/>
      <c r="O623" s="1611"/>
      <c r="P623" s="1612"/>
      <c r="Q623" s="1613"/>
      <c r="R623" s="1614"/>
      <c r="S623" s="1608"/>
      <c r="T623" s="1609"/>
      <c r="U623" s="1610"/>
      <c r="V623" s="1612"/>
      <c r="W623" s="1613"/>
      <c r="X623" s="1613"/>
      <c r="Y623" s="1613"/>
      <c r="Z623" s="1613"/>
      <c r="AA623" s="1614"/>
      <c r="AB623" s="1715"/>
      <c r="AC623" s="1715"/>
      <c r="AD623" s="1715"/>
      <c r="AE623" s="1715"/>
      <c r="AF623" s="1715"/>
      <c r="AG623" s="1715"/>
      <c r="AH623" s="1715"/>
      <c r="AI623" s="1715"/>
      <c r="AJ623" s="1715"/>
      <c r="AK623" s="1715"/>
      <c r="AM623" s="75"/>
      <c r="AN623" s="75"/>
      <c r="AO623" s="75"/>
      <c r="AP623" s="75"/>
      <c r="AQ623" s="75"/>
      <c r="AR623" s="75"/>
      <c r="AS623" s="75"/>
      <c r="AT623" s="75"/>
      <c r="AU623" s="75"/>
      <c r="AV623" s="75"/>
      <c r="AW623" s="75"/>
      <c r="AX623" s="75"/>
      <c r="AY623" s="75"/>
      <c r="AZ623" s="75"/>
      <c r="BA623" s="1750">
        <f t="shared" si="16"/>
        <v>0</v>
      </c>
      <c r="BB623" s="1750"/>
      <c r="BC623" s="1750"/>
      <c r="BD623" s="1750"/>
      <c r="BE623" s="1750"/>
      <c r="BF623" s="1750">
        <f t="shared" si="17"/>
        <v>0</v>
      </c>
      <c r="BG623" s="1750"/>
      <c r="BH623" s="1750"/>
      <c r="BI623" s="1750"/>
      <c r="BJ623" s="1750"/>
      <c r="BK623" s="1750">
        <f t="shared" si="18"/>
        <v>0</v>
      </c>
      <c r="BL623" s="1750"/>
      <c r="BM623" s="1750"/>
      <c r="BN623" s="1750"/>
      <c r="BO623" s="1750"/>
      <c r="BP623" s="1750">
        <f t="shared" si="19"/>
        <v>0</v>
      </c>
      <c r="BQ623" s="1750"/>
      <c r="BR623" s="1750"/>
      <c r="BS623" s="1750"/>
      <c r="BT623" s="1750"/>
      <c r="BU623" s="1750">
        <f t="shared" si="20"/>
        <v>0</v>
      </c>
      <c r="BV623" s="1750"/>
      <c r="BW623" s="1750"/>
      <c r="BX623" s="1750"/>
      <c r="BY623" s="1750"/>
      <c r="BZ623" s="1750">
        <f t="shared" si="21"/>
        <v>0</v>
      </c>
      <c r="CA623" s="1750"/>
      <c r="CB623" s="1750"/>
      <c r="CC623" s="1750"/>
      <c r="CD623" s="1750"/>
      <c r="CE623" s="72"/>
      <c r="CF623" s="72"/>
      <c r="CG623" s="72"/>
      <c r="CH623" s="72"/>
      <c r="CI623" s="72"/>
      <c r="CJ623" s="72"/>
      <c r="CK623" s="72"/>
      <c r="CL623" s="72"/>
      <c r="CM623" s="72"/>
      <c r="CN623" s="72"/>
      <c r="CO623" s="72"/>
      <c r="CP623" s="72"/>
      <c r="CQ623" s="72"/>
      <c r="CR623" s="72"/>
    </row>
    <row r="624" spans="1:112" ht="12.75">
      <c r="B624" s="98" t="s">
        <v>819</v>
      </c>
      <c r="C624" s="1601"/>
      <c r="D624" s="1601"/>
      <c r="E624" s="1601"/>
      <c r="F624" s="1601"/>
      <c r="G624" s="1601"/>
      <c r="H624" s="1601"/>
      <c r="I624" s="1601"/>
      <c r="J624" s="1601"/>
      <c r="K624" s="1601"/>
      <c r="L624" s="1601"/>
      <c r="M624" s="1601"/>
      <c r="N624" s="1601"/>
      <c r="O624" s="1611"/>
      <c r="P624" s="1612"/>
      <c r="Q624" s="1613"/>
      <c r="R624" s="1614"/>
      <c r="S624" s="1608"/>
      <c r="T624" s="1609"/>
      <c r="U624" s="1610"/>
      <c r="V624" s="1612"/>
      <c r="W624" s="1613"/>
      <c r="X624" s="1613"/>
      <c r="Y624" s="1613"/>
      <c r="Z624" s="1613"/>
      <c r="AA624" s="1614"/>
      <c r="AB624" s="1715"/>
      <c r="AC624" s="1715"/>
      <c r="AD624" s="1715"/>
      <c r="AE624" s="1715"/>
      <c r="AF624" s="1715"/>
      <c r="AG624" s="1715"/>
      <c r="AH624" s="1715"/>
      <c r="AI624" s="1715"/>
      <c r="AJ624" s="1715"/>
      <c r="AK624" s="1715"/>
      <c r="AM624" s="72"/>
      <c r="AN624" s="72"/>
      <c r="AO624" s="72"/>
      <c r="AP624" s="72"/>
      <c r="AQ624" s="72"/>
      <c r="AR624" s="72"/>
      <c r="AS624" s="72"/>
      <c r="AT624" s="72"/>
      <c r="AU624" s="72"/>
      <c r="AV624" s="72"/>
      <c r="AW624" s="72"/>
      <c r="AX624" s="72"/>
      <c r="AY624" s="72"/>
      <c r="AZ624" s="72"/>
      <c r="BA624" s="1750">
        <f t="shared" si="16"/>
        <v>0</v>
      </c>
      <c r="BB624" s="1750"/>
      <c r="BC624" s="1750"/>
      <c r="BD624" s="1750"/>
      <c r="BE624" s="1750"/>
      <c r="BF624" s="1750">
        <f t="shared" si="17"/>
        <v>0</v>
      </c>
      <c r="BG624" s="1750"/>
      <c r="BH624" s="1750"/>
      <c r="BI624" s="1750"/>
      <c r="BJ624" s="1750"/>
      <c r="BK624" s="1750">
        <f t="shared" si="18"/>
        <v>0</v>
      </c>
      <c r="BL624" s="1750"/>
      <c r="BM624" s="1750"/>
      <c r="BN624" s="1750"/>
      <c r="BO624" s="1750"/>
      <c r="BP624" s="1750">
        <f t="shared" si="19"/>
        <v>0</v>
      </c>
      <c r="BQ624" s="1750"/>
      <c r="BR624" s="1750"/>
      <c r="BS624" s="1750"/>
      <c r="BT624" s="1750"/>
      <c r="BU624" s="1750">
        <f t="shared" si="20"/>
        <v>0</v>
      </c>
      <c r="BV624" s="1750"/>
      <c r="BW624" s="1750"/>
      <c r="BX624" s="1750"/>
      <c r="BY624" s="1750"/>
      <c r="BZ624" s="1750">
        <f t="shared" si="21"/>
        <v>0</v>
      </c>
      <c r="CA624" s="1750"/>
      <c r="CB624" s="1750"/>
      <c r="CC624" s="1750"/>
      <c r="CD624" s="1750"/>
      <c r="CE624" s="72"/>
      <c r="CF624" s="72"/>
      <c r="CG624" s="72"/>
      <c r="CH624" s="72"/>
      <c r="CI624" s="72"/>
      <c r="CJ624" s="72"/>
      <c r="CK624" s="72"/>
      <c r="CL624" s="72"/>
      <c r="CM624" s="72"/>
      <c r="CN624" s="72"/>
      <c r="CO624" s="72"/>
      <c r="CP624" s="72"/>
      <c r="CQ624" s="72"/>
      <c r="CR624" s="72"/>
    </row>
    <row r="625" spans="1:96" ht="12.75">
      <c r="B625" s="98" t="s">
        <v>614</v>
      </c>
      <c r="C625" s="1601"/>
      <c r="D625" s="1601"/>
      <c r="E625" s="1601"/>
      <c r="F625" s="1601"/>
      <c r="G625" s="1601"/>
      <c r="H625" s="1601"/>
      <c r="I625" s="1601"/>
      <c r="J625" s="1601"/>
      <c r="K625" s="1601"/>
      <c r="L625" s="1601"/>
      <c r="M625" s="1601"/>
      <c r="N625" s="1601"/>
      <c r="O625" s="1611"/>
      <c r="P625" s="1612"/>
      <c r="Q625" s="1613"/>
      <c r="R625" s="1614"/>
      <c r="S625" s="1608"/>
      <c r="T625" s="1609"/>
      <c r="U625" s="1610"/>
      <c r="V625" s="1612"/>
      <c r="W625" s="1613"/>
      <c r="X625" s="1613"/>
      <c r="Y625" s="1613"/>
      <c r="Z625" s="1613"/>
      <c r="AA625" s="1614"/>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50">
        <f t="shared" si="16"/>
        <v>0</v>
      </c>
      <c r="BB625" s="1750"/>
      <c r="BC625" s="1750"/>
      <c r="BD625" s="1750"/>
      <c r="BE625" s="1750"/>
      <c r="BF625" s="1750">
        <f t="shared" si="17"/>
        <v>0</v>
      </c>
      <c r="BG625" s="1750"/>
      <c r="BH625" s="1750"/>
      <c r="BI625" s="1750"/>
      <c r="BJ625" s="1750"/>
      <c r="BK625" s="1750">
        <f t="shared" si="18"/>
        <v>0</v>
      </c>
      <c r="BL625" s="1750"/>
      <c r="BM625" s="1750"/>
      <c r="BN625" s="1750"/>
      <c r="BO625" s="1750"/>
      <c r="BP625" s="1750">
        <f t="shared" si="19"/>
        <v>0</v>
      </c>
      <c r="BQ625" s="1750"/>
      <c r="BR625" s="1750"/>
      <c r="BS625" s="1750"/>
      <c r="BT625" s="1750"/>
      <c r="BU625" s="1750">
        <f t="shared" si="20"/>
        <v>0</v>
      </c>
      <c r="BV625" s="1750"/>
      <c r="BW625" s="1750"/>
      <c r="BX625" s="1750"/>
      <c r="BY625" s="1750"/>
      <c r="BZ625" s="1750">
        <f t="shared" si="21"/>
        <v>0</v>
      </c>
      <c r="CA625" s="1750"/>
      <c r="CB625" s="1750"/>
      <c r="CC625" s="1750"/>
      <c r="CD625" s="1750"/>
      <c r="CE625" s="72"/>
      <c r="CF625" s="72"/>
      <c r="CG625" s="72"/>
      <c r="CH625" s="72"/>
      <c r="CI625" s="72"/>
      <c r="CJ625" s="72"/>
      <c r="CK625" s="72"/>
      <c r="CL625" s="72"/>
      <c r="CM625" s="72"/>
      <c r="CN625" s="72"/>
      <c r="CO625" s="72"/>
      <c r="CP625" s="72"/>
      <c r="CQ625" s="72"/>
      <c r="CR625" s="72"/>
    </row>
    <row r="626" spans="1:96" ht="12.75">
      <c r="B626" s="98" t="s">
        <v>191</v>
      </c>
      <c r="C626" s="1601"/>
      <c r="D626" s="1601"/>
      <c r="E626" s="1601"/>
      <c r="F626" s="1601"/>
      <c r="G626" s="1601"/>
      <c r="H626" s="1601"/>
      <c r="I626" s="1601"/>
      <c r="J626" s="1601"/>
      <c r="K626" s="1601"/>
      <c r="L626" s="1601"/>
      <c r="M626" s="1601"/>
      <c r="N626" s="1601"/>
      <c r="O626" s="1611"/>
      <c r="P626" s="1612"/>
      <c r="Q626" s="1613"/>
      <c r="R626" s="1614"/>
      <c r="S626" s="1608"/>
      <c r="T626" s="1609"/>
      <c r="U626" s="1610"/>
      <c r="V626" s="1612"/>
      <c r="W626" s="1613"/>
      <c r="X626" s="1613"/>
      <c r="Y626" s="1613"/>
      <c r="Z626" s="1613"/>
      <c r="AA626" s="1614"/>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50">
        <f t="shared" si="16"/>
        <v>0</v>
      </c>
      <c r="BB626" s="1750"/>
      <c r="BC626" s="1750"/>
      <c r="BD626" s="1750"/>
      <c r="BE626" s="1750"/>
      <c r="BF626" s="1750">
        <f t="shared" si="17"/>
        <v>0</v>
      </c>
      <c r="BG626" s="1750"/>
      <c r="BH626" s="1750"/>
      <c r="BI626" s="1750"/>
      <c r="BJ626" s="1750"/>
      <c r="BK626" s="1750">
        <f t="shared" si="18"/>
        <v>0</v>
      </c>
      <c r="BL626" s="1750"/>
      <c r="BM626" s="1750"/>
      <c r="BN626" s="1750"/>
      <c r="BO626" s="1750"/>
      <c r="BP626" s="1750">
        <f t="shared" si="19"/>
        <v>0</v>
      </c>
      <c r="BQ626" s="1750"/>
      <c r="BR626" s="1750"/>
      <c r="BS626" s="1750"/>
      <c r="BT626" s="1750"/>
      <c r="BU626" s="1750">
        <f t="shared" si="20"/>
        <v>0</v>
      </c>
      <c r="BV626" s="1750"/>
      <c r="BW626" s="1750"/>
      <c r="BX626" s="1750"/>
      <c r="BY626" s="1750"/>
      <c r="BZ626" s="1750">
        <f t="shared" si="21"/>
        <v>0</v>
      </c>
      <c r="CA626" s="1750"/>
      <c r="CB626" s="1750"/>
      <c r="CC626" s="1750"/>
      <c r="CD626" s="1750"/>
      <c r="CE626" s="72"/>
      <c r="CF626" s="72"/>
      <c r="CG626" s="72"/>
      <c r="CH626" s="72"/>
      <c r="CI626" s="72"/>
      <c r="CJ626" s="72"/>
      <c r="CK626" s="72"/>
      <c r="CL626" s="72"/>
      <c r="CM626" s="72"/>
      <c r="CN626" s="72"/>
      <c r="CO626" s="72"/>
      <c r="CP626" s="72"/>
      <c r="CQ626" s="72"/>
      <c r="CR626" s="72"/>
    </row>
    <row r="627" spans="1:96" ht="12.75" customHeight="1">
      <c r="B627" s="98" t="s">
        <v>37</v>
      </c>
      <c r="C627" s="1601"/>
      <c r="D627" s="1601"/>
      <c r="E627" s="1601"/>
      <c r="F627" s="1601"/>
      <c r="G627" s="1601"/>
      <c r="H627" s="1601"/>
      <c r="I627" s="1601"/>
      <c r="J627" s="1601"/>
      <c r="K627" s="1601"/>
      <c r="L627" s="1601"/>
      <c r="M627" s="1601"/>
      <c r="N627" s="1601"/>
      <c r="O627" s="1611"/>
      <c r="P627" s="1612"/>
      <c r="Q627" s="1613"/>
      <c r="R627" s="1614"/>
      <c r="S627" s="1608"/>
      <c r="T627" s="1609"/>
      <c r="U627" s="1610"/>
      <c r="V627" s="1612"/>
      <c r="W627" s="1613"/>
      <c r="X627" s="1613"/>
      <c r="Y627" s="1613"/>
      <c r="Z627" s="1613"/>
      <c r="AA627" s="1614"/>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50">
        <f t="shared" si="16"/>
        <v>0</v>
      </c>
      <c r="BB627" s="1750"/>
      <c r="BC627" s="1750"/>
      <c r="BD627" s="1750"/>
      <c r="BE627" s="1750"/>
      <c r="BF627" s="1750">
        <f t="shared" si="17"/>
        <v>0</v>
      </c>
      <c r="BG627" s="1750"/>
      <c r="BH627" s="1750"/>
      <c r="BI627" s="1750"/>
      <c r="BJ627" s="1750"/>
      <c r="BK627" s="1750">
        <f t="shared" si="18"/>
        <v>0</v>
      </c>
      <c r="BL627" s="1750"/>
      <c r="BM627" s="1750"/>
      <c r="BN627" s="1750"/>
      <c r="BO627" s="1750"/>
      <c r="BP627" s="1750">
        <f t="shared" si="19"/>
        <v>0</v>
      </c>
      <c r="BQ627" s="1750"/>
      <c r="BR627" s="1750"/>
      <c r="BS627" s="1750"/>
      <c r="BT627" s="1750"/>
      <c r="BU627" s="1750">
        <f t="shared" si="20"/>
        <v>0</v>
      </c>
      <c r="BV627" s="1750"/>
      <c r="BW627" s="1750"/>
      <c r="BX627" s="1750"/>
      <c r="BY627" s="1750"/>
      <c r="BZ627" s="1750">
        <f t="shared" si="21"/>
        <v>0</v>
      </c>
      <c r="CA627" s="1750"/>
      <c r="CB627" s="1750"/>
      <c r="CC627" s="1750"/>
      <c r="CD627" s="1750"/>
      <c r="CE627" s="72"/>
      <c r="CF627" s="72"/>
      <c r="CG627" s="72"/>
      <c r="CH627" s="72"/>
      <c r="CI627" s="72"/>
      <c r="CJ627" s="72"/>
      <c r="CK627" s="72"/>
      <c r="CL627" s="72"/>
      <c r="CM627" s="72"/>
      <c r="CN627" s="72"/>
      <c r="CO627" s="72"/>
      <c r="CP627" s="72"/>
      <c r="CQ627" s="72"/>
      <c r="CR627" s="72"/>
    </row>
    <row r="628" spans="1:96" ht="12.75" customHeight="1">
      <c r="B628" s="98" t="s">
        <v>38</v>
      </c>
      <c r="C628" s="1601"/>
      <c r="D628" s="1601"/>
      <c r="E628" s="1601"/>
      <c r="F628" s="1601"/>
      <c r="G628" s="1601"/>
      <c r="H628" s="1601"/>
      <c r="I628" s="1601"/>
      <c r="J628" s="1601"/>
      <c r="K628" s="1601"/>
      <c r="L628" s="1601"/>
      <c r="M628" s="1601"/>
      <c r="N628" s="1601"/>
      <c r="O628" s="1611"/>
      <c r="P628" s="1612"/>
      <c r="Q628" s="1613"/>
      <c r="R628" s="1614"/>
      <c r="S628" s="1608"/>
      <c r="T628" s="1609"/>
      <c r="U628" s="1610"/>
      <c r="V628" s="1612"/>
      <c r="W628" s="1613"/>
      <c r="X628" s="1613"/>
      <c r="Y628" s="1613"/>
      <c r="Z628" s="1613"/>
      <c r="AA628" s="1614"/>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50">
        <f t="shared" si="16"/>
        <v>0</v>
      </c>
      <c r="BB628" s="1750"/>
      <c r="BC628" s="1750"/>
      <c r="BD628" s="1750"/>
      <c r="BE628" s="1750"/>
      <c r="BF628" s="1750">
        <f t="shared" si="17"/>
        <v>0</v>
      </c>
      <c r="BG628" s="1750"/>
      <c r="BH628" s="1750"/>
      <c r="BI628" s="1750"/>
      <c r="BJ628" s="1750"/>
      <c r="BK628" s="1750">
        <f t="shared" si="18"/>
        <v>0</v>
      </c>
      <c r="BL628" s="1750"/>
      <c r="BM628" s="1750"/>
      <c r="BN628" s="1750"/>
      <c r="BO628" s="1750"/>
      <c r="BP628" s="1750">
        <f t="shared" si="19"/>
        <v>0</v>
      </c>
      <c r="BQ628" s="1750"/>
      <c r="BR628" s="1750"/>
      <c r="BS628" s="1750"/>
      <c r="BT628" s="1750"/>
      <c r="BU628" s="1750">
        <f t="shared" si="20"/>
        <v>0</v>
      </c>
      <c r="BV628" s="1750"/>
      <c r="BW628" s="1750"/>
      <c r="BX628" s="1750"/>
      <c r="BY628" s="1750"/>
      <c r="BZ628" s="1750">
        <f t="shared" si="21"/>
        <v>0</v>
      </c>
      <c r="CA628" s="1750"/>
      <c r="CB628" s="1750"/>
      <c r="CC628" s="1750"/>
      <c r="CD628" s="1750"/>
      <c r="CE628" s="72"/>
      <c r="CF628" s="72"/>
      <c r="CG628" s="72"/>
      <c r="CH628" s="72"/>
      <c r="CI628" s="72"/>
      <c r="CJ628" s="72"/>
      <c r="CK628" s="72"/>
      <c r="CL628" s="72"/>
      <c r="CM628" s="72"/>
      <c r="CN628" s="72"/>
      <c r="CO628" s="72"/>
      <c r="CP628" s="72"/>
      <c r="CQ628" s="72"/>
      <c r="CR628" s="72"/>
    </row>
    <row r="629" spans="1:96" ht="12.75">
      <c r="B629" s="1615" t="s">
        <v>406</v>
      </c>
      <c r="C629" s="1615"/>
      <c r="D629" s="1615"/>
      <c r="E629" s="1615"/>
      <c r="F629" s="1615"/>
      <c r="G629" s="1615"/>
      <c r="H629" s="1615"/>
      <c r="I629" s="1615"/>
      <c r="J629" s="1615"/>
      <c r="K629" s="1615"/>
      <c r="L629" s="1615"/>
      <c r="M629" s="1615"/>
      <c r="N629" s="1615"/>
      <c r="O629" s="1615"/>
      <c r="P629" s="1615"/>
      <c r="Q629" s="1615"/>
      <c r="R629" s="1615"/>
      <c r="S629" s="1615"/>
      <c r="T629" s="1615"/>
      <c r="U629" s="1615"/>
      <c r="V629" s="1615"/>
      <c r="W629" s="1615"/>
      <c r="X629" s="1615"/>
      <c r="Y629" s="1615"/>
      <c r="Z629" s="1615"/>
      <c r="AA629" s="1615"/>
      <c r="AB629" s="1615"/>
      <c r="AC629" s="1615"/>
      <c r="AD629" s="1615"/>
      <c r="AE629" s="1615"/>
      <c r="AF629" s="1615"/>
      <c r="AG629" s="1648">
        <f>SUM(AG617:AK628)</f>
        <v>2503608</v>
      </c>
      <c r="AH629" s="1649"/>
      <c r="AI629" s="1649"/>
      <c r="AJ629" s="1649"/>
      <c r="AK629" s="1650"/>
      <c r="AM629" s="75"/>
      <c r="AN629" s="75"/>
      <c r="AO629" s="75"/>
      <c r="AP629" s="75"/>
      <c r="AQ629" s="75"/>
      <c r="AR629" s="75"/>
      <c r="AS629" s="75"/>
      <c r="AT629" s="75"/>
      <c r="AU629" s="75"/>
      <c r="AV629" s="75"/>
      <c r="AW629" s="75"/>
      <c r="AX629" s="75"/>
      <c r="AY629" s="75"/>
      <c r="AZ629" s="75"/>
      <c r="BA629" s="1750">
        <f t="shared" si="16"/>
        <v>0</v>
      </c>
      <c r="BB629" s="1750"/>
      <c r="BC629" s="1750"/>
      <c r="BD629" s="1750"/>
      <c r="BE629" s="1750"/>
      <c r="BF629" s="1750">
        <f t="shared" si="17"/>
        <v>0</v>
      </c>
      <c r="BG629" s="1750"/>
      <c r="BH629" s="1750"/>
      <c r="BI629" s="1750"/>
      <c r="BJ629" s="1750"/>
      <c r="BK629" s="1750">
        <f t="shared" si="18"/>
        <v>0</v>
      </c>
      <c r="BL629" s="1750"/>
      <c r="BM629" s="1750"/>
      <c r="BN629" s="1750"/>
      <c r="BO629" s="1750"/>
      <c r="BP629" s="1750">
        <f t="shared" si="19"/>
        <v>0</v>
      </c>
      <c r="BQ629" s="1750"/>
      <c r="BR629" s="1750"/>
      <c r="BS629" s="1750"/>
      <c r="BT629" s="1750"/>
      <c r="BU629" s="1750">
        <f t="shared" si="20"/>
        <v>0</v>
      </c>
      <c r="BV629" s="1750"/>
      <c r="BW629" s="1750"/>
      <c r="BX629" s="1750"/>
      <c r="BY629" s="1750"/>
      <c r="BZ629" s="1750">
        <f t="shared" si="21"/>
        <v>0</v>
      </c>
      <c r="CA629" s="1750"/>
      <c r="CB629" s="1750"/>
      <c r="CC629" s="1750"/>
      <c r="CD629" s="1750"/>
      <c r="CE629" s="72"/>
      <c r="CF629" s="72"/>
      <c r="CG629" s="72"/>
      <c r="CH629" s="72"/>
      <c r="CI629" s="72"/>
      <c r="CJ629" s="72"/>
      <c r="CK629" s="72"/>
      <c r="CL629" s="72"/>
      <c r="CM629" s="72"/>
      <c r="CN629" s="72"/>
      <c r="CO629" s="72"/>
      <c r="CP629" s="72"/>
      <c r="CQ629" s="72"/>
      <c r="CR629" s="72"/>
    </row>
    <row r="630" spans="1:96" ht="12.75">
      <c r="B630" s="1615" t="s">
        <v>407</v>
      </c>
      <c r="C630" s="1615"/>
      <c r="D630" s="1615"/>
      <c r="E630" s="1615"/>
      <c r="F630" s="1615"/>
      <c r="G630" s="1615"/>
      <c r="H630" s="1615"/>
      <c r="I630" s="1615"/>
      <c r="J630" s="1615"/>
      <c r="K630" s="1615"/>
      <c r="L630" s="1615"/>
      <c r="M630" s="1615"/>
      <c r="N630" s="1615"/>
      <c r="O630" s="1615"/>
      <c r="P630" s="1615"/>
      <c r="Q630" s="1615"/>
      <c r="R630" s="1615"/>
      <c r="S630" s="1615"/>
      <c r="T630" s="1615"/>
      <c r="U630" s="1615"/>
      <c r="V630" s="1615"/>
      <c r="W630" s="1615"/>
      <c r="X630" s="1615"/>
      <c r="Y630" s="1615"/>
      <c r="Z630" s="1615"/>
      <c r="AA630" s="1615"/>
      <c r="AB630" s="1615"/>
      <c r="AC630" s="1615"/>
      <c r="AD630" s="1615"/>
      <c r="AE630" s="1615"/>
      <c r="AF630" s="1615"/>
      <c r="AG630" s="1639">
        <v>6067612</v>
      </c>
      <c r="AH630" s="1640"/>
      <c r="AI630" s="1640"/>
      <c r="AJ630" s="1640"/>
      <c r="AK630" s="1641"/>
      <c r="AM630" s="75"/>
      <c r="AN630" s="75"/>
      <c r="AO630" s="75"/>
      <c r="AP630" s="75"/>
      <c r="AQ630" s="75"/>
      <c r="AR630" s="75"/>
      <c r="AS630" s="75"/>
      <c r="AT630" s="75"/>
      <c r="AU630" s="75"/>
      <c r="AV630" s="75"/>
      <c r="AW630" s="75"/>
      <c r="AX630" s="75"/>
      <c r="AY630" s="75"/>
      <c r="AZ630" s="75"/>
      <c r="BA630" s="1750">
        <f t="shared" si="16"/>
        <v>0</v>
      </c>
      <c r="BB630" s="1750"/>
      <c r="BC630" s="1750"/>
      <c r="BD630" s="1750"/>
      <c r="BE630" s="1750"/>
      <c r="BF630" s="1750">
        <f t="shared" si="17"/>
        <v>0</v>
      </c>
      <c r="BG630" s="1750"/>
      <c r="BH630" s="1750"/>
      <c r="BI630" s="1750"/>
      <c r="BJ630" s="1750"/>
      <c r="BK630" s="1750">
        <f t="shared" si="18"/>
        <v>0</v>
      </c>
      <c r="BL630" s="1750"/>
      <c r="BM630" s="1750"/>
      <c r="BN630" s="1750"/>
      <c r="BO630" s="1750"/>
      <c r="BP630" s="1750">
        <f t="shared" si="19"/>
        <v>0</v>
      </c>
      <c r="BQ630" s="1750"/>
      <c r="BR630" s="1750"/>
      <c r="BS630" s="1750"/>
      <c r="BT630" s="1750"/>
      <c r="BU630" s="1750">
        <f t="shared" si="20"/>
        <v>0</v>
      </c>
      <c r="BV630" s="1750"/>
      <c r="BW630" s="1750"/>
      <c r="BX630" s="1750"/>
      <c r="BY630" s="1750"/>
      <c r="BZ630" s="1750">
        <f t="shared" si="21"/>
        <v>0</v>
      </c>
      <c r="CA630" s="1750"/>
      <c r="CB630" s="1750"/>
      <c r="CC630" s="1750"/>
      <c r="CD630" s="1750"/>
      <c r="CE630" s="72"/>
      <c r="CF630" s="72"/>
      <c r="CG630" s="72"/>
      <c r="CH630" s="72"/>
      <c r="CI630" s="72"/>
      <c r="CJ630" s="72"/>
      <c r="CK630" s="72"/>
      <c r="CL630" s="72"/>
      <c r="CM630" s="72"/>
      <c r="CN630" s="72"/>
      <c r="CO630" s="72"/>
      <c r="CP630" s="72"/>
      <c r="CQ630" s="72"/>
      <c r="CR630" s="72"/>
    </row>
    <row r="631" spans="1:96" ht="12.75">
      <c r="B631" s="1615" t="s">
        <v>1057</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48">
        <f>AG629+AG630</f>
        <v>8571220</v>
      </c>
      <c r="AH631" s="1649"/>
      <c r="AI631" s="1649"/>
      <c r="AJ631" s="1649"/>
      <c r="AK631" s="1650"/>
      <c r="AM631" s="75"/>
      <c r="AN631" s="75"/>
      <c r="AO631" s="75"/>
      <c r="AP631" s="75"/>
      <c r="AQ631" s="75"/>
      <c r="AR631" s="75"/>
      <c r="AS631" s="75"/>
      <c r="AT631" s="75"/>
      <c r="AU631" s="75"/>
      <c r="AV631" s="75"/>
      <c r="AW631" s="75"/>
      <c r="AX631" s="75"/>
      <c r="AY631" s="75"/>
      <c r="AZ631" s="75"/>
      <c r="BA631" s="1751">
        <f>SUM(BA621:BE630)</f>
        <v>0</v>
      </c>
      <c r="BB631" s="1752"/>
      <c r="BC631" s="1752"/>
      <c r="BD631" s="1752"/>
      <c r="BE631" s="1753"/>
      <c r="BF631" s="1751">
        <f>SUM(BF621:BJ630)</f>
        <v>0</v>
      </c>
      <c r="BG631" s="1752"/>
      <c r="BH631" s="1752"/>
      <c r="BI631" s="1752"/>
      <c r="BJ631" s="1753"/>
      <c r="BK631" s="1751">
        <f>SUM(BK621:BO630)</f>
        <v>0</v>
      </c>
      <c r="BL631" s="1752"/>
      <c r="BM631" s="1752"/>
      <c r="BN631" s="1752"/>
      <c r="BO631" s="1753"/>
      <c r="BP631" s="1751">
        <f>SUM(BP621:BT630)</f>
        <v>0</v>
      </c>
      <c r="BQ631" s="1752"/>
      <c r="BR631" s="1752"/>
      <c r="BS631" s="1752"/>
      <c r="BT631" s="1753"/>
      <c r="BU631" s="1751">
        <f>SUM(BU621:BY630)</f>
        <v>0</v>
      </c>
      <c r="BV631" s="1752"/>
      <c r="BW631" s="1752"/>
      <c r="BX631" s="1752"/>
      <c r="BY631" s="1753"/>
      <c r="BZ631" s="1751">
        <f>SUM(BZ621:CD630)</f>
        <v>0</v>
      </c>
      <c r="CA631" s="1752"/>
      <c r="CB631" s="1752"/>
      <c r="CC631" s="1752"/>
      <c r="CD631" s="175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801" t="str">
        <f>C617</f>
        <v>California Bank &amp; Trust</v>
      </c>
      <c r="H633" s="1801"/>
      <c r="I633" s="1801"/>
      <c r="J633" s="1801"/>
      <c r="K633" s="1801"/>
      <c r="L633" s="1801"/>
      <c r="M633" s="1801"/>
      <c r="N633" s="1801"/>
      <c r="O633" s="1801"/>
      <c r="P633" s="1801"/>
      <c r="Q633" s="1801"/>
      <c r="R633" s="1801"/>
      <c r="S633" s="18"/>
      <c r="T633" s="101" t="s">
        <v>1017</v>
      </c>
      <c r="U633" s="16" t="s">
        <v>92</v>
      </c>
      <c r="Z633" s="1801" t="str">
        <f>C618</f>
        <v>Deferred Developer Fee</v>
      </c>
      <c r="AA633" s="1801"/>
      <c r="AB633" s="1801"/>
      <c r="AC633" s="1801"/>
      <c r="AD633" s="1801"/>
      <c r="AE633" s="1801"/>
      <c r="AF633" s="1801"/>
      <c r="AG633" s="1801"/>
      <c r="AH633" s="1801"/>
      <c r="AI633" s="1801"/>
      <c r="AJ633" s="1801"/>
      <c r="AK633" s="1801"/>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597" t="s">
        <v>2401</v>
      </c>
      <c r="H634" s="1600"/>
      <c r="I634" s="1600"/>
      <c r="J634" s="1600"/>
      <c r="K634" s="1600"/>
      <c r="L634" s="1600"/>
      <c r="M634" s="1600"/>
      <c r="N634" s="1600"/>
      <c r="O634" s="1600"/>
      <c r="P634" s="1600"/>
      <c r="Q634" s="1600"/>
      <c r="R634" s="1600"/>
      <c r="S634" s="18"/>
      <c r="T634" s="46"/>
      <c r="U634" s="16" t="s">
        <v>421</v>
      </c>
      <c r="Z634" s="1597" t="s">
        <v>2361</v>
      </c>
      <c r="AA634" s="1600"/>
      <c r="AB634" s="1600"/>
      <c r="AC634" s="1600"/>
      <c r="AD634" s="1600"/>
      <c r="AE634" s="1600"/>
      <c r="AF634" s="1600"/>
      <c r="AG634" s="1600"/>
      <c r="AH634" s="1600"/>
      <c r="AI634" s="1600"/>
      <c r="AJ634" s="1600"/>
      <c r="AK634" s="160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597" t="s">
        <v>453</v>
      </c>
      <c r="H635" s="1600"/>
      <c r="I635" s="1600"/>
      <c r="J635" s="1600"/>
      <c r="K635" s="1600"/>
      <c r="L635" s="1600"/>
      <c r="M635" s="1600"/>
      <c r="N635" s="1600"/>
      <c r="O635" s="1600"/>
      <c r="P635" s="1600"/>
      <c r="Q635" s="1600"/>
      <c r="R635" s="1600"/>
      <c r="S635" s="102"/>
      <c r="T635" s="46"/>
      <c r="U635" s="16" t="s">
        <v>484</v>
      </c>
      <c r="Z635" s="1791" t="s">
        <v>2362</v>
      </c>
      <c r="AA635" s="1724"/>
      <c r="AB635" s="1724"/>
      <c r="AC635" s="1724"/>
      <c r="AD635" s="1724"/>
      <c r="AE635" s="1724"/>
      <c r="AF635" s="1724"/>
      <c r="AG635" s="1724"/>
      <c r="AH635" s="1724"/>
      <c r="AI635" s="1724"/>
      <c r="AJ635" s="1724"/>
      <c r="AK635" s="1724"/>
      <c r="AM635" s="75"/>
      <c r="AN635" s="75"/>
      <c r="AO635" s="75"/>
      <c r="AP635" s="75"/>
      <c r="AQ635" s="75"/>
      <c r="AR635" s="75"/>
      <c r="AS635" s="75"/>
      <c r="AT635" s="75"/>
      <c r="AU635" s="75"/>
      <c r="AV635" s="75"/>
      <c r="AW635" s="75"/>
      <c r="AX635" s="75"/>
      <c r="AY635" s="75"/>
      <c r="AZ635" s="75"/>
      <c r="CC635" s="159" t="s">
        <v>2001</v>
      </c>
      <c r="CD635" s="772">
        <f>CD633+CD614</f>
        <v>25</v>
      </c>
      <c r="CE635" s="72"/>
      <c r="CF635" s="72"/>
      <c r="CG635" s="72"/>
      <c r="CH635" s="72"/>
      <c r="CI635" s="72"/>
      <c r="CJ635" s="72"/>
      <c r="CK635" s="72"/>
      <c r="CL635" s="72"/>
      <c r="CM635" s="72"/>
      <c r="CN635" s="72"/>
      <c r="CO635" s="72"/>
      <c r="CP635" s="72"/>
      <c r="CQ635" s="72"/>
      <c r="CR635" s="72"/>
    </row>
    <row r="636" spans="1:96" ht="12.75">
      <c r="A636" s="46"/>
      <c r="B636" s="16" t="s">
        <v>925</v>
      </c>
      <c r="G636" s="1600" t="s">
        <v>2338</v>
      </c>
      <c r="H636" s="1600"/>
      <c r="I636" s="1600"/>
      <c r="J636" s="1600"/>
      <c r="K636" s="1600"/>
      <c r="L636" s="1600"/>
      <c r="M636" s="1600"/>
      <c r="N636" s="1600"/>
      <c r="O636" s="1600"/>
      <c r="P636" s="1600"/>
      <c r="Q636" s="1600"/>
      <c r="R636" s="1600"/>
      <c r="S636" s="18"/>
      <c r="T636" s="46"/>
      <c r="U636" s="16" t="s">
        <v>925</v>
      </c>
      <c r="Z636" s="1724" t="s">
        <v>2327</v>
      </c>
      <c r="AA636" s="1724"/>
      <c r="AB636" s="1724"/>
      <c r="AC636" s="1724"/>
      <c r="AD636" s="1724"/>
      <c r="AE636" s="1724"/>
      <c r="AF636" s="1724"/>
      <c r="AG636" s="1724"/>
      <c r="AH636" s="1724"/>
      <c r="AI636" s="1724"/>
      <c r="AJ636" s="1724"/>
      <c r="AK636" s="1724"/>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04">
        <v>3104076183</v>
      </c>
      <c r="H637" s="1594"/>
      <c r="I637" s="1594"/>
      <c r="J637" s="1594"/>
      <c r="K637" s="1594"/>
      <c r="L637" s="1594"/>
      <c r="O637" s="161" t="s">
        <v>908</v>
      </c>
      <c r="P637" s="1601"/>
      <c r="Q637" s="1601"/>
      <c r="R637" s="1601"/>
      <c r="S637" s="20"/>
      <c r="T637" s="46"/>
      <c r="U637" s="16" t="s">
        <v>724</v>
      </c>
      <c r="Z637" s="1594">
        <v>4243694568</v>
      </c>
      <c r="AA637" s="1594"/>
      <c r="AB637" s="1594"/>
      <c r="AC637" s="1594"/>
      <c r="AD637" s="1594"/>
      <c r="AE637" s="1594"/>
      <c r="AH637" s="161" t="s">
        <v>908</v>
      </c>
      <c r="AI637" s="1601">
        <v>101</v>
      </c>
      <c r="AJ637" s="1601"/>
      <c r="AK637" s="1601"/>
      <c r="AM637" s="75"/>
      <c r="AN637" s="75"/>
      <c r="AO637" s="75"/>
      <c r="AP637" s="75"/>
      <c r="AQ637" s="75"/>
      <c r="AR637" s="75"/>
      <c r="AS637" s="75"/>
      <c r="AT637" s="75"/>
      <c r="AU637" s="75"/>
      <c r="AV637" s="75"/>
      <c r="AW637" s="75"/>
      <c r="AX637" s="75"/>
      <c r="AY637" s="75"/>
      <c r="AZ637" s="75"/>
      <c r="BA637" s="1751">
        <f>BA612+BA619+BA631</f>
        <v>0</v>
      </c>
      <c r="BB637" s="1752"/>
      <c r="BC637" s="1752"/>
      <c r="BD637" s="1752"/>
      <c r="BE637" s="1753"/>
      <c r="BF637" s="1751">
        <f>BF612+BF619+BF631</f>
        <v>20</v>
      </c>
      <c r="BG637" s="1752"/>
      <c r="BH637" s="1752"/>
      <c r="BI637" s="1752"/>
      <c r="BJ637" s="1753"/>
      <c r="BK637" s="1751">
        <f>BK612+BK619+BK631</f>
        <v>3</v>
      </c>
      <c r="BL637" s="1752"/>
      <c r="BM637" s="1752"/>
      <c r="BN637" s="1752"/>
      <c r="BO637" s="1753"/>
      <c r="BP637" s="1751">
        <f>BP612+BP619+BP631</f>
        <v>0</v>
      </c>
      <c r="BQ637" s="1752"/>
      <c r="BR637" s="1752"/>
      <c r="BS637" s="1752"/>
      <c r="BT637" s="1753"/>
      <c r="BU637" s="1751">
        <f>BU612+BU619+BU631</f>
        <v>0</v>
      </c>
      <c r="BV637" s="1752"/>
      <c r="BW637" s="1752"/>
      <c r="BX637" s="1752"/>
      <c r="BY637" s="1753"/>
      <c r="BZ637" s="1754">
        <f>BZ631+BZ619+BZ612</f>
        <v>0</v>
      </c>
      <c r="CA637" s="2039"/>
      <c r="CB637" s="2039"/>
      <c r="CC637" s="2039"/>
      <c r="CD637" s="1755"/>
      <c r="CE637" s="72"/>
      <c r="CF637" s="72"/>
      <c r="CG637" s="72"/>
      <c r="CH637" s="72"/>
      <c r="CI637" s="72"/>
      <c r="CJ637" s="72"/>
      <c r="CK637" s="72"/>
      <c r="CL637" s="72"/>
      <c r="CM637" s="72"/>
      <c r="CN637" s="72"/>
      <c r="CO637" s="72"/>
      <c r="CP637" s="72"/>
      <c r="CQ637" s="72"/>
      <c r="CR637" s="72"/>
    </row>
    <row r="638" spans="1:96" ht="12.75">
      <c r="A638" s="46"/>
      <c r="B638" s="16" t="s">
        <v>926</v>
      </c>
      <c r="H638" s="1600" t="s">
        <v>2342</v>
      </c>
      <c r="I638" s="1600"/>
      <c r="J638" s="1600"/>
      <c r="K638" s="1600"/>
      <c r="L638" s="1600"/>
      <c r="M638" s="1600"/>
      <c r="N638" s="1600"/>
      <c r="O638" s="1600"/>
      <c r="P638" s="1600"/>
      <c r="Q638" s="1600"/>
      <c r="R638" s="1600"/>
      <c r="S638" s="18"/>
      <c r="T638" s="46"/>
      <c r="U638" s="16" t="s">
        <v>926</v>
      </c>
      <c r="AA638" s="1600" t="s">
        <v>2341</v>
      </c>
      <c r="AB638" s="1600"/>
      <c r="AC638" s="1600"/>
      <c r="AD638" s="1600"/>
      <c r="AE638" s="1600"/>
      <c r="AF638" s="1600"/>
      <c r="AG638" s="1600"/>
      <c r="AH638" s="1600"/>
      <c r="AI638" s="1600"/>
      <c r="AJ638" s="1600"/>
      <c r="AK638" s="160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1" t="s">
        <v>118</v>
      </c>
      <c r="O639" s="1631"/>
      <c r="T639" s="46"/>
      <c r="U639" s="16" t="s">
        <v>928</v>
      </c>
      <c r="AG639" s="1631" t="s">
        <v>118</v>
      </c>
      <c r="AH639" s="163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801">
        <f>C619</f>
        <v>0</v>
      </c>
      <c r="H641" s="1801"/>
      <c r="I641" s="1801"/>
      <c r="J641" s="1801"/>
      <c r="K641" s="1801"/>
      <c r="L641" s="1801"/>
      <c r="M641" s="1801"/>
      <c r="N641" s="1801"/>
      <c r="O641" s="1801"/>
      <c r="P641" s="1801"/>
      <c r="Q641" s="1801"/>
      <c r="R641" s="1801"/>
      <c r="T641" s="101" t="s">
        <v>485</v>
      </c>
      <c r="U641" s="16" t="s">
        <v>92</v>
      </c>
      <c r="Z641" s="1801">
        <f>C620</f>
        <v>0</v>
      </c>
      <c r="AA641" s="1801"/>
      <c r="AB641" s="1801"/>
      <c r="AC641" s="1801"/>
      <c r="AD641" s="1801"/>
      <c r="AE641" s="1801"/>
      <c r="AF641" s="1801"/>
      <c r="AG641" s="1801"/>
      <c r="AH641" s="1801"/>
      <c r="AI641" s="1801"/>
      <c r="AJ641" s="1801"/>
      <c r="AK641" s="180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00"/>
      <c r="H642" s="1600"/>
      <c r="I642" s="1600"/>
      <c r="J642" s="1600"/>
      <c r="K642" s="1600"/>
      <c r="L642" s="1600"/>
      <c r="M642" s="1600"/>
      <c r="N642" s="1600"/>
      <c r="O642" s="1600"/>
      <c r="P642" s="1600"/>
      <c r="Q642" s="1600"/>
      <c r="R642" s="1600"/>
      <c r="T642" s="46"/>
      <c r="U642" s="16" t="s">
        <v>421</v>
      </c>
      <c r="Z642" s="1600"/>
      <c r="AA642" s="1600"/>
      <c r="AB642" s="1600"/>
      <c r="AC642" s="1600"/>
      <c r="AD642" s="1600"/>
      <c r="AE642" s="1600"/>
      <c r="AF642" s="1600"/>
      <c r="AG642" s="1600"/>
      <c r="AH642" s="1600"/>
      <c r="AI642" s="1600"/>
      <c r="AJ642" s="1600"/>
      <c r="AK642" s="160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24"/>
      <c r="H643" s="1724"/>
      <c r="I643" s="1724"/>
      <c r="J643" s="1724"/>
      <c r="K643" s="1724"/>
      <c r="L643" s="1724"/>
      <c r="M643" s="1724"/>
      <c r="N643" s="1724"/>
      <c r="O643" s="1724"/>
      <c r="P643" s="1724"/>
      <c r="Q643" s="1724"/>
      <c r="R643" s="1724"/>
      <c r="T643" s="46"/>
      <c r="U643" s="16" t="s">
        <v>484</v>
      </c>
      <c r="Z643" s="1724"/>
      <c r="AA643" s="1724"/>
      <c r="AB643" s="1724"/>
      <c r="AC643" s="1724"/>
      <c r="AD643" s="1724"/>
      <c r="AE643" s="1724"/>
      <c r="AF643" s="1724"/>
      <c r="AG643" s="1724"/>
      <c r="AH643" s="1724"/>
      <c r="AI643" s="1724"/>
      <c r="AJ643" s="1724"/>
      <c r="AK643" s="17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24"/>
      <c r="H644" s="1724"/>
      <c r="I644" s="1724"/>
      <c r="J644" s="1724"/>
      <c r="K644" s="1724"/>
      <c r="L644" s="1724"/>
      <c r="M644" s="1724"/>
      <c r="N644" s="1724"/>
      <c r="O644" s="1724"/>
      <c r="P644" s="1724"/>
      <c r="Q644" s="1724"/>
      <c r="R644" s="1724"/>
      <c r="T644" s="46"/>
      <c r="U644" s="16" t="s">
        <v>925</v>
      </c>
      <c r="Z644" s="1724"/>
      <c r="AA644" s="1724"/>
      <c r="AB644" s="1724"/>
      <c r="AC644" s="1724"/>
      <c r="AD644" s="1724"/>
      <c r="AE644" s="1724"/>
      <c r="AF644" s="1724"/>
      <c r="AG644" s="1724"/>
      <c r="AH644" s="1724"/>
      <c r="AI644" s="1724"/>
      <c r="AJ644" s="1724"/>
      <c r="AK644" s="17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4"/>
      <c r="H645" s="1594"/>
      <c r="I645" s="1594"/>
      <c r="J645" s="1594"/>
      <c r="K645" s="1594"/>
      <c r="L645" s="1594"/>
      <c r="O645" s="161" t="s">
        <v>908</v>
      </c>
      <c r="P645" s="1601"/>
      <c r="Q645" s="1601"/>
      <c r="R645" s="1601"/>
      <c r="T645" s="46"/>
      <c r="U645" s="16" t="s">
        <v>724</v>
      </c>
      <c r="Z645" s="1594"/>
      <c r="AA645" s="1594"/>
      <c r="AB645" s="1594"/>
      <c r="AC645" s="1594"/>
      <c r="AD645" s="1594"/>
      <c r="AE645" s="1594"/>
      <c r="AH645" s="161" t="s">
        <v>908</v>
      </c>
      <c r="AI645" s="1601"/>
      <c r="AJ645" s="1601"/>
      <c r="AK645" s="160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00"/>
      <c r="I646" s="1600"/>
      <c r="J646" s="1600"/>
      <c r="K646" s="1600"/>
      <c r="L646" s="1600"/>
      <c r="M646" s="1600"/>
      <c r="N646" s="1600"/>
      <c r="O646" s="1600"/>
      <c r="P646" s="1600"/>
      <c r="Q646" s="1600"/>
      <c r="R646" s="1600"/>
      <c r="T646" s="46"/>
      <c r="U646" s="16" t="s">
        <v>926</v>
      </c>
      <c r="AA646" s="1600"/>
      <c r="AB646" s="1600"/>
      <c r="AC646" s="1600"/>
      <c r="AD646" s="1600"/>
      <c r="AE646" s="1600"/>
      <c r="AF646" s="1600"/>
      <c r="AG646" s="1600"/>
      <c r="AH646" s="1600"/>
      <c r="AI646" s="1600"/>
      <c r="AJ646" s="1600"/>
      <c r="AK646" s="160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1" t="s">
        <v>536</v>
      </c>
      <c r="O647" s="1631"/>
      <c r="T647" s="46"/>
      <c r="U647" s="16" t="s">
        <v>928</v>
      </c>
      <c r="AG647" s="1631" t="s">
        <v>536</v>
      </c>
      <c r="AH647" s="163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801">
        <f>C621</f>
        <v>0</v>
      </c>
      <c r="H649" s="1801"/>
      <c r="I649" s="1801"/>
      <c r="J649" s="1801"/>
      <c r="K649" s="1801"/>
      <c r="L649" s="1801"/>
      <c r="M649" s="1801"/>
      <c r="N649" s="1801"/>
      <c r="O649" s="1801"/>
      <c r="P649" s="1801"/>
      <c r="Q649" s="1801"/>
      <c r="R649" s="1801"/>
      <c r="T649" s="101" t="s">
        <v>488</v>
      </c>
      <c r="U649" s="16" t="s">
        <v>92</v>
      </c>
      <c r="Z649" s="1801">
        <f>C622</f>
        <v>0</v>
      </c>
      <c r="AA649" s="1801"/>
      <c r="AB649" s="1801"/>
      <c r="AC649" s="1801"/>
      <c r="AD649" s="1801"/>
      <c r="AE649" s="1801"/>
      <c r="AF649" s="1801"/>
      <c r="AG649" s="1801"/>
      <c r="AH649" s="1801"/>
      <c r="AI649" s="1801"/>
      <c r="AJ649" s="1801"/>
      <c r="AK649" s="180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00"/>
      <c r="H650" s="1600"/>
      <c r="I650" s="1600"/>
      <c r="J650" s="1600"/>
      <c r="K650" s="1600"/>
      <c r="L650" s="1600"/>
      <c r="M650" s="1600"/>
      <c r="N650" s="1600"/>
      <c r="O650" s="1600"/>
      <c r="P650" s="1600"/>
      <c r="Q650" s="1600"/>
      <c r="R650" s="1600"/>
      <c r="T650" s="46"/>
      <c r="U650" s="16" t="s">
        <v>421</v>
      </c>
      <c r="Z650" s="1600"/>
      <c r="AA650" s="1600"/>
      <c r="AB650" s="1600"/>
      <c r="AC650" s="1600"/>
      <c r="AD650" s="1600"/>
      <c r="AE650" s="1600"/>
      <c r="AF650" s="1600"/>
      <c r="AG650" s="1600"/>
      <c r="AH650" s="1600"/>
      <c r="AI650" s="1600"/>
      <c r="AJ650" s="1600"/>
      <c r="AK650" s="160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00"/>
      <c r="H651" s="1600"/>
      <c r="I651" s="1600"/>
      <c r="J651" s="1600"/>
      <c r="K651" s="1600"/>
      <c r="L651" s="1600"/>
      <c r="M651" s="1600"/>
      <c r="N651" s="1600"/>
      <c r="O651" s="1600"/>
      <c r="P651" s="1600"/>
      <c r="Q651" s="1600"/>
      <c r="R651" s="1600"/>
      <c r="T651" s="46"/>
      <c r="U651" s="16" t="s">
        <v>484</v>
      </c>
      <c r="Z651" s="1724"/>
      <c r="AA651" s="1724"/>
      <c r="AB651" s="1724"/>
      <c r="AC651" s="1724"/>
      <c r="AD651" s="1724"/>
      <c r="AE651" s="1724"/>
      <c r="AF651" s="1724"/>
      <c r="AG651" s="1724"/>
      <c r="AH651" s="1724"/>
      <c r="AI651" s="1724"/>
      <c r="AJ651" s="1724"/>
      <c r="AK651" s="17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00"/>
      <c r="H652" s="1600"/>
      <c r="I652" s="1600"/>
      <c r="J652" s="1600"/>
      <c r="K652" s="1600"/>
      <c r="L652" s="1600"/>
      <c r="M652" s="1600"/>
      <c r="N652" s="1600"/>
      <c r="O652" s="1600"/>
      <c r="P652" s="1600"/>
      <c r="Q652" s="1600"/>
      <c r="R652" s="1600"/>
      <c r="T652" s="46"/>
      <c r="U652" s="16" t="s">
        <v>925</v>
      </c>
      <c r="Z652" s="1724"/>
      <c r="AA652" s="1724"/>
      <c r="AB652" s="1724"/>
      <c r="AC652" s="1724"/>
      <c r="AD652" s="1724"/>
      <c r="AE652" s="1724"/>
      <c r="AF652" s="1724"/>
      <c r="AG652" s="1724"/>
      <c r="AH652" s="1724"/>
      <c r="AI652" s="1724"/>
      <c r="AJ652" s="1724"/>
      <c r="AK652" s="17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594"/>
      <c r="H653" s="1594"/>
      <c r="I653" s="1594"/>
      <c r="J653" s="1594"/>
      <c r="K653" s="1594"/>
      <c r="L653" s="1594"/>
      <c r="O653" s="161" t="s">
        <v>908</v>
      </c>
      <c r="P653" s="1601"/>
      <c r="Q653" s="1601"/>
      <c r="R653" s="1601"/>
      <c r="T653" s="46"/>
      <c r="U653" s="16" t="s">
        <v>724</v>
      </c>
      <c r="Z653" s="1594"/>
      <c r="AA653" s="1594"/>
      <c r="AB653" s="1594"/>
      <c r="AC653" s="1594"/>
      <c r="AD653" s="1594"/>
      <c r="AE653" s="1594"/>
      <c r="AH653" s="161" t="s">
        <v>908</v>
      </c>
      <c r="AI653" s="1601"/>
      <c r="AJ653" s="1601"/>
      <c r="AK653" s="160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00"/>
      <c r="I654" s="1600"/>
      <c r="J654" s="1600"/>
      <c r="K654" s="1600"/>
      <c r="L654" s="1600"/>
      <c r="M654" s="1600"/>
      <c r="N654" s="1600"/>
      <c r="O654" s="1600"/>
      <c r="P654" s="1600"/>
      <c r="Q654" s="1600"/>
      <c r="R654" s="1600"/>
      <c r="T654" s="46"/>
      <c r="U654" s="16" t="s">
        <v>926</v>
      </c>
      <c r="AA654" s="1600"/>
      <c r="AB654" s="1600"/>
      <c r="AC654" s="1600"/>
      <c r="AD654" s="1600"/>
      <c r="AE654" s="1600"/>
      <c r="AF654" s="1600"/>
      <c r="AG654" s="1600"/>
      <c r="AH654" s="1600"/>
      <c r="AI654" s="1600"/>
      <c r="AJ654" s="1600"/>
      <c r="AK654" s="160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1" t="s">
        <v>536</v>
      </c>
      <c r="O655" s="1631"/>
      <c r="T655" s="46"/>
      <c r="U655" s="16" t="s">
        <v>928</v>
      </c>
      <c r="AG655" s="1631" t="s">
        <v>536</v>
      </c>
      <c r="AH655" s="163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801">
        <f>C623</f>
        <v>0</v>
      </c>
      <c r="H657" s="1801"/>
      <c r="I657" s="1801"/>
      <c r="J657" s="1801"/>
      <c r="K657" s="1801"/>
      <c r="L657" s="1801"/>
      <c r="M657" s="1801"/>
      <c r="N657" s="1801"/>
      <c r="O657" s="1801"/>
      <c r="P657" s="1801"/>
      <c r="Q657" s="1801"/>
      <c r="R657" s="1801"/>
      <c r="T657" s="101" t="s">
        <v>819</v>
      </c>
      <c r="U657" s="16" t="s">
        <v>92</v>
      </c>
      <c r="Z657" s="1801">
        <f>C624</f>
        <v>0</v>
      </c>
      <c r="AA657" s="1801"/>
      <c r="AB657" s="1801"/>
      <c r="AC657" s="1801"/>
      <c r="AD657" s="1801"/>
      <c r="AE657" s="1801"/>
      <c r="AF657" s="1801"/>
      <c r="AG657" s="1801"/>
      <c r="AH657" s="1801"/>
      <c r="AI657" s="1801"/>
      <c r="AJ657" s="1801"/>
      <c r="AK657" s="180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00"/>
      <c r="H658" s="1600"/>
      <c r="I658" s="1600"/>
      <c r="J658" s="1600"/>
      <c r="K658" s="1600"/>
      <c r="L658" s="1600"/>
      <c r="M658" s="1600"/>
      <c r="N658" s="1600"/>
      <c r="O658" s="1600"/>
      <c r="P658" s="1600"/>
      <c r="Q658" s="1600"/>
      <c r="R658" s="1600"/>
      <c r="T658" s="46"/>
      <c r="U658" s="16" t="s">
        <v>421</v>
      </c>
      <c r="Z658" s="1600"/>
      <c r="AA658" s="1600"/>
      <c r="AB658" s="1600"/>
      <c r="AC658" s="1600"/>
      <c r="AD658" s="1600"/>
      <c r="AE658" s="1600"/>
      <c r="AF658" s="1600"/>
      <c r="AG658" s="1600"/>
      <c r="AH658" s="1600"/>
      <c r="AI658" s="1600"/>
      <c r="AJ658" s="1600"/>
      <c r="AK658" s="160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00"/>
      <c r="H659" s="1600"/>
      <c r="I659" s="1600"/>
      <c r="J659" s="1600"/>
      <c r="K659" s="1600"/>
      <c r="L659" s="1600"/>
      <c r="M659" s="1600"/>
      <c r="N659" s="1600"/>
      <c r="O659" s="1600"/>
      <c r="P659" s="1600"/>
      <c r="Q659" s="1600"/>
      <c r="R659" s="1600"/>
      <c r="T659" s="46"/>
      <c r="U659" s="16" t="s">
        <v>484</v>
      </c>
      <c r="Z659" s="1724"/>
      <c r="AA659" s="1724"/>
      <c r="AB659" s="1724"/>
      <c r="AC659" s="1724"/>
      <c r="AD659" s="1724"/>
      <c r="AE659" s="1724"/>
      <c r="AF659" s="1724"/>
      <c r="AG659" s="1724"/>
      <c r="AH659" s="1724"/>
      <c r="AI659" s="1724"/>
      <c r="AJ659" s="1724"/>
      <c r="AK659" s="17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00"/>
      <c r="H660" s="1600"/>
      <c r="I660" s="1600"/>
      <c r="J660" s="1600"/>
      <c r="K660" s="1600"/>
      <c r="L660" s="1600"/>
      <c r="M660" s="1600"/>
      <c r="N660" s="1600"/>
      <c r="O660" s="1600"/>
      <c r="P660" s="1600"/>
      <c r="Q660" s="1600"/>
      <c r="R660" s="1600"/>
      <c r="T660" s="46"/>
      <c r="U660" s="16" t="s">
        <v>925</v>
      </c>
      <c r="Z660" s="1724"/>
      <c r="AA660" s="1724"/>
      <c r="AB660" s="1724"/>
      <c r="AC660" s="1724"/>
      <c r="AD660" s="1724"/>
      <c r="AE660" s="1724"/>
      <c r="AF660" s="1724"/>
      <c r="AG660" s="1724"/>
      <c r="AH660" s="1724"/>
      <c r="AI660" s="1724"/>
      <c r="AJ660" s="1724"/>
      <c r="AK660" s="17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594"/>
      <c r="H661" s="1594"/>
      <c r="I661" s="1594"/>
      <c r="J661" s="1594"/>
      <c r="K661" s="1594"/>
      <c r="L661" s="1594"/>
      <c r="O661" s="161" t="s">
        <v>908</v>
      </c>
      <c r="P661" s="1601"/>
      <c r="Q661" s="1601"/>
      <c r="R661" s="1601"/>
      <c r="T661" s="46"/>
      <c r="U661" s="16" t="s">
        <v>724</v>
      </c>
      <c r="Z661" s="1594"/>
      <c r="AA661" s="1594"/>
      <c r="AB661" s="1594"/>
      <c r="AC661" s="1594"/>
      <c r="AD661" s="1594"/>
      <c r="AE661" s="1594"/>
      <c r="AH661" s="161" t="s">
        <v>908</v>
      </c>
      <c r="AI661" s="1601"/>
      <c r="AJ661" s="1601"/>
      <c r="AK661" s="160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0"/>
      <c r="I662" s="1600"/>
      <c r="J662" s="1600"/>
      <c r="K662" s="1600"/>
      <c r="L662" s="1600"/>
      <c r="M662" s="1600"/>
      <c r="N662" s="1600"/>
      <c r="O662" s="1600"/>
      <c r="P662" s="1600"/>
      <c r="Q662" s="1600"/>
      <c r="R662" s="1600"/>
      <c r="T662" s="46"/>
      <c r="U662" s="16" t="s">
        <v>926</v>
      </c>
      <c r="AA662" s="1600"/>
      <c r="AB662" s="1600"/>
      <c r="AC662" s="1600"/>
      <c r="AD662" s="1600"/>
      <c r="AE662" s="1600"/>
      <c r="AF662" s="1600"/>
      <c r="AG662" s="1600"/>
      <c r="AH662" s="1600"/>
      <c r="AI662" s="1600"/>
      <c r="AJ662" s="1600"/>
      <c r="AK662" s="160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1" t="s">
        <v>536</v>
      </c>
      <c r="O663" s="1631"/>
      <c r="T663" s="46"/>
      <c r="U663" s="16" t="s">
        <v>928</v>
      </c>
      <c r="AG663" s="1631" t="s">
        <v>536</v>
      </c>
      <c r="AH663" s="163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801">
        <f>C625</f>
        <v>0</v>
      </c>
      <c r="H665" s="1801"/>
      <c r="I665" s="1801"/>
      <c r="J665" s="1801"/>
      <c r="K665" s="1801"/>
      <c r="L665" s="1801"/>
      <c r="M665" s="1801"/>
      <c r="N665" s="1801"/>
      <c r="O665" s="1801"/>
      <c r="P665" s="1801"/>
      <c r="Q665" s="1801"/>
      <c r="R665" s="1801"/>
      <c r="T665" s="101" t="s">
        <v>191</v>
      </c>
      <c r="U665" s="16" t="s">
        <v>92</v>
      </c>
      <c r="Z665" s="1801">
        <f>C626</f>
        <v>0</v>
      </c>
      <c r="AA665" s="1801"/>
      <c r="AB665" s="1801"/>
      <c r="AC665" s="1801"/>
      <c r="AD665" s="1801"/>
      <c r="AE665" s="1801"/>
      <c r="AF665" s="1801"/>
      <c r="AG665" s="1801"/>
      <c r="AH665" s="1801"/>
      <c r="AI665" s="1801"/>
      <c r="AJ665" s="1801"/>
      <c r="AK665" s="180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0"/>
      <c r="H666" s="1600"/>
      <c r="I666" s="1600"/>
      <c r="J666" s="1600"/>
      <c r="K666" s="1600"/>
      <c r="L666" s="1600"/>
      <c r="M666" s="1600"/>
      <c r="N666" s="1600"/>
      <c r="O666" s="1600"/>
      <c r="P666" s="1600"/>
      <c r="Q666" s="1600"/>
      <c r="R666" s="1600"/>
      <c r="T666" s="46"/>
      <c r="U666" s="16" t="s">
        <v>421</v>
      </c>
      <c r="Z666" s="1600"/>
      <c r="AA666" s="1600"/>
      <c r="AB666" s="1600"/>
      <c r="AC666" s="1600"/>
      <c r="AD666" s="1600"/>
      <c r="AE666" s="1600"/>
      <c r="AF666" s="1600"/>
      <c r="AG666" s="1600"/>
      <c r="AH666" s="1600"/>
      <c r="AI666" s="1600"/>
      <c r="AJ666" s="1600"/>
      <c r="AK666" s="160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0"/>
      <c r="H667" s="1600"/>
      <c r="I667" s="1600"/>
      <c r="J667" s="1600"/>
      <c r="K667" s="1600"/>
      <c r="L667" s="1600"/>
      <c r="M667" s="1600"/>
      <c r="N667" s="1600"/>
      <c r="O667" s="1600"/>
      <c r="P667" s="1600"/>
      <c r="Q667" s="1600"/>
      <c r="R667" s="1600"/>
      <c r="T667" s="46"/>
      <c r="U667" s="16" t="s">
        <v>484</v>
      </c>
      <c r="Z667" s="1724"/>
      <c r="AA667" s="1724"/>
      <c r="AB667" s="1724"/>
      <c r="AC667" s="1724"/>
      <c r="AD667" s="1724"/>
      <c r="AE667" s="1724"/>
      <c r="AF667" s="1724"/>
      <c r="AG667" s="1724"/>
      <c r="AH667" s="1724"/>
      <c r="AI667" s="1724"/>
      <c r="AJ667" s="1724"/>
      <c r="AK667" s="17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0"/>
      <c r="H668" s="1600"/>
      <c r="I668" s="1600"/>
      <c r="J668" s="1600"/>
      <c r="K668" s="1600"/>
      <c r="L668" s="1600"/>
      <c r="M668" s="1600"/>
      <c r="N668" s="1600"/>
      <c r="O668" s="1600"/>
      <c r="P668" s="1600"/>
      <c r="Q668" s="1600"/>
      <c r="R668" s="1600"/>
      <c r="T668" s="46"/>
      <c r="U668" s="16" t="s">
        <v>925</v>
      </c>
      <c r="Z668" s="1724"/>
      <c r="AA668" s="1724"/>
      <c r="AB668" s="1724"/>
      <c r="AC668" s="1724"/>
      <c r="AD668" s="1724"/>
      <c r="AE668" s="1724"/>
      <c r="AF668" s="1724"/>
      <c r="AG668" s="1724"/>
      <c r="AH668" s="1724"/>
      <c r="AI668" s="1724"/>
      <c r="AJ668" s="1724"/>
      <c r="AK668" s="17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594"/>
      <c r="H669" s="1594"/>
      <c r="I669" s="1594"/>
      <c r="J669" s="1594"/>
      <c r="K669" s="1594"/>
      <c r="L669" s="1594"/>
      <c r="O669" s="161" t="s">
        <v>908</v>
      </c>
      <c r="P669" s="1601"/>
      <c r="Q669" s="1601"/>
      <c r="R669" s="1601"/>
      <c r="T669" s="46"/>
      <c r="U669" s="16" t="s">
        <v>724</v>
      </c>
      <c r="Z669" s="1594"/>
      <c r="AA669" s="1594"/>
      <c r="AB669" s="1594"/>
      <c r="AC669" s="1594"/>
      <c r="AD669" s="1594"/>
      <c r="AE669" s="1594"/>
      <c r="AH669" s="161" t="s">
        <v>908</v>
      </c>
      <c r="AI669" s="1601"/>
      <c r="AJ669" s="1601"/>
      <c r="AK669" s="160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0"/>
      <c r="I670" s="1600"/>
      <c r="J670" s="1600"/>
      <c r="K670" s="1600"/>
      <c r="L670" s="1600"/>
      <c r="M670" s="1600"/>
      <c r="N670" s="1600"/>
      <c r="O670" s="1600"/>
      <c r="P670" s="1600"/>
      <c r="Q670" s="1600"/>
      <c r="R670" s="1600"/>
      <c r="T670" s="46"/>
      <c r="U670" s="16" t="s">
        <v>926</v>
      </c>
      <c r="AA670" s="1600"/>
      <c r="AB670" s="1600"/>
      <c r="AC670" s="1600"/>
      <c r="AD670" s="1600"/>
      <c r="AE670" s="1600"/>
      <c r="AF670" s="1600"/>
      <c r="AG670" s="1600"/>
      <c r="AH670" s="1600"/>
      <c r="AI670" s="1600"/>
      <c r="AJ670" s="1600"/>
      <c r="AK670" s="1600"/>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1" t="s">
        <v>536</v>
      </c>
      <c r="O671" s="1631"/>
      <c r="T671" s="46"/>
      <c r="U671" s="16" t="s">
        <v>928</v>
      </c>
      <c r="AG671" s="1631" t="s">
        <v>536</v>
      </c>
      <c r="AH671" s="1631"/>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801">
        <f>C627</f>
        <v>0</v>
      </c>
      <c r="H673" s="1801"/>
      <c r="I673" s="1801"/>
      <c r="J673" s="1801"/>
      <c r="K673" s="1801"/>
      <c r="L673" s="1801"/>
      <c r="M673" s="1801"/>
      <c r="N673" s="1801"/>
      <c r="O673" s="1801"/>
      <c r="P673" s="1801"/>
      <c r="Q673" s="1801"/>
      <c r="R673" s="1801"/>
      <c r="T673" s="101" t="s">
        <v>38</v>
      </c>
      <c r="U673" s="16" t="s">
        <v>92</v>
      </c>
      <c r="Z673" s="1801">
        <f>C628</f>
        <v>0</v>
      </c>
      <c r="AA673" s="1801"/>
      <c r="AB673" s="1801"/>
      <c r="AC673" s="1801"/>
      <c r="AD673" s="1801"/>
      <c r="AE673" s="1801"/>
      <c r="AF673" s="1801"/>
      <c r="AG673" s="1801"/>
      <c r="AH673" s="1801"/>
      <c r="AI673" s="1801"/>
      <c r="AJ673" s="1801"/>
      <c r="AK673" s="1801"/>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00"/>
      <c r="H674" s="1600"/>
      <c r="I674" s="1600"/>
      <c r="J674" s="1600"/>
      <c r="K674" s="1600"/>
      <c r="L674" s="1600"/>
      <c r="M674" s="1600"/>
      <c r="N674" s="1600"/>
      <c r="O674" s="1600"/>
      <c r="P674" s="1600"/>
      <c r="Q674" s="1600"/>
      <c r="R674" s="1600"/>
      <c r="T674" s="46"/>
      <c r="U674" s="16" t="s">
        <v>421</v>
      </c>
      <c r="Z674" s="1600"/>
      <c r="AA674" s="1600"/>
      <c r="AB674" s="1600"/>
      <c r="AC674" s="1600"/>
      <c r="AD674" s="1600"/>
      <c r="AE674" s="1600"/>
      <c r="AF674" s="1600"/>
      <c r="AG674" s="1600"/>
      <c r="AH674" s="1600"/>
      <c r="AI674" s="1600"/>
      <c r="AJ674" s="1600"/>
      <c r="AK674" s="1600"/>
      <c r="AM674" s="75"/>
      <c r="AN674" s="75">
        <f t="shared" ref="AN674:AN698" si="22">IF($G691=0,"N/A",VLOOKUP($T$196,TC_Rent,(MATCH($B691,bedrooms,FALSE))))</f>
        <v>1734</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00"/>
      <c r="H675" s="1600"/>
      <c r="I675" s="1600"/>
      <c r="J675" s="1600"/>
      <c r="K675" s="1600"/>
      <c r="L675" s="1600"/>
      <c r="M675" s="1600"/>
      <c r="N675" s="1600"/>
      <c r="O675" s="1600"/>
      <c r="P675" s="1600"/>
      <c r="Q675" s="1600"/>
      <c r="R675" s="1600"/>
      <c r="U675" s="16" t="s">
        <v>484</v>
      </c>
      <c r="Z675" s="1724"/>
      <c r="AA675" s="1724"/>
      <c r="AB675" s="1724"/>
      <c r="AC675" s="1724"/>
      <c r="AD675" s="1724"/>
      <c r="AE675" s="1724"/>
      <c r="AF675" s="1724"/>
      <c r="AG675" s="1724"/>
      <c r="AH675" s="1724"/>
      <c r="AI675" s="1724"/>
      <c r="AJ675" s="1724"/>
      <c r="AK675" s="1724"/>
      <c r="AM675" s="75"/>
      <c r="AN675" s="75">
        <f t="shared" si="22"/>
        <v>2082</v>
      </c>
      <c r="AO675" s="75"/>
      <c r="AP675" s="75"/>
      <c r="AQ675" s="75"/>
      <c r="AR675" s="75"/>
      <c r="AS675" s="75"/>
      <c r="AT675" s="737">
        <f t="shared" ref="AT675:AT699" si="23">G691</f>
        <v>19</v>
      </c>
      <c r="AU675" s="750">
        <f>AT675/$AT$700</f>
        <v>0.86363636363636365</v>
      </c>
      <c r="AV675" s="752">
        <f t="shared" ref="AV675:AV699" si="24">IF(AU675=0," ",AU675*AD691)</f>
        <v>0.25909090909090909</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0"/>
      <c r="H676" s="1600"/>
      <c r="I676" s="1600"/>
      <c r="J676" s="1600"/>
      <c r="K676" s="1600"/>
      <c r="L676" s="1600"/>
      <c r="M676" s="1600"/>
      <c r="N676" s="1600"/>
      <c r="O676" s="1600"/>
      <c r="P676" s="1600"/>
      <c r="Q676" s="1600"/>
      <c r="R676" s="1600"/>
      <c r="U676" s="16" t="s">
        <v>925</v>
      </c>
      <c r="Z676" s="1724"/>
      <c r="AA676" s="1724"/>
      <c r="AB676" s="1724"/>
      <c r="AC676" s="1724"/>
      <c r="AD676" s="1724"/>
      <c r="AE676" s="1724"/>
      <c r="AF676" s="1724"/>
      <c r="AG676" s="1724"/>
      <c r="AH676" s="1724"/>
      <c r="AI676" s="1724"/>
      <c r="AJ676" s="1724"/>
      <c r="AK676" s="1724"/>
      <c r="AM676" s="75"/>
      <c r="AN676" s="75" t="str">
        <f t="shared" si="22"/>
        <v>N/A</v>
      </c>
      <c r="AO676" s="75"/>
      <c r="AP676" s="75"/>
      <c r="AQ676" s="75"/>
      <c r="AR676" s="75"/>
      <c r="AS676" s="75"/>
      <c r="AT676" s="738">
        <f t="shared" si="23"/>
        <v>3</v>
      </c>
      <c r="AU676" s="750">
        <f t="shared" ref="AU676:AU699" si="25">AT676/$AT$700</f>
        <v>0.13636363636363635</v>
      </c>
      <c r="AV676" s="752">
        <f t="shared" si="24"/>
        <v>4.0909090909090902E-2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4"/>
      <c r="H677" s="1594"/>
      <c r="I677" s="1594"/>
      <c r="J677" s="1594"/>
      <c r="K677" s="1594"/>
      <c r="L677" s="1594"/>
      <c r="O677" s="161" t="s">
        <v>908</v>
      </c>
      <c r="P677" s="1601"/>
      <c r="Q677" s="1601"/>
      <c r="R677" s="1601"/>
      <c r="U677" s="16" t="s">
        <v>724</v>
      </c>
      <c r="Z677" s="1594"/>
      <c r="AA677" s="1594"/>
      <c r="AB677" s="1594"/>
      <c r="AC677" s="1594"/>
      <c r="AD677" s="1594"/>
      <c r="AE677" s="1594"/>
      <c r="AH677" s="161" t="s">
        <v>908</v>
      </c>
      <c r="AI677" s="1601"/>
      <c r="AJ677" s="1601"/>
      <c r="AK677" s="1601"/>
      <c r="AM677" s="72"/>
      <c r="AN677" s="75" t="str">
        <f t="shared" si="22"/>
        <v>N/A</v>
      </c>
      <c r="AO677" s="72"/>
      <c r="AP677" s="72"/>
      <c r="AQ677" s="72"/>
      <c r="AR677" s="72"/>
      <c r="AS677" s="72"/>
      <c r="AT677" s="738">
        <f t="shared" si="23"/>
        <v>0</v>
      </c>
      <c r="AU677" s="750">
        <f t="shared" si="25"/>
        <v>0</v>
      </c>
      <c r="AV677" s="752" t="str">
        <f t="shared" si="24"/>
        <v xml:space="preserve"> </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0"/>
      <c r="I678" s="1600"/>
      <c r="J678" s="1600"/>
      <c r="K678" s="1600"/>
      <c r="L678" s="1600"/>
      <c r="M678" s="1600"/>
      <c r="N678" s="1600"/>
      <c r="O678" s="1600"/>
      <c r="P678" s="1600"/>
      <c r="Q678" s="1600"/>
      <c r="R678" s="1600"/>
      <c r="U678" s="16" t="s">
        <v>926</v>
      </c>
      <c r="AA678" s="1600"/>
      <c r="AB678" s="1600"/>
      <c r="AC678" s="1600"/>
      <c r="AD678" s="1600"/>
      <c r="AE678" s="1600"/>
      <c r="AF678" s="1600"/>
      <c r="AG678" s="1600"/>
      <c r="AH678" s="1600"/>
      <c r="AI678" s="1600"/>
      <c r="AJ678" s="1600"/>
      <c r="AK678" s="1600"/>
      <c r="AM678" s="72"/>
      <c r="AN678" s="75" t="str">
        <f t="shared" si="22"/>
        <v>N/A</v>
      </c>
      <c r="AO678" s="72"/>
      <c r="AP678" s="72"/>
      <c r="AQ678" s="72"/>
      <c r="AR678" s="72"/>
      <c r="AS678" s="72"/>
      <c r="AT678" s="738">
        <f t="shared" si="23"/>
        <v>0</v>
      </c>
      <c r="AU678" s="750">
        <f t="shared" si="25"/>
        <v>0</v>
      </c>
      <c r="AV678" s="752" t="str">
        <f t="shared" si="24"/>
        <v xml:space="preserve"> </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1" t="s">
        <v>536</v>
      </c>
      <c r="O679" s="1631"/>
      <c r="U679" s="16" t="s">
        <v>928</v>
      </c>
      <c r="AG679" s="1631" t="s">
        <v>536</v>
      </c>
      <c r="AH679" s="1631"/>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9" t="s">
        <v>138</v>
      </c>
      <c r="B682" s="1689"/>
      <c r="C682" s="1689"/>
      <c r="D682" s="1689"/>
      <c r="E682" s="1689"/>
      <c r="F682" s="1689"/>
      <c r="G682" s="1689"/>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1689"/>
      <c r="AD682" s="1689"/>
      <c r="AE682" s="1689"/>
      <c r="AF682" s="1689"/>
      <c r="AG682" s="1689"/>
      <c r="AH682" s="1689"/>
      <c r="AI682" s="1689"/>
      <c r="AJ682" s="1689"/>
      <c r="AK682" s="1689"/>
      <c r="AL682" s="1689"/>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9"/>
      <c r="B683" s="1689"/>
      <c r="C683" s="1689"/>
      <c r="D683" s="1689"/>
      <c r="E683" s="1689"/>
      <c r="F683" s="1689"/>
      <c r="G683" s="1689"/>
      <c r="H683" s="1689"/>
      <c r="I683" s="1689"/>
      <c r="J683" s="1689"/>
      <c r="K683" s="1689"/>
      <c r="L683" s="1689"/>
      <c r="M683" s="1689"/>
      <c r="N683" s="1689"/>
      <c r="O683" s="1689"/>
      <c r="P683" s="1689"/>
      <c r="Q683" s="1689"/>
      <c r="R683" s="1689"/>
      <c r="S683" s="1689"/>
      <c r="T683" s="1689"/>
      <c r="U683" s="1689"/>
      <c r="V683" s="1689"/>
      <c r="W683" s="1689"/>
      <c r="X683" s="1689"/>
      <c r="Y683" s="1689"/>
      <c r="Z683" s="1689"/>
      <c r="AA683" s="1689"/>
      <c r="AB683" s="1689"/>
      <c r="AC683" s="1689"/>
      <c r="AD683" s="1689"/>
      <c r="AE683" s="1689"/>
      <c r="AF683" s="1689"/>
      <c r="AG683" s="1689"/>
      <c r="AH683" s="1689"/>
      <c r="AI683" s="1689"/>
      <c r="AJ683" s="1689"/>
      <c r="AK683" s="1689"/>
      <c r="AL683" s="1689"/>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0" t="s">
        <v>58</v>
      </c>
      <c r="C687" s="1761"/>
      <c r="D687" s="1761"/>
      <c r="E687" s="1761"/>
      <c r="F687" s="1762"/>
      <c r="G687" s="1760" t="s">
        <v>284</v>
      </c>
      <c r="H687" s="1761"/>
      <c r="I687" s="1761"/>
      <c r="J687" s="1762"/>
      <c r="K687" s="1760" t="s">
        <v>663</v>
      </c>
      <c r="L687" s="1761"/>
      <c r="M687" s="1761"/>
      <c r="N687" s="1761"/>
      <c r="O687" s="1762"/>
      <c r="P687" s="1760" t="s">
        <v>285</v>
      </c>
      <c r="Q687" s="1761"/>
      <c r="R687" s="1761"/>
      <c r="S687" s="1761"/>
      <c r="T687" s="1762"/>
      <c r="U687" s="1760" t="s">
        <v>286</v>
      </c>
      <c r="V687" s="1761"/>
      <c r="W687" s="1761"/>
      <c r="X687" s="1762"/>
      <c r="Y687" s="1760" t="s">
        <v>287</v>
      </c>
      <c r="Z687" s="1761"/>
      <c r="AA687" s="1761"/>
      <c r="AB687" s="1761"/>
      <c r="AC687" s="1762"/>
      <c r="AD687" s="1760" t="s">
        <v>335</v>
      </c>
      <c r="AE687" s="1761"/>
      <c r="AF687" s="1761"/>
      <c r="AG687" s="1761"/>
      <c r="AH687" s="1762"/>
      <c r="AI687" s="1760" t="s">
        <v>336</v>
      </c>
      <c r="AJ687" s="1761"/>
      <c r="AK687" s="176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3"/>
      <c r="C688" s="1764"/>
      <c r="D688" s="1764"/>
      <c r="E688" s="1764"/>
      <c r="F688" s="1765"/>
      <c r="G688" s="1763"/>
      <c r="H688" s="1764"/>
      <c r="I688" s="1764"/>
      <c r="J688" s="1765"/>
      <c r="K688" s="1763"/>
      <c r="L688" s="1764"/>
      <c r="M688" s="1764"/>
      <c r="N688" s="1764"/>
      <c r="O688" s="1765"/>
      <c r="P688" s="1763"/>
      <c r="Q688" s="1764"/>
      <c r="R688" s="1764"/>
      <c r="S688" s="1764"/>
      <c r="T688" s="1765"/>
      <c r="U688" s="1763"/>
      <c r="V688" s="1764"/>
      <c r="W688" s="1764"/>
      <c r="X688" s="1765"/>
      <c r="Y688" s="1763"/>
      <c r="Z688" s="1764"/>
      <c r="AA688" s="1764"/>
      <c r="AB688" s="1764"/>
      <c r="AC688" s="1765"/>
      <c r="AD688" s="1763"/>
      <c r="AE688" s="1764"/>
      <c r="AF688" s="1764"/>
      <c r="AG688" s="1764"/>
      <c r="AH688" s="1765"/>
      <c r="AI688" s="1763"/>
      <c r="AJ688" s="1764"/>
      <c r="AK688" s="176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3"/>
      <c r="C689" s="1764"/>
      <c r="D689" s="1764"/>
      <c r="E689" s="1764"/>
      <c r="F689" s="1765"/>
      <c r="G689" s="1763"/>
      <c r="H689" s="1764"/>
      <c r="I689" s="1764"/>
      <c r="J689" s="1765"/>
      <c r="K689" s="1763"/>
      <c r="L689" s="1764"/>
      <c r="M689" s="1764"/>
      <c r="N689" s="1764"/>
      <c r="O689" s="1765"/>
      <c r="P689" s="1763"/>
      <c r="Q689" s="1764"/>
      <c r="R689" s="1764"/>
      <c r="S689" s="1764"/>
      <c r="T689" s="1765"/>
      <c r="U689" s="1763"/>
      <c r="V689" s="1764"/>
      <c r="W689" s="1764"/>
      <c r="X689" s="1765"/>
      <c r="Y689" s="1763"/>
      <c r="Z689" s="1764"/>
      <c r="AA689" s="1764"/>
      <c r="AB689" s="1764"/>
      <c r="AC689" s="1765"/>
      <c r="AD689" s="1763"/>
      <c r="AE689" s="1764"/>
      <c r="AF689" s="1764"/>
      <c r="AG689" s="1764"/>
      <c r="AH689" s="1765"/>
      <c r="AI689" s="1763"/>
      <c r="AJ689" s="1764"/>
      <c r="AK689" s="176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6"/>
      <c r="C690" s="1767"/>
      <c r="D690" s="1767"/>
      <c r="E690" s="1767"/>
      <c r="F690" s="1768"/>
      <c r="G690" s="1766"/>
      <c r="H690" s="1767"/>
      <c r="I690" s="1767"/>
      <c r="J690" s="1768"/>
      <c r="K690" s="1766"/>
      <c r="L690" s="1767"/>
      <c r="M690" s="1767"/>
      <c r="N690" s="1767"/>
      <c r="O690" s="1768"/>
      <c r="P690" s="1766"/>
      <c r="Q690" s="1767"/>
      <c r="R690" s="1767"/>
      <c r="S690" s="1767"/>
      <c r="T690" s="1768"/>
      <c r="U690" s="1766"/>
      <c r="V690" s="1767"/>
      <c r="W690" s="1767"/>
      <c r="X690" s="1768"/>
      <c r="Y690" s="1766"/>
      <c r="Z690" s="1767"/>
      <c r="AA690" s="1767"/>
      <c r="AB690" s="1767"/>
      <c r="AC690" s="1768"/>
      <c r="AD690" s="1766"/>
      <c r="AE690" s="1767"/>
      <c r="AF690" s="1767"/>
      <c r="AG690" s="1767"/>
      <c r="AH690" s="1768"/>
      <c r="AI690" s="1766"/>
      <c r="AJ690" s="1767"/>
      <c r="AK690" s="176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1" t="s">
        <v>496</v>
      </c>
      <c r="C691" s="1672"/>
      <c r="D691" s="1672"/>
      <c r="E691" s="1672"/>
      <c r="F691" s="1673"/>
      <c r="G691" s="1757">
        <v>19</v>
      </c>
      <c r="H691" s="1758"/>
      <c r="I691" s="1758"/>
      <c r="J691" s="1759"/>
      <c r="K691" s="1616">
        <v>520</v>
      </c>
      <c r="L691" s="1617"/>
      <c r="M691" s="1617"/>
      <c r="N691" s="1617"/>
      <c r="O691" s="1618"/>
      <c r="P691" s="1619">
        <f t="shared" ref="P691:P715" si="26">G691*K691</f>
        <v>9880</v>
      </c>
      <c r="Q691" s="1620"/>
      <c r="R691" s="1620"/>
      <c r="S691" s="1620"/>
      <c r="T691" s="1621"/>
      <c r="U691" s="1616"/>
      <c r="V691" s="1617"/>
      <c r="W691" s="1617"/>
      <c r="X691" s="1618"/>
      <c r="Y691" s="1619">
        <f>K691+U691</f>
        <v>520</v>
      </c>
      <c r="Z691" s="1620"/>
      <c r="AA691" s="1620"/>
      <c r="AB691" s="1620"/>
      <c r="AC691" s="1621"/>
      <c r="AD691" s="1625">
        <v>0.3</v>
      </c>
      <c r="AE691" s="1626"/>
      <c r="AF691" s="1626"/>
      <c r="AG691" s="1626"/>
      <c r="AH691" s="1627"/>
      <c r="AI691" s="1622">
        <f t="shared" ref="AI691:AI715" si="27">IF($AD691&gt;0,($Y691/$AN674), " ")</f>
        <v>0.29988465974625145</v>
      </c>
      <c r="AJ691" s="1623"/>
      <c r="AK691" s="162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1" t="s">
        <v>861</v>
      </c>
      <c r="C692" s="1672"/>
      <c r="D692" s="1672"/>
      <c r="E692" s="1672"/>
      <c r="F692" s="1673"/>
      <c r="G692" s="1757">
        <v>3</v>
      </c>
      <c r="H692" s="1758"/>
      <c r="I692" s="1758"/>
      <c r="J692" s="1759"/>
      <c r="K692" s="1616">
        <v>624</v>
      </c>
      <c r="L692" s="1617"/>
      <c r="M692" s="1617"/>
      <c r="N692" s="1617"/>
      <c r="O692" s="1618"/>
      <c r="P692" s="1619">
        <f t="shared" si="26"/>
        <v>1872</v>
      </c>
      <c r="Q692" s="1620"/>
      <c r="R692" s="1620"/>
      <c r="S692" s="1620"/>
      <c r="T692" s="1621"/>
      <c r="U692" s="1616"/>
      <c r="V692" s="1617"/>
      <c r="W692" s="1617"/>
      <c r="X692" s="1618"/>
      <c r="Y692" s="1619">
        <f t="shared" ref="Y692:Y715" si="28">K692+U692</f>
        <v>624</v>
      </c>
      <c r="Z692" s="1620"/>
      <c r="AA692" s="1620"/>
      <c r="AB692" s="1620"/>
      <c r="AC692" s="1621"/>
      <c r="AD692" s="1625">
        <v>0.3</v>
      </c>
      <c r="AE692" s="1626"/>
      <c r="AF692" s="1626"/>
      <c r="AG692" s="1626"/>
      <c r="AH692" s="1627"/>
      <c r="AI692" s="1622">
        <f t="shared" si="27"/>
        <v>0.29971181556195964</v>
      </c>
      <c r="AJ692" s="1623"/>
      <c r="AK692" s="162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1"/>
      <c r="C693" s="1672"/>
      <c r="D693" s="1672"/>
      <c r="E693" s="1672"/>
      <c r="F693" s="1673"/>
      <c r="G693" s="1757"/>
      <c r="H693" s="1758"/>
      <c r="I693" s="1758"/>
      <c r="J693" s="1759"/>
      <c r="K693" s="1616"/>
      <c r="L693" s="1617"/>
      <c r="M693" s="1617"/>
      <c r="N693" s="1617"/>
      <c r="O693" s="1618"/>
      <c r="P693" s="1619">
        <f t="shared" si="26"/>
        <v>0</v>
      </c>
      <c r="Q693" s="1620"/>
      <c r="R693" s="1620"/>
      <c r="S693" s="1620"/>
      <c r="T693" s="1621"/>
      <c r="U693" s="1616"/>
      <c r="V693" s="1617"/>
      <c r="W693" s="1617"/>
      <c r="X693" s="1618"/>
      <c r="Y693" s="1619">
        <f t="shared" si="28"/>
        <v>0</v>
      </c>
      <c r="Z693" s="1620"/>
      <c r="AA693" s="1620"/>
      <c r="AB693" s="1620"/>
      <c r="AC693" s="1621"/>
      <c r="AD693" s="1625"/>
      <c r="AE693" s="1626"/>
      <c r="AF693" s="1626"/>
      <c r="AG693" s="1626"/>
      <c r="AH693" s="1627"/>
      <c r="AI693" s="1622" t="str">
        <f t="shared" si="27"/>
        <v xml:space="preserve"> </v>
      </c>
      <c r="AJ693" s="1623"/>
      <c r="AK693" s="162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1"/>
      <c r="C694" s="1672"/>
      <c r="D694" s="1672"/>
      <c r="E694" s="1672"/>
      <c r="F694" s="1673"/>
      <c r="G694" s="1757"/>
      <c r="H694" s="1758"/>
      <c r="I694" s="1758"/>
      <c r="J694" s="1759"/>
      <c r="K694" s="1616"/>
      <c r="L694" s="1617"/>
      <c r="M694" s="1617"/>
      <c r="N694" s="1617"/>
      <c r="O694" s="1618"/>
      <c r="P694" s="1619">
        <f t="shared" si="26"/>
        <v>0</v>
      </c>
      <c r="Q694" s="1620"/>
      <c r="R694" s="1620"/>
      <c r="S694" s="1620"/>
      <c r="T694" s="1621"/>
      <c r="U694" s="1616"/>
      <c r="V694" s="1617"/>
      <c r="W694" s="1617"/>
      <c r="X694" s="1618"/>
      <c r="Y694" s="1619">
        <f t="shared" si="28"/>
        <v>0</v>
      </c>
      <c r="Z694" s="1620"/>
      <c r="AA694" s="1620"/>
      <c r="AB694" s="1620"/>
      <c r="AC694" s="1621"/>
      <c r="AD694" s="1625"/>
      <c r="AE694" s="1626"/>
      <c r="AF694" s="1626"/>
      <c r="AG694" s="1626"/>
      <c r="AH694" s="1627"/>
      <c r="AI694" s="1622" t="str">
        <f t="shared" si="27"/>
        <v xml:space="preserve"> </v>
      </c>
      <c r="AJ694" s="1623"/>
      <c r="AK694" s="162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1"/>
      <c r="C695" s="1672"/>
      <c r="D695" s="1672"/>
      <c r="E695" s="1672"/>
      <c r="F695" s="1673"/>
      <c r="G695" s="1757"/>
      <c r="H695" s="1758"/>
      <c r="I695" s="1758"/>
      <c r="J695" s="1759"/>
      <c r="K695" s="1616"/>
      <c r="L695" s="1617"/>
      <c r="M695" s="1617"/>
      <c r="N695" s="1617"/>
      <c r="O695" s="1618"/>
      <c r="P695" s="1619">
        <f t="shared" si="26"/>
        <v>0</v>
      </c>
      <c r="Q695" s="1620"/>
      <c r="R695" s="1620"/>
      <c r="S695" s="1620"/>
      <c r="T695" s="1621"/>
      <c r="U695" s="1616"/>
      <c r="V695" s="1617"/>
      <c r="W695" s="1617"/>
      <c r="X695" s="1618"/>
      <c r="Y695" s="1619">
        <f t="shared" si="28"/>
        <v>0</v>
      </c>
      <c r="Z695" s="1620"/>
      <c r="AA695" s="1620"/>
      <c r="AB695" s="1620"/>
      <c r="AC695" s="1621"/>
      <c r="AD695" s="1625"/>
      <c r="AE695" s="1626"/>
      <c r="AF695" s="1626"/>
      <c r="AG695" s="1626"/>
      <c r="AH695" s="1627"/>
      <c r="AI695" s="1622" t="str">
        <f t="shared" si="27"/>
        <v xml:space="preserve"> </v>
      </c>
      <c r="AJ695" s="1623"/>
      <c r="AK695" s="162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1"/>
      <c r="C696" s="1672"/>
      <c r="D696" s="1672"/>
      <c r="E696" s="1672"/>
      <c r="F696" s="1673"/>
      <c r="G696" s="1757"/>
      <c r="H696" s="1758"/>
      <c r="I696" s="1758"/>
      <c r="J696" s="1759"/>
      <c r="K696" s="1616"/>
      <c r="L696" s="1617"/>
      <c r="M696" s="1617"/>
      <c r="N696" s="1617"/>
      <c r="O696" s="1618"/>
      <c r="P696" s="1619">
        <f t="shared" si="26"/>
        <v>0</v>
      </c>
      <c r="Q696" s="1620"/>
      <c r="R696" s="1620"/>
      <c r="S696" s="1620"/>
      <c r="T696" s="1621"/>
      <c r="U696" s="1616"/>
      <c r="V696" s="1617"/>
      <c r="W696" s="1617"/>
      <c r="X696" s="1618"/>
      <c r="Y696" s="1619">
        <f t="shared" si="28"/>
        <v>0</v>
      </c>
      <c r="Z696" s="1620"/>
      <c r="AA696" s="1620"/>
      <c r="AB696" s="1620"/>
      <c r="AC696" s="1621"/>
      <c r="AD696" s="1625"/>
      <c r="AE696" s="1626"/>
      <c r="AF696" s="1626"/>
      <c r="AG696" s="1626"/>
      <c r="AH696" s="1627"/>
      <c r="AI696" s="1622" t="str">
        <f t="shared" si="27"/>
        <v xml:space="preserve"> </v>
      </c>
      <c r="AJ696" s="1623"/>
      <c r="AK696" s="162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1"/>
      <c r="C697" s="1672"/>
      <c r="D697" s="1672"/>
      <c r="E697" s="1672"/>
      <c r="F697" s="1673"/>
      <c r="G697" s="1757"/>
      <c r="H697" s="1758"/>
      <c r="I697" s="1758"/>
      <c r="J697" s="1759"/>
      <c r="K697" s="1616"/>
      <c r="L697" s="1617"/>
      <c r="M697" s="1617"/>
      <c r="N697" s="1617"/>
      <c r="O697" s="1618"/>
      <c r="P697" s="1619">
        <f t="shared" si="26"/>
        <v>0</v>
      </c>
      <c r="Q697" s="1620"/>
      <c r="R697" s="1620"/>
      <c r="S697" s="1620"/>
      <c r="T697" s="1621"/>
      <c r="U697" s="1616"/>
      <c r="V697" s="1617"/>
      <c r="W697" s="1617"/>
      <c r="X697" s="1618"/>
      <c r="Y697" s="1619">
        <f t="shared" si="28"/>
        <v>0</v>
      </c>
      <c r="Z697" s="1620"/>
      <c r="AA697" s="1620"/>
      <c r="AB697" s="1620"/>
      <c r="AC697" s="1621"/>
      <c r="AD697" s="1625"/>
      <c r="AE697" s="1626"/>
      <c r="AF697" s="1626"/>
      <c r="AG697" s="1626"/>
      <c r="AH697" s="1627"/>
      <c r="AI697" s="1622" t="str">
        <f t="shared" si="27"/>
        <v xml:space="preserve"> </v>
      </c>
      <c r="AJ697" s="1623"/>
      <c r="AK697" s="162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1"/>
      <c r="C698" s="1672"/>
      <c r="D698" s="1672"/>
      <c r="E698" s="1672"/>
      <c r="F698" s="1673"/>
      <c r="G698" s="1757"/>
      <c r="H698" s="1758"/>
      <c r="I698" s="1758"/>
      <c r="J698" s="1759"/>
      <c r="K698" s="1616"/>
      <c r="L698" s="1617"/>
      <c r="M698" s="1617"/>
      <c r="N698" s="1617"/>
      <c r="O698" s="1618"/>
      <c r="P698" s="1619">
        <f t="shared" si="26"/>
        <v>0</v>
      </c>
      <c r="Q698" s="1620"/>
      <c r="R698" s="1620"/>
      <c r="S698" s="1620"/>
      <c r="T698" s="1621"/>
      <c r="U698" s="1616"/>
      <c r="V698" s="1617"/>
      <c r="W698" s="1617"/>
      <c r="X698" s="1618"/>
      <c r="Y698" s="1619">
        <f t="shared" si="28"/>
        <v>0</v>
      </c>
      <c r="Z698" s="1620"/>
      <c r="AA698" s="1620"/>
      <c r="AB698" s="1620"/>
      <c r="AC698" s="1621"/>
      <c r="AD698" s="1625"/>
      <c r="AE698" s="1626"/>
      <c r="AF698" s="1626"/>
      <c r="AG698" s="1626"/>
      <c r="AH698" s="1627"/>
      <c r="AI698" s="1622" t="str">
        <f t="shared" si="27"/>
        <v xml:space="preserve"> </v>
      </c>
      <c r="AJ698" s="1623"/>
      <c r="AK698" s="162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1"/>
      <c r="C699" s="1672"/>
      <c r="D699" s="1672"/>
      <c r="E699" s="1672"/>
      <c r="F699" s="1673"/>
      <c r="G699" s="1757"/>
      <c r="H699" s="1758"/>
      <c r="I699" s="1758"/>
      <c r="J699" s="1759"/>
      <c r="K699" s="1616"/>
      <c r="L699" s="1617"/>
      <c r="M699" s="1617"/>
      <c r="N699" s="1617"/>
      <c r="O699" s="1618"/>
      <c r="P699" s="1619">
        <f t="shared" si="26"/>
        <v>0</v>
      </c>
      <c r="Q699" s="1620"/>
      <c r="R699" s="1620"/>
      <c r="S699" s="1620"/>
      <c r="T699" s="1621"/>
      <c r="U699" s="1616"/>
      <c r="V699" s="1617"/>
      <c r="W699" s="1617"/>
      <c r="X699" s="1618"/>
      <c r="Y699" s="1619">
        <f t="shared" si="28"/>
        <v>0</v>
      </c>
      <c r="Z699" s="1620"/>
      <c r="AA699" s="1620"/>
      <c r="AB699" s="1620"/>
      <c r="AC699" s="1621"/>
      <c r="AD699" s="1625"/>
      <c r="AE699" s="1626"/>
      <c r="AF699" s="1626"/>
      <c r="AG699" s="1626"/>
      <c r="AH699" s="1627"/>
      <c r="AI699" s="1622" t="str">
        <f t="shared" si="27"/>
        <v xml:space="preserve"> </v>
      </c>
      <c r="AJ699" s="1623"/>
      <c r="AK699" s="162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1"/>
      <c r="C700" s="1672"/>
      <c r="D700" s="1672"/>
      <c r="E700" s="1672"/>
      <c r="F700" s="1673"/>
      <c r="G700" s="1757">
        <v>0</v>
      </c>
      <c r="H700" s="1758"/>
      <c r="I700" s="1758"/>
      <c r="J700" s="1759"/>
      <c r="K700" s="1616"/>
      <c r="L700" s="1617"/>
      <c r="M700" s="1617"/>
      <c r="N700" s="1617"/>
      <c r="O700" s="1618"/>
      <c r="P700" s="1619">
        <f t="shared" si="26"/>
        <v>0</v>
      </c>
      <c r="Q700" s="1620"/>
      <c r="R700" s="1620"/>
      <c r="S700" s="1620"/>
      <c r="T700" s="1621"/>
      <c r="U700" s="1616"/>
      <c r="V700" s="1617"/>
      <c r="W700" s="1617"/>
      <c r="X700" s="1618"/>
      <c r="Y700" s="1619">
        <f t="shared" si="28"/>
        <v>0</v>
      </c>
      <c r="Z700" s="1620"/>
      <c r="AA700" s="1620"/>
      <c r="AB700" s="1620"/>
      <c r="AC700" s="1621"/>
      <c r="AD700" s="1625"/>
      <c r="AE700" s="1626"/>
      <c r="AF700" s="1626"/>
      <c r="AG700" s="1626"/>
      <c r="AH700" s="1627"/>
      <c r="AI700" s="1622" t="str">
        <f t="shared" si="27"/>
        <v xml:space="preserve"> </v>
      </c>
      <c r="AJ700" s="1623"/>
      <c r="AK700" s="1624"/>
      <c r="AL700" s="72"/>
      <c r="AM700" s="72"/>
      <c r="AN700" s="72"/>
      <c r="AO700" s="72"/>
      <c r="AP700" s="72"/>
      <c r="AQ700" s="72"/>
      <c r="AR700" s="161"/>
      <c r="AS700" s="159" t="s">
        <v>984</v>
      </c>
      <c r="AT700" s="753">
        <f>SUM(AT675:AT699)</f>
        <v>22</v>
      </c>
      <c r="AU700" s="754">
        <f>SUM(AU675:AU699)</f>
        <v>1</v>
      </c>
      <c r="AV700" s="754">
        <f>SUM(AV675:AV699)</f>
        <v>0.3</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1"/>
      <c r="C701" s="1672"/>
      <c r="D701" s="1672"/>
      <c r="E701" s="1672"/>
      <c r="F701" s="1673"/>
      <c r="G701" s="1757">
        <v>0</v>
      </c>
      <c r="H701" s="1758"/>
      <c r="I701" s="1758"/>
      <c r="J701" s="1759"/>
      <c r="K701" s="1616"/>
      <c r="L701" s="1617"/>
      <c r="M701" s="1617"/>
      <c r="N701" s="1617"/>
      <c r="O701" s="1618"/>
      <c r="P701" s="1619">
        <f t="shared" si="26"/>
        <v>0</v>
      </c>
      <c r="Q701" s="1620"/>
      <c r="R701" s="1620"/>
      <c r="S701" s="1620"/>
      <c r="T701" s="1621"/>
      <c r="U701" s="1616"/>
      <c r="V701" s="1617"/>
      <c r="W701" s="1617"/>
      <c r="X701" s="1618"/>
      <c r="Y701" s="1619">
        <f t="shared" si="28"/>
        <v>0</v>
      </c>
      <c r="Z701" s="1620"/>
      <c r="AA701" s="1620"/>
      <c r="AB701" s="1620"/>
      <c r="AC701" s="1621"/>
      <c r="AD701" s="1625"/>
      <c r="AE701" s="1626"/>
      <c r="AF701" s="1626"/>
      <c r="AG701" s="1626"/>
      <c r="AH701" s="1627"/>
      <c r="AI701" s="1622" t="str">
        <f t="shared" si="27"/>
        <v xml:space="preserve"> </v>
      </c>
      <c r="AJ701" s="1623"/>
      <c r="AK701" s="1624"/>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1"/>
      <c r="C702" s="1672"/>
      <c r="D702" s="1672"/>
      <c r="E702" s="1672"/>
      <c r="F702" s="1673"/>
      <c r="G702" s="1757">
        <v>0</v>
      </c>
      <c r="H702" s="1758"/>
      <c r="I702" s="1758"/>
      <c r="J702" s="1759"/>
      <c r="K702" s="1616"/>
      <c r="L702" s="1617"/>
      <c r="M702" s="1617"/>
      <c r="N702" s="1617"/>
      <c r="O702" s="1618"/>
      <c r="P702" s="1619">
        <f t="shared" si="26"/>
        <v>0</v>
      </c>
      <c r="Q702" s="1620"/>
      <c r="R702" s="1620"/>
      <c r="S702" s="1620"/>
      <c r="T702" s="1621"/>
      <c r="U702" s="1616"/>
      <c r="V702" s="1617"/>
      <c r="W702" s="1617"/>
      <c r="X702" s="1618"/>
      <c r="Y702" s="1619">
        <f t="shared" si="28"/>
        <v>0</v>
      </c>
      <c r="Z702" s="1620"/>
      <c r="AA702" s="1620"/>
      <c r="AB702" s="1620"/>
      <c r="AC702" s="1621"/>
      <c r="AD702" s="1625"/>
      <c r="AE702" s="1626"/>
      <c r="AF702" s="1626"/>
      <c r="AG702" s="1626"/>
      <c r="AH702" s="1627"/>
      <c r="AI702" s="1622" t="str">
        <f t="shared" si="27"/>
        <v xml:space="preserve"> </v>
      </c>
      <c r="AJ702" s="1623"/>
      <c r="AK702" s="1624"/>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1"/>
      <c r="C703" s="1672"/>
      <c r="D703" s="1672"/>
      <c r="E703" s="1672"/>
      <c r="F703" s="1673"/>
      <c r="G703" s="1757">
        <v>0</v>
      </c>
      <c r="H703" s="1758"/>
      <c r="I703" s="1758"/>
      <c r="J703" s="1759"/>
      <c r="K703" s="1616"/>
      <c r="L703" s="1617"/>
      <c r="M703" s="1617"/>
      <c r="N703" s="1617"/>
      <c r="O703" s="1618"/>
      <c r="P703" s="1619">
        <f t="shared" si="26"/>
        <v>0</v>
      </c>
      <c r="Q703" s="1620"/>
      <c r="R703" s="1620"/>
      <c r="S703" s="1620"/>
      <c r="T703" s="1621"/>
      <c r="U703" s="1616"/>
      <c r="V703" s="1617"/>
      <c r="W703" s="1617"/>
      <c r="X703" s="1618"/>
      <c r="Y703" s="1619">
        <f t="shared" si="28"/>
        <v>0</v>
      </c>
      <c r="Z703" s="1620"/>
      <c r="AA703" s="1620"/>
      <c r="AB703" s="1620"/>
      <c r="AC703" s="1621"/>
      <c r="AD703" s="1625"/>
      <c r="AE703" s="1626"/>
      <c r="AF703" s="1626"/>
      <c r="AG703" s="1626"/>
      <c r="AH703" s="1627"/>
      <c r="AI703" s="1622" t="str">
        <f t="shared" si="27"/>
        <v xml:space="preserve"> </v>
      </c>
      <c r="AJ703" s="1623"/>
      <c r="AK703" s="1624"/>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1"/>
      <c r="C704" s="1672"/>
      <c r="D704" s="1672"/>
      <c r="E704" s="1672"/>
      <c r="F704" s="1673"/>
      <c r="G704" s="1757">
        <v>0</v>
      </c>
      <c r="H704" s="1758"/>
      <c r="I704" s="1758"/>
      <c r="J704" s="1759"/>
      <c r="K704" s="1670"/>
      <c r="L704" s="1670"/>
      <c r="M704" s="1670"/>
      <c r="N704" s="1670"/>
      <c r="O704" s="1670"/>
      <c r="P704" s="1628">
        <f t="shared" si="26"/>
        <v>0</v>
      </c>
      <c r="Q704" s="1628"/>
      <c r="R704" s="1628"/>
      <c r="S704" s="1628"/>
      <c r="T704" s="1628"/>
      <c r="U704" s="1616"/>
      <c r="V704" s="1617"/>
      <c r="W704" s="1617"/>
      <c r="X704" s="1618"/>
      <c r="Y704" s="1628">
        <f t="shared" si="28"/>
        <v>0</v>
      </c>
      <c r="Z704" s="1628"/>
      <c r="AA704" s="1628"/>
      <c r="AB704" s="1628"/>
      <c r="AC704" s="1628"/>
      <c r="AD704" s="1625"/>
      <c r="AE704" s="1626"/>
      <c r="AF704" s="1626"/>
      <c r="AG704" s="1626"/>
      <c r="AH704" s="1627"/>
      <c r="AI704" s="1622" t="str">
        <f t="shared" si="27"/>
        <v xml:space="preserve"> </v>
      </c>
      <c r="AJ704" s="1623"/>
      <c r="AK704" s="1624"/>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1"/>
      <c r="C705" s="1672"/>
      <c r="D705" s="1672"/>
      <c r="E705" s="1672"/>
      <c r="F705" s="1673"/>
      <c r="G705" s="1757">
        <v>0</v>
      </c>
      <c r="H705" s="1758"/>
      <c r="I705" s="1758"/>
      <c r="J705" s="1759"/>
      <c r="K705" s="1670"/>
      <c r="L705" s="1670"/>
      <c r="M705" s="1670"/>
      <c r="N705" s="1670"/>
      <c r="O705" s="1670"/>
      <c r="P705" s="1628">
        <f t="shared" si="26"/>
        <v>0</v>
      </c>
      <c r="Q705" s="1628"/>
      <c r="R705" s="1628"/>
      <c r="S705" s="1628"/>
      <c r="T705" s="1628"/>
      <c r="U705" s="1616"/>
      <c r="V705" s="1617"/>
      <c r="W705" s="1617"/>
      <c r="X705" s="1618"/>
      <c r="Y705" s="1628">
        <f t="shared" si="28"/>
        <v>0</v>
      </c>
      <c r="Z705" s="1628"/>
      <c r="AA705" s="1628"/>
      <c r="AB705" s="1628"/>
      <c r="AC705" s="1628"/>
      <c r="AD705" s="1625"/>
      <c r="AE705" s="1626"/>
      <c r="AF705" s="1626"/>
      <c r="AG705" s="1626"/>
      <c r="AH705" s="1627"/>
      <c r="AI705" s="1622" t="str">
        <f t="shared" si="27"/>
        <v xml:space="preserve"> </v>
      </c>
      <c r="AJ705" s="1623"/>
      <c r="AK705" s="1624"/>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1"/>
      <c r="C706" s="1672"/>
      <c r="D706" s="1672"/>
      <c r="E706" s="1672"/>
      <c r="F706" s="1673"/>
      <c r="G706" s="1757">
        <v>0</v>
      </c>
      <c r="H706" s="1758"/>
      <c r="I706" s="1758"/>
      <c r="J706" s="1759"/>
      <c r="K706" s="1670"/>
      <c r="L706" s="1670"/>
      <c r="M706" s="1670"/>
      <c r="N706" s="1670"/>
      <c r="O706" s="1670"/>
      <c r="P706" s="1628">
        <f t="shared" si="26"/>
        <v>0</v>
      </c>
      <c r="Q706" s="1628"/>
      <c r="R706" s="1628"/>
      <c r="S706" s="1628"/>
      <c r="T706" s="1628"/>
      <c r="U706" s="1616"/>
      <c r="V706" s="1617"/>
      <c r="W706" s="1617"/>
      <c r="X706" s="1618"/>
      <c r="Y706" s="1628">
        <f>K706+U706</f>
        <v>0</v>
      </c>
      <c r="Z706" s="1628"/>
      <c r="AA706" s="1628"/>
      <c r="AB706" s="1628"/>
      <c r="AC706" s="1628"/>
      <c r="AD706" s="1625"/>
      <c r="AE706" s="1626"/>
      <c r="AF706" s="1626"/>
      <c r="AG706" s="1626"/>
      <c r="AH706" s="1627"/>
      <c r="AI706" s="1622" t="str">
        <f t="shared" si="27"/>
        <v xml:space="preserve"> </v>
      </c>
      <c r="AJ706" s="1623"/>
      <c r="AK706" s="1624"/>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1"/>
      <c r="C707" s="1672"/>
      <c r="D707" s="1672"/>
      <c r="E707" s="1672"/>
      <c r="F707" s="1673"/>
      <c r="G707" s="1757">
        <v>0</v>
      </c>
      <c r="H707" s="1758"/>
      <c r="I707" s="1758"/>
      <c r="J707" s="1759"/>
      <c r="K707" s="1670"/>
      <c r="L707" s="1670"/>
      <c r="M707" s="1670"/>
      <c r="N707" s="1670"/>
      <c r="O707" s="1670"/>
      <c r="P707" s="1628">
        <f t="shared" si="26"/>
        <v>0</v>
      </c>
      <c r="Q707" s="1628"/>
      <c r="R707" s="1628"/>
      <c r="S707" s="1628"/>
      <c r="T707" s="1628"/>
      <c r="U707" s="1616"/>
      <c r="V707" s="1617"/>
      <c r="W707" s="1617"/>
      <c r="X707" s="1618"/>
      <c r="Y707" s="1628">
        <f>K707+U707</f>
        <v>0</v>
      </c>
      <c r="Z707" s="1628"/>
      <c r="AA707" s="1628"/>
      <c r="AB707" s="1628"/>
      <c r="AC707" s="1628"/>
      <c r="AD707" s="1625"/>
      <c r="AE707" s="1626"/>
      <c r="AF707" s="1626"/>
      <c r="AG707" s="1626"/>
      <c r="AH707" s="1627"/>
      <c r="AI707" s="1622" t="str">
        <f t="shared" si="27"/>
        <v xml:space="preserve"> </v>
      </c>
      <c r="AJ707" s="1623"/>
      <c r="AK707" s="1624"/>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1"/>
      <c r="C708" s="1672"/>
      <c r="D708" s="1672"/>
      <c r="E708" s="1672"/>
      <c r="F708" s="1673"/>
      <c r="G708" s="1757">
        <v>0</v>
      </c>
      <c r="H708" s="1758"/>
      <c r="I708" s="1758"/>
      <c r="J708" s="1759"/>
      <c r="K708" s="1670"/>
      <c r="L708" s="1670"/>
      <c r="M708" s="1670"/>
      <c r="N708" s="1670"/>
      <c r="O708" s="1670"/>
      <c r="P708" s="1628">
        <f t="shared" si="26"/>
        <v>0</v>
      </c>
      <c r="Q708" s="1628"/>
      <c r="R708" s="1628"/>
      <c r="S708" s="1628"/>
      <c r="T708" s="1628"/>
      <c r="U708" s="1616"/>
      <c r="V708" s="1617"/>
      <c r="W708" s="1617"/>
      <c r="X708" s="1618"/>
      <c r="Y708" s="1628">
        <f>K708+U708</f>
        <v>0</v>
      </c>
      <c r="Z708" s="1628"/>
      <c r="AA708" s="1628"/>
      <c r="AB708" s="1628"/>
      <c r="AC708" s="1628"/>
      <c r="AD708" s="1625"/>
      <c r="AE708" s="1626"/>
      <c r="AF708" s="1626"/>
      <c r="AG708" s="1626"/>
      <c r="AH708" s="1627"/>
      <c r="AI708" s="1622" t="str">
        <f t="shared" si="27"/>
        <v xml:space="preserve"> </v>
      </c>
      <c r="AJ708" s="1623"/>
      <c r="AK708" s="1624"/>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1"/>
      <c r="C709" s="1672"/>
      <c r="D709" s="1672"/>
      <c r="E709" s="1672"/>
      <c r="F709" s="1673"/>
      <c r="G709" s="1757">
        <v>0</v>
      </c>
      <c r="H709" s="1758"/>
      <c r="I709" s="1758"/>
      <c r="J709" s="1759"/>
      <c r="K709" s="1670"/>
      <c r="L709" s="1670"/>
      <c r="M709" s="1670"/>
      <c r="N709" s="1670"/>
      <c r="O709" s="1670"/>
      <c r="P709" s="1628">
        <f t="shared" si="26"/>
        <v>0</v>
      </c>
      <c r="Q709" s="1628"/>
      <c r="R709" s="1628"/>
      <c r="S709" s="1628"/>
      <c r="T709" s="1628"/>
      <c r="U709" s="1616"/>
      <c r="V709" s="1617"/>
      <c r="W709" s="1617"/>
      <c r="X709" s="1618"/>
      <c r="Y709" s="1628">
        <f>K709+U709</f>
        <v>0</v>
      </c>
      <c r="Z709" s="1628"/>
      <c r="AA709" s="1628"/>
      <c r="AB709" s="1628"/>
      <c r="AC709" s="1628"/>
      <c r="AD709" s="1625"/>
      <c r="AE709" s="1626"/>
      <c r="AF709" s="1626"/>
      <c r="AG709" s="1626"/>
      <c r="AH709" s="1627"/>
      <c r="AI709" s="1622" t="str">
        <f t="shared" si="27"/>
        <v xml:space="preserve"> </v>
      </c>
      <c r="AJ709" s="1623"/>
      <c r="AK709" s="1624"/>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1"/>
      <c r="C710" s="1672"/>
      <c r="D710" s="1672"/>
      <c r="E710" s="1672"/>
      <c r="F710" s="1673"/>
      <c r="G710" s="1757">
        <v>0</v>
      </c>
      <c r="H710" s="1758"/>
      <c r="I710" s="1758"/>
      <c r="J710" s="1759"/>
      <c r="K710" s="1670"/>
      <c r="L710" s="1670"/>
      <c r="M710" s="1670"/>
      <c r="N710" s="1670"/>
      <c r="O710" s="1670"/>
      <c r="P710" s="1628">
        <f t="shared" si="26"/>
        <v>0</v>
      </c>
      <c r="Q710" s="1628"/>
      <c r="R710" s="1628"/>
      <c r="S710" s="1628"/>
      <c r="T710" s="1628"/>
      <c r="U710" s="1616"/>
      <c r="V710" s="1617"/>
      <c r="W710" s="1617"/>
      <c r="X710" s="1618"/>
      <c r="Y710" s="1628">
        <f>K710+U710</f>
        <v>0</v>
      </c>
      <c r="Z710" s="1628"/>
      <c r="AA710" s="1628"/>
      <c r="AB710" s="1628"/>
      <c r="AC710" s="1628"/>
      <c r="AD710" s="1625"/>
      <c r="AE710" s="1626"/>
      <c r="AF710" s="1626"/>
      <c r="AG710" s="1626"/>
      <c r="AH710" s="1627"/>
      <c r="AI710" s="1622" t="str">
        <f t="shared" si="27"/>
        <v xml:space="preserve"> </v>
      </c>
      <c r="AJ710" s="1623"/>
      <c r="AK710" s="1624"/>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1"/>
      <c r="C711" s="1672"/>
      <c r="D711" s="1672"/>
      <c r="E711" s="1672"/>
      <c r="F711" s="1673"/>
      <c r="G711" s="1757">
        <v>0</v>
      </c>
      <c r="H711" s="1758"/>
      <c r="I711" s="1758"/>
      <c r="J711" s="1759"/>
      <c r="K711" s="1670"/>
      <c r="L711" s="1670"/>
      <c r="M711" s="1670"/>
      <c r="N711" s="1670"/>
      <c r="O711" s="1670"/>
      <c r="P711" s="1628">
        <f t="shared" si="26"/>
        <v>0</v>
      </c>
      <c r="Q711" s="1628"/>
      <c r="R711" s="1628"/>
      <c r="S711" s="1628"/>
      <c r="T711" s="1628"/>
      <c r="U711" s="1616"/>
      <c r="V711" s="1617"/>
      <c r="W711" s="1617"/>
      <c r="X711" s="1618"/>
      <c r="Y711" s="1628">
        <f t="shared" si="28"/>
        <v>0</v>
      </c>
      <c r="Z711" s="1628"/>
      <c r="AA711" s="1628"/>
      <c r="AB711" s="1628"/>
      <c r="AC711" s="1628"/>
      <c r="AD711" s="1625"/>
      <c r="AE711" s="1626"/>
      <c r="AF711" s="1626"/>
      <c r="AG711" s="1626"/>
      <c r="AH711" s="1627"/>
      <c r="AI711" s="1622" t="str">
        <f t="shared" si="27"/>
        <v xml:space="preserve"> </v>
      </c>
      <c r="AJ711" s="1623"/>
      <c r="AK711" s="1624"/>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1"/>
      <c r="C712" s="1672"/>
      <c r="D712" s="1672"/>
      <c r="E712" s="1672"/>
      <c r="F712" s="1673"/>
      <c r="G712" s="1757">
        <v>0</v>
      </c>
      <c r="H712" s="1758"/>
      <c r="I712" s="1758"/>
      <c r="J712" s="1759"/>
      <c r="K712" s="1670"/>
      <c r="L712" s="1670"/>
      <c r="M712" s="1670"/>
      <c r="N712" s="1670"/>
      <c r="O712" s="1670"/>
      <c r="P712" s="1628">
        <f t="shared" si="26"/>
        <v>0</v>
      </c>
      <c r="Q712" s="1628"/>
      <c r="R712" s="1628"/>
      <c r="S712" s="1628"/>
      <c r="T712" s="1628"/>
      <c r="U712" s="1616"/>
      <c r="V712" s="1617"/>
      <c r="W712" s="1617"/>
      <c r="X712" s="1618"/>
      <c r="Y712" s="1628">
        <f t="shared" si="28"/>
        <v>0</v>
      </c>
      <c r="Z712" s="1628"/>
      <c r="AA712" s="1628"/>
      <c r="AB712" s="1628"/>
      <c r="AC712" s="1628"/>
      <c r="AD712" s="1625"/>
      <c r="AE712" s="1626"/>
      <c r="AF712" s="1626"/>
      <c r="AG712" s="1626"/>
      <c r="AH712" s="1627"/>
      <c r="AI712" s="1622" t="str">
        <f t="shared" si="27"/>
        <v xml:space="preserve"> </v>
      </c>
      <c r="AJ712" s="1623"/>
      <c r="AK712" s="1624"/>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1"/>
      <c r="C713" s="1672"/>
      <c r="D713" s="1672"/>
      <c r="E713" s="1672"/>
      <c r="F713" s="1673"/>
      <c r="G713" s="1757">
        <v>0</v>
      </c>
      <c r="H713" s="1758"/>
      <c r="I713" s="1758"/>
      <c r="J713" s="1759"/>
      <c r="K713" s="1670"/>
      <c r="L713" s="1670"/>
      <c r="M713" s="1670"/>
      <c r="N713" s="1670"/>
      <c r="O713" s="1670"/>
      <c r="P713" s="1628">
        <f t="shared" si="26"/>
        <v>0</v>
      </c>
      <c r="Q713" s="1628"/>
      <c r="R713" s="1628"/>
      <c r="S713" s="1628"/>
      <c r="T713" s="1628"/>
      <c r="U713" s="1616"/>
      <c r="V713" s="1617"/>
      <c r="W713" s="1617"/>
      <c r="X713" s="1618"/>
      <c r="Y713" s="1628">
        <f t="shared" si="28"/>
        <v>0</v>
      </c>
      <c r="Z713" s="1628"/>
      <c r="AA713" s="1628"/>
      <c r="AB713" s="1628"/>
      <c r="AC713" s="1628"/>
      <c r="AD713" s="1625"/>
      <c r="AE713" s="1626"/>
      <c r="AF713" s="1626"/>
      <c r="AG713" s="1626"/>
      <c r="AH713" s="1627"/>
      <c r="AI713" s="1622" t="str">
        <f t="shared" si="27"/>
        <v xml:space="preserve"> </v>
      </c>
      <c r="AJ713" s="1623"/>
      <c r="AK713" s="1624"/>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1"/>
      <c r="C714" s="1672"/>
      <c r="D714" s="1672"/>
      <c r="E714" s="1672"/>
      <c r="F714" s="1673"/>
      <c r="G714" s="1757">
        <v>0</v>
      </c>
      <c r="H714" s="1758"/>
      <c r="I714" s="1758"/>
      <c r="J714" s="1759"/>
      <c r="K714" s="1670"/>
      <c r="L714" s="1670"/>
      <c r="M714" s="1670"/>
      <c r="N714" s="1670"/>
      <c r="O714" s="1670"/>
      <c r="P714" s="1628">
        <f t="shared" si="26"/>
        <v>0</v>
      </c>
      <c r="Q714" s="1628"/>
      <c r="R714" s="1628"/>
      <c r="S714" s="1628"/>
      <c r="T714" s="1628"/>
      <c r="U714" s="1616"/>
      <c r="V714" s="1617"/>
      <c r="W714" s="1617"/>
      <c r="X714" s="1618"/>
      <c r="Y714" s="1628">
        <f t="shared" si="28"/>
        <v>0</v>
      </c>
      <c r="Z714" s="1628"/>
      <c r="AA714" s="1628"/>
      <c r="AB714" s="1628"/>
      <c r="AC714" s="1628"/>
      <c r="AD714" s="1625"/>
      <c r="AE714" s="1626"/>
      <c r="AF714" s="1626"/>
      <c r="AG714" s="1626"/>
      <c r="AH714" s="1627"/>
      <c r="AI714" s="1622" t="str">
        <f t="shared" si="27"/>
        <v xml:space="preserve"> </v>
      </c>
      <c r="AJ714" s="1623"/>
      <c r="AK714" s="1624"/>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1"/>
      <c r="C715" s="1672"/>
      <c r="D715" s="1672"/>
      <c r="E715" s="1672"/>
      <c r="F715" s="1673"/>
      <c r="G715" s="1957"/>
      <c r="H715" s="1958"/>
      <c r="I715" s="1958"/>
      <c r="J715" s="1959"/>
      <c r="K715" s="1670"/>
      <c r="L715" s="1670"/>
      <c r="M715" s="1670"/>
      <c r="N715" s="1670"/>
      <c r="O715" s="1670"/>
      <c r="P715" s="1628">
        <f t="shared" si="26"/>
        <v>0</v>
      </c>
      <c r="Q715" s="1628"/>
      <c r="R715" s="1628"/>
      <c r="S715" s="1628"/>
      <c r="T715" s="1628"/>
      <c r="U715" s="1616"/>
      <c r="V715" s="1617"/>
      <c r="W715" s="1617"/>
      <c r="X715" s="1618"/>
      <c r="Y715" s="1628">
        <f t="shared" si="28"/>
        <v>0</v>
      </c>
      <c r="Z715" s="1628"/>
      <c r="AA715" s="1628"/>
      <c r="AB715" s="1628"/>
      <c r="AC715" s="1628"/>
      <c r="AD715" s="1625"/>
      <c r="AE715" s="1626"/>
      <c r="AF715" s="1626"/>
      <c r="AG715" s="1626"/>
      <c r="AH715" s="1627"/>
      <c r="AI715" s="2062" t="str">
        <f t="shared" si="27"/>
        <v xml:space="preserve"> </v>
      </c>
      <c r="AJ715" s="2063"/>
      <c r="AK715" s="2064"/>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2" t="s">
        <v>986</v>
      </c>
      <c r="C716" s="1633"/>
      <c r="D716" s="1633"/>
      <c r="E716" s="1633"/>
      <c r="F716" s="1633"/>
      <c r="G716" s="2036">
        <f>SUM(G691:J715)</f>
        <v>22</v>
      </c>
      <c r="H716" s="2037"/>
      <c r="I716" s="2037"/>
      <c r="J716" s="2038"/>
      <c r="K716" s="1632" t="s">
        <v>985</v>
      </c>
      <c r="L716" s="1633"/>
      <c r="M716" s="1633"/>
      <c r="N716" s="1633"/>
      <c r="O716" s="1634"/>
      <c r="P716" s="1619">
        <f>SUM(P691:T715)</f>
        <v>11752</v>
      </c>
      <c r="Q716" s="1620"/>
      <c r="R716" s="1620"/>
      <c r="S716" s="1620"/>
      <c r="T716" s="1621"/>
      <c r="U716" s="521"/>
      <c r="Y716" s="1632" t="s">
        <v>1289</v>
      </c>
      <c r="Z716" s="1633"/>
      <c r="AA716" s="1633"/>
      <c r="AB716" s="1633"/>
      <c r="AC716" s="1634"/>
      <c r="AD716" s="2050">
        <f>AV700</f>
        <v>0.3</v>
      </c>
      <c r="AE716" s="1978"/>
      <c r="AF716" s="1978"/>
      <c r="AG716" s="1978"/>
      <c r="AH716" s="1979"/>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49" t="s">
        <v>135</v>
      </c>
      <c r="AG718" s="2049"/>
      <c r="AH718" s="2049"/>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0" t="s">
        <v>1743</v>
      </c>
      <c r="D723" s="2060"/>
      <c r="E723" s="2060"/>
      <c r="F723" s="2060"/>
      <c r="G723" s="2060"/>
      <c r="H723" s="2060"/>
      <c r="I723" s="2060"/>
      <c r="J723" s="2060"/>
      <c r="K723" s="2060"/>
      <c r="L723" s="2060"/>
      <c r="M723" s="2060"/>
      <c r="N723" s="2060"/>
      <c r="O723" s="2060"/>
      <c r="P723" s="2060"/>
      <c r="Q723" s="2060"/>
      <c r="R723" s="2060"/>
      <c r="S723" s="2060"/>
      <c r="T723" s="2060"/>
      <c r="U723" s="2060"/>
      <c r="V723" s="2060"/>
      <c r="W723" s="2060"/>
      <c r="X723" s="2060"/>
      <c r="Y723" s="2060"/>
      <c r="Z723" s="2060"/>
      <c r="AA723" s="2060"/>
      <c r="AB723" s="2060"/>
      <c r="AC723" s="2060"/>
      <c r="AD723" s="2060"/>
      <c r="AE723" s="2060"/>
      <c r="AF723" s="2060"/>
      <c r="AG723" s="2060"/>
      <c r="AH723" s="2060"/>
      <c r="AI723" s="2060"/>
      <c r="AJ723" s="2060"/>
      <c r="AK723" s="2060"/>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0"/>
      <c r="D724" s="2060"/>
      <c r="E724" s="2060"/>
      <c r="F724" s="2060"/>
      <c r="G724" s="2060"/>
      <c r="H724" s="2060"/>
      <c r="I724" s="2060"/>
      <c r="J724" s="2060"/>
      <c r="K724" s="2060"/>
      <c r="L724" s="2060"/>
      <c r="M724" s="2060"/>
      <c r="N724" s="2060"/>
      <c r="O724" s="2060"/>
      <c r="P724" s="2060"/>
      <c r="Q724" s="2060"/>
      <c r="R724" s="2060"/>
      <c r="S724" s="2060"/>
      <c r="T724" s="2060"/>
      <c r="U724" s="2060"/>
      <c r="V724" s="2060"/>
      <c r="W724" s="2060"/>
      <c r="X724" s="2060"/>
      <c r="Y724" s="2060"/>
      <c r="Z724" s="2060"/>
      <c r="AA724" s="2060"/>
      <c r="AB724" s="2060"/>
      <c r="AC724" s="2060"/>
      <c r="AD724" s="2060"/>
      <c r="AE724" s="2060"/>
      <c r="AF724" s="2060"/>
      <c r="AG724" s="2060"/>
      <c r="AH724" s="2060"/>
      <c r="AI724" s="2060"/>
      <c r="AJ724" s="2060"/>
      <c r="AK724" s="2060"/>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0"/>
      <c r="D725" s="2060"/>
      <c r="E725" s="2060"/>
      <c r="F725" s="2060"/>
      <c r="G725" s="2060"/>
      <c r="H725" s="2060"/>
      <c r="I725" s="2060"/>
      <c r="J725" s="2060"/>
      <c r="K725" s="2060"/>
      <c r="L725" s="2060"/>
      <c r="M725" s="2060"/>
      <c r="N725" s="2060"/>
      <c r="O725" s="2060"/>
      <c r="P725" s="2060"/>
      <c r="Q725" s="2060"/>
      <c r="R725" s="2060"/>
      <c r="S725" s="2060"/>
      <c r="T725" s="2060"/>
      <c r="U725" s="2060"/>
      <c r="V725" s="2060"/>
      <c r="W725" s="2060"/>
      <c r="X725" s="2060"/>
      <c r="Y725" s="2060"/>
      <c r="Z725" s="2060"/>
      <c r="AA725" s="2060"/>
      <c r="AB725" s="2060"/>
      <c r="AC725" s="2060"/>
      <c r="AD725" s="2060"/>
      <c r="AE725" s="2060"/>
      <c r="AF725" s="2060"/>
      <c r="AG725" s="2060"/>
      <c r="AH725" s="2060"/>
      <c r="AI725" s="2060"/>
      <c r="AJ725" s="2060"/>
      <c r="AK725" s="2060"/>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0"/>
      <c r="D726" s="2060"/>
      <c r="E726" s="2060"/>
      <c r="F726" s="2060"/>
      <c r="G726" s="2060"/>
      <c r="H726" s="2060"/>
      <c r="I726" s="2060"/>
      <c r="J726" s="2060"/>
      <c r="K726" s="2060"/>
      <c r="L726" s="2060"/>
      <c r="M726" s="2060"/>
      <c r="N726" s="2060"/>
      <c r="O726" s="2060"/>
      <c r="P726" s="2060"/>
      <c r="Q726" s="2060"/>
      <c r="R726" s="2060"/>
      <c r="S726" s="2060"/>
      <c r="T726" s="2060"/>
      <c r="U726" s="2060"/>
      <c r="V726" s="2060"/>
      <c r="W726" s="2060"/>
      <c r="X726" s="2060"/>
      <c r="Y726" s="2060"/>
      <c r="Z726" s="2060"/>
      <c r="AA726" s="2060"/>
      <c r="AB726" s="2060"/>
      <c r="AC726" s="2060"/>
      <c r="AD726" s="2060"/>
      <c r="AE726" s="2060"/>
      <c r="AF726" s="2060"/>
      <c r="AG726" s="2060"/>
      <c r="AH726" s="2060"/>
      <c r="AI726" s="2060"/>
      <c r="AJ726" s="2060"/>
      <c r="AK726" s="2060"/>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0"/>
      <c r="D727" s="2060"/>
      <c r="E727" s="2060"/>
      <c r="F727" s="2060"/>
      <c r="G727" s="2060"/>
      <c r="H727" s="2060"/>
      <c r="I727" s="2060"/>
      <c r="J727" s="2060"/>
      <c r="K727" s="2060"/>
      <c r="L727" s="2060"/>
      <c r="M727" s="2060"/>
      <c r="N727" s="2060"/>
      <c r="O727" s="2060"/>
      <c r="P727" s="2060"/>
      <c r="Q727" s="2060"/>
      <c r="R727" s="2060"/>
      <c r="S727" s="2060"/>
      <c r="T727" s="2060"/>
      <c r="U727" s="2060"/>
      <c r="V727" s="2060"/>
      <c r="W727" s="2060"/>
      <c r="X727" s="2060"/>
      <c r="Y727" s="2060"/>
      <c r="Z727" s="2060"/>
      <c r="AA727" s="2060"/>
      <c r="AB727" s="2060"/>
      <c r="AC727" s="2060"/>
      <c r="AD727" s="2060"/>
      <c r="AE727" s="2060"/>
      <c r="AF727" s="2060"/>
      <c r="AG727" s="2060"/>
      <c r="AH727" s="2060"/>
      <c r="AI727" s="2060"/>
      <c r="AJ727" s="2060"/>
      <c r="AK727" s="2060"/>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0"/>
      <c r="D728" s="2060"/>
      <c r="E728" s="2060"/>
      <c r="F728" s="2060"/>
      <c r="G728" s="2060"/>
      <c r="H728" s="2060"/>
      <c r="I728" s="2060"/>
      <c r="J728" s="2060"/>
      <c r="K728" s="2060"/>
      <c r="L728" s="2060"/>
      <c r="M728" s="2060"/>
      <c r="N728" s="2060"/>
      <c r="O728" s="2060"/>
      <c r="P728" s="2060"/>
      <c r="Q728" s="2060"/>
      <c r="R728" s="2060"/>
      <c r="S728" s="2060"/>
      <c r="T728" s="2060"/>
      <c r="U728" s="2060"/>
      <c r="V728" s="2060"/>
      <c r="W728" s="2060"/>
      <c r="X728" s="2060"/>
      <c r="Y728" s="2060"/>
      <c r="Z728" s="2060"/>
      <c r="AA728" s="2060"/>
      <c r="AB728" s="2060"/>
      <c r="AC728" s="2060"/>
      <c r="AD728" s="2060"/>
      <c r="AE728" s="2060"/>
      <c r="AF728" s="2060"/>
      <c r="AG728" s="2060"/>
      <c r="AH728" s="2060"/>
      <c r="AI728" s="2060"/>
      <c r="AJ728" s="2060"/>
      <c r="AK728" s="206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0"/>
      <c r="D729" s="2060"/>
      <c r="E729" s="2060"/>
      <c r="F729" s="2060"/>
      <c r="G729" s="2060"/>
      <c r="H729" s="2060"/>
      <c r="I729" s="2060"/>
      <c r="J729" s="2060"/>
      <c r="K729" s="2060"/>
      <c r="L729" s="2060"/>
      <c r="M729" s="2060"/>
      <c r="N729" s="2060"/>
      <c r="O729" s="2060"/>
      <c r="P729" s="2060"/>
      <c r="Q729" s="2060"/>
      <c r="R729" s="2060"/>
      <c r="S729" s="2060"/>
      <c r="T729" s="2060"/>
      <c r="U729" s="2060"/>
      <c r="V729" s="2060"/>
      <c r="W729" s="2060"/>
      <c r="X729" s="2060"/>
      <c r="Y729" s="2060"/>
      <c r="Z729" s="2060"/>
      <c r="AA729" s="2060"/>
      <c r="AB729" s="2060"/>
      <c r="AC729" s="2060"/>
      <c r="AD729" s="2060"/>
      <c r="AE729" s="2060"/>
      <c r="AF729" s="2060"/>
      <c r="AG729" s="2060"/>
      <c r="AH729" s="2060"/>
      <c r="AI729" s="2060"/>
      <c r="AJ729" s="2060"/>
      <c r="AK729" s="2060"/>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0"/>
      <c r="D730" s="2060"/>
      <c r="E730" s="2060"/>
      <c r="F730" s="2060"/>
      <c r="G730" s="2060"/>
      <c r="H730" s="2060"/>
      <c r="I730" s="2060"/>
      <c r="J730" s="2060"/>
      <c r="K730" s="2060"/>
      <c r="L730" s="2060"/>
      <c r="M730" s="2060"/>
      <c r="N730" s="2060"/>
      <c r="O730" s="2060"/>
      <c r="P730" s="2060"/>
      <c r="Q730" s="2060"/>
      <c r="R730" s="2060"/>
      <c r="S730" s="2060"/>
      <c r="T730" s="2060"/>
      <c r="U730" s="2060"/>
      <c r="V730" s="2060"/>
      <c r="W730" s="2060"/>
      <c r="X730" s="2060"/>
      <c r="Y730" s="2060"/>
      <c r="Z730" s="2060"/>
      <c r="AA730" s="2060"/>
      <c r="AB730" s="2060"/>
      <c r="AC730" s="2060"/>
      <c r="AD730" s="2060"/>
      <c r="AE730" s="2060"/>
      <c r="AF730" s="2060"/>
      <c r="AG730" s="2060"/>
      <c r="AH730" s="2060"/>
      <c r="AI730" s="2060"/>
      <c r="AJ730" s="2060"/>
      <c r="AK730" s="2060"/>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0"/>
      <c r="D731" s="2060"/>
      <c r="E731" s="2060"/>
      <c r="F731" s="2060"/>
      <c r="G731" s="2060"/>
      <c r="H731" s="2060"/>
      <c r="I731" s="2060"/>
      <c r="J731" s="2060"/>
      <c r="K731" s="2060"/>
      <c r="L731" s="2060"/>
      <c r="M731" s="2060"/>
      <c r="N731" s="2060"/>
      <c r="O731" s="2060"/>
      <c r="P731" s="2060"/>
      <c r="Q731" s="2060"/>
      <c r="R731" s="2060"/>
      <c r="S731" s="2060"/>
      <c r="T731" s="2060"/>
      <c r="U731" s="2060"/>
      <c r="V731" s="2060"/>
      <c r="W731" s="2060"/>
      <c r="X731" s="2060"/>
      <c r="Y731" s="2060"/>
      <c r="Z731" s="2060"/>
      <c r="AA731" s="2060"/>
      <c r="AB731" s="2060"/>
      <c r="AC731" s="2060"/>
      <c r="AD731" s="2060"/>
      <c r="AE731" s="2060"/>
      <c r="AF731" s="2060"/>
      <c r="AG731" s="2060"/>
      <c r="AH731" s="2060"/>
      <c r="AI731" s="2060"/>
      <c r="AJ731" s="2060"/>
      <c r="AK731" s="2060"/>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0" t="s">
        <v>58</v>
      </c>
      <c r="K733" s="1761"/>
      <c r="L733" s="1761"/>
      <c r="M733" s="1761"/>
      <c r="N733" s="1762"/>
      <c r="O733" s="1956" t="s">
        <v>284</v>
      </c>
      <c r="P733" s="1956"/>
      <c r="Q733" s="1956"/>
      <c r="R733" s="1956"/>
      <c r="S733" s="1956"/>
      <c r="T733" s="1956" t="s">
        <v>663</v>
      </c>
      <c r="U733" s="1956"/>
      <c r="V733" s="1956"/>
      <c r="W733" s="1956"/>
      <c r="X733" s="1956"/>
      <c r="Y733" s="1956" t="s">
        <v>285</v>
      </c>
      <c r="Z733" s="1956"/>
      <c r="AA733" s="1956"/>
      <c r="AB733" s="1956"/>
      <c r="AC733" s="195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3"/>
      <c r="K734" s="1764"/>
      <c r="L734" s="1764"/>
      <c r="M734" s="1764"/>
      <c r="N734" s="1765"/>
      <c r="O734" s="1956"/>
      <c r="P734" s="1956"/>
      <c r="Q734" s="1956"/>
      <c r="R734" s="1956"/>
      <c r="S734" s="1956"/>
      <c r="T734" s="1956"/>
      <c r="U734" s="1956"/>
      <c r="V734" s="1956"/>
      <c r="W734" s="1956"/>
      <c r="X734" s="1956"/>
      <c r="Y734" s="1956"/>
      <c r="Z734" s="1956"/>
      <c r="AA734" s="1956"/>
      <c r="AB734" s="1956"/>
      <c r="AC734" s="195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3"/>
      <c r="K735" s="1764"/>
      <c r="L735" s="1764"/>
      <c r="M735" s="1764"/>
      <c r="N735" s="1765"/>
      <c r="O735" s="1956"/>
      <c r="P735" s="1956"/>
      <c r="Q735" s="1956"/>
      <c r="R735" s="1956"/>
      <c r="S735" s="1956"/>
      <c r="T735" s="1956"/>
      <c r="U735" s="1956"/>
      <c r="V735" s="1956"/>
      <c r="W735" s="1956"/>
      <c r="X735" s="1956"/>
      <c r="Y735" s="1956"/>
      <c r="Z735" s="1956"/>
      <c r="AA735" s="1956"/>
      <c r="AB735" s="1956"/>
      <c r="AC735" s="195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6"/>
      <c r="K736" s="1767"/>
      <c r="L736" s="1767"/>
      <c r="M736" s="1767"/>
      <c r="N736" s="1768"/>
      <c r="O736" s="1956"/>
      <c r="P736" s="1956"/>
      <c r="Q736" s="1956"/>
      <c r="R736" s="1956"/>
      <c r="S736" s="1956"/>
      <c r="T736" s="1956"/>
      <c r="U736" s="1956"/>
      <c r="V736" s="1956"/>
      <c r="W736" s="1956"/>
      <c r="X736" s="1956"/>
      <c r="Y736" s="1956"/>
      <c r="Z736" s="1956"/>
      <c r="AA736" s="1956"/>
      <c r="AB736" s="1956"/>
      <c r="AC736" s="195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1" t="s">
        <v>496</v>
      </c>
      <c r="K737" s="1672"/>
      <c r="L737" s="1672"/>
      <c r="M737" s="1672"/>
      <c r="N737" s="1673"/>
      <c r="O737" s="1669">
        <v>1</v>
      </c>
      <c r="P737" s="1669"/>
      <c r="Q737" s="1669"/>
      <c r="R737" s="1669"/>
      <c r="S737" s="1669"/>
      <c r="T737" s="1670"/>
      <c r="U737" s="1670"/>
      <c r="V737" s="1670"/>
      <c r="W737" s="1670"/>
      <c r="X737" s="1670"/>
      <c r="Y737" s="1628">
        <f>T737*O737</f>
        <v>0</v>
      </c>
      <c r="Z737" s="1628"/>
      <c r="AA737" s="1628"/>
      <c r="AB737" s="1628"/>
      <c r="AC737" s="162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1"/>
      <c r="K738" s="1672"/>
      <c r="L738" s="1672"/>
      <c r="M738" s="1672"/>
      <c r="N738" s="1673"/>
      <c r="O738" s="1669"/>
      <c r="P738" s="1669"/>
      <c r="Q738" s="1669"/>
      <c r="R738" s="1669"/>
      <c r="S738" s="1669"/>
      <c r="T738" s="1670"/>
      <c r="U738" s="1670"/>
      <c r="V738" s="1670"/>
      <c r="W738" s="1670"/>
      <c r="X738" s="1670"/>
      <c r="Y738" s="1628">
        <f>T738*O738</f>
        <v>0</v>
      </c>
      <c r="Z738" s="1628"/>
      <c r="AA738" s="1628"/>
      <c r="AB738" s="1628"/>
      <c r="AC738" s="162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1"/>
      <c r="K739" s="1672"/>
      <c r="L739" s="1672"/>
      <c r="M739" s="1672"/>
      <c r="N739" s="1673"/>
      <c r="O739" s="1669"/>
      <c r="P739" s="1669"/>
      <c r="Q739" s="1669"/>
      <c r="R739" s="1669"/>
      <c r="S739" s="1669"/>
      <c r="T739" s="1670"/>
      <c r="U739" s="1670"/>
      <c r="V739" s="1670"/>
      <c r="W739" s="1670"/>
      <c r="X739" s="1670"/>
      <c r="Y739" s="1628">
        <f>T739*O739</f>
        <v>0</v>
      </c>
      <c r="Z739" s="1628"/>
      <c r="AA739" s="1628"/>
      <c r="AB739" s="1628"/>
      <c r="AC739" s="162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1"/>
      <c r="K740" s="1672"/>
      <c r="L740" s="1672"/>
      <c r="M740" s="1672"/>
      <c r="N740" s="1673"/>
      <c r="O740" s="1669"/>
      <c r="P740" s="1669"/>
      <c r="Q740" s="1669"/>
      <c r="R740" s="1669"/>
      <c r="S740" s="1669"/>
      <c r="T740" s="1670"/>
      <c r="U740" s="1670"/>
      <c r="V740" s="1670"/>
      <c r="W740" s="1670"/>
      <c r="X740" s="1670"/>
      <c r="Y740" s="1628">
        <f>T740*O740</f>
        <v>0</v>
      </c>
      <c r="Z740" s="1628"/>
      <c r="AA740" s="1628"/>
      <c r="AB740" s="1628"/>
      <c r="AC740" s="162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2" t="s">
        <v>986</v>
      </c>
      <c r="K741" s="1633"/>
      <c r="L741" s="1633"/>
      <c r="M741" s="1633"/>
      <c r="N741" s="1634"/>
      <c r="O741" s="2040">
        <f>SUM(O737:S740)</f>
        <v>1</v>
      </c>
      <c r="P741" s="2041"/>
      <c r="Q741" s="2041"/>
      <c r="R741" s="2041"/>
      <c r="S741" s="2042"/>
      <c r="T741" s="1636" t="s">
        <v>985</v>
      </c>
      <c r="U741" s="1637"/>
      <c r="V741" s="1637"/>
      <c r="W741" s="1637"/>
      <c r="X741" s="1638"/>
      <c r="Y741" s="1619">
        <f>SUM(Y737:AC740)</f>
        <v>0</v>
      </c>
      <c r="Z741" s="1629"/>
      <c r="AA741" s="1629"/>
      <c r="AB741" s="1629"/>
      <c r="AC741" s="163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6" t="s">
        <v>536</v>
      </c>
      <c r="K743" s="1806"/>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0" t="s">
        <v>58</v>
      </c>
      <c r="K747" s="1761"/>
      <c r="L747" s="1761"/>
      <c r="M747" s="1761"/>
      <c r="N747" s="1762"/>
      <c r="O747" s="1956" t="s">
        <v>284</v>
      </c>
      <c r="P747" s="1956"/>
      <c r="Q747" s="1956"/>
      <c r="R747" s="1956"/>
      <c r="S747" s="1956"/>
      <c r="T747" s="1956" t="s">
        <v>663</v>
      </c>
      <c r="U747" s="1956"/>
      <c r="V747" s="1956"/>
      <c r="W747" s="1956"/>
      <c r="X747" s="1956"/>
      <c r="Y747" s="1956" t="s">
        <v>285</v>
      </c>
      <c r="Z747" s="1956"/>
      <c r="AA747" s="1956"/>
      <c r="AB747" s="1956"/>
      <c r="AC747" s="195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3"/>
      <c r="K748" s="1764"/>
      <c r="L748" s="1764"/>
      <c r="M748" s="1764"/>
      <c r="N748" s="1765"/>
      <c r="O748" s="1956"/>
      <c r="P748" s="1956"/>
      <c r="Q748" s="1956"/>
      <c r="R748" s="1956"/>
      <c r="S748" s="1956"/>
      <c r="T748" s="1956"/>
      <c r="U748" s="1956"/>
      <c r="V748" s="1956"/>
      <c r="W748" s="1956"/>
      <c r="X748" s="1956"/>
      <c r="Y748" s="1956"/>
      <c r="Z748" s="1956"/>
      <c r="AA748" s="1956"/>
      <c r="AB748" s="1956"/>
      <c r="AC748" s="195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3"/>
      <c r="K749" s="1764"/>
      <c r="L749" s="1764"/>
      <c r="M749" s="1764"/>
      <c r="N749" s="1765"/>
      <c r="O749" s="1956"/>
      <c r="P749" s="1956"/>
      <c r="Q749" s="1956"/>
      <c r="R749" s="1956"/>
      <c r="S749" s="1956"/>
      <c r="T749" s="1956"/>
      <c r="U749" s="1956"/>
      <c r="V749" s="1956"/>
      <c r="W749" s="1956"/>
      <c r="X749" s="1956"/>
      <c r="Y749" s="1956"/>
      <c r="Z749" s="1956"/>
      <c r="AA749" s="1956"/>
      <c r="AB749" s="1956"/>
      <c r="AC749" s="195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6"/>
      <c r="K750" s="1767"/>
      <c r="L750" s="1767"/>
      <c r="M750" s="1767"/>
      <c r="N750" s="1768"/>
      <c r="O750" s="1956"/>
      <c r="P750" s="1956"/>
      <c r="Q750" s="1956"/>
      <c r="R750" s="1956"/>
      <c r="S750" s="1956"/>
      <c r="T750" s="1956"/>
      <c r="U750" s="1956"/>
      <c r="V750" s="1956"/>
      <c r="W750" s="1956"/>
      <c r="X750" s="1956"/>
      <c r="Y750" s="1956"/>
      <c r="Z750" s="1956"/>
      <c r="AA750" s="1956"/>
      <c r="AB750" s="1956"/>
      <c r="AC750" s="195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1"/>
      <c r="K751" s="1672"/>
      <c r="L751" s="1672"/>
      <c r="M751" s="1672"/>
      <c r="N751" s="1673"/>
      <c r="O751" s="1669"/>
      <c r="P751" s="1669"/>
      <c r="Q751" s="1669"/>
      <c r="R751" s="1669"/>
      <c r="S751" s="1669"/>
      <c r="T751" s="1670"/>
      <c r="U751" s="1670"/>
      <c r="V751" s="1670"/>
      <c r="W751" s="1670"/>
      <c r="X751" s="1670"/>
      <c r="Y751" s="1628">
        <f>T751*O751</f>
        <v>0</v>
      </c>
      <c r="Z751" s="1628"/>
      <c r="AA751" s="1628"/>
      <c r="AB751" s="1628"/>
      <c r="AC751" s="16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1"/>
      <c r="K752" s="1672"/>
      <c r="L752" s="1672"/>
      <c r="M752" s="1672"/>
      <c r="N752" s="1673"/>
      <c r="O752" s="1669"/>
      <c r="P752" s="1669"/>
      <c r="Q752" s="1669"/>
      <c r="R752" s="1669"/>
      <c r="S752" s="1669"/>
      <c r="T752" s="1670"/>
      <c r="U752" s="1670"/>
      <c r="V752" s="1670"/>
      <c r="W752" s="1670"/>
      <c r="X752" s="1670"/>
      <c r="Y752" s="1628">
        <f t="shared" ref="Y752:Y760" si="29">T752*O752</f>
        <v>0</v>
      </c>
      <c r="Z752" s="1628"/>
      <c r="AA752" s="1628"/>
      <c r="AB752" s="1628"/>
      <c r="AC752" s="162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1"/>
      <c r="K753" s="1672"/>
      <c r="L753" s="1672"/>
      <c r="M753" s="1672"/>
      <c r="N753" s="1673"/>
      <c r="O753" s="1669"/>
      <c r="P753" s="1669"/>
      <c r="Q753" s="1669"/>
      <c r="R753" s="1669"/>
      <c r="S753" s="1669"/>
      <c r="T753" s="1670"/>
      <c r="U753" s="1670"/>
      <c r="V753" s="1670"/>
      <c r="W753" s="1670"/>
      <c r="X753" s="1670"/>
      <c r="Y753" s="1628">
        <f t="shared" si="29"/>
        <v>0</v>
      </c>
      <c r="Z753" s="1628"/>
      <c r="AA753" s="1628"/>
      <c r="AB753" s="1628"/>
      <c r="AC753" s="162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1"/>
      <c r="K754" s="1672"/>
      <c r="L754" s="1672"/>
      <c r="M754" s="1672"/>
      <c r="N754" s="1673"/>
      <c r="O754" s="1669"/>
      <c r="P754" s="1669"/>
      <c r="Q754" s="1669"/>
      <c r="R754" s="1669"/>
      <c r="S754" s="1669"/>
      <c r="T754" s="1670"/>
      <c r="U754" s="1670"/>
      <c r="V754" s="1670"/>
      <c r="W754" s="1670"/>
      <c r="X754" s="1670"/>
      <c r="Y754" s="1628">
        <f t="shared" si="29"/>
        <v>0</v>
      </c>
      <c r="Z754" s="1628"/>
      <c r="AA754" s="1628"/>
      <c r="AB754" s="1628"/>
      <c r="AC754" s="162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1"/>
      <c r="K755" s="1672"/>
      <c r="L755" s="1672"/>
      <c r="M755" s="1672"/>
      <c r="N755" s="1673"/>
      <c r="O755" s="1669"/>
      <c r="P755" s="1669"/>
      <c r="Q755" s="1669"/>
      <c r="R755" s="1669"/>
      <c r="S755" s="1669"/>
      <c r="T755" s="1670"/>
      <c r="U755" s="1670"/>
      <c r="V755" s="1670"/>
      <c r="W755" s="1670"/>
      <c r="X755" s="1670"/>
      <c r="Y755" s="1628">
        <f t="shared" si="29"/>
        <v>0</v>
      </c>
      <c r="Z755" s="1628"/>
      <c r="AA755" s="1628"/>
      <c r="AB755" s="1628"/>
      <c r="AC755" s="162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1"/>
      <c r="K756" s="1672"/>
      <c r="L756" s="1672"/>
      <c r="M756" s="1672"/>
      <c r="N756" s="1673"/>
      <c r="O756" s="1669"/>
      <c r="P756" s="1669"/>
      <c r="Q756" s="1669"/>
      <c r="R756" s="1669"/>
      <c r="S756" s="1669"/>
      <c r="T756" s="1670"/>
      <c r="U756" s="1670"/>
      <c r="V756" s="1670"/>
      <c r="W756" s="1670"/>
      <c r="X756" s="1670"/>
      <c r="Y756" s="1628">
        <f t="shared" si="29"/>
        <v>0</v>
      </c>
      <c r="Z756" s="1628"/>
      <c r="AA756" s="1628"/>
      <c r="AB756" s="1628"/>
      <c r="AC756" s="162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1"/>
      <c r="K757" s="1672"/>
      <c r="L757" s="1672"/>
      <c r="M757" s="1672"/>
      <c r="N757" s="1673"/>
      <c r="O757" s="1669"/>
      <c r="P757" s="1669"/>
      <c r="Q757" s="1669"/>
      <c r="R757" s="1669"/>
      <c r="S757" s="1669"/>
      <c r="T757" s="1670"/>
      <c r="U757" s="1670"/>
      <c r="V757" s="1670"/>
      <c r="W757" s="1670"/>
      <c r="X757" s="1670"/>
      <c r="Y757" s="1628">
        <f t="shared" si="29"/>
        <v>0</v>
      </c>
      <c r="Z757" s="1628"/>
      <c r="AA757" s="1628"/>
      <c r="AB757" s="1628"/>
      <c r="AC757" s="162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1"/>
      <c r="K758" s="1672"/>
      <c r="L758" s="1672"/>
      <c r="M758" s="1672"/>
      <c r="N758" s="1673"/>
      <c r="O758" s="1669"/>
      <c r="P758" s="1669"/>
      <c r="Q758" s="1669"/>
      <c r="R758" s="1669"/>
      <c r="S758" s="1669"/>
      <c r="T758" s="1670"/>
      <c r="U758" s="1670"/>
      <c r="V758" s="1670"/>
      <c r="W758" s="1670"/>
      <c r="X758" s="1670"/>
      <c r="Y758" s="1628">
        <f t="shared" si="29"/>
        <v>0</v>
      </c>
      <c r="Z758" s="1628"/>
      <c r="AA758" s="1628"/>
      <c r="AB758" s="1628"/>
      <c r="AC758" s="162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1"/>
      <c r="K759" s="1672"/>
      <c r="L759" s="1672"/>
      <c r="M759" s="1672"/>
      <c r="N759" s="1673"/>
      <c r="O759" s="1669"/>
      <c r="P759" s="1669"/>
      <c r="Q759" s="1669"/>
      <c r="R759" s="1669"/>
      <c r="S759" s="1669"/>
      <c r="T759" s="1670"/>
      <c r="U759" s="1670"/>
      <c r="V759" s="1670"/>
      <c r="W759" s="1670"/>
      <c r="X759" s="1670"/>
      <c r="Y759" s="1628">
        <f t="shared" si="29"/>
        <v>0</v>
      </c>
      <c r="Z759" s="1628"/>
      <c r="AA759" s="1628"/>
      <c r="AB759" s="1628"/>
      <c r="AC759" s="162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1"/>
      <c r="K760" s="1672"/>
      <c r="L760" s="1672"/>
      <c r="M760" s="1672"/>
      <c r="N760" s="1673"/>
      <c r="O760" s="1669"/>
      <c r="P760" s="1669"/>
      <c r="Q760" s="1669"/>
      <c r="R760" s="1669"/>
      <c r="S760" s="1669"/>
      <c r="T760" s="1670"/>
      <c r="U760" s="1670"/>
      <c r="V760" s="1670"/>
      <c r="W760" s="1670"/>
      <c r="X760" s="1670"/>
      <c r="Y760" s="1628">
        <f t="shared" si="29"/>
        <v>0</v>
      </c>
      <c r="Z760" s="1628"/>
      <c r="AA760" s="1628"/>
      <c r="AB760" s="1628"/>
      <c r="AC760" s="162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2" t="s">
        <v>986</v>
      </c>
      <c r="K761" s="1633"/>
      <c r="L761" s="1633"/>
      <c r="M761" s="1633"/>
      <c r="N761" s="1634"/>
      <c r="O761" s="1635">
        <f>SUM(O751:S760)</f>
        <v>0</v>
      </c>
      <c r="P761" s="1635"/>
      <c r="Q761" s="1635"/>
      <c r="R761" s="1635"/>
      <c r="S761" s="1635"/>
      <c r="T761" s="1636" t="s">
        <v>985</v>
      </c>
      <c r="U761" s="1637"/>
      <c r="V761" s="1637"/>
      <c r="W761" s="1637"/>
      <c r="X761" s="1638"/>
      <c r="Y761" s="1619">
        <f>SUM(Y751:AC760)</f>
        <v>0</v>
      </c>
      <c r="Z761" s="1620"/>
      <c r="AA761" s="1620"/>
      <c r="AB761" s="1620"/>
      <c r="AC761" s="162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4">
        <f>P716+Y741+Y761</f>
        <v>11752</v>
      </c>
      <c r="Z763" s="1654"/>
      <c r="AA763" s="1654"/>
      <c r="AB763" s="1654"/>
      <c r="AC763" s="16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4">
        <f>(P716+Y741+Y761)*12</f>
        <v>141024</v>
      </c>
      <c r="Z764" s="1654"/>
      <c r="AA764" s="1654"/>
      <c r="AB764" s="1654"/>
      <c r="AC764" s="16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896">
        <v>22</v>
      </c>
      <c r="AA769" s="1897"/>
      <c r="AB769" s="1897"/>
      <c r="AC769" s="1897"/>
      <c r="AD769" s="1897"/>
      <c r="AE769" s="189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61">
        <v>20</v>
      </c>
      <c r="AA770" s="1897"/>
      <c r="AB770" s="1897"/>
      <c r="AC770" s="1897"/>
      <c r="AD770" s="1897"/>
      <c r="AE770" s="189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48">
        <v>51471</v>
      </c>
      <c r="AA771" s="1816"/>
      <c r="AB771" s="1816"/>
      <c r="AC771" s="1816"/>
      <c r="AD771" s="1816"/>
      <c r="AE771" s="1900"/>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1">
        <f>'Subsidy Contract Calculation'!I30</f>
        <v>252240</v>
      </c>
      <c r="AA772" s="1652"/>
      <c r="AB772" s="1652"/>
      <c r="AC772" s="1652"/>
      <c r="AD772" s="1652"/>
      <c r="AE772" s="165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39">
        <v>2760</v>
      </c>
      <c r="AA776" s="1640"/>
      <c r="AB776" s="1640"/>
      <c r="AC776" s="1640"/>
      <c r="AD776" s="1640"/>
      <c r="AE776" s="164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39"/>
      <c r="AA777" s="1640"/>
      <c r="AB777" s="1640"/>
      <c r="AC777" s="1640"/>
      <c r="AD777" s="1640"/>
      <c r="AE777" s="164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39"/>
      <c r="AA778" s="1640"/>
      <c r="AB778" s="1640"/>
      <c r="AC778" s="1640"/>
      <c r="AD778" s="1640"/>
      <c r="AE778" s="164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5" t="s">
        <v>630</v>
      </c>
      <c r="Q779" s="1656"/>
      <c r="R779" s="1656"/>
      <c r="S779" s="1656"/>
      <c r="T779" s="1656"/>
      <c r="U779" s="1656"/>
      <c r="V779" s="1656"/>
      <c r="W779" s="1656"/>
      <c r="X779" s="1656"/>
      <c r="Y779" s="1657"/>
      <c r="Z779" s="1639"/>
      <c r="AA779" s="1640"/>
      <c r="AB779" s="1640"/>
      <c r="AC779" s="1640"/>
      <c r="AD779" s="1640"/>
      <c r="AE779" s="164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48">
        <f>SUM(Z776:AE779)</f>
        <v>2760</v>
      </c>
      <c r="AA780" s="1649"/>
      <c r="AB780" s="1649"/>
      <c r="AC780" s="1649"/>
      <c r="AD780" s="1649"/>
      <c r="AE780" s="16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48">
        <f>Z780+Y764+Z772</f>
        <v>396024</v>
      </c>
      <c r="AA781" s="1649"/>
      <c r="AB781" s="1649"/>
      <c r="AC781" s="1649"/>
      <c r="AD781" s="1649"/>
      <c r="AE781" s="16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4" t="s">
        <v>987</v>
      </c>
      <c r="N786" s="2044"/>
      <c r="O786" s="2044"/>
      <c r="P786" s="2045"/>
      <c r="Q786" s="1775" t="s">
        <v>291</v>
      </c>
      <c r="R786" s="1775"/>
      <c r="S786" s="1775"/>
      <c r="T786" s="1775"/>
      <c r="U786" s="1775" t="s">
        <v>292</v>
      </c>
      <c r="V786" s="1775"/>
      <c r="W786" s="1775"/>
      <c r="X786" s="1775"/>
      <c r="Y786" s="1775" t="s">
        <v>293</v>
      </c>
      <c r="Z786" s="1775"/>
      <c r="AA786" s="1775"/>
      <c r="AB786" s="1775"/>
      <c r="AC786" s="1775" t="s">
        <v>36</v>
      </c>
      <c r="AD786" s="1775"/>
      <c r="AE786" s="1775"/>
      <c r="AF786" s="1775"/>
      <c r="AG786" s="2043" t="s">
        <v>631</v>
      </c>
      <c r="AH786" s="2043"/>
      <c r="AI786" s="2043"/>
      <c r="AJ786" s="204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6"/>
      <c r="N787" s="2046"/>
      <c r="O787" s="2046"/>
      <c r="P787" s="2047"/>
      <c r="Q787" s="1775"/>
      <c r="R787" s="1775"/>
      <c r="S787" s="1775"/>
      <c r="T787" s="1775"/>
      <c r="U787" s="1775"/>
      <c r="V787" s="1775"/>
      <c r="W787" s="1775"/>
      <c r="X787" s="1775"/>
      <c r="Y787" s="1775"/>
      <c r="Z787" s="1775"/>
      <c r="AA787" s="1775"/>
      <c r="AB787" s="1775"/>
      <c r="AC787" s="1775"/>
      <c r="AD787" s="1775"/>
      <c r="AE787" s="1775"/>
      <c r="AF787" s="1775"/>
      <c r="AG787" s="2043"/>
      <c r="AH787" s="2043"/>
      <c r="AI787" s="2043"/>
      <c r="AJ787" s="204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8" t="s">
        <v>768</v>
      </c>
      <c r="D788" s="1829"/>
      <c r="E788" s="1829"/>
      <c r="F788" s="1829"/>
      <c r="G788" s="1829"/>
      <c r="H788" s="1829"/>
      <c r="I788" s="94"/>
      <c r="J788" s="94"/>
      <c r="K788" s="94"/>
      <c r="L788" s="95"/>
      <c r="M788" s="1771"/>
      <c r="N788" s="1771"/>
      <c r="O788" s="1771"/>
      <c r="P788" s="1771"/>
      <c r="Q788" s="1771"/>
      <c r="R788" s="1771"/>
      <c r="S788" s="1771"/>
      <c r="T788" s="1771"/>
      <c r="U788" s="1771"/>
      <c r="V788" s="1771"/>
      <c r="W788" s="1771"/>
      <c r="X788" s="1771"/>
      <c r="Y788" s="1771"/>
      <c r="Z788" s="1771"/>
      <c r="AA788" s="1771"/>
      <c r="AB788" s="1771"/>
      <c r="AC788" s="1772"/>
      <c r="AD788" s="1773"/>
      <c r="AE788" s="1773"/>
      <c r="AF788" s="1774"/>
      <c r="AG788" s="1772"/>
      <c r="AH788" s="1773"/>
      <c r="AI788" s="1773"/>
      <c r="AJ788" s="177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9" t="s">
        <v>769</v>
      </c>
      <c r="D789" s="1770"/>
      <c r="E789" s="1770"/>
      <c r="F789" s="1770"/>
      <c r="G789" s="1770"/>
      <c r="H789" s="1770"/>
      <c r="I789" s="91"/>
      <c r="J789" s="91"/>
      <c r="K789" s="91"/>
      <c r="L789" s="92"/>
      <c r="M789" s="1771"/>
      <c r="N789" s="1771"/>
      <c r="O789" s="1771"/>
      <c r="P789" s="1771"/>
      <c r="Q789" s="1771"/>
      <c r="R789" s="1771"/>
      <c r="S789" s="1771"/>
      <c r="T789" s="1771"/>
      <c r="U789" s="1771"/>
      <c r="V789" s="1771"/>
      <c r="W789" s="1771"/>
      <c r="X789" s="1771"/>
      <c r="Y789" s="1771"/>
      <c r="Z789" s="1771"/>
      <c r="AA789" s="1771"/>
      <c r="AB789" s="1771"/>
      <c r="AC789" s="1772"/>
      <c r="AD789" s="1773"/>
      <c r="AE789" s="1773"/>
      <c r="AF789" s="1774"/>
      <c r="AG789" s="1772"/>
      <c r="AH789" s="1773"/>
      <c r="AI789" s="1773"/>
      <c r="AJ789" s="177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9" t="s">
        <v>77</v>
      </c>
      <c r="D790" s="1770"/>
      <c r="E790" s="1770"/>
      <c r="F790" s="1770"/>
      <c r="G790" s="1770"/>
      <c r="H790" s="1770"/>
      <c r="I790" s="110"/>
      <c r="J790" s="110"/>
      <c r="K790" s="110"/>
      <c r="L790" s="111"/>
      <c r="M790" s="1771"/>
      <c r="N790" s="1771"/>
      <c r="O790" s="1771"/>
      <c r="P790" s="1771"/>
      <c r="Q790" s="1771"/>
      <c r="R790" s="1771"/>
      <c r="S790" s="1771"/>
      <c r="T790" s="1771"/>
      <c r="U790" s="1771"/>
      <c r="V790" s="1771"/>
      <c r="W790" s="1771"/>
      <c r="X790" s="1771"/>
      <c r="Y790" s="1771"/>
      <c r="Z790" s="1771"/>
      <c r="AA790" s="1771"/>
      <c r="AB790" s="1771"/>
      <c r="AC790" s="1772"/>
      <c r="AD790" s="1773"/>
      <c r="AE790" s="1773"/>
      <c r="AF790" s="1774"/>
      <c r="AG790" s="1772"/>
      <c r="AH790" s="1773"/>
      <c r="AI790" s="1773"/>
      <c r="AJ790" s="177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9" t="s">
        <v>195</v>
      </c>
      <c r="D791" s="1770"/>
      <c r="E791" s="1770"/>
      <c r="F791" s="1770"/>
      <c r="G791" s="1770"/>
      <c r="H791" s="1770"/>
      <c r="I791" s="110"/>
      <c r="J791" s="110"/>
      <c r="K791" s="110"/>
      <c r="L791" s="111"/>
      <c r="M791" s="1771"/>
      <c r="N791" s="1771"/>
      <c r="O791" s="1771"/>
      <c r="P791" s="1771"/>
      <c r="Q791" s="1771"/>
      <c r="R791" s="1771"/>
      <c r="S791" s="1771"/>
      <c r="T791" s="1771"/>
      <c r="U791" s="1771"/>
      <c r="V791" s="1771"/>
      <c r="W791" s="1771"/>
      <c r="X791" s="1771"/>
      <c r="Y791" s="1771"/>
      <c r="Z791" s="1771"/>
      <c r="AA791" s="1771"/>
      <c r="AB791" s="1771"/>
      <c r="AC791" s="1772"/>
      <c r="AD791" s="1773"/>
      <c r="AE791" s="1773"/>
      <c r="AF791" s="1774"/>
      <c r="AG791" s="1772"/>
      <c r="AH791" s="1773"/>
      <c r="AI791" s="1773"/>
      <c r="AJ791" s="17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9" t="s">
        <v>874</v>
      </c>
      <c r="D792" s="1770"/>
      <c r="E792" s="1770"/>
      <c r="F792" s="1770"/>
      <c r="G792" s="1770"/>
      <c r="H792" s="1770"/>
      <c r="I792" s="110"/>
      <c r="J792" s="110"/>
      <c r="K792" s="110"/>
      <c r="L792" s="111"/>
      <c r="M792" s="1771"/>
      <c r="N792" s="1771"/>
      <c r="O792" s="1771"/>
      <c r="P792" s="1771"/>
      <c r="Q792" s="1771"/>
      <c r="R792" s="1771"/>
      <c r="S792" s="1771"/>
      <c r="T792" s="1771"/>
      <c r="U792" s="1771"/>
      <c r="V792" s="1771"/>
      <c r="W792" s="1771"/>
      <c r="X792" s="1771"/>
      <c r="Y792" s="1771"/>
      <c r="Z792" s="1771"/>
      <c r="AA792" s="1771"/>
      <c r="AB792" s="1771"/>
      <c r="AC792" s="1772"/>
      <c r="AD792" s="1773"/>
      <c r="AE792" s="1773"/>
      <c r="AF792" s="1774"/>
      <c r="AG792" s="1772"/>
      <c r="AH792" s="1773"/>
      <c r="AI792" s="1773"/>
      <c r="AJ792" s="17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3" t="s">
        <v>1060</v>
      </c>
      <c r="D793" s="1770"/>
      <c r="E793" s="1770"/>
      <c r="F793" s="1770"/>
      <c r="G793" s="1770"/>
      <c r="H793" s="1770"/>
      <c r="I793" s="110"/>
      <c r="J793" s="110"/>
      <c r="K793" s="110"/>
      <c r="L793" s="111"/>
      <c r="M793" s="1771"/>
      <c r="N793" s="1771"/>
      <c r="O793" s="1771"/>
      <c r="P793" s="1771"/>
      <c r="Q793" s="1771"/>
      <c r="R793" s="1771"/>
      <c r="S793" s="1771"/>
      <c r="T793" s="1771"/>
      <c r="U793" s="1771"/>
      <c r="V793" s="1771"/>
      <c r="W793" s="1771"/>
      <c r="X793" s="1771"/>
      <c r="Y793" s="1771"/>
      <c r="Z793" s="1771"/>
      <c r="AA793" s="1771"/>
      <c r="AB793" s="1771"/>
      <c r="AC793" s="1772"/>
      <c r="AD793" s="1773"/>
      <c r="AE793" s="1773"/>
      <c r="AF793" s="1774"/>
      <c r="AG793" s="1772"/>
      <c r="AH793" s="1773"/>
      <c r="AI793" s="1773"/>
      <c r="AJ793" s="177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63" t="s">
        <v>630</v>
      </c>
      <c r="G794" s="1664"/>
      <c r="H794" s="1664"/>
      <c r="I794" s="1664"/>
      <c r="J794" s="1664"/>
      <c r="K794" s="1664"/>
      <c r="L794" s="1665"/>
      <c r="M794" s="1771"/>
      <c r="N794" s="1771"/>
      <c r="O794" s="1771"/>
      <c r="P794" s="1771"/>
      <c r="Q794" s="1771"/>
      <c r="R794" s="1771"/>
      <c r="S794" s="1771"/>
      <c r="T794" s="1771"/>
      <c r="U794" s="1771"/>
      <c r="V794" s="1771"/>
      <c r="W794" s="1771"/>
      <c r="X794" s="1771"/>
      <c r="Y794" s="1771"/>
      <c r="Z794" s="1771"/>
      <c r="AA794" s="1771"/>
      <c r="AB794" s="1771"/>
      <c r="AC794" s="1772"/>
      <c r="AD794" s="1773"/>
      <c r="AE794" s="1773"/>
      <c r="AF794" s="1774"/>
      <c r="AG794" s="1772"/>
      <c r="AH794" s="1773"/>
      <c r="AI794" s="1773"/>
      <c r="AJ794" s="177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2" t="s">
        <v>985</v>
      </c>
      <c r="D795" s="1633"/>
      <c r="E795" s="1633"/>
      <c r="F795" s="1633"/>
      <c r="G795" s="1633"/>
      <c r="H795" s="1633"/>
      <c r="I795" s="1633"/>
      <c r="J795" s="1633"/>
      <c r="K795" s="1633"/>
      <c r="L795" s="1634"/>
      <c r="M795" s="1784">
        <f>SUM(M788:P794)</f>
        <v>0</v>
      </c>
      <c r="N795" s="1784"/>
      <c r="O795" s="1784"/>
      <c r="P795" s="1784"/>
      <c r="Q795" s="1784">
        <f>SUM(Q788:T794)</f>
        <v>0</v>
      </c>
      <c r="R795" s="1784"/>
      <c r="S795" s="1784"/>
      <c r="T795" s="1784"/>
      <c r="U795" s="1784">
        <f>SUM(U788:X794)</f>
        <v>0</v>
      </c>
      <c r="V795" s="1784"/>
      <c r="W795" s="1784"/>
      <c r="X795" s="1784"/>
      <c r="Y795" s="1784">
        <f>SUM(Y788:AB794)</f>
        <v>0</v>
      </c>
      <c r="Z795" s="1784"/>
      <c r="AA795" s="1784"/>
      <c r="AB795" s="1784"/>
      <c r="AC795" s="1784">
        <f>SUM(AC788:AF794)</f>
        <v>0</v>
      </c>
      <c r="AD795" s="1784"/>
      <c r="AE795" s="1784"/>
      <c r="AF795" s="1784"/>
      <c r="AG795" s="1784">
        <f>SUM(AG788:AJ794)</f>
        <v>0</v>
      </c>
      <c r="AH795" s="1784"/>
      <c r="AI795" s="1784"/>
      <c r="AJ795" s="178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1" t="s">
        <v>2343</v>
      </c>
      <c r="D800" s="2052"/>
      <c r="E800" s="2052"/>
      <c r="F800" s="2052"/>
      <c r="G800" s="2052"/>
      <c r="H800" s="2052"/>
      <c r="I800" s="2052"/>
      <c r="J800" s="2052"/>
      <c r="K800" s="2052"/>
      <c r="L800" s="2052"/>
      <c r="M800" s="2052"/>
      <c r="N800" s="2052"/>
      <c r="O800" s="2052"/>
      <c r="P800" s="2052"/>
      <c r="Q800" s="2052"/>
      <c r="R800" s="2052"/>
      <c r="S800" s="2052"/>
      <c r="T800" s="2052"/>
      <c r="U800" s="2052"/>
      <c r="V800" s="2052"/>
      <c r="W800" s="2052"/>
      <c r="X800" s="2052"/>
      <c r="Y800" s="2052"/>
      <c r="Z800" s="2052"/>
      <c r="AA800" s="2052"/>
      <c r="AB800" s="2052"/>
      <c r="AC800" s="2052"/>
      <c r="AD800" s="2052"/>
      <c r="AE800" s="2052"/>
      <c r="AF800" s="2052"/>
      <c r="AG800" s="2052"/>
      <c r="AH800" s="2052"/>
      <c r="AI800" s="2052"/>
      <c r="AJ800" s="205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1781" t="s">
        <v>417</v>
      </c>
      <c r="BB803" s="1782"/>
      <c r="BC803" s="72"/>
      <c r="BD803" s="72"/>
      <c r="BE803" s="72"/>
      <c r="BF803" s="65" t="s">
        <v>474</v>
      </c>
      <c r="BG803" s="65"/>
      <c r="BH803" s="65"/>
      <c r="BI803" s="65"/>
      <c r="BJ803" s="65"/>
      <c r="BK803" s="65"/>
      <c r="BL803" s="65"/>
      <c r="BM803" s="65"/>
      <c r="BN803" s="65"/>
      <c r="BO803" s="1778" t="str">
        <f>T196</f>
        <v>Solano</v>
      </c>
      <c r="BP803" s="1779"/>
      <c r="BQ803" s="1779"/>
      <c r="BR803" s="1779"/>
      <c r="BS803" s="1779"/>
      <c r="BT803" s="1779"/>
      <c r="BU803" s="178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5">
        <v>1000</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5">
        <v>5000</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5">
        <v>15000</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417</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5"/>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2054" t="s">
        <v>2404</v>
      </c>
      <c r="N809" s="1664"/>
      <c r="O809" s="1664"/>
      <c r="P809" s="1664"/>
      <c r="Q809" s="1664"/>
      <c r="R809" s="1664"/>
      <c r="S809" s="1664"/>
      <c r="T809" s="1664"/>
      <c r="U809" s="1664"/>
      <c r="V809" s="1665"/>
      <c r="W809" s="1715">
        <v>5380</v>
      </c>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8">
        <f>SUM(W805:AC809)</f>
        <v>26380</v>
      </c>
      <c r="X810" s="1649"/>
      <c r="Y810" s="1649"/>
      <c r="Z810" s="1649"/>
      <c r="AA810" s="1649"/>
      <c r="AB810" s="1649"/>
      <c r="AC810" s="16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2" t="s">
        <v>523</v>
      </c>
      <c r="K812" s="1633"/>
      <c r="L812" s="1633"/>
      <c r="M812" s="1633"/>
      <c r="N812" s="1633"/>
      <c r="O812" s="1633"/>
      <c r="P812" s="1633"/>
      <c r="Q812" s="1633"/>
      <c r="R812" s="1633"/>
      <c r="S812" s="1633"/>
      <c r="T812" s="1633"/>
      <c r="U812" s="1633"/>
      <c r="V812" s="1634"/>
      <c r="W812" s="1639">
        <v>26400</v>
      </c>
      <c r="X812" s="1640"/>
      <c r="Y812" s="1640"/>
      <c r="Z812" s="1640"/>
      <c r="AA812" s="1640"/>
      <c r="AB812" s="1640"/>
      <c r="AC812" s="164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717"/>
      <c r="X814" s="1717"/>
      <c r="Y814" s="1717"/>
      <c r="Z814" s="1717"/>
      <c r="AA814" s="1717"/>
      <c r="AB814" s="1717"/>
      <c r="AC814" s="171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17">
        <v>10000</v>
      </c>
      <c r="X815" s="1717"/>
      <c r="Y815" s="1717"/>
      <c r="Z815" s="1717"/>
      <c r="AA815" s="1717"/>
      <c r="AB815" s="1717"/>
      <c r="AC815" s="171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7">
        <v>10000</v>
      </c>
      <c r="X816" s="1717"/>
      <c r="Y816" s="1717"/>
      <c r="Z816" s="1717"/>
      <c r="AA816" s="1717"/>
      <c r="AB816" s="1717"/>
      <c r="AC816" s="171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7">
        <v>20000</v>
      </c>
      <c r="X817" s="1717"/>
      <c r="Y817" s="1717"/>
      <c r="Z817" s="1717"/>
      <c r="AA817" s="1717"/>
      <c r="AB817" s="1717"/>
      <c r="AC817" s="1717"/>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6">
        <f>SUM(W814:AC817)</f>
        <v>40000</v>
      </c>
      <c r="X818" s="1716"/>
      <c r="Y818" s="1716"/>
      <c r="Z818" s="1716"/>
      <c r="AA818" s="1716"/>
      <c r="AB818" s="1716"/>
      <c r="AC818" s="1716"/>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8">
        <v>24336</v>
      </c>
      <c r="X820" s="1789"/>
      <c r="Y820" s="1789"/>
      <c r="Z820" s="1789"/>
      <c r="AA820" s="1789"/>
      <c r="AB820" s="1789"/>
      <c r="AC820" s="1790"/>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788">
        <v>22984</v>
      </c>
      <c r="X821" s="1789"/>
      <c r="Y821" s="1789"/>
      <c r="Z821" s="1789"/>
      <c r="AA821" s="1789"/>
      <c r="AB821" s="1789"/>
      <c r="AC821" s="1790"/>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63" t="s">
        <v>630</v>
      </c>
      <c r="N822" s="1664"/>
      <c r="O822" s="1664"/>
      <c r="P822" s="1664"/>
      <c r="Q822" s="1664"/>
      <c r="R822" s="1664"/>
      <c r="S822" s="1664"/>
      <c r="T822" s="1664"/>
      <c r="U822" s="1664"/>
      <c r="V822" s="1665"/>
      <c r="W822" s="1788"/>
      <c r="X822" s="1789"/>
      <c r="Y822" s="1789"/>
      <c r="Z822" s="1789"/>
      <c r="AA822" s="1789"/>
      <c r="AB822" s="1789"/>
      <c r="AC822" s="1790"/>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5">
        <f>SUM(W820:AC822)</f>
        <v>47320</v>
      </c>
      <c r="X823" s="1786"/>
      <c r="Y823" s="1786"/>
      <c r="Z823" s="1786"/>
      <c r="AA823" s="1786"/>
      <c r="AB823" s="1786"/>
      <c r="AC823" s="1787"/>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8">
        <v>10000</v>
      </c>
      <c r="X824" s="1789"/>
      <c r="Y824" s="1789"/>
      <c r="Z824" s="1789"/>
      <c r="AA824" s="1789"/>
      <c r="AB824" s="1789"/>
      <c r="AC824" s="179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15">
        <v>5360</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5">
        <v>10000</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5">
        <v>15000</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5">
        <v>5000</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5">
        <v>12000</v>
      </c>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5"/>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663" t="s">
        <v>630</v>
      </c>
      <c r="N832" s="1664"/>
      <c r="O832" s="1664"/>
      <c r="P832" s="1664"/>
      <c r="Q832" s="1664"/>
      <c r="R832" s="1664"/>
      <c r="S832" s="1664"/>
      <c r="T832" s="1664"/>
      <c r="U832" s="1664"/>
      <c r="V832" s="1665"/>
      <c r="W832" s="1715"/>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4">
        <f>SUM(W826:AC832)</f>
        <v>47360</v>
      </c>
      <c r="X833" s="1654"/>
      <c r="Y833" s="1654"/>
      <c r="Z833" s="1654"/>
      <c r="AA833" s="1654"/>
      <c r="AB833" s="1654"/>
      <c r="AC833" s="1654"/>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311</v>
      </c>
      <c r="K835" s="91"/>
      <c r="L835" s="91"/>
      <c r="M835" s="1663" t="s">
        <v>630</v>
      </c>
      <c r="N835" s="1664"/>
      <c r="O835" s="1664"/>
      <c r="P835" s="1664"/>
      <c r="Q835" s="1664"/>
      <c r="R835" s="1664"/>
      <c r="S835" s="1664"/>
      <c r="T835" s="1664"/>
      <c r="U835" s="1664"/>
      <c r="V835" s="1665"/>
      <c r="W835" s="1639"/>
      <c r="X835" s="1640"/>
      <c r="Y835" s="1640"/>
      <c r="Z835" s="1640"/>
      <c r="AA835" s="1640"/>
      <c r="AB835" s="1640"/>
      <c r="AC835" s="1641"/>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311</v>
      </c>
      <c r="K836" s="91"/>
      <c r="L836" s="91"/>
      <c r="M836" s="1663" t="s">
        <v>630</v>
      </c>
      <c r="N836" s="1664"/>
      <c r="O836" s="1664"/>
      <c r="P836" s="1664"/>
      <c r="Q836" s="1664"/>
      <c r="R836" s="1664"/>
      <c r="S836" s="1664"/>
      <c r="T836" s="1664"/>
      <c r="U836" s="1664"/>
      <c r="V836" s="1665"/>
      <c r="W836" s="1639"/>
      <c r="X836" s="1640"/>
      <c r="Y836" s="1640"/>
      <c r="Z836" s="1640"/>
      <c r="AA836" s="1640"/>
      <c r="AB836" s="1640"/>
      <c r="AC836" s="1641"/>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3" t="s">
        <v>630</v>
      </c>
      <c r="N837" s="1664"/>
      <c r="O837" s="1664"/>
      <c r="P837" s="1664"/>
      <c r="Q837" s="1664"/>
      <c r="R837" s="1664"/>
      <c r="S837" s="1664"/>
      <c r="T837" s="1664"/>
      <c r="U837" s="1664"/>
      <c r="V837" s="1665"/>
      <c r="W837" s="1639"/>
      <c r="X837" s="1640"/>
      <c r="Y837" s="1640"/>
      <c r="Z837" s="1640"/>
      <c r="AA837" s="1640"/>
      <c r="AB837" s="1640"/>
      <c r="AC837" s="1641"/>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3" t="s">
        <v>630</v>
      </c>
      <c r="N838" s="1664"/>
      <c r="O838" s="1664"/>
      <c r="P838" s="1664"/>
      <c r="Q838" s="1664"/>
      <c r="R838" s="1664"/>
      <c r="S838" s="1664"/>
      <c r="T838" s="1664"/>
      <c r="U838" s="1664"/>
      <c r="V838" s="1665"/>
      <c r="W838" s="1639"/>
      <c r="X838" s="1640"/>
      <c r="Y838" s="1640"/>
      <c r="Z838" s="1640"/>
      <c r="AA838" s="1640"/>
      <c r="AB838" s="1640"/>
      <c r="AC838" s="164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3" t="s">
        <v>630</v>
      </c>
      <c r="N839" s="1664"/>
      <c r="O839" s="1664"/>
      <c r="P839" s="1664"/>
      <c r="Q839" s="1664"/>
      <c r="R839" s="1664"/>
      <c r="S839" s="1664"/>
      <c r="T839" s="1664"/>
      <c r="U839" s="1664"/>
      <c r="V839" s="1665"/>
      <c r="W839" s="1639"/>
      <c r="X839" s="1640"/>
      <c r="Y839" s="1640"/>
      <c r="Z839" s="1640"/>
      <c r="AA839" s="1640"/>
      <c r="AB839" s="1640"/>
      <c r="AC839" s="164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8">
        <f>SUM(W835:AC839)</f>
        <v>0</v>
      </c>
      <c r="X840" s="1649"/>
      <c r="Y840" s="1649"/>
      <c r="Z840" s="1649"/>
      <c r="AA840" s="1649"/>
      <c r="AB840" s="1649"/>
      <c r="AC840" s="16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8">
        <f>W810+W818+W823+W824+W833+W840+W812</f>
        <v>197460</v>
      </c>
      <c r="AD844" s="1649"/>
      <c r="AE844" s="1649"/>
      <c r="AF844" s="1649"/>
      <c r="AG844" s="1649"/>
      <c r="AH844" s="1650"/>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48">
        <f>O761+O741+G716</f>
        <v>23</v>
      </c>
      <c r="AD845" s="1949"/>
      <c r="AE845" s="1949"/>
      <c r="AF845" s="1949"/>
      <c r="AG845" s="1949"/>
      <c r="AH845" s="1950"/>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3" t="s">
        <v>389</v>
      </c>
      <c r="F846" s="1944"/>
      <c r="G846" s="1944"/>
      <c r="H846" s="1944"/>
      <c r="I846" s="1944"/>
      <c r="J846" s="1944"/>
      <c r="K846" s="1944"/>
      <c r="L846" s="1944"/>
      <c r="M846" s="1944"/>
      <c r="N846" s="1944"/>
      <c r="O846" s="1944"/>
      <c r="P846" s="1944"/>
      <c r="Q846" s="1944"/>
      <c r="R846" s="1944"/>
      <c r="S846" s="1944"/>
      <c r="T846" s="1944"/>
      <c r="U846" s="1944"/>
      <c r="V846" s="1944"/>
      <c r="W846" s="1944"/>
      <c r="X846" s="1944"/>
      <c r="Y846" s="1944"/>
      <c r="Z846" s="1944"/>
      <c r="AA846" s="1944"/>
      <c r="AB846" s="1945"/>
      <c r="AC846" s="1941">
        <f>IF(ISERROR((ROUNDDOWN(AC844/AC845,0))),0,(ROUNDDOWN(AC844/AC845,0)))</f>
        <v>8585</v>
      </c>
      <c r="AD846" s="1942"/>
      <c r="AE846" s="1942"/>
      <c r="AF846" s="1942"/>
      <c r="AG846" s="1942"/>
      <c r="AH846" s="1942"/>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68">
        <v>87746</v>
      </c>
      <c r="AD847" s="1934"/>
      <c r="AE847" s="1934"/>
      <c r="AF847" s="1934"/>
      <c r="AG847" s="1934"/>
      <c r="AH847" s="1934"/>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1"/>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39">
        <v>10140</v>
      </c>
      <c r="AD849" s="1640"/>
      <c r="AE849" s="1640"/>
      <c r="AF849" s="1640"/>
      <c r="AG849" s="1640"/>
      <c r="AH849" s="1641"/>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39">
        <v>8050</v>
      </c>
      <c r="AD850" s="1640"/>
      <c r="AE850" s="1640"/>
      <c r="AF850" s="1640"/>
      <c r="AG850" s="1640"/>
      <c r="AH850" s="1641"/>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1">
        <v>2500</v>
      </c>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2" t="s">
        <v>1368</v>
      </c>
      <c r="F852" s="1953"/>
      <c r="G852" s="1953"/>
      <c r="H852" s="1953"/>
      <c r="I852" s="1953"/>
      <c r="J852" s="1953"/>
      <c r="K852" s="1953"/>
      <c r="L852" s="1953"/>
      <c r="M852" s="1953"/>
      <c r="N852" s="1953"/>
      <c r="O852" s="1953"/>
      <c r="P852" s="1953"/>
      <c r="Q852" s="1953"/>
      <c r="R852" s="1953"/>
      <c r="S852" s="1953"/>
      <c r="T852" s="1953"/>
      <c r="U852" s="1953"/>
      <c r="V852" s="1953"/>
      <c r="W852" s="1953"/>
      <c r="X852" s="1953"/>
      <c r="Y852" s="1953"/>
      <c r="Z852" s="1953"/>
      <c r="AA852" s="1953"/>
      <c r="AB852" s="1954"/>
      <c r="AC852" s="1715"/>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2" t="s">
        <v>1368</v>
      </c>
      <c r="F853" s="1953"/>
      <c r="G853" s="1953"/>
      <c r="H853" s="1953"/>
      <c r="I853" s="1953"/>
      <c r="J853" s="1953"/>
      <c r="K853" s="1953"/>
      <c r="L853" s="1953"/>
      <c r="M853" s="1953"/>
      <c r="N853" s="1953"/>
      <c r="O853" s="1953"/>
      <c r="P853" s="1953"/>
      <c r="Q853" s="1953"/>
      <c r="R853" s="1953"/>
      <c r="S853" s="1953"/>
      <c r="T853" s="1953"/>
      <c r="U853" s="1953"/>
      <c r="V853" s="1953"/>
      <c r="W853" s="1953"/>
      <c r="X853" s="1953"/>
      <c r="Y853" s="1953"/>
      <c r="Z853" s="1953"/>
      <c r="AA853" s="1953"/>
      <c r="AB853" s="1954"/>
      <c r="AC853" s="1715"/>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5"/>
      <c r="AD854" s="1955"/>
      <c r="AE854" s="1955"/>
      <c r="AF854" s="1955"/>
      <c r="AG854" s="1955"/>
      <c r="AH854" s="1955"/>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39"/>
      <c r="AA857" s="1640"/>
      <c r="AB857" s="1640"/>
      <c r="AC857" s="1640"/>
      <c r="AD857" s="1640"/>
      <c r="AE857" s="164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39"/>
      <c r="AA858" s="1640"/>
      <c r="AB858" s="1640"/>
      <c r="AC858" s="1640"/>
      <c r="AD858" s="1640"/>
      <c r="AE858" s="1641"/>
      <c r="AF858" s="16"/>
      <c r="AG858" s="16"/>
      <c r="AH858" s="16"/>
      <c r="AI858" s="16"/>
      <c r="AJ858" s="16"/>
      <c r="AK858" s="16"/>
      <c r="AL858" s="16"/>
      <c r="AM858" s="66"/>
      <c r="AN858" s="1933"/>
      <c r="AO858" s="1933"/>
      <c r="AP858" s="1923"/>
      <c r="AQ858" s="1923"/>
      <c r="AR858" s="1923"/>
      <c r="AS858" s="1923"/>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39"/>
      <c r="AA859" s="1640"/>
      <c r="AB859" s="1640"/>
      <c r="AC859" s="1640"/>
      <c r="AD859" s="1640"/>
      <c r="AE859" s="1641"/>
      <c r="AF859" s="16"/>
      <c r="AG859" s="16"/>
      <c r="AH859" s="16"/>
      <c r="AI859" s="16"/>
      <c r="AJ859" s="16"/>
      <c r="AK859" s="16"/>
      <c r="AL859" s="16"/>
      <c r="AM859" s="66"/>
      <c r="AN859" s="66"/>
      <c r="AO859" s="30"/>
      <c r="AP859" s="1923"/>
      <c r="AQ859" s="1923"/>
      <c r="AR859" s="1923"/>
      <c r="AS859" s="1923"/>
      <c r="AV859" s="1923"/>
      <c r="AW859" s="1923"/>
      <c r="AX859" s="1923"/>
      <c r="AY859" s="1923"/>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48">
        <f>Z857-(Z858+Z859)</f>
        <v>0</v>
      </c>
      <c r="AA860" s="1649"/>
      <c r="AB860" s="1649"/>
      <c r="AC860" s="1649"/>
      <c r="AD860" s="1649"/>
      <c r="AE860" s="16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2"/>
      <c r="AU866" s="1902"/>
      <c r="AV866" s="1902"/>
      <c r="AW866" s="1902"/>
      <c r="AX866" s="1902"/>
      <c r="AY866" s="1902"/>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9" t="s">
        <v>139</v>
      </c>
      <c r="B867" s="1689"/>
      <c r="C867" s="1689"/>
      <c r="D867" s="1689"/>
      <c r="E867" s="1689"/>
      <c r="F867" s="1689"/>
      <c r="G867" s="1689"/>
      <c r="H867" s="1689"/>
      <c r="I867" s="1689"/>
      <c r="J867" s="1689"/>
      <c r="K867" s="1689"/>
      <c r="L867" s="1689"/>
      <c r="M867" s="1689"/>
      <c r="N867" s="1689"/>
      <c r="O867" s="1689"/>
      <c r="P867" s="1689"/>
      <c r="Q867" s="1689"/>
      <c r="R867" s="1689"/>
      <c r="S867" s="1689"/>
      <c r="T867" s="1689"/>
      <c r="U867" s="1689"/>
      <c r="V867" s="1689"/>
      <c r="W867" s="1689"/>
      <c r="X867" s="1689"/>
      <c r="Y867" s="1689"/>
      <c r="Z867" s="1689"/>
      <c r="AA867" s="1689"/>
      <c r="AB867" s="1689"/>
      <c r="AC867" s="1689"/>
      <c r="AD867" s="1689"/>
      <c r="AE867" s="1689"/>
      <c r="AF867" s="1689"/>
      <c r="AG867" s="1689"/>
      <c r="AH867" s="1689"/>
      <c r="AI867" s="1689"/>
      <c r="AJ867" s="1689"/>
      <c r="AK867" s="1689"/>
      <c r="AL867" s="168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9"/>
      <c r="B868" s="1689"/>
      <c r="C868" s="1689"/>
      <c r="D868" s="1689"/>
      <c r="E868" s="1689"/>
      <c r="F868" s="1689"/>
      <c r="G868" s="1689"/>
      <c r="H868" s="1689"/>
      <c r="I868" s="1689"/>
      <c r="J868" s="1689"/>
      <c r="K868" s="1689"/>
      <c r="L868" s="1689"/>
      <c r="M868" s="1689"/>
      <c r="N868" s="1689"/>
      <c r="O868" s="1689"/>
      <c r="P868" s="1689"/>
      <c r="Q868" s="1689"/>
      <c r="R868" s="1689"/>
      <c r="S868" s="1689"/>
      <c r="T868" s="1689"/>
      <c r="U868" s="1689"/>
      <c r="V868" s="1689"/>
      <c r="W868" s="1689"/>
      <c r="X868" s="1689"/>
      <c r="Y868" s="1689"/>
      <c r="Z868" s="1689"/>
      <c r="AA868" s="1689"/>
      <c r="AB868" s="1689"/>
      <c r="AC868" s="1689"/>
      <c r="AD868" s="1689"/>
      <c r="AE868" s="1689"/>
      <c r="AF868" s="1689"/>
      <c r="AG868" s="1689"/>
      <c r="AH868" s="1689"/>
      <c r="AI868" s="1689"/>
      <c r="AJ868" s="1689"/>
      <c r="AK868" s="1689"/>
      <c r="AL868" s="168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5" t="s">
        <v>1078</v>
      </c>
      <c r="G872" s="1936"/>
      <c r="H872" s="1936"/>
      <c r="I872" s="1936"/>
      <c r="J872" s="1936"/>
      <c r="K872" s="1936"/>
      <c r="L872" s="1936"/>
      <c r="M872" s="1936"/>
      <c r="N872" s="1936"/>
      <c r="O872" s="1936"/>
      <c r="P872" s="1936"/>
      <c r="Q872" s="1936"/>
      <c r="R872" s="1936"/>
      <c r="S872" s="1936"/>
      <c r="T872" s="1937"/>
      <c r="U872" s="1924" t="s">
        <v>388</v>
      </c>
      <c r="V872" s="1925"/>
      <c r="W872" s="1925"/>
      <c r="X872" s="1925"/>
      <c r="Y872" s="1925"/>
      <c r="Z872" s="1925"/>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6" t="s">
        <v>1177</v>
      </c>
      <c r="G873" s="1927"/>
      <c r="H873" s="1927"/>
      <c r="I873" s="1927"/>
      <c r="J873" s="1927"/>
      <c r="K873" s="1927"/>
      <c r="L873" s="1927"/>
      <c r="M873" s="1927"/>
      <c r="N873" s="1927"/>
      <c r="O873" s="1927"/>
      <c r="P873" s="1927"/>
      <c r="Q873" s="1927"/>
      <c r="R873" s="1927"/>
      <c r="S873" s="1927"/>
      <c r="T873" s="1946"/>
      <c r="U873" s="1926"/>
      <c r="V873" s="1927"/>
      <c r="W873" s="1927"/>
      <c r="X873" s="1927"/>
      <c r="Y873" s="1927"/>
      <c r="Z873" s="1927"/>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8"/>
      <c r="G874" s="1929"/>
      <c r="H874" s="1929"/>
      <c r="I874" s="1929"/>
      <c r="J874" s="1929"/>
      <c r="K874" s="1929"/>
      <c r="L874" s="1929"/>
      <c r="M874" s="1929"/>
      <c r="N874" s="1929"/>
      <c r="O874" s="1929"/>
      <c r="P874" s="1929"/>
      <c r="Q874" s="1929"/>
      <c r="R874" s="1929"/>
      <c r="S874" s="1929"/>
      <c r="T874" s="1947"/>
      <c r="U874" s="1928"/>
      <c r="V874" s="1929"/>
      <c r="W874" s="1929"/>
      <c r="X874" s="1929"/>
      <c r="Y874" s="1929"/>
      <c r="Z874" s="1929"/>
      <c r="AA874" s="324"/>
      <c r="AB874" s="1951" t="s">
        <v>60</v>
      </c>
      <c r="AC874" s="1951"/>
      <c r="AD874" s="1951"/>
      <c r="AE874" s="1951"/>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2" t="s">
        <v>135</v>
      </c>
      <c r="V875" s="1613"/>
      <c r="W875" s="1613"/>
      <c r="X875" s="1613"/>
      <c r="Y875" s="1613"/>
      <c r="Z875" s="1614"/>
      <c r="AA875" s="1666"/>
      <c r="AB875" s="1667"/>
      <c r="AC875" s="1667"/>
      <c r="AD875" s="1667"/>
      <c r="AE875" s="1667"/>
      <c r="AF875" s="166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2" t="s">
        <v>135</v>
      </c>
      <c r="V876" s="1613"/>
      <c r="W876" s="1613"/>
      <c r="X876" s="1613"/>
      <c r="Y876" s="1613"/>
      <c r="Z876" s="1614"/>
      <c r="AA876" s="1666"/>
      <c r="AB876" s="1667"/>
      <c r="AC876" s="1667"/>
      <c r="AD876" s="1667"/>
      <c r="AE876" s="1667"/>
      <c r="AF876" s="166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2" t="s">
        <v>135</v>
      </c>
      <c r="V877" s="1613"/>
      <c r="W877" s="1613"/>
      <c r="X877" s="1613"/>
      <c r="Y877" s="1613"/>
      <c r="Z877" s="1614"/>
      <c r="AA877" s="1666"/>
      <c r="AB877" s="1667"/>
      <c r="AC877" s="1667"/>
      <c r="AD877" s="1667"/>
      <c r="AE877" s="1667"/>
      <c r="AF877" s="166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2" t="s">
        <v>135</v>
      </c>
      <c r="V878" s="1613"/>
      <c r="W878" s="1613"/>
      <c r="X878" s="1613"/>
      <c r="Y878" s="1613"/>
      <c r="Z878" s="1614"/>
      <c r="AA878" s="1666"/>
      <c r="AB878" s="1667"/>
      <c r="AC878" s="1667"/>
      <c r="AD878" s="1667"/>
      <c r="AE878" s="1667"/>
      <c r="AF878" s="166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2" t="s">
        <v>135</v>
      </c>
      <c r="V879" s="1613"/>
      <c r="W879" s="1613"/>
      <c r="X879" s="1613"/>
      <c r="Y879" s="1613"/>
      <c r="Z879" s="1614"/>
      <c r="AA879" s="1666"/>
      <c r="AB879" s="1667"/>
      <c r="AC879" s="1667"/>
      <c r="AD879" s="1667"/>
      <c r="AE879" s="1667"/>
      <c r="AF879" s="166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2" t="s">
        <v>135</v>
      </c>
      <c r="V880" s="1613"/>
      <c r="W880" s="1613"/>
      <c r="X880" s="1613"/>
      <c r="Y880" s="1613"/>
      <c r="Z880" s="1614"/>
      <c r="AA880" s="1666"/>
      <c r="AB880" s="1667"/>
      <c r="AC880" s="1667"/>
      <c r="AD880" s="1667"/>
      <c r="AE880" s="1667"/>
      <c r="AF880" s="166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2" t="s">
        <v>135</v>
      </c>
      <c r="V881" s="1613"/>
      <c r="W881" s="1613"/>
      <c r="X881" s="1613"/>
      <c r="Y881" s="1613"/>
      <c r="Z881" s="1614"/>
      <c r="AA881" s="1666"/>
      <c r="AB881" s="1667"/>
      <c r="AC881" s="1667"/>
      <c r="AD881" s="1667"/>
      <c r="AE881" s="1667"/>
      <c r="AF881" s="166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2" t="s">
        <v>135</v>
      </c>
      <c r="V882" s="1613"/>
      <c r="W882" s="1613"/>
      <c r="X882" s="1613"/>
      <c r="Y882" s="1613"/>
      <c r="Z882" s="1614"/>
      <c r="AA882" s="1666"/>
      <c r="AB882" s="1667"/>
      <c r="AC882" s="1667"/>
      <c r="AD882" s="1667"/>
      <c r="AE882" s="1667"/>
      <c r="AF882" s="166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2" t="s">
        <v>135</v>
      </c>
      <c r="V883" s="1613"/>
      <c r="W883" s="1613"/>
      <c r="X883" s="1613"/>
      <c r="Y883" s="1613"/>
      <c r="Z883" s="1614"/>
      <c r="AA883" s="1666"/>
      <c r="AB883" s="1667"/>
      <c r="AC883" s="1667"/>
      <c r="AD883" s="1667"/>
      <c r="AE883" s="1667"/>
      <c r="AF883" s="166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2" t="s">
        <v>135</v>
      </c>
      <c r="V884" s="1613"/>
      <c r="W884" s="1613"/>
      <c r="X884" s="1613"/>
      <c r="Y884" s="1613"/>
      <c r="Z884" s="1614"/>
      <c r="AA884" s="1666"/>
      <c r="AB884" s="1667"/>
      <c r="AC884" s="1667"/>
      <c r="AD884" s="1667"/>
      <c r="AE884" s="1667"/>
      <c r="AF884" s="1668"/>
      <c r="AL884" s="119"/>
      <c r="AM884" s="66" t="s">
        <v>657</v>
      </c>
      <c r="AN884" s="333">
        <v>20</v>
      </c>
      <c r="AO884" s="1901">
        <f>IF(AD936&gt;0,0.2,0)</f>
        <v>0.2</v>
      </c>
      <c r="AP884" s="1901"/>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1" t="s">
        <v>135</v>
      </c>
      <c r="V885" s="1672"/>
      <c r="W885" s="1672"/>
      <c r="X885" s="1672"/>
      <c r="Y885" s="1672"/>
      <c r="Z885" s="1673"/>
      <c r="AA885" s="1930"/>
      <c r="AB885" s="1931"/>
      <c r="AC885" s="1931"/>
      <c r="AD885" s="1931"/>
      <c r="AE885" s="1931"/>
      <c r="AF885" s="1932"/>
      <c r="AL885" s="119"/>
      <c r="AN885" s="16">
        <v>5</v>
      </c>
      <c r="AO885" s="1901">
        <f>IF(AD939&gt;0,0.05,0)</f>
        <v>0</v>
      </c>
      <c r="AP885" s="1901"/>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2" t="s">
        <v>135</v>
      </c>
      <c r="V886" s="1613"/>
      <c r="W886" s="1613"/>
      <c r="X886" s="1613"/>
      <c r="Y886" s="1613"/>
      <c r="Z886" s="1614"/>
      <c r="AA886" s="1666"/>
      <c r="AB886" s="1667"/>
      <c r="AC886" s="1667"/>
      <c r="AD886" s="1667"/>
      <c r="AE886" s="1667"/>
      <c r="AF886" s="1668"/>
      <c r="AL886" s="119"/>
      <c r="AM886" s="66" t="s">
        <v>658</v>
      </c>
      <c r="AN886" s="333">
        <v>7</v>
      </c>
      <c r="AO886" s="1940">
        <f>IF(AD943&gt;0,0.07,0)</f>
        <v>0</v>
      </c>
      <c r="AP886" s="194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2" t="s">
        <v>135</v>
      </c>
      <c r="V887" s="1613"/>
      <c r="W887" s="1613"/>
      <c r="X887" s="1613"/>
      <c r="Y887" s="1613"/>
      <c r="Z887" s="1614"/>
      <c r="AA887" s="1666"/>
      <c r="AB887" s="1667"/>
      <c r="AC887" s="1667"/>
      <c r="AD887" s="1667"/>
      <c r="AE887" s="1667"/>
      <c r="AF887" s="1668"/>
      <c r="AL887" s="119"/>
      <c r="AM887" s="66" t="s">
        <v>163</v>
      </c>
      <c r="AN887" s="333">
        <v>2</v>
      </c>
      <c r="AO887" s="1792">
        <f>IF(AD947&gt;0,0.02,0)</f>
        <v>0</v>
      </c>
      <c r="AP887" s="179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2" t="s">
        <v>135</v>
      </c>
      <c r="V888" s="1613"/>
      <c r="W888" s="1613"/>
      <c r="X888" s="1613"/>
      <c r="Y888" s="1613"/>
      <c r="Z888" s="1614"/>
      <c r="AA888" s="1666"/>
      <c r="AB888" s="1667"/>
      <c r="AC888" s="1667"/>
      <c r="AD888" s="1667"/>
      <c r="AE888" s="1667"/>
      <c r="AF888" s="1668"/>
      <c r="AL888" s="119"/>
      <c r="AM888" s="66" t="s">
        <v>659</v>
      </c>
      <c r="AN888" s="333">
        <v>2</v>
      </c>
      <c r="AO888" s="1792">
        <f>IF(AD949&gt;0,0.02,0)</f>
        <v>0</v>
      </c>
      <c r="AP888" s="179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82" t="s">
        <v>536</v>
      </c>
      <c r="Q889" s="1613"/>
      <c r="R889" s="1613"/>
      <c r="S889" s="1613"/>
      <c r="T889" s="1614"/>
      <c r="U889" s="1612" t="s">
        <v>135</v>
      </c>
      <c r="V889" s="1613"/>
      <c r="W889" s="1613"/>
      <c r="X889" s="1613"/>
      <c r="Y889" s="1613"/>
      <c r="Z889" s="1614"/>
      <c r="AA889" s="1666"/>
      <c r="AB889" s="1667"/>
      <c r="AC889" s="1667"/>
      <c r="AD889" s="1667"/>
      <c r="AE889" s="1667"/>
      <c r="AF889" s="1668"/>
      <c r="AL889" s="119"/>
      <c r="AM889" s="66" t="s">
        <v>660</v>
      </c>
      <c r="AN889" s="333">
        <v>10</v>
      </c>
      <c r="AO889" s="1794">
        <f>AN901</f>
        <v>0</v>
      </c>
      <c r="AP889" s="179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655" t="s">
        <v>630</v>
      </c>
      <c r="J890" s="1656"/>
      <c r="K890" s="1656"/>
      <c r="L890" s="1656"/>
      <c r="M890" s="1656"/>
      <c r="N890" s="1656"/>
      <c r="O890" s="1656"/>
      <c r="P890" s="1656"/>
      <c r="Q890" s="1656"/>
      <c r="R890" s="1656"/>
      <c r="S890" s="1656"/>
      <c r="T890" s="1657"/>
      <c r="U890" s="1612" t="s">
        <v>135</v>
      </c>
      <c r="V890" s="1613"/>
      <c r="W890" s="1613"/>
      <c r="X890" s="1613"/>
      <c r="Y890" s="1613"/>
      <c r="Z890" s="1614"/>
      <c r="AA890" s="1666"/>
      <c r="AB890" s="1667"/>
      <c r="AC890" s="1667"/>
      <c r="AD890" s="1667"/>
      <c r="AE890" s="1667"/>
      <c r="AF890" s="1668"/>
      <c r="AL890" s="119"/>
      <c r="AM890" s="66" t="s">
        <v>661</v>
      </c>
      <c r="AN890" s="333">
        <v>15</v>
      </c>
      <c r="AO890" s="1792"/>
      <c r="AP890" s="179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655" t="s">
        <v>630</v>
      </c>
      <c r="J891" s="1656"/>
      <c r="K891" s="1656"/>
      <c r="L891" s="1656"/>
      <c r="M891" s="1656"/>
      <c r="N891" s="1656"/>
      <c r="O891" s="1656"/>
      <c r="P891" s="1656"/>
      <c r="Q891" s="1656"/>
      <c r="R891" s="1656"/>
      <c r="S891" s="1656"/>
      <c r="T891" s="1657"/>
      <c r="U891" s="1612" t="s">
        <v>135</v>
      </c>
      <c r="V891" s="1613"/>
      <c r="W891" s="1613"/>
      <c r="X891" s="1613"/>
      <c r="Y891" s="1613"/>
      <c r="Z891" s="1614"/>
      <c r="AA891" s="1666"/>
      <c r="AB891" s="1667"/>
      <c r="AC891" s="1667"/>
      <c r="AD891" s="1667"/>
      <c r="AE891" s="1667"/>
      <c r="AF891" s="1668"/>
      <c r="AL891" s="119"/>
      <c r="AM891" s="66" t="s">
        <v>556</v>
      </c>
      <c r="AN891" s="333"/>
      <c r="AO891" s="1920"/>
      <c r="AP891" s="1921"/>
      <c r="AQ891" s="192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655" t="s">
        <v>630</v>
      </c>
      <c r="J892" s="1656"/>
      <c r="K892" s="1656"/>
      <c r="L892" s="1656"/>
      <c r="M892" s="1656"/>
      <c r="N892" s="1656"/>
      <c r="O892" s="1656"/>
      <c r="P892" s="1656"/>
      <c r="Q892" s="1656"/>
      <c r="R892" s="1656"/>
      <c r="S892" s="1656"/>
      <c r="T892" s="1657"/>
      <c r="U892" s="1612" t="s">
        <v>135</v>
      </c>
      <c r="V892" s="1613"/>
      <c r="W892" s="1613"/>
      <c r="X892" s="1613"/>
      <c r="Y892" s="1613"/>
      <c r="Z892" s="1614"/>
      <c r="AA892" s="1666"/>
      <c r="AB892" s="1667"/>
      <c r="AC892" s="1667"/>
      <c r="AD892" s="1667"/>
      <c r="AE892" s="1667"/>
      <c r="AF892" s="1668"/>
      <c r="AL892" s="119"/>
      <c r="AM892" s="66" t="s">
        <v>557</v>
      </c>
      <c r="AN892" s="333">
        <v>10</v>
      </c>
      <c r="AO892" s="1792">
        <f>IF(AD966&gt;0,0.1,0)</f>
        <v>0</v>
      </c>
      <c r="AP892" s="179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55" t="s">
        <v>630</v>
      </c>
      <c r="J893" s="1656"/>
      <c r="K893" s="1656"/>
      <c r="L893" s="1656"/>
      <c r="M893" s="1656"/>
      <c r="N893" s="1656"/>
      <c r="O893" s="1656"/>
      <c r="P893" s="1656"/>
      <c r="Q893" s="1656"/>
      <c r="R893" s="1656"/>
      <c r="S893" s="1656"/>
      <c r="T893" s="1657"/>
      <c r="U893" s="1612" t="s">
        <v>135</v>
      </c>
      <c r="V893" s="1613"/>
      <c r="W893" s="1613"/>
      <c r="X893" s="1613"/>
      <c r="Y893" s="1613"/>
      <c r="Z893" s="1614"/>
      <c r="AA893" s="1666"/>
      <c r="AB893" s="1667"/>
      <c r="AC893" s="1667"/>
      <c r="AD893" s="1667"/>
      <c r="AE893" s="1667"/>
      <c r="AF893" s="1668"/>
      <c r="AL893" s="119"/>
      <c r="AM893" s="66"/>
      <c r="AN893" s="333"/>
      <c r="AO893" s="1794">
        <f>SUM(AO884:AO892)</f>
        <v>0.2</v>
      </c>
      <c r="AP893" s="1795"/>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4">
        <f>SUM(AO884:AP888)+AO892</f>
        <v>0.2</v>
      </c>
      <c r="AP895" s="1795"/>
      <c r="AQ895" s="1938">
        <v>0.39</v>
      </c>
      <c r="AR895" s="1939"/>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99">
        <v>43952</v>
      </c>
      <c r="M898" s="1817"/>
      <c r="N898" s="1817"/>
      <c r="O898" s="1817"/>
      <c r="P898" s="1817"/>
      <c r="Q898" s="1817"/>
      <c r="R898" s="1817"/>
      <c r="S898" s="1865"/>
      <c r="U898" s="117" t="s">
        <v>917</v>
      </c>
      <c r="V898" s="91"/>
      <c r="W898" s="91"/>
      <c r="X898" s="91"/>
      <c r="Y898" s="91"/>
      <c r="Z898" s="91"/>
      <c r="AA898" s="91"/>
      <c r="AB898" s="91"/>
      <c r="AC898" s="91"/>
      <c r="AD898" s="92"/>
      <c r="AE898" s="1899"/>
      <c r="AF898" s="1816"/>
      <c r="AG898" s="1816"/>
      <c r="AH898" s="1816"/>
      <c r="AI898" s="1816"/>
      <c r="AJ898" s="1816"/>
      <c r="AK898" s="1900"/>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4" t="s">
        <v>2344</v>
      </c>
      <c r="M899" s="1817"/>
      <c r="N899" s="1817"/>
      <c r="O899" s="1817"/>
      <c r="P899" s="1817"/>
      <c r="Q899" s="1817"/>
      <c r="R899" s="1817"/>
      <c r="S899" s="1865"/>
      <c r="U899" s="117" t="s">
        <v>918</v>
      </c>
      <c r="V899" s="91"/>
      <c r="W899" s="91"/>
      <c r="X899" s="91"/>
      <c r="Y899" s="91"/>
      <c r="Z899" s="91"/>
      <c r="AA899" s="91"/>
      <c r="AB899" s="91"/>
      <c r="AC899" s="91"/>
      <c r="AD899" s="92"/>
      <c r="AE899" s="1796"/>
      <c r="AF899" s="1797"/>
      <c r="AG899" s="1797"/>
      <c r="AH899" s="1797"/>
      <c r="AI899" s="1797"/>
      <c r="AJ899" s="1797"/>
      <c r="AK899" s="179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1" t="s">
        <v>2345</v>
      </c>
      <c r="M900" s="1862"/>
      <c r="N900" s="1862"/>
      <c r="O900" s="1862"/>
      <c r="P900" s="1862"/>
      <c r="Q900" s="1862"/>
      <c r="R900" s="1862"/>
      <c r="S900" s="1863"/>
      <c r="U900" s="117" t="s">
        <v>1252</v>
      </c>
      <c r="V900" s="91"/>
      <c r="W900" s="91"/>
      <c r="AE900" s="1718" t="s">
        <v>85</v>
      </c>
      <c r="AF900" s="1719"/>
      <c r="AG900" s="1719"/>
      <c r="AH900" s="1719"/>
      <c r="AI900" s="1719"/>
      <c r="AJ900" s="1719"/>
      <c r="AK900" s="17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2">
        <v>1</v>
      </c>
      <c r="M901" s="1873"/>
      <c r="N901" s="1873"/>
      <c r="O901" s="1873"/>
      <c r="P901" s="1873"/>
      <c r="Q901" s="1873"/>
      <c r="R901" s="1873"/>
      <c r="S901" s="1874"/>
      <c r="U901" s="117" t="s">
        <v>919</v>
      </c>
      <c r="V901" s="91"/>
      <c r="W901" s="91"/>
      <c r="X901" s="91"/>
      <c r="Y901" s="91"/>
      <c r="Z901" s="91"/>
      <c r="AA901" s="91"/>
      <c r="AB901" s="91"/>
      <c r="AC901" s="91"/>
      <c r="AD901" s="92"/>
      <c r="AE901" s="1872"/>
      <c r="AF901" s="1873"/>
      <c r="AG901" s="1873"/>
      <c r="AH901" s="1873"/>
      <c r="AI901" s="1873"/>
      <c r="AJ901" s="1873"/>
      <c r="AK901" s="1874"/>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4">
        <v>22</v>
      </c>
      <c r="M902" s="1845"/>
      <c r="N902" s="1845"/>
      <c r="O902" s="1845"/>
      <c r="P902" s="1845"/>
      <c r="Q902" s="1845"/>
      <c r="R902" s="1845"/>
      <c r="S902" s="1846"/>
      <c r="U902" s="117" t="s">
        <v>920</v>
      </c>
      <c r="V902" s="91"/>
      <c r="W902" s="91"/>
      <c r="X902" s="91"/>
      <c r="Y902" s="91"/>
      <c r="Z902" s="91"/>
      <c r="AA902" s="91"/>
      <c r="AB902" s="91"/>
      <c r="AC902" s="91"/>
      <c r="AD902" s="92"/>
      <c r="AE902" s="1896"/>
      <c r="AF902" s="1897"/>
      <c r="AG902" s="1897"/>
      <c r="AH902" s="1897"/>
      <c r="AI902" s="1897"/>
      <c r="AJ902" s="1897"/>
      <c r="AK902" s="189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39">
        <v>252240</v>
      </c>
      <c r="M903" s="1640"/>
      <c r="N903" s="1640"/>
      <c r="O903" s="1640"/>
      <c r="P903" s="1640"/>
      <c r="Q903" s="1640"/>
      <c r="R903" s="1640"/>
      <c r="S903" s="1641"/>
      <c r="U903" s="117" t="s">
        <v>921</v>
      </c>
      <c r="V903" s="91"/>
      <c r="W903" s="91"/>
      <c r="X903" s="91"/>
      <c r="Y903" s="91"/>
      <c r="Z903" s="91"/>
      <c r="AA903" s="91"/>
      <c r="AB903" s="91"/>
      <c r="AC903" s="91"/>
      <c r="AD903" s="92"/>
      <c r="AE903" s="1666"/>
      <c r="AF903" s="1667"/>
      <c r="AG903" s="1667"/>
      <c r="AH903" s="1667"/>
      <c r="AI903" s="1667"/>
      <c r="AJ903" s="1667"/>
      <c r="AK903" s="166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39">
        <v>5044800</v>
      </c>
      <c r="M904" s="1640"/>
      <c r="N904" s="1640"/>
      <c r="O904" s="1640"/>
      <c r="P904" s="1640"/>
      <c r="Q904" s="1640"/>
      <c r="R904" s="1640"/>
      <c r="S904" s="1641"/>
      <c r="U904" s="117" t="s">
        <v>922</v>
      </c>
      <c r="V904" s="91"/>
      <c r="W904" s="91"/>
      <c r="X904" s="91"/>
      <c r="Y904" s="91"/>
      <c r="Z904" s="91"/>
      <c r="AA904" s="91"/>
      <c r="AB904" s="91"/>
      <c r="AC904" s="91"/>
      <c r="AD904" s="92"/>
      <c r="AE904" s="1666"/>
      <c r="AF904" s="1667"/>
      <c r="AG904" s="1667"/>
      <c r="AH904" s="1667"/>
      <c r="AI904" s="1667"/>
      <c r="AJ904" s="1667"/>
      <c r="AK904" s="166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38" t="s">
        <v>2346</v>
      </c>
      <c r="M905" s="1839"/>
      <c r="N905" s="1839"/>
      <c r="O905" s="1839"/>
      <c r="P905" s="1839"/>
      <c r="Q905" s="1839"/>
      <c r="R905" s="1839"/>
      <c r="S905" s="1840"/>
      <c r="U905" s="117" t="s">
        <v>867</v>
      </c>
      <c r="V905" s="91"/>
      <c r="W905" s="91"/>
      <c r="X905" s="91"/>
      <c r="Y905" s="91"/>
      <c r="Z905" s="91"/>
      <c r="AA905" s="91"/>
      <c r="AB905" s="91"/>
      <c r="AC905" s="91"/>
      <c r="AD905" s="92"/>
      <c r="AE905" s="1838"/>
      <c r="AF905" s="1839"/>
      <c r="AG905" s="1839"/>
      <c r="AH905" s="1839"/>
      <c r="AI905" s="1839"/>
      <c r="AJ905" s="1839"/>
      <c r="AK905" s="184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5"/>
      <c r="N910" s="1646"/>
      <c r="O910" s="1646"/>
      <c r="P910" s="1646"/>
      <c r="Q910" s="1646"/>
      <c r="R910" s="1646"/>
      <c r="S910" s="1647"/>
      <c r="T910" s="117" t="s">
        <v>1067</v>
      </c>
      <c r="U910" s="91"/>
      <c r="V910" s="91"/>
      <c r="W910" s="91"/>
      <c r="X910" s="91"/>
      <c r="Y910" s="91"/>
      <c r="Z910" s="92"/>
      <c r="AA910" s="1645"/>
      <c r="AB910" s="1646"/>
      <c r="AC910" s="1646"/>
      <c r="AD910" s="1646"/>
      <c r="AE910" s="1646"/>
      <c r="AF910" s="1646"/>
      <c r="AG910" s="16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5"/>
      <c r="N911" s="1646"/>
      <c r="O911" s="1646"/>
      <c r="P911" s="1646"/>
      <c r="Q911" s="1646"/>
      <c r="R911" s="1646"/>
      <c r="S911" s="1647"/>
      <c r="T911" s="117" t="s">
        <v>1066</v>
      </c>
      <c r="U911" s="91"/>
      <c r="V911" s="91"/>
      <c r="W911" s="91"/>
      <c r="X911" s="91"/>
      <c r="Y911" s="91"/>
      <c r="Z911" s="92"/>
      <c r="AA911" s="1645"/>
      <c r="AB911" s="1646"/>
      <c r="AC911" s="1646"/>
      <c r="AD911" s="1646"/>
      <c r="AE911" s="1646"/>
      <c r="AF911" s="1646"/>
      <c r="AG911" s="16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8" t="s">
        <v>135</v>
      </c>
      <c r="N912" s="1724"/>
      <c r="O912" s="1724"/>
      <c r="P912" s="1724"/>
      <c r="Q912" s="1724"/>
      <c r="R912" s="1724"/>
      <c r="S912" s="1659"/>
      <c r="T912" s="90" t="s">
        <v>634</v>
      </c>
      <c r="U912" s="91"/>
      <c r="V912" s="91"/>
      <c r="W912" s="91"/>
      <c r="X912" s="91"/>
      <c r="Y912" s="91"/>
      <c r="Z912" s="92"/>
      <c r="AA912" s="1645"/>
      <c r="AB912" s="1646"/>
      <c r="AC912" s="1646"/>
      <c r="AD912" s="1646"/>
      <c r="AE912" s="1646"/>
      <c r="AF912" s="1646"/>
      <c r="AG912" s="16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5"/>
      <c r="N913" s="1646"/>
      <c r="O913" s="1646"/>
      <c r="P913" s="1646"/>
      <c r="Q913" s="1646"/>
      <c r="R913" s="1646"/>
      <c r="S913" s="1647"/>
      <c r="T913" s="90" t="s">
        <v>635</v>
      </c>
      <c r="U913" s="91"/>
      <c r="V913" s="91"/>
      <c r="W913" s="91"/>
      <c r="X913" s="91"/>
      <c r="Y913" s="91"/>
      <c r="Z913" s="92"/>
      <c r="AA913" s="1645"/>
      <c r="AB913" s="1646"/>
      <c r="AC913" s="1646"/>
      <c r="AD913" s="1646"/>
      <c r="AE913" s="1646"/>
      <c r="AF913" s="1646"/>
      <c r="AG913" s="16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5"/>
      <c r="N914" s="1646"/>
      <c r="O914" s="1646"/>
      <c r="P914" s="1646"/>
      <c r="Q914" s="1646"/>
      <c r="R914" s="1646"/>
      <c r="S914" s="1647"/>
      <c r="T914" s="90" t="s">
        <v>547</v>
      </c>
      <c r="U914" s="91"/>
      <c r="V914" s="91"/>
      <c r="W914" s="91"/>
      <c r="X914" s="91"/>
      <c r="Y914" s="91"/>
      <c r="Z914" s="92"/>
      <c r="AA914" s="1645"/>
      <c r="AB914" s="1646"/>
      <c r="AC914" s="1646"/>
      <c r="AD914" s="1646"/>
      <c r="AE914" s="1646"/>
      <c r="AF914" s="1646"/>
      <c r="AG914" s="16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18" t="s">
        <v>85</v>
      </c>
      <c r="N915" s="1719"/>
      <c r="O915" s="1719"/>
      <c r="P915" s="1719"/>
      <c r="Q915" s="1719"/>
      <c r="R915" s="1719"/>
      <c r="S915" s="1720"/>
      <c r="T915" s="1605"/>
      <c r="U915" s="1606"/>
      <c r="V915" s="1606"/>
      <c r="W915" s="1606"/>
      <c r="X915" s="1606"/>
      <c r="Y915" s="1606"/>
      <c r="Z915" s="1607"/>
      <c r="AA915" s="1645"/>
      <c r="AB915" s="1646"/>
      <c r="AC915" s="1646"/>
      <c r="AD915" s="1646"/>
      <c r="AE915" s="1646"/>
      <c r="AF915" s="1646"/>
      <c r="AG915" s="16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5"/>
      <c r="N916" s="1646"/>
      <c r="O916" s="1646"/>
      <c r="P916" s="1646"/>
      <c r="Q916" s="1646"/>
      <c r="R916" s="1646"/>
      <c r="S916" s="1647"/>
      <c r="T916" s="1605"/>
      <c r="U916" s="1606"/>
      <c r="V916" s="1606"/>
      <c r="W916" s="1606"/>
      <c r="X916" s="1606"/>
      <c r="Y916" s="1606"/>
      <c r="Z916" s="1607"/>
      <c r="AA916" s="1645"/>
      <c r="AB916" s="1646"/>
      <c r="AC916" s="1646"/>
      <c r="AD916" s="1646"/>
      <c r="AE916" s="1646"/>
      <c r="AF916" s="1646"/>
      <c r="AG916" s="16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58" t="s">
        <v>536</v>
      </c>
      <c r="P917" s="1659"/>
      <c r="Q917" s="240"/>
      <c r="R917" s="240"/>
      <c r="S917" s="241"/>
      <c r="T917" s="85" t="s">
        <v>311</v>
      </c>
      <c r="U917" s="86"/>
      <c r="V917" s="86"/>
      <c r="W917" s="1663" t="s">
        <v>630</v>
      </c>
      <c r="X917" s="1664"/>
      <c r="Y917" s="1664"/>
      <c r="Z917" s="1664"/>
      <c r="AA917" s="1664"/>
      <c r="AB917" s="1664"/>
      <c r="AC917" s="1664"/>
      <c r="AD917" s="1664"/>
      <c r="AE917" s="1664"/>
      <c r="AF917" s="1664"/>
      <c r="AG917" s="166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28" t="s">
        <v>252</v>
      </c>
      <c r="G918" s="1829"/>
      <c r="H918" s="1829"/>
      <c r="I918" s="1829"/>
      <c r="J918" s="1829"/>
      <c r="K918" s="1829"/>
      <c r="L918" s="1829"/>
      <c r="M918" s="1645"/>
      <c r="N918" s="1646"/>
      <c r="O918" s="1646"/>
      <c r="P918" s="1646"/>
      <c r="Q918" s="1646"/>
      <c r="R918" s="1646"/>
      <c r="S918" s="1647"/>
      <c r="T918" s="93"/>
      <c r="U918" s="94"/>
      <c r="V918" s="94"/>
      <c r="W918" s="94"/>
      <c r="X918" s="94"/>
      <c r="Y918" s="94"/>
      <c r="Z918" s="369" t="s">
        <v>253</v>
      </c>
      <c r="AA918" s="1660"/>
      <c r="AB918" s="1661"/>
      <c r="AC918" s="1661"/>
      <c r="AD918" s="1661"/>
      <c r="AE918" s="1661"/>
      <c r="AF918" s="1661"/>
      <c r="AG918" s="166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9" t="s">
        <v>140</v>
      </c>
      <c r="B922" s="1689"/>
      <c r="C922" s="1689"/>
      <c r="D922" s="1689"/>
      <c r="E922" s="1689"/>
      <c r="F922" s="1689"/>
      <c r="G922" s="1689"/>
      <c r="H922" s="1689"/>
      <c r="I922" s="1689"/>
      <c r="J922" s="1689"/>
      <c r="K922" s="1689"/>
      <c r="L922" s="1689"/>
      <c r="M922" s="1689"/>
      <c r="N922" s="1689"/>
      <c r="O922" s="1689"/>
      <c r="P922" s="1689"/>
      <c r="Q922" s="1689"/>
      <c r="R922" s="1689"/>
      <c r="S922" s="1689"/>
      <c r="T922" s="1689"/>
      <c r="U922" s="1689"/>
      <c r="V922" s="1689"/>
      <c r="W922" s="1689"/>
      <c r="X922" s="1689"/>
      <c r="Y922" s="1689"/>
      <c r="Z922" s="1689"/>
      <c r="AA922" s="1689"/>
      <c r="AB922" s="1689"/>
      <c r="AC922" s="1689"/>
      <c r="AD922" s="1689"/>
      <c r="AE922" s="1689"/>
      <c r="AF922" s="1689"/>
      <c r="AG922" s="1689"/>
      <c r="AH922" s="1689"/>
      <c r="AI922" s="1689"/>
      <c r="AJ922" s="1689"/>
      <c r="AK922" s="1689"/>
      <c r="AL922" s="168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9"/>
      <c r="B923" s="1689"/>
      <c r="C923" s="1689"/>
      <c r="D923" s="1689"/>
      <c r="E923" s="1689"/>
      <c r="F923" s="1689"/>
      <c r="G923" s="1689"/>
      <c r="H923" s="1689"/>
      <c r="I923" s="1689"/>
      <c r="J923" s="1689"/>
      <c r="K923" s="1689"/>
      <c r="L923" s="1689"/>
      <c r="M923" s="1689"/>
      <c r="N923" s="1689"/>
      <c r="O923" s="1689"/>
      <c r="P923" s="1689"/>
      <c r="Q923" s="1689"/>
      <c r="R923" s="1689"/>
      <c r="S923" s="1689"/>
      <c r="T923" s="1689"/>
      <c r="U923" s="1689"/>
      <c r="V923" s="1689"/>
      <c r="W923" s="1689"/>
      <c r="X923" s="1689"/>
      <c r="Y923" s="1689"/>
      <c r="Z923" s="1689"/>
      <c r="AA923" s="1689"/>
      <c r="AB923" s="1689"/>
      <c r="AC923" s="1689"/>
      <c r="AD923" s="1689"/>
      <c r="AE923" s="1689"/>
      <c r="AF923" s="1689"/>
      <c r="AG923" s="1689"/>
      <c r="AH923" s="1689"/>
      <c r="AI923" s="1689"/>
      <c r="AJ923" s="1689"/>
      <c r="AK923" s="1689"/>
      <c r="AL923" s="168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2" t="s">
        <v>478</v>
      </c>
      <c r="C927" s="1643"/>
      <c r="D927" s="1643"/>
      <c r="E927" s="1643"/>
      <c r="F927" s="1643"/>
      <c r="G927" s="1643"/>
      <c r="H927" s="1643"/>
      <c r="I927" s="1643"/>
      <c r="J927" s="1643"/>
      <c r="K927" s="1644"/>
      <c r="L927" s="1642" t="s">
        <v>479</v>
      </c>
      <c r="M927" s="1643"/>
      <c r="N927" s="1643"/>
      <c r="O927" s="1643"/>
      <c r="P927" s="1643"/>
      <c r="Q927" s="1643"/>
      <c r="R927" s="1643"/>
      <c r="S927" s="1643"/>
      <c r="T927" s="1643"/>
      <c r="U927" s="1644"/>
      <c r="V927" s="1725" t="s">
        <v>480</v>
      </c>
      <c r="W927" s="1725"/>
      <c r="X927" s="1725"/>
      <c r="Y927" s="1725"/>
      <c r="Z927" s="1725"/>
      <c r="AA927" s="1725"/>
      <c r="AB927" s="1725"/>
      <c r="AC927" s="1725"/>
      <c r="AD927" s="1642" t="s">
        <v>481</v>
      </c>
      <c r="AE927" s="1643"/>
      <c r="AF927" s="1643"/>
      <c r="AG927" s="1643"/>
      <c r="AH927" s="1643"/>
      <c r="AI927" s="1643"/>
      <c r="AJ927" s="1643"/>
      <c r="AK927" s="171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6" t="s">
        <v>473</v>
      </c>
      <c r="C928" s="1687"/>
      <c r="D928" s="1687"/>
      <c r="E928" s="1687"/>
      <c r="F928" s="1687"/>
      <c r="G928" s="1687"/>
      <c r="H928" s="1687"/>
      <c r="I928" s="1687"/>
      <c r="J928" s="1687"/>
      <c r="K928" s="1688"/>
      <c r="L928" s="1674">
        <f>IF(ISNA(IF($BA$803="4%",(INDEX($BC$817:$BG$874,MATCH($BO$803,$BB$817:$BB$874,0),MATCH(B928,$BC$815:$BG$815,0))),(INDEX($BJ$817:$BN$874,MATCH($BO$803,$BI$817:$BI$874,0),MATCH(B928,$BJ$815:$BN$815,0))))),0,IF($BA$803="4%",(INDEX($BC$817:$BG$874,MATCH($BO$803,$BB$817:$BB$874,0),MATCH(B928,$BC$815:$BG$815,0))),(INDEX($BJ$817:$BN$874,MATCH($BO$803,$BI$817:$BI$874,0),MATCH(B928,$BJ$815:$BN$815,0)))))</f>
        <v>253663</v>
      </c>
      <c r="M928" s="1675"/>
      <c r="N928" s="1675"/>
      <c r="O928" s="1675"/>
      <c r="P928" s="1675"/>
      <c r="Q928" s="1675"/>
      <c r="R928" s="1675"/>
      <c r="S928" s="1675"/>
      <c r="T928" s="1675"/>
      <c r="U928" s="1676"/>
      <c r="V928" s="1685">
        <f>BA637</f>
        <v>0</v>
      </c>
      <c r="W928" s="1685"/>
      <c r="X928" s="1685"/>
      <c r="Y928" s="1685"/>
      <c r="Z928" s="1685"/>
      <c r="AA928" s="1685"/>
      <c r="AB928" s="1685"/>
      <c r="AC928" s="1685"/>
      <c r="AD928" s="1681">
        <f>IF(ISERROR((L928*V928)),0,(L928*V928))</f>
        <v>0</v>
      </c>
      <c r="AE928" s="1682"/>
      <c r="AF928" s="1682"/>
      <c r="AG928" s="1682"/>
      <c r="AH928" s="1682"/>
      <c r="AI928" s="1682"/>
      <c r="AJ928" s="1682"/>
      <c r="AK928" s="168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6" t="s">
        <v>496</v>
      </c>
      <c r="C929" s="1687"/>
      <c r="D929" s="1687"/>
      <c r="E929" s="1687"/>
      <c r="F929" s="1687"/>
      <c r="G929" s="1687"/>
      <c r="H929" s="1687"/>
      <c r="I929" s="1687"/>
      <c r="J929" s="1687"/>
      <c r="K929" s="1688"/>
      <c r="L929" s="1674">
        <f>IF(ISNA(IF($BA$803="4%",(INDEX($BC$817:$BG$874,MATCH($BO$803,$BB$817:$BB$874,0),MATCH(B929,$BC$815:$BG$815,0))),(INDEX($BJ$817:$BN$874,MATCH($BO$803,$BI$817:$BI$874,0),MATCH(B929,$BJ$815:$BN$815,0))))),0,IF($BA$803="4%",(INDEX($BC$817:$BG$874,MATCH($BO$803,$BB$817:$BB$874,0),MATCH(B929,$BC$815:$BG$815,0))),(INDEX($BJ$817:$BN$874,MATCH($BO$803,$BI$817:$BI$874,0),MATCH(B929,$BJ$815:$BN$815,0)))))</f>
        <v>292471</v>
      </c>
      <c r="M929" s="1675"/>
      <c r="N929" s="1675"/>
      <c r="O929" s="1675"/>
      <c r="P929" s="1675"/>
      <c r="Q929" s="1675"/>
      <c r="R929" s="1675"/>
      <c r="S929" s="1675"/>
      <c r="T929" s="1675"/>
      <c r="U929" s="1676"/>
      <c r="V929" s="1685">
        <f>BF637</f>
        <v>20</v>
      </c>
      <c r="W929" s="1685"/>
      <c r="X929" s="1685"/>
      <c r="Y929" s="1685"/>
      <c r="Z929" s="1685"/>
      <c r="AA929" s="1685"/>
      <c r="AB929" s="1685"/>
      <c r="AC929" s="1685"/>
      <c r="AD929" s="1681">
        <f>IF(ISERROR((L929*V929)),0,(L929*V929))</f>
        <v>5849420</v>
      </c>
      <c r="AE929" s="1682"/>
      <c r="AF929" s="1682"/>
      <c r="AG929" s="1682"/>
      <c r="AH929" s="1682"/>
      <c r="AI929" s="1682"/>
      <c r="AJ929" s="1682"/>
      <c r="AK929" s="168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6" t="s">
        <v>861</v>
      </c>
      <c r="C930" s="1687"/>
      <c r="D930" s="1687"/>
      <c r="E930" s="1687"/>
      <c r="F930" s="1687"/>
      <c r="G930" s="1687"/>
      <c r="H930" s="1687"/>
      <c r="I930" s="1687"/>
      <c r="J930" s="1687"/>
      <c r="K930" s="1688"/>
      <c r="L930" s="1674">
        <f>IF(ISNA(IF($BA$803="4%",(INDEX($BC$817:$BG$874,MATCH($BO$803,$BB$817:$BB$874,0),MATCH(B930,$BC$815:$BG$815,0))),(INDEX($BJ$817:$BN$874,MATCH($BO$803,$BI$817:$BI$874,0),MATCH(B930,$BJ$815:$BN$815,0))))),0,IF($BA$803="4%",(INDEX($BC$817:$BG$874,MATCH($BO$803,$BB$817:$BB$874,0),MATCH(B930,$BC$815:$BG$815,0))),(INDEX($BJ$817:$BN$874,MATCH($BO$803,$BI$817:$BI$874,0),MATCH(B930,$BJ$815:$BN$815,0)))))</f>
        <v>352800</v>
      </c>
      <c r="M930" s="1675"/>
      <c r="N930" s="1675"/>
      <c r="O930" s="1675"/>
      <c r="P930" s="1675"/>
      <c r="Q930" s="1675"/>
      <c r="R930" s="1675"/>
      <c r="S930" s="1675"/>
      <c r="T930" s="1675"/>
      <c r="U930" s="1676"/>
      <c r="V930" s="1685">
        <f>BK637</f>
        <v>3</v>
      </c>
      <c r="W930" s="1685"/>
      <c r="X930" s="1685"/>
      <c r="Y930" s="1685"/>
      <c r="Z930" s="1685"/>
      <c r="AA930" s="1685"/>
      <c r="AB930" s="1685"/>
      <c r="AC930" s="1685"/>
      <c r="AD930" s="1681">
        <f>IF(ISERROR((L930*V930)),0,(L930*V930))</f>
        <v>1058400</v>
      </c>
      <c r="AE930" s="1682"/>
      <c r="AF930" s="1682"/>
      <c r="AG930" s="1682"/>
      <c r="AH930" s="1682"/>
      <c r="AI930" s="1682"/>
      <c r="AJ930" s="1682"/>
      <c r="AK930" s="1682"/>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6" t="s">
        <v>862</v>
      </c>
      <c r="C931" s="1687"/>
      <c r="D931" s="1687"/>
      <c r="E931" s="1687"/>
      <c r="F931" s="1687"/>
      <c r="G931" s="1687"/>
      <c r="H931" s="1687"/>
      <c r="I931" s="1687"/>
      <c r="J931" s="1687"/>
      <c r="K931" s="1688"/>
      <c r="L931" s="1674">
        <f>IF(ISNA(IF($BA$803="4%",(INDEX($BC$817:$BG$874,MATCH($BO$803,$BB$817:$BB$874,0),MATCH(B931,$BC$815:$BG$815,0))),(INDEX($BJ$817:$BN$874,MATCH($BO$803,$BI$817:$BI$874,0),MATCH(B931,$BJ$815:$BN$815,0))))),0,IF($BA$803="4%",(INDEX($BC$817:$BG$874,MATCH($BO$803,$BB$817:$BB$874,0),MATCH(B931,$BC$815:$BG$815,0))),(INDEX($BJ$817:$BN$874,MATCH($BO$803,$BI$817:$BI$874,0),MATCH(B931,$BJ$815:$BN$815,0)))))</f>
        <v>451584</v>
      </c>
      <c r="M931" s="1675"/>
      <c r="N931" s="1675"/>
      <c r="O931" s="1675"/>
      <c r="P931" s="1675"/>
      <c r="Q931" s="1675"/>
      <c r="R931" s="1675"/>
      <c r="S931" s="1675"/>
      <c r="T931" s="1675"/>
      <c r="U931" s="1676"/>
      <c r="V931" s="1685">
        <f>BP637</f>
        <v>0</v>
      </c>
      <c r="W931" s="1685"/>
      <c r="X931" s="1685"/>
      <c r="Y931" s="1685"/>
      <c r="Z931" s="1685"/>
      <c r="AA931" s="1685"/>
      <c r="AB931" s="1685"/>
      <c r="AC931" s="1685"/>
      <c r="AD931" s="1681">
        <f>IF(ISERROR((L931*V931)),0,(L931*V931))</f>
        <v>0</v>
      </c>
      <c r="AE931" s="1682"/>
      <c r="AF931" s="1682"/>
      <c r="AG931" s="1682"/>
      <c r="AH931" s="1682"/>
      <c r="AI931" s="1682"/>
      <c r="AJ931" s="1682"/>
      <c r="AK931" s="168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6" t="s">
        <v>875</v>
      </c>
      <c r="C932" s="1687"/>
      <c r="D932" s="1687"/>
      <c r="E932" s="1687"/>
      <c r="F932" s="1687"/>
      <c r="G932" s="1687"/>
      <c r="H932" s="1687"/>
      <c r="I932" s="1687"/>
      <c r="J932" s="1687"/>
      <c r="K932" s="1688"/>
      <c r="L932" s="1674">
        <f>IF(ISNA(IF($BA$803="4%",(INDEX($BC$817:$BG$874,MATCH($BO$803,$BB$817:$BB$874,0),MATCH(B932,$BC$815:$BG$815,0))),(INDEX($BJ$817:$BN$874,MATCH($BO$803,$BI$817:$BI$874,0),MATCH(B932,$BJ$815:$BN$815,0))))),0,IF($BA$803="4%",(INDEX($BC$817:$BG$874,MATCH($BO$803,$BB$817:$BB$874,0),MATCH(B932,$BC$815:$BG$815,0))),(INDEX($BJ$817:$BN$874,MATCH($BO$803,$BI$817:$BI$874,0),MATCH(B932,$BJ$815:$BN$815,0)))))</f>
        <v>503093</v>
      </c>
      <c r="M932" s="1675"/>
      <c r="N932" s="1675"/>
      <c r="O932" s="1675"/>
      <c r="P932" s="1675"/>
      <c r="Q932" s="1675"/>
      <c r="R932" s="1675"/>
      <c r="S932" s="1675"/>
      <c r="T932" s="1675"/>
      <c r="U932" s="1676"/>
      <c r="V932" s="1685">
        <f>BZ637+BU637</f>
        <v>0</v>
      </c>
      <c r="W932" s="1685"/>
      <c r="X932" s="1685"/>
      <c r="Y932" s="1685"/>
      <c r="Z932" s="1685"/>
      <c r="AA932" s="1685"/>
      <c r="AB932" s="1685"/>
      <c r="AC932" s="1685"/>
      <c r="AD932" s="1681">
        <f>IF(ISERROR((L932*V932)),0,(L932*V932))</f>
        <v>0</v>
      </c>
      <c r="AE932" s="1682"/>
      <c r="AF932" s="1682"/>
      <c r="AG932" s="1682"/>
      <c r="AH932" s="1682"/>
      <c r="AI932" s="1682"/>
      <c r="AJ932" s="1682"/>
      <c r="AK932" s="168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1" t="s">
        <v>1077</v>
      </c>
      <c r="C933" s="1722"/>
      <c r="D933" s="1722"/>
      <c r="E933" s="1722"/>
      <c r="F933" s="1722"/>
      <c r="G933" s="1722"/>
      <c r="H933" s="1722"/>
      <c r="I933" s="1722"/>
      <c r="J933" s="1722"/>
      <c r="K933" s="1722"/>
      <c r="L933" s="1722"/>
      <c r="M933" s="1722"/>
      <c r="N933" s="1722"/>
      <c r="O933" s="1722"/>
      <c r="P933" s="1722"/>
      <c r="Q933" s="1722"/>
      <c r="R933" s="1722"/>
      <c r="S933" s="1722"/>
      <c r="T933" s="1722"/>
      <c r="U933" s="1723"/>
      <c r="V933" s="1708">
        <f>SUM(V928:AC932)</f>
        <v>23</v>
      </c>
      <c r="W933" s="1709"/>
      <c r="X933" s="1709"/>
      <c r="Y933" s="1709"/>
      <c r="Z933" s="1709"/>
      <c r="AA933" s="1709"/>
      <c r="AB933" s="1709"/>
      <c r="AC933" s="1710"/>
      <c r="AD933" s="1700"/>
      <c r="AE933" s="1701"/>
      <c r="AF933" s="1701"/>
      <c r="AG933" s="1701"/>
      <c r="AH933" s="1701"/>
      <c r="AI933" s="1701"/>
      <c r="AJ933" s="1701"/>
      <c r="AK933" s="170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7" t="s">
        <v>827</v>
      </c>
      <c r="C934" s="1678"/>
      <c r="D934" s="1678"/>
      <c r="E934" s="1678"/>
      <c r="F934" s="1678"/>
      <c r="G934" s="1678"/>
      <c r="H934" s="1678"/>
      <c r="I934" s="1678"/>
      <c r="J934" s="1678"/>
      <c r="K934" s="1678"/>
      <c r="L934" s="1678"/>
      <c r="M934" s="1678"/>
      <c r="N934" s="1678"/>
      <c r="O934" s="1678"/>
      <c r="P934" s="1678"/>
      <c r="Q934" s="1678"/>
      <c r="R934" s="1678"/>
      <c r="S934" s="1678"/>
      <c r="T934" s="1678"/>
      <c r="U934" s="1678"/>
      <c r="V934" s="1678"/>
      <c r="W934" s="1678"/>
      <c r="X934" s="1678"/>
      <c r="Y934" s="1678"/>
      <c r="Z934" s="1678"/>
      <c r="AA934" s="1678"/>
      <c r="AB934" s="1678"/>
      <c r="AC934" s="1679"/>
      <c r="AD934" s="1713">
        <f>SUM(AD928:AK932)</f>
        <v>6907820</v>
      </c>
      <c r="AE934" s="1714"/>
      <c r="AF934" s="1714"/>
      <c r="AG934" s="1714"/>
      <c r="AH934" s="1714"/>
      <c r="AI934" s="1714"/>
      <c r="AJ934" s="1714"/>
      <c r="AK934" s="171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7" t="s">
        <v>533</v>
      </c>
      <c r="AA935" s="1698"/>
      <c r="AB935" s="1698"/>
      <c r="AC935" s="169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3" t="s">
        <v>2227</v>
      </c>
      <c r="E936" s="2074"/>
      <c r="F936" s="2074"/>
      <c r="G936" s="2074"/>
      <c r="H936" s="2074"/>
      <c r="I936" s="2074"/>
      <c r="J936" s="2074"/>
      <c r="K936" s="2074"/>
      <c r="L936" s="2074"/>
      <c r="M936" s="2074"/>
      <c r="N936" s="2074"/>
      <c r="O936" s="2074"/>
      <c r="P936" s="2074"/>
      <c r="Q936" s="2074"/>
      <c r="R936" s="2074"/>
      <c r="S936" s="2074"/>
      <c r="T936" s="2074"/>
      <c r="U936" s="2074"/>
      <c r="V936" s="2074"/>
      <c r="W936" s="2074"/>
      <c r="X936" s="2074"/>
      <c r="Y936" s="2075"/>
      <c r="Z936" s="134"/>
      <c r="AA936" s="1909" t="s">
        <v>118</v>
      </c>
      <c r="AB936" s="1910"/>
      <c r="AC936" s="142"/>
      <c r="AD936" s="1691">
        <f>ROUND(IF(AND(AA936="yes",D938&gt;0),AD934*0.2,0),0)</f>
        <v>1381564</v>
      </c>
      <c r="AE936" s="1691"/>
      <c r="AF936" s="1691"/>
      <c r="AG936" s="1691"/>
      <c r="AH936" s="1691"/>
      <c r="AI936" s="1691"/>
      <c r="AJ936" s="1691"/>
      <c r="AK936" s="169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0" t="s">
        <v>2228</v>
      </c>
      <c r="E937" s="1881"/>
      <c r="F937" s="1881"/>
      <c r="G937" s="1881"/>
      <c r="H937" s="1881"/>
      <c r="I937" s="1881"/>
      <c r="J937" s="1881"/>
      <c r="K937" s="1881"/>
      <c r="L937" s="1881"/>
      <c r="M937" s="1881"/>
      <c r="N937" s="1881"/>
      <c r="O937" s="1881"/>
      <c r="P937" s="1881"/>
      <c r="Q937" s="1881"/>
      <c r="R937" s="1881"/>
      <c r="S937" s="1881"/>
      <c r="T937" s="1881"/>
      <c r="U937" s="1881"/>
      <c r="V937" s="1881"/>
      <c r="W937" s="1881"/>
      <c r="X937" s="1881"/>
      <c r="Y937" s="1895"/>
      <c r="Z937" s="127"/>
      <c r="AA937" s="129"/>
      <c r="AB937" s="129"/>
      <c r="AC937" s="138"/>
      <c r="AD937" s="1693"/>
      <c r="AE937" s="1693"/>
      <c r="AF937" s="1693"/>
      <c r="AG937" s="1693"/>
      <c r="AH937" s="1693"/>
      <c r="AI937" s="1693"/>
      <c r="AJ937" s="1693"/>
      <c r="AK937" s="169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7" t="s">
        <v>2344</v>
      </c>
      <c r="E938" s="1848"/>
      <c r="F938" s="1848"/>
      <c r="G938" s="1848"/>
      <c r="H938" s="1848"/>
      <c r="I938" s="1848"/>
      <c r="J938" s="1848"/>
      <c r="K938" s="1848"/>
      <c r="L938" s="1848"/>
      <c r="M938" s="1848"/>
      <c r="N938" s="1848"/>
      <c r="O938" s="1848"/>
      <c r="P938" s="1848"/>
      <c r="Q938" s="1848"/>
      <c r="R938" s="1848"/>
      <c r="S938" s="1848"/>
      <c r="T938" s="1848"/>
      <c r="U938" s="1848"/>
      <c r="V938" s="1848"/>
      <c r="W938" s="1848"/>
      <c r="X938" s="1848"/>
      <c r="Y938" s="1849"/>
      <c r="Z938" s="132"/>
      <c r="AA938" s="15"/>
      <c r="AB938" s="15"/>
      <c r="AC938" s="133"/>
      <c r="AD938" s="1695"/>
      <c r="AE938" s="1695"/>
      <c r="AF938" s="1695"/>
      <c r="AG938" s="1695"/>
      <c r="AH938" s="1695"/>
      <c r="AI938" s="1695"/>
      <c r="AJ938" s="1695"/>
      <c r="AK938" s="169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3" t="s">
        <v>2229</v>
      </c>
      <c r="E939" s="2074"/>
      <c r="F939" s="2074"/>
      <c r="G939" s="2074"/>
      <c r="H939" s="2074"/>
      <c r="I939" s="2074"/>
      <c r="J939" s="2074"/>
      <c r="K939" s="2074"/>
      <c r="L939" s="2074"/>
      <c r="M939" s="2074"/>
      <c r="N939" s="2074"/>
      <c r="O939" s="2074"/>
      <c r="P939" s="2074"/>
      <c r="Q939" s="2074"/>
      <c r="R939" s="2074"/>
      <c r="S939" s="2074"/>
      <c r="T939" s="2074"/>
      <c r="U939" s="2074"/>
      <c r="V939" s="2074"/>
      <c r="W939" s="2074"/>
      <c r="X939" s="2074"/>
      <c r="Y939" s="2075"/>
      <c r="Z939" s="134"/>
      <c r="AA939" s="1909" t="s">
        <v>536</v>
      </c>
      <c r="AB939" s="1910"/>
      <c r="AC939" s="142"/>
      <c r="AD939" s="1859">
        <f>ROUND(IF(AA939="yes",AD934*0.05,0),0)</f>
        <v>0</v>
      </c>
      <c r="AE939" s="1691"/>
      <c r="AF939" s="1691"/>
      <c r="AG939" s="1691"/>
      <c r="AH939" s="1691"/>
      <c r="AI939" s="1691"/>
      <c r="AJ939" s="1691"/>
      <c r="AK939" s="169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6" t="s">
        <v>2230</v>
      </c>
      <c r="E940" s="2077"/>
      <c r="F940" s="2077"/>
      <c r="G940" s="2077"/>
      <c r="H940" s="2077"/>
      <c r="I940" s="2077"/>
      <c r="J940" s="2077"/>
      <c r="K940" s="2077"/>
      <c r="L940" s="2077"/>
      <c r="M940" s="2077"/>
      <c r="N940" s="2077"/>
      <c r="O940" s="2077"/>
      <c r="P940" s="2077"/>
      <c r="Q940" s="2077"/>
      <c r="R940" s="2077"/>
      <c r="S940" s="2077"/>
      <c r="T940" s="2077"/>
      <c r="U940" s="2077"/>
      <c r="V940" s="2077"/>
      <c r="W940" s="2077"/>
      <c r="X940" s="2077"/>
      <c r="Y940" s="2078"/>
      <c r="Z940" s="818"/>
      <c r="AA940" s="201"/>
      <c r="AB940" s="201"/>
      <c r="AC940" s="819"/>
      <c r="AD940" s="1860"/>
      <c r="AE940" s="1693"/>
      <c r="AF940" s="1693"/>
      <c r="AG940" s="1693"/>
      <c r="AH940" s="1693"/>
      <c r="AI940" s="1693"/>
      <c r="AJ940" s="1693"/>
      <c r="AK940" s="169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6"/>
      <c r="E941" s="2077"/>
      <c r="F941" s="2077"/>
      <c r="G941" s="2077"/>
      <c r="H941" s="2077"/>
      <c r="I941" s="2077"/>
      <c r="J941" s="2077"/>
      <c r="K941" s="2077"/>
      <c r="L941" s="2077"/>
      <c r="M941" s="2077"/>
      <c r="N941" s="2077"/>
      <c r="O941" s="2077"/>
      <c r="P941" s="2077"/>
      <c r="Q941" s="2077"/>
      <c r="R941" s="2077"/>
      <c r="S941" s="2077"/>
      <c r="T941" s="2077"/>
      <c r="U941" s="2077"/>
      <c r="V941" s="2077"/>
      <c r="W941" s="2077"/>
      <c r="X941" s="2077"/>
      <c r="Y941" s="2078"/>
      <c r="Z941" s="818"/>
      <c r="AA941" s="201"/>
      <c r="AB941" s="201"/>
      <c r="AC941" s="819"/>
      <c r="AD941" s="1860"/>
      <c r="AE941" s="1693"/>
      <c r="AF941" s="1693"/>
      <c r="AG941" s="1693"/>
      <c r="AH941" s="1693"/>
      <c r="AI941" s="1693"/>
      <c r="AJ941" s="1693"/>
      <c r="AK941" s="169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79"/>
      <c r="E942" s="2080"/>
      <c r="F942" s="2080"/>
      <c r="G942" s="2080"/>
      <c r="H942" s="2080"/>
      <c r="I942" s="2080"/>
      <c r="J942" s="2080"/>
      <c r="K942" s="2080"/>
      <c r="L942" s="2080"/>
      <c r="M942" s="2080"/>
      <c r="N942" s="2080"/>
      <c r="O942" s="2080"/>
      <c r="P942" s="2080"/>
      <c r="Q942" s="2080"/>
      <c r="R942" s="2080"/>
      <c r="S942" s="2080"/>
      <c r="T942" s="2080"/>
      <c r="U942" s="2080"/>
      <c r="V942" s="2080"/>
      <c r="W942" s="2080"/>
      <c r="X942" s="2080"/>
      <c r="Y942" s="2081"/>
      <c r="Z942" s="820"/>
      <c r="AA942" s="817"/>
      <c r="AB942" s="817"/>
      <c r="AC942" s="821"/>
      <c r="AD942" s="1827"/>
      <c r="AE942" s="1695"/>
      <c r="AF942" s="1695"/>
      <c r="AG942" s="1695"/>
      <c r="AH942" s="1695"/>
      <c r="AI942" s="1695"/>
      <c r="AJ942" s="1695"/>
      <c r="AK942" s="169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3" t="s">
        <v>2231</v>
      </c>
      <c r="E943" s="2074"/>
      <c r="F943" s="2074"/>
      <c r="G943" s="2074"/>
      <c r="H943" s="2074"/>
      <c r="I943" s="2074"/>
      <c r="J943" s="2074"/>
      <c r="K943" s="2074"/>
      <c r="L943" s="2074"/>
      <c r="M943" s="2074"/>
      <c r="N943" s="2074"/>
      <c r="O943" s="2074"/>
      <c r="P943" s="2074"/>
      <c r="Q943" s="2074"/>
      <c r="R943" s="2074"/>
      <c r="S943" s="2074"/>
      <c r="T943" s="2074"/>
      <c r="U943" s="2074"/>
      <c r="V943" s="2074"/>
      <c r="W943" s="2074"/>
      <c r="X943" s="2074"/>
      <c r="Y943" s="2075"/>
      <c r="Z943" s="127"/>
      <c r="AA943" s="1703" t="s">
        <v>536</v>
      </c>
      <c r="AB943" s="1704"/>
      <c r="AC943" s="138"/>
      <c r="AD943" s="1693">
        <f>ROUND(IF(AA943="yes",AD934*0.07,0),0)</f>
        <v>0</v>
      </c>
      <c r="AE943" s="1693"/>
      <c r="AF943" s="1693"/>
      <c r="AG943" s="1693"/>
      <c r="AH943" s="1693"/>
      <c r="AI943" s="1693"/>
      <c r="AJ943" s="1693"/>
      <c r="AK943" s="169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8" t="s">
        <v>2232</v>
      </c>
      <c r="E944" s="1879"/>
      <c r="F944" s="1879"/>
      <c r="G944" s="1879"/>
      <c r="H944" s="1879"/>
      <c r="I944" s="1879"/>
      <c r="J944" s="1879"/>
      <c r="K944" s="1879"/>
      <c r="L944" s="1879"/>
      <c r="M944" s="1879"/>
      <c r="N944" s="1879"/>
      <c r="O944" s="1879"/>
      <c r="P944" s="1879"/>
      <c r="Q944" s="1879"/>
      <c r="R944" s="1879"/>
      <c r="S944" s="1879"/>
      <c r="T944" s="1879"/>
      <c r="U944" s="1879"/>
      <c r="V944" s="1879"/>
      <c r="W944" s="1879"/>
      <c r="X944" s="1879"/>
      <c r="Y944" s="1893"/>
      <c r="Z944" s="127"/>
      <c r="AA944" s="1705"/>
      <c r="AB944" s="1705"/>
      <c r="AC944" s="138"/>
      <c r="AD944" s="1693"/>
      <c r="AE944" s="1693"/>
      <c r="AF944" s="1693"/>
      <c r="AG944" s="1693"/>
      <c r="AH944" s="1693"/>
      <c r="AI944" s="1693"/>
      <c r="AJ944" s="1693"/>
      <c r="AK944" s="169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8"/>
      <c r="E945" s="1879"/>
      <c r="F945" s="1879"/>
      <c r="G945" s="1879"/>
      <c r="H945" s="1879"/>
      <c r="I945" s="1879"/>
      <c r="J945" s="1879"/>
      <c r="K945" s="1879"/>
      <c r="L945" s="1879"/>
      <c r="M945" s="1879"/>
      <c r="N945" s="1879"/>
      <c r="O945" s="1879"/>
      <c r="P945" s="1879"/>
      <c r="Q945" s="1879"/>
      <c r="R945" s="1879"/>
      <c r="S945" s="1879"/>
      <c r="T945" s="1879"/>
      <c r="U945" s="1879"/>
      <c r="V945" s="1879"/>
      <c r="W945" s="1879"/>
      <c r="X945" s="1879"/>
      <c r="Y945" s="1893"/>
      <c r="Z945" s="127"/>
      <c r="AA945" s="129"/>
      <c r="AB945" s="129"/>
      <c r="AC945" s="138"/>
      <c r="AD945" s="1693"/>
      <c r="AE945" s="1693"/>
      <c r="AF945" s="1693"/>
      <c r="AG945" s="1693"/>
      <c r="AH945" s="1693"/>
      <c r="AI945" s="1693"/>
      <c r="AJ945" s="1693"/>
      <c r="AK945" s="169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0"/>
      <c r="E946" s="1881"/>
      <c r="F946" s="1881"/>
      <c r="G946" s="1881"/>
      <c r="H946" s="1881"/>
      <c r="I946" s="1881"/>
      <c r="J946" s="1881"/>
      <c r="K946" s="1881"/>
      <c r="L946" s="1881"/>
      <c r="M946" s="1881"/>
      <c r="N946" s="1881"/>
      <c r="O946" s="1881"/>
      <c r="P946" s="1881"/>
      <c r="Q946" s="1881"/>
      <c r="R946" s="1881"/>
      <c r="S946" s="1881"/>
      <c r="T946" s="1881"/>
      <c r="U946" s="1881"/>
      <c r="V946" s="1881"/>
      <c r="W946" s="1881"/>
      <c r="X946" s="1881"/>
      <c r="Y946" s="1895"/>
      <c r="Z946" s="132"/>
      <c r="AA946" s="15"/>
      <c r="AB946" s="15"/>
      <c r="AC946" s="133"/>
      <c r="AD946" s="1695"/>
      <c r="AE946" s="1695"/>
      <c r="AF946" s="1695"/>
      <c r="AG946" s="1695"/>
      <c r="AH946" s="1695"/>
      <c r="AI946" s="1695"/>
      <c r="AJ946" s="1695"/>
      <c r="AK946" s="169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5" t="s">
        <v>2233</v>
      </c>
      <c r="E947" s="1876"/>
      <c r="F947" s="1876"/>
      <c r="G947" s="1876"/>
      <c r="H947" s="1876"/>
      <c r="I947" s="1876"/>
      <c r="J947" s="1876"/>
      <c r="K947" s="1876"/>
      <c r="L947" s="1876"/>
      <c r="M947" s="1876"/>
      <c r="N947" s="1876"/>
      <c r="O947" s="1876"/>
      <c r="P947" s="1876"/>
      <c r="Q947" s="1876"/>
      <c r="R947" s="1876"/>
      <c r="S947" s="1876"/>
      <c r="T947" s="1876"/>
      <c r="U947" s="1876"/>
      <c r="V947" s="1876"/>
      <c r="W947" s="1876"/>
      <c r="X947" s="1876"/>
      <c r="Y947" s="1877"/>
      <c r="Z947" s="127"/>
      <c r="AA947" s="1703" t="s">
        <v>536</v>
      </c>
      <c r="AB947" s="1704"/>
      <c r="AC947" s="65"/>
      <c r="AD947" s="1690">
        <f>ROUND(IF(AA947="yes",AD934*0.02,0),0)</f>
        <v>0</v>
      </c>
      <c r="AE947" s="1691"/>
      <c r="AF947" s="1691"/>
      <c r="AG947" s="1691"/>
      <c r="AH947" s="1691"/>
      <c r="AI947" s="1691"/>
      <c r="AJ947" s="1691"/>
      <c r="AK947" s="169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27"/>
      <c r="AE948" s="1695"/>
      <c r="AF948" s="1695"/>
      <c r="AG948" s="1695"/>
      <c r="AH948" s="1695"/>
      <c r="AI948" s="1695"/>
      <c r="AJ948" s="1695"/>
      <c r="AK948" s="169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5" t="s">
        <v>2235</v>
      </c>
      <c r="E949" s="1876"/>
      <c r="F949" s="1876"/>
      <c r="G949" s="1876"/>
      <c r="H949" s="1876"/>
      <c r="I949" s="1876"/>
      <c r="J949" s="1876"/>
      <c r="K949" s="1876"/>
      <c r="L949" s="1876"/>
      <c r="M949" s="1876"/>
      <c r="N949" s="1876"/>
      <c r="O949" s="1876"/>
      <c r="P949" s="1876"/>
      <c r="Q949" s="1876"/>
      <c r="R949" s="1876"/>
      <c r="S949" s="1876"/>
      <c r="T949" s="1876"/>
      <c r="U949" s="1876"/>
      <c r="V949" s="1876"/>
      <c r="W949" s="1876"/>
      <c r="X949" s="1876"/>
      <c r="Y949" s="1877"/>
      <c r="Z949" s="134"/>
      <c r="AA949" s="1909" t="s">
        <v>536</v>
      </c>
      <c r="AB949" s="1910"/>
      <c r="AC949" s="65"/>
      <c r="AD949" s="1690">
        <f>ROUND(IF(AND(AA949="yes",AE222&gt;0.999999999),AD934*0.02,0),0)</f>
        <v>0</v>
      </c>
      <c r="AE949" s="1691"/>
      <c r="AF949" s="1691"/>
      <c r="AG949" s="1691"/>
      <c r="AH949" s="1691"/>
      <c r="AI949" s="1691"/>
      <c r="AJ949" s="1691"/>
      <c r="AK949" s="169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8" t="s">
        <v>2236</v>
      </c>
      <c r="E950" s="1879"/>
      <c r="F950" s="1879"/>
      <c r="G950" s="1879"/>
      <c r="H950" s="1879"/>
      <c r="I950" s="1879"/>
      <c r="J950" s="1879"/>
      <c r="K950" s="1879"/>
      <c r="L950" s="1879"/>
      <c r="M950" s="1879"/>
      <c r="N950" s="1879"/>
      <c r="O950" s="1879"/>
      <c r="P950" s="1879"/>
      <c r="Q950" s="1879"/>
      <c r="R950" s="1879"/>
      <c r="S950" s="1879"/>
      <c r="T950" s="1879"/>
      <c r="U950" s="1879"/>
      <c r="V950" s="1879"/>
      <c r="W950" s="1879"/>
      <c r="X950" s="1879"/>
      <c r="Y950" s="1879"/>
      <c r="Z950" s="127"/>
      <c r="AA950" s="129"/>
      <c r="AB950" s="129"/>
      <c r="AC950" s="138"/>
      <c r="AD950" s="1693"/>
      <c r="AE950" s="1693"/>
      <c r="AF950" s="1693"/>
      <c r="AG950" s="1693"/>
      <c r="AH950" s="1693"/>
      <c r="AI950" s="1693"/>
      <c r="AJ950" s="1693"/>
      <c r="AK950" s="169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0"/>
      <c r="E951" s="1881"/>
      <c r="F951" s="1881"/>
      <c r="G951" s="1881"/>
      <c r="H951" s="1881"/>
      <c r="I951" s="1881"/>
      <c r="J951" s="1881"/>
      <c r="K951" s="1881"/>
      <c r="L951" s="1881"/>
      <c r="M951" s="1881"/>
      <c r="N951" s="1881"/>
      <c r="O951" s="1881"/>
      <c r="P951" s="1881"/>
      <c r="Q951" s="1881"/>
      <c r="R951" s="1881"/>
      <c r="S951" s="1881"/>
      <c r="T951" s="1881"/>
      <c r="U951" s="1881"/>
      <c r="V951" s="1881"/>
      <c r="W951" s="1881"/>
      <c r="X951" s="1881"/>
      <c r="Y951" s="1881"/>
      <c r="Z951" s="132"/>
      <c r="AA951" s="15"/>
      <c r="AB951" s="15"/>
      <c r="AC951" s="133"/>
      <c r="AD951" s="1695"/>
      <c r="AE951" s="1695"/>
      <c r="AF951" s="1695"/>
      <c r="AG951" s="1695"/>
      <c r="AH951" s="1695"/>
      <c r="AI951" s="1695"/>
      <c r="AJ951" s="1695"/>
      <c r="AK951" s="169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5" t="s">
        <v>2238</v>
      </c>
      <c r="E952" s="1876"/>
      <c r="F952" s="1876"/>
      <c r="G952" s="1876"/>
      <c r="H952" s="1876"/>
      <c r="I952" s="1876"/>
      <c r="J952" s="1876"/>
      <c r="K952" s="1876"/>
      <c r="L952" s="1876"/>
      <c r="M952" s="1876"/>
      <c r="N952" s="1876"/>
      <c r="O952" s="1876"/>
      <c r="P952" s="1876"/>
      <c r="Q952" s="1876"/>
      <c r="R952" s="1876"/>
      <c r="S952" s="1876"/>
      <c r="T952" s="1876"/>
      <c r="U952" s="1876"/>
      <c r="V952" s="1876"/>
      <c r="W952" s="1876"/>
      <c r="X952" s="1876"/>
      <c r="Y952" s="1877"/>
      <c r="Z952" s="127"/>
      <c r="AA952" s="1703" t="s">
        <v>536</v>
      </c>
      <c r="AB952" s="1704"/>
      <c r="AC952" s="138"/>
      <c r="AD952" s="1690">
        <f>IF(AA952="yes",AD934*AN901,0)</f>
        <v>0</v>
      </c>
      <c r="AE952" s="1691"/>
      <c r="AF952" s="1691"/>
      <c r="AG952" s="1691"/>
      <c r="AH952" s="1691"/>
      <c r="AI952" s="1691"/>
      <c r="AJ952" s="1691"/>
      <c r="AK952" s="169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8" t="s">
        <v>2237</v>
      </c>
      <c r="E953" s="1882"/>
      <c r="F953" s="1882"/>
      <c r="G953" s="1882"/>
      <c r="H953" s="1882"/>
      <c r="I953" s="1882"/>
      <c r="J953" s="1882"/>
      <c r="K953" s="1882"/>
      <c r="L953" s="1882"/>
      <c r="M953" s="1882"/>
      <c r="N953" s="1882"/>
      <c r="O953" s="1882"/>
      <c r="P953" s="1882"/>
      <c r="Q953" s="1882"/>
      <c r="R953" s="1882"/>
      <c r="S953" s="1882"/>
      <c r="T953" s="1882"/>
      <c r="U953" s="1882"/>
      <c r="V953" s="1882"/>
      <c r="W953" s="1882"/>
      <c r="X953" s="1882"/>
      <c r="Y953" s="1883"/>
      <c r="Z953" s="127"/>
      <c r="AA953" s="129"/>
      <c r="AB953" s="129"/>
      <c r="AC953" s="138"/>
      <c r="AD953" s="1860"/>
      <c r="AE953" s="1693"/>
      <c r="AF953" s="1693"/>
      <c r="AG953" s="1693"/>
      <c r="AH953" s="1693"/>
      <c r="AI953" s="1693"/>
      <c r="AJ953" s="1693"/>
      <c r="AK953" s="169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8"/>
      <c r="E954" s="1882"/>
      <c r="F954" s="1882"/>
      <c r="G954" s="1882"/>
      <c r="H954" s="1882"/>
      <c r="I954" s="1882"/>
      <c r="J954" s="1882"/>
      <c r="K954" s="1882"/>
      <c r="L954" s="1882"/>
      <c r="M954" s="1882"/>
      <c r="N954" s="1882"/>
      <c r="O954" s="1882"/>
      <c r="P954" s="1882"/>
      <c r="Q954" s="1882"/>
      <c r="R954" s="1882"/>
      <c r="S954" s="1882"/>
      <c r="T954" s="1882"/>
      <c r="U954" s="1882"/>
      <c r="V954" s="1882"/>
      <c r="W954" s="1882"/>
      <c r="X954" s="1882"/>
      <c r="Y954" s="1883"/>
      <c r="Z954" s="127"/>
      <c r="AA954" s="129"/>
      <c r="AB954" s="129"/>
      <c r="AC954" s="138"/>
      <c r="AD954" s="1860"/>
      <c r="AE954" s="1693"/>
      <c r="AF954" s="1693"/>
      <c r="AG954" s="1693"/>
      <c r="AH954" s="1693"/>
      <c r="AI954" s="1693"/>
      <c r="AJ954" s="1693"/>
      <c r="AK954" s="169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4"/>
      <c r="E955" s="1885"/>
      <c r="F955" s="1885"/>
      <c r="G955" s="1885"/>
      <c r="H955" s="1885"/>
      <c r="I955" s="1885"/>
      <c r="J955" s="1885"/>
      <c r="K955" s="1885"/>
      <c r="L955" s="1885"/>
      <c r="M955" s="1885"/>
      <c r="N955" s="1885"/>
      <c r="O955" s="1885"/>
      <c r="P955" s="1885"/>
      <c r="Q955" s="1885"/>
      <c r="R955" s="1885"/>
      <c r="S955" s="1885"/>
      <c r="T955" s="1885"/>
      <c r="U955" s="1885"/>
      <c r="V955" s="1885"/>
      <c r="W955" s="1885"/>
      <c r="X955" s="1885"/>
      <c r="Y955" s="1886"/>
      <c r="Z955" s="132"/>
      <c r="AA955" s="15"/>
      <c r="AB955" s="15"/>
      <c r="AC955" s="133"/>
      <c r="AD955" s="1827"/>
      <c r="AE955" s="1695"/>
      <c r="AF955" s="1695"/>
      <c r="AG955" s="1695"/>
      <c r="AH955" s="1695"/>
      <c r="AI955" s="1695"/>
      <c r="AJ955" s="1695"/>
      <c r="AK955" s="169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87" t="s">
        <v>2239</v>
      </c>
      <c r="E956" s="1888"/>
      <c r="F956" s="1888"/>
      <c r="G956" s="1888"/>
      <c r="H956" s="1888"/>
      <c r="I956" s="1888"/>
      <c r="J956" s="1888"/>
      <c r="K956" s="1888"/>
      <c r="L956" s="1888"/>
      <c r="M956" s="1888"/>
      <c r="N956" s="1888"/>
      <c r="O956" s="1888"/>
      <c r="P956" s="1888"/>
      <c r="Q956" s="1888"/>
      <c r="R956" s="1888"/>
      <c r="S956" s="1888"/>
      <c r="T956" s="1888"/>
      <c r="U956" s="1888"/>
      <c r="V956" s="1888"/>
      <c r="W956" s="1888"/>
      <c r="X956" s="1888"/>
      <c r="Y956" s="1889"/>
      <c r="Z956" s="127"/>
      <c r="AA956" s="1703" t="s">
        <v>536</v>
      </c>
      <c r="AB956" s="1704"/>
      <c r="AC956" s="65"/>
      <c r="AD956" s="1850"/>
      <c r="AE956" s="1851"/>
      <c r="AF956" s="1851"/>
      <c r="AG956" s="1851"/>
      <c r="AH956" s="1851"/>
      <c r="AI956" s="1851"/>
      <c r="AJ956" s="1851"/>
      <c r="AK956" s="1852"/>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0"/>
      <c r="E957" s="1891"/>
      <c r="F957" s="1891"/>
      <c r="G957" s="1891"/>
      <c r="H957" s="1891"/>
      <c r="I957" s="1891"/>
      <c r="J957" s="1891"/>
      <c r="K957" s="1891"/>
      <c r="L957" s="1891"/>
      <c r="M957" s="1891"/>
      <c r="N957" s="1891"/>
      <c r="O957" s="1891"/>
      <c r="P957" s="1891"/>
      <c r="Q957" s="1891"/>
      <c r="R957" s="1891"/>
      <c r="S957" s="1891"/>
      <c r="T957" s="1891"/>
      <c r="U957" s="1891"/>
      <c r="V957" s="1891"/>
      <c r="W957" s="1891"/>
      <c r="X957" s="1891"/>
      <c r="Y957" s="1892"/>
      <c r="Z957" s="1915">
        <f>IF(AA956="yes","Please Select Type and Enter Amount:",0)</f>
        <v>0</v>
      </c>
      <c r="AA957" s="1916"/>
      <c r="AB957" s="1916"/>
      <c r="AC957" s="1917"/>
      <c r="AD957" s="1853"/>
      <c r="AE957" s="1854"/>
      <c r="AF957" s="1854"/>
      <c r="AG957" s="1854"/>
      <c r="AH957" s="1854"/>
      <c r="AI957" s="1854"/>
      <c r="AJ957" s="1854"/>
      <c r="AK957" s="1855"/>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8" t="s">
        <v>2240</v>
      </c>
      <c r="E958" s="1879"/>
      <c r="F958" s="1879"/>
      <c r="G958" s="1879"/>
      <c r="H958" s="1879"/>
      <c r="I958" s="1879"/>
      <c r="J958" s="1879"/>
      <c r="K958" s="1879"/>
      <c r="L958" s="1879"/>
      <c r="M958" s="1879"/>
      <c r="N958" s="1879"/>
      <c r="O958" s="1879"/>
      <c r="P958" s="1879"/>
      <c r="Q958" s="1879"/>
      <c r="R958" s="1879"/>
      <c r="S958" s="1879"/>
      <c r="T958" s="1879"/>
      <c r="U958" s="1879"/>
      <c r="V958" s="1879"/>
      <c r="W958" s="1879"/>
      <c r="X958" s="1879"/>
      <c r="Y958" s="1893"/>
      <c r="Z958" s="1915"/>
      <c r="AA958" s="1916"/>
      <c r="AB958" s="1916"/>
      <c r="AC958" s="1917"/>
      <c r="AD958" s="1853"/>
      <c r="AE958" s="1854"/>
      <c r="AF958" s="1854"/>
      <c r="AG958" s="1854"/>
      <c r="AH958" s="1854"/>
      <c r="AI958" s="1854"/>
      <c r="AJ958" s="1854"/>
      <c r="AK958" s="1855"/>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8"/>
      <c r="E959" s="1879"/>
      <c r="F959" s="1879"/>
      <c r="G959" s="1879"/>
      <c r="H959" s="1879"/>
      <c r="I959" s="1879"/>
      <c r="J959" s="1879"/>
      <c r="K959" s="1879"/>
      <c r="L959" s="1879"/>
      <c r="M959" s="1879"/>
      <c r="N959" s="1879"/>
      <c r="O959" s="1879"/>
      <c r="P959" s="1879"/>
      <c r="Q959" s="1879"/>
      <c r="R959" s="1879"/>
      <c r="S959" s="1879"/>
      <c r="T959" s="1879"/>
      <c r="U959" s="1879"/>
      <c r="V959" s="1879"/>
      <c r="W959" s="1879"/>
      <c r="X959" s="1879"/>
      <c r="Y959" s="1893"/>
      <c r="Z959" s="1915"/>
      <c r="AA959" s="1916"/>
      <c r="AB959" s="1916"/>
      <c r="AC959" s="1917"/>
      <c r="AD959" s="1853"/>
      <c r="AE959" s="1854"/>
      <c r="AF959" s="1854"/>
      <c r="AG959" s="1854"/>
      <c r="AH959" s="1854"/>
      <c r="AI959" s="1854"/>
      <c r="AJ959" s="1854"/>
      <c r="AK959" s="1855"/>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8"/>
      <c r="E960" s="1879"/>
      <c r="F960" s="1879"/>
      <c r="G960" s="1879"/>
      <c r="H960" s="1879"/>
      <c r="I960" s="1879"/>
      <c r="J960" s="1881"/>
      <c r="K960" s="1881"/>
      <c r="L960" s="1881"/>
      <c r="M960" s="1881"/>
      <c r="N960" s="1881"/>
      <c r="O960" s="1881"/>
      <c r="P960" s="1881"/>
      <c r="Q960" s="1881"/>
      <c r="R960" s="1879"/>
      <c r="S960" s="1879"/>
      <c r="T960" s="1879"/>
      <c r="U960" s="1879"/>
      <c r="V960" s="1879"/>
      <c r="W960" s="1879"/>
      <c r="X960" s="1879"/>
      <c r="Y960" s="1893"/>
      <c r="Z960" s="1915"/>
      <c r="AA960" s="1916"/>
      <c r="AB960" s="1916"/>
      <c r="AC960" s="1917"/>
      <c r="AD960" s="1853"/>
      <c r="AE960" s="1854"/>
      <c r="AF960" s="1854"/>
      <c r="AG960" s="1854"/>
      <c r="AH960" s="1854"/>
      <c r="AI960" s="1854"/>
      <c r="AJ960" s="1854"/>
      <c r="AK960" s="1855"/>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894" t="s">
        <v>135</v>
      </c>
      <c r="K961" s="1894"/>
      <c r="L961" s="1894"/>
      <c r="M961" s="1894"/>
      <c r="N961" s="1894"/>
      <c r="O961" s="1894"/>
      <c r="P961" s="1894"/>
      <c r="Q961" s="1894"/>
      <c r="R961" s="318"/>
      <c r="S961" s="318"/>
      <c r="T961" s="319"/>
      <c r="U961" s="318"/>
      <c r="V961" s="319" t="str">
        <f>IF(AA956="yes",(AD934*0.15),"")</f>
        <v/>
      </c>
      <c r="W961" s="319"/>
      <c r="X961" s="319"/>
      <c r="Y961" s="1424"/>
      <c r="Z961" s="1918"/>
      <c r="AA961" s="1918"/>
      <c r="AB961" s="1918"/>
      <c r="AC961" s="1919"/>
      <c r="AD961" s="1856"/>
      <c r="AE961" s="1857"/>
      <c r="AF961" s="1857"/>
      <c r="AG961" s="1857"/>
      <c r="AH961" s="1857"/>
      <c r="AI961" s="1857"/>
      <c r="AJ961" s="1857"/>
      <c r="AK961" s="1858"/>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5" t="s">
        <v>2242</v>
      </c>
      <c r="E962" s="1876"/>
      <c r="F962" s="1876"/>
      <c r="G962" s="1876"/>
      <c r="H962" s="1876"/>
      <c r="I962" s="1876"/>
      <c r="J962" s="1876"/>
      <c r="K962" s="1876"/>
      <c r="L962" s="1876"/>
      <c r="M962" s="1876"/>
      <c r="N962" s="1876"/>
      <c r="O962" s="1876"/>
      <c r="P962" s="1876"/>
      <c r="Q962" s="1876"/>
      <c r="R962" s="1876"/>
      <c r="S962" s="1876"/>
      <c r="T962" s="1876"/>
      <c r="U962" s="1876"/>
      <c r="V962" s="1876"/>
      <c r="W962" s="1876"/>
      <c r="X962" s="1876"/>
      <c r="Y962" s="1877"/>
      <c r="Z962" s="127"/>
      <c r="AA962" s="1703" t="s">
        <v>536</v>
      </c>
      <c r="AB962" s="1704"/>
      <c r="AC962" s="65"/>
      <c r="AD962" s="1850"/>
      <c r="AE962" s="1851"/>
      <c r="AF962" s="1851"/>
      <c r="AG962" s="1851"/>
      <c r="AH962" s="1851"/>
      <c r="AI962" s="1851"/>
      <c r="AJ962" s="1851"/>
      <c r="AK962" s="1852"/>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8" t="s">
        <v>2241</v>
      </c>
      <c r="E963" s="1879"/>
      <c r="F963" s="1879"/>
      <c r="G963" s="1879"/>
      <c r="H963" s="1879"/>
      <c r="I963" s="1879"/>
      <c r="J963" s="1879"/>
      <c r="K963" s="1879"/>
      <c r="L963" s="1879"/>
      <c r="M963" s="1879"/>
      <c r="N963" s="1879"/>
      <c r="O963" s="1879"/>
      <c r="P963" s="1879"/>
      <c r="Q963" s="1879"/>
      <c r="R963" s="1879"/>
      <c r="S963" s="1879"/>
      <c r="T963" s="1879"/>
      <c r="U963" s="1879"/>
      <c r="V963" s="1879"/>
      <c r="W963" s="1879"/>
      <c r="X963" s="1879"/>
      <c r="Y963" s="1893"/>
      <c r="Z963" s="1706">
        <f>IF(AA962="yes","Please Enter Amount:",0)</f>
        <v>0</v>
      </c>
      <c r="AA963" s="1707"/>
      <c r="AB963" s="1707"/>
      <c r="AC963" s="1707"/>
      <c r="AD963" s="1853"/>
      <c r="AE963" s="1854"/>
      <c r="AF963" s="1854"/>
      <c r="AG963" s="1854"/>
      <c r="AH963" s="1854"/>
      <c r="AI963" s="1854"/>
      <c r="AJ963" s="1854"/>
      <c r="AK963" s="1855"/>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8"/>
      <c r="E964" s="1879"/>
      <c r="F964" s="1879"/>
      <c r="G964" s="1879"/>
      <c r="H964" s="1879"/>
      <c r="I964" s="1879"/>
      <c r="J964" s="1879"/>
      <c r="K964" s="1879"/>
      <c r="L964" s="1879"/>
      <c r="M964" s="1879"/>
      <c r="N964" s="1879"/>
      <c r="O964" s="1879"/>
      <c r="P964" s="1879"/>
      <c r="Q964" s="1879"/>
      <c r="R964" s="1879"/>
      <c r="S964" s="1879"/>
      <c r="T964" s="1879"/>
      <c r="U964" s="1879"/>
      <c r="V964" s="1879"/>
      <c r="W964" s="1879"/>
      <c r="X964" s="1879"/>
      <c r="Y964" s="1893"/>
      <c r="Z964" s="1706"/>
      <c r="AA964" s="1707"/>
      <c r="AB964" s="1707"/>
      <c r="AC964" s="1707"/>
      <c r="AD964" s="1853"/>
      <c r="AE964" s="1854"/>
      <c r="AF964" s="1854"/>
      <c r="AG964" s="1854"/>
      <c r="AH964" s="1854"/>
      <c r="AI964" s="1854"/>
      <c r="AJ964" s="1854"/>
      <c r="AK964" s="1855"/>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0"/>
      <c r="E965" s="1881"/>
      <c r="F965" s="1881"/>
      <c r="G965" s="1881"/>
      <c r="H965" s="1881"/>
      <c r="I965" s="1881"/>
      <c r="J965" s="1881"/>
      <c r="K965" s="1881"/>
      <c r="L965" s="1881"/>
      <c r="M965" s="1881"/>
      <c r="N965" s="1881"/>
      <c r="O965" s="1881"/>
      <c r="P965" s="1881"/>
      <c r="Q965" s="1881"/>
      <c r="R965" s="1881"/>
      <c r="S965" s="1881"/>
      <c r="T965" s="1881"/>
      <c r="U965" s="1881"/>
      <c r="V965" s="1881"/>
      <c r="W965" s="1881"/>
      <c r="X965" s="1881"/>
      <c r="Y965" s="1895"/>
      <c r="Z965" s="1706"/>
      <c r="AA965" s="1707"/>
      <c r="AB965" s="1707"/>
      <c r="AC965" s="1707"/>
      <c r="AD965" s="1856"/>
      <c r="AE965" s="1857"/>
      <c r="AF965" s="1857"/>
      <c r="AG965" s="1857"/>
      <c r="AH965" s="1857"/>
      <c r="AI965" s="1857"/>
      <c r="AJ965" s="1857"/>
      <c r="AK965" s="1858"/>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5" t="s">
        <v>2243</v>
      </c>
      <c r="E966" s="1876"/>
      <c r="F966" s="1876"/>
      <c r="G966" s="1876"/>
      <c r="H966" s="1876"/>
      <c r="I966" s="1876"/>
      <c r="J966" s="1876"/>
      <c r="K966" s="1876"/>
      <c r="L966" s="1876"/>
      <c r="M966" s="1876"/>
      <c r="N966" s="1876"/>
      <c r="O966" s="1876"/>
      <c r="P966" s="1876"/>
      <c r="Q966" s="1876"/>
      <c r="R966" s="1876"/>
      <c r="S966" s="1876"/>
      <c r="T966" s="1876"/>
      <c r="U966" s="1876"/>
      <c r="V966" s="1876"/>
      <c r="W966" s="1876"/>
      <c r="X966" s="1876"/>
      <c r="Y966" s="1877"/>
      <c r="Z966" s="134"/>
      <c r="AA966" s="1909" t="s">
        <v>536</v>
      </c>
      <c r="AB966" s="1910"/>
      <c r="AC966" s="141"/>
      <c r="AD966" s="1690">
        <f>ROUND(IF(AA966="yes",(AD934*0.1),0),0)</f>
        <v>0</v>
      </c>
      <c r="AE966" s="1691"/>
      <c r="AF966" s="1691"/>
      <c r="AG966" s="1691"/>
      <c r="AH966" s="1691"/>
      <c r="AI966" s="1691"/>
      <c r="AJ966" s="1691"/>
      <c r="AK966" s="169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8" t="s">
        <v>2244</v>
      </c>
      <c r="E967" s="1882"/>
      <c r="F967" s="1882"/>
      <c r="G967" s="1882"/>
      <c r="H967" s="1882"/>
      <c r="I967" s="1882"/>
      <c r="J967" s="1882"/>
      <c r="K967" s="1882"/>
      <c r="L967" s="1882"/>
      <c r="M967" s="1882"/>
      <c r="N967" s="1882"/>
      <c r="O967" s="1882"/>
      <c r="P967" s="1882"/>
      <c r="Q967" s="1882"/>
      <c r="R967" s="1882"/>
      <c r="S967" s="1882"/>
      <c r="T967" s="1882"/>
      <c r="U967" s="1882"/>
      <c r="V967" s="1882"/>
      <c r="W967" s="1882"/>
      <c r="X967" s="1882"/>
      <c r="Y967" s="1883"/>
      <c r="Z967" s="127"/>
      <c r="AA967" s="935"/>
      <c r="AB967" s="935"/>
      <c r="AC967" s="935"/>
      <c r="AD967" s="1860"/>
      <c r="AE967" s="1693"/>
      <c r="AF967" s="1693"/>
      <c r="AG967" s="1693"/>
      <c r="AH967" s="1693"/>
      <c r="AI967" s="1693"/>
      <c r="AJ967" s="1693"/>
      <c r="AK967" s="169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4"/>
      <c r="E968" s="1885"/>
      <c r="F968" s="1885"/>
      <c r="G968" s="1885"/>
      <c r="H968" s="1885"/>
      <c r="I968" s="1885"/>
      <c r="J968" s="1885"/>
      <c r="K968" s="1885"/>
      <c r="L968" s="1885"/>
      <c r="M968" s="1885"/>
      <c r="N968" s="1885"/>
      <c r="O968" s="1885"/>
      <c r="P968" s="1885"/>
      <c r="Q968" s="1885"/>
      <c r="R968" s="1885"/>
      <c r="S968" s="1885"/>
      <c r="T968" s="1885"/>
      <c r="U968" s="1885"/>
      <c r="V968" s="1885"/>
      <c r="W968" s="1885"/>
      <c r="X968" s="1885"/>
      <c r="Y968" s="1886"/>
      <c r="Z968" s="127"/>
      <c r="AA968" s="129"/>
      <c r="AB968" s="129"/>
      <c r="AC968" s="129"/>
      <c r="AD968" s="1827"/>
      <c r="AE968" s="1695"/>
      <c r="AF968" s="1695"/>
      <c r="AG968" s="1695"/>
      <c r="AH968" s="1695"/>
      <c r="AI968" s="1695"/>
      <c r="AJ968" s="1695"/>
      <c r="AK968" s="169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5" t="s">
        <v>2246</v>
      </c>
      <c r="E969" s="1876"/>
      <c r="F969" s="1876"/>
      <c r="G969" s="1876"/>
      <c r="H969" s="1876"/>
      <c r="I969" s="1876"/>
      <c r="J969" s="1876"/>
      <c r="K969" s="1876"/>
      <c r="L969" s="1876"/>
      <c r="M969" s="1876"/>
      <c r="N969" s="1876"/>
      <c r="O969" s="1876"/>
      <c r="P969" s="1876"/>
      <c r="Q969" s="1876"/>
      <c r="R969" s="1876"/>
      <c r="S969" s="1876"/>
      <c r="T969" s="1876"/>
      <c r="U969" s="1876"/>
      <c r="V969" s="1876"/>
      <c r="W969" s="1876"/>
      <c r="X969" s="1876"/>
      <c r="Y969" s="1877"/>
      <c r="Z969" s="929"/>
      <c r="AA969" s="1912" t="s">
        <v>536</v>
      </c>
      <c r="AB969" s="1913"/>
      <c r="AC969" s="931"/>
      <c r="AD969" s="1866">
        <f>ROUND(IF(AA969="yes",(AD934*0.1),0),0)</f>
        <v>0</v>
      </c>
      <c r="AE969" s="1867"/>
      <c r="AF969" s="1867"/>
      <c r="AG969" s="1867"/>
      <c r="AH969" s="1867"/>
      <c r="AI969" s="1867"/>
      <c r="AJ969" s="1867"/>
      <c r="AK969" s="1868"/>
      <c r="AL969" s="932"/>
    </row>
    <row r="970" spans="1:96" ht="12.75" customHeight="1">
      <c r="A970" s="928"/>
      <c r="B970" s="933"/>
      <c r="C970" s="934"/>
      <c r="D970" s="1878" t="s">
        <v>2245</v>
      </c>
      <c r="E970" s="1882"/>
      <c r="F970" s="1882"/>
      <c r="G970" s="1882"/>
      <c r="H970" s="1882"/>
      <c r="I970" s="1882"/>
      <c r="J970" s="1882"/>
      <c r="K970" s="1882"/>
      <c r="L970" s="1882"/>
      <c r="M970" s="1882"/>
      <c r="N970" s="1882"/>
      <c r="O970" s="1882"/>
      <c r="P970" s="1882"/>
      <c r="Q970" s="1882"/>
      <c r="R970" s="1882"/>
      <c r="S970" s="1882"/>
      <c r="T970" s="1882"/>
      <c r="U970" s="1882"/>
      <c r="V970" s="1882"/>
      <c r="W970" s="1882"/>
      <c r="X970" s="1882"/>
      <c r="Y970" s="1883"/>
      <c r="Z970" s="933"/>
      <c r="AA970" s="935"/>
      <c r="AB970" s="935"/>
      <c r="AC970" s="935"/>
      <c r="AD970" s="1869"/>
      <c r="AE970" s="1870"/>
      <c r="AF970" s="1870"/>
      <c r="AG970" s="1870"/>
      <c r="AH970" s="1870"/>
      <c r="AI970" s="1870"/>
      <c r="AJ970" s="1870"/>
      <c r="AK970" s="1871"/>
      <c r="AL970" s="932"/>
    </row>
    <row r="971" spans="1:96" ht="12.75" customHeight="1">
      <c r="A971" s="928"/>
      <c r="B971" s="933"/>
      <c r="C971" s="934"/>
      <c r="D971" s="2072"/>
      <c r="E971" s="1882"/>
      <c r="F971" s="1882"/>
      <c r="G971" s="1882"/>
      <c r="H971" s="1882"/>
      <c r="I971" s="1882"/>
      <c r="J971" s="1882"/>
      <c r="K971" s="1882"/>
      <c r="L971" s="1882"/>
      <c r="M971" s="1882"/>
      <c r="N971" s="1882"/>
      <c r="O971" s="1882"/>
      <c r="P971" s="1882"/>
      <c r="Q971" s="1882"/>
      <c r="R971" s="1882"/>
      <c r="S971" s="1882"/>
      <c r="T971" s="1882"/>
      <c r="U971" s="1882"/>
      <c r="V971" s="1882"/>
      <c r="W971" s="1882"/>
      <c r="X971" s="1882"/>
      <c r="Y971" s="1883"/>
      <c r="Z971" s="933"/>
      <c r="AA971" s="935"/>
      <c r="AB971" s="935"/>
      <c r="AC971" s="935"/>
      <c r="AD971" s="1869"/>
      <c r="AE971" s="1870"/>
      <c r="AF971" s="1870"/>
      <c r="AG971" s="1870"/>
      <c r="AH971" s="1870"/>
      <c r="AI971" s="1870"/>
      <c r="AJ971" s="1870"/>
      <c r="AK971" s="1871"/>
      <c r="AL971" s="932"/>
    </row>
    <row r="972" spans="1:96" ht="12.75" customHeight="1">
      <c r="A972" s="928"/>
      <c r="B972" s="933"/>
      <c r="C972" s="934"/>
      <c r="D972" s="2072"/>
      <c r="E972" s="1882"/>
      <c r="F972" s="1882"/>
      <c r="G972" s="1882"/>
      <c r="H972" s="1882"/>
      <c r="I972" s="1882"/>
      <c r="J972" s="1882"/>
      <c r="K972" s="1882"/>
      <c r="L972" s="1882"/>
      <c r="M972" s="1882"/>
      <c r="N972" s="1882"/>
      <c r="O972" s="1882"/>
      <c r="P972" s="1882"/>
      <c r="Q972" s="1882"/>
      <c r="R972" s="1882"/>
      <c r="S972" s="1882"/>
      <c r="T972" s="1882"/>
      <c r="U972" s="1882"/>
      <c r="V972" s="1882"/>
      <c r="W972" s="1882"/>
      <c r="X972" s="1882"/>
      <c r="Y972" s="1883"/>
      <c r="Z972" s="933"/>
      <c r="AA972" s="935"/>
      <c r="AB972" s="935"/>
      <c r="AC972" s="935"/>
      <c r="AD972" s="1869"/>
      <c r="AE972" s="1870"/>
      <c r="AF972" s="1870"/>
      <c r="AG972" s="1870"/>
      <c r="AH972" s="1870"/>
      <c r="AI972" s="1870"/>
      <c r="AJ972" s="1870"/>
      <c r="AK972" s="1871"/>
      <c r="AL972" s="932"/>
    </row>
    <row r="973" spans="1:96" ht="17.649999999999999" customHeight="1">
      <c r="A973" s="928"/>
      <c r="B973" s="933"/>
      <c r="C973" s="934"/>
      <c r="D973" s="1884"/>
      <c r="E973" s="1885"/>
      <c r="F973" s="1885"/>
      <c r="G973" s="1885"/>
      <c r="H973" s="1885"/>
      <c r="I973" s="1885"/>
      <c r="J973" s="1885"/>
      <c r="K973" s="1885"/>
      <c r="L973" s="1885"/>
      <c r="M973" s="1885"/>
      <c r="N973" s="1885"/>
      <c r="O973" s="1885"/>
      <c r="P973" s="1885"/>
      <c r="Q973" s="1885"/>
      <c r="R973" s="1885"/>
      <c r="S973" s="1885"/>
      <c r="T973" s="1885"/>
      <c r="U973" s="1885"/>
      <c r="V973" s="1885"/>
      <c r="W973" s="1885"/>
      <c r="X973" s="1885"/>
      <c r="Y973" s="1886"/>
      <c r="Z973" s="933"/>
      <c r="AA973" s="935"/>
      <c r="AB973" s="935"/>
      <c r="AC973" s="935"/>
      <c r="AD973" s="1869"/>
      <c r="AE973" s="1870"/>
      <c r="AF973" s="1870"/>
      <c r="AG973" s="1870"/>
      <c r="AH973" s="1870"/>
      <c r="AI973" s="1870"/>
      <c r="AJ973" s="1870"/>
      <c r="AK973" s="1871"/>
      <c r="AL973" s="932"/>
    </row>
    <row r="974" spans="1:96" ht="12.75" customHeight="1">
      <c r="A974" s="145"/>
      <c r="B974" s="316"/>
      <c r="C974" s="317"/>
      <c r="D974" s="1906" t="s">
        <v>828</v>
      </c>
      <c r="E974" s="1906"/>
      <c r="F974" s="1906"/>
      <c r="G974" s="1906"/>
      <c r="H974" s="1906"/>
      <c r="I974" s="1906"/>
      <c r="J974" s="1906"/>
      <c r="K974" s="1906"/>
      <c r="L974" s="1906"/>
      <c r="M974" s="1906"/>
      <c r="N974" s="1906"/>
      <c r="O974" s="1906"/>
      <c r="P974" s="1906"/>
      <c r="Q974" s="1906"/>
      <c r="R974" s="1906"/>
      <c r="S974" s="1906"/>
      <c r="T974" s="1906"/>
      <c r="U974" s="1906"/>
      <c r="V974" s="1906"/>
      <c r="W974" s="1906"/>
      <c r="X974" s="1906"/>
      <c r="Y974" s="1906"/>
      <c r="Z974" s="1906"/>
      <c r="AA974" s="1906"/>
      <c r="AB974" s="1906"/>
      <c r="AC974" s="1907"/>
      <c r="AD974" s="1713">
        <f>SUM(AD934:AK973)</f>
        <v>8289384</v>
      </c>
      <c r="AE974" s="1714"/>
      <c r="AF974" s="1714"/>
      <c r="AG974" s="1714"/>
      <c r="AH974" s="1714"/>
      <c r="AI974" s="1714"/>
      <c r="AJ974" s="1714"/>
      <c r="AK974" s="191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4">
        <f>'Sources and Uses Budget'!S106+'Sources and Uses Budget'!T106</f>
        <v>5838772</v>
      </c>
      <c r="Y977" s="1914"/>
      <c r="Z977" s="1914"/>
      <c r="AA977" s="1914"/>
      <c r="AB977" s="1914"/>
      <c r="AC977" s="1914"/>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3">
        <f>X977/AD974</f>
        <v>0.70436741741002706</v>
      </c>
      <c r="Y978" s="1904"/>
      <c r="Z978" s="1904"/>
      <c r="AA978" s="1904"/>
      <c r="AB978" s="1904"/>
      <c r="AC978" s="1905"/>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0"/>
      <c r="F979" s="1680"/>
      <c r="G979" s="1680"/>
      <c r="H979" s="1680"/>
      <c r="I979" s="1680"/>
      <c r="J979" s="1680"/>
      <c r="K979" s="1680"/>
      <c r="L979" s="1680"/>
      <c r="M979" s="1680"/>
      <c r="N979" s="1680"/>
      <c r="O979" s="1680"/>
      <c r="P979" s="1680"/>
      <c r="Q979" s="1680"/>
      <c r="R979" s="1680"/>
      <c r="S979" s="1680"/>
      <c r="T979" s="1680"/>
      <c r="U979" s="1680"/>
      <c r="V979" s="1680"/>
      <c r="W979" s="1680"/>
      <c r="X979" s="1680"/>
      <c r="Y979" s="1680"/>
      <c r="Z979" s="1680"/>
      <c r="AA979" s="1680"/>
      <c r="AB979" s="1680"/>
      <c r="AC979" s="1680"/>
      <c r="AD979" s="1680"/>
      <c r="AE979" s="1680"/>
      <c r="AF979" s="1680"/>
      <c r="AG979" s="1680"/>
      <c r="AH979" s="1680"/>
      <c r="AI979" s="1680"/>
      <c r="AJ979" s="1680"/>
      <c r="AK979" s="168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0"/>
      <c r="E980" s="1680"/>
      <c r="F980" s="1680"/>
      <c r="G980" s="1680"/>
      <c r="H980" s="1680"/>
      <c r="I980" s="1680"/>
      <c r="J980" s="1680"/>
      <c r="K980" s="1680"/>
      <c r="L980" s="1680"/>
      <c r="M980" s="1680"/>
      <c r="N980" s="1680"/>
      <c r="O980" s="1680"/>
      <c r="P980" s="1680"/>
      <c r="Q980" s="1680"/>
      <c r="R980" s="1680"/>
      <c r="S980" s="1680"/>
      <c r="T980" s="1680"/>
      <c r="U980" s="1680"/>
      <c r="V980" s="1680"/>
      <c r="W980" s="1680"/>
      <c r="X980" s="1680"/>
      <c r="Y980" s="1680"/>
      <c r="Z980" s="1680"/>
      <c r="AA980" s="1680"/>
      <c r="AB980" s="1680"/>
      <c r="AC980" s="1680"/>
      <c r="AD980" s="1680"/>
      <c r="AE980" s="1680"/>
      <c r="AF980" s="1680"/>
      <c r="AG980" s="1680"/>
      <c r="AH980" s="1680"/>
      <c r="AI980" s="1680"/>
      <c r="AJ980" s="1680"/>
      <c r="AK980" s="168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0"/>
      <c r="E981" s="1680"/>
      <c r="F981" s="1680"/>
      <c r="G981" s="1680"/>
      <c r="H981" s="1680"/>
      <c r="I981" s="1680"/>
      <c r="J981" s="1680"/>
      <c r="K981" s="1680"/>
      <c r="L981" s="1680"/>
      <c r="M981" s="1680"/>
      <c r="N981" s="1680"/>
      <c r="O981" s="1680"/>
      <c r="P981" s="1680"/>
      <c r="Q981" s="1680"/>
      <c r="R981" s="1680"/>
      <c r="S981" s="1680"/>
      <c r="T981" s="1680"/>
      <c r="U981" s="1680"/>
      <c r="V981" s="1680"/>
      <c r="W981" s="1680"/>
      <c r="X981" s="1680"/>
      <c r="Y981" s="1680"/>
      <c r="Z981" s="1680"/>
      <c r="AA981" s="1680"/>
      <c r="AB981" s="1680"/>
      <c r="AC981" s="1680"/>
      <c r="AD981" s="1680"/>
      <c r="AE981" s="1680"/>
      <c r="AF981" s="1680"/>
      <c r="AG981" s="1680"/>
      <c r="AH981" s="1680"/>
      <c r="AI981" s="1680"/>
      <c r="AJ981" s="1680"/>
      <c r="AK981" s="168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8"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8"/>
      <c r="D982" s="1908"/>
      <c r="E982" s="1908"/>
      <c r="F982" s="1908"/>
      <c r="G982" s="1908"/>
      <c r="H982" s="1908"/>
      <c r="I982" s="1908"/>
      <c r="J982" s="1908"/>
      <c r="K982" s="1908"/>
      <c r="L982" s="1908"/>
      <c r="M982" s="1908"/>
      <c r="N982" s="1908"/>
      <c r="O982" s="1908"/>
      <c r="P982" s="1908"/>
      <c r="Q982" s="1908"/>
      <c r="R982" s="1908"/>
      <c r="S982" s="1908"/>
      <c r="T982" s="1908"/>
      <c r="U982" s="1908"/>
      <c r="V982" s="1908"/>
      <c r="W982" s="1908"/>
      <c r="X982" s="1908"/>
      <c r="Y982" s="1908"/>
      <c r="Z982" s="1908"/>
      <c r="AA982" s="1908"/>
      <c r="AB982" s="1908"/>
      <c r="AC982" s="1908"/>
      <c r="AD982" s="1908"/>
      <c r="AE982" s="1908"/>
      <c r="AF982" s="1908"/>
      <c r="AG982" s="1908"/>
      <c r="AH982" s="1908"/>
      <c r="AI982" s="1908"/>
      <c r="AJ982" s="1908"/>
      <c r="AK982" s="1908"/>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8"/>
      <c r="C983" s="1908"/>
      <c r="D983" s="1908"/>
      <c r="E983" s="1908"/>
      <c r="F983" s="1908"/>
      <c r="G983" s="1908"/>
      <c r="H983" s="1908"/>
      <c r="I983" s="1908"/>
      <c r="J983" s="1908"/>
      <c r="K983" s="1908"/>
      <c r="L983" s="1908"/>
      <c r="M983" s="1908"/>
      <c r="N983" s="1908"/>
      <c r="O983" s="1908"/>
      <c r="P983" s="1908"/>
      <c r="Q983" s="1908"/>
      <c r="R983" s="1908"/>
      <c r="S983" s="1908"/>
      <c r="T983" s="1908"/>
      <c r="U983" s="1908"/>
      <c r="V983" s="1908"/>
      <c r="W983" s="1908"/>
      <c r="X983" s="1908"/>
      <c r="Y983" s="1908"/>
      <c r="Z983" s="1908"/>
      <c r="AA983" s="1908"/>
      <c r="AB983" s="1908"/>
      <c r="AC983" s="1908"/>
      <c r="AD983" s="1908"/>
      <c r="AE983" s="1908"/>
      <c r="AF983" s="1908"/>
      <c r="AG983" s="1908"/>
      <c r="AH983" s="1908"/>
      <c r="AI983" s="1908"/>
      <c r="AJ983" s="1908"/>
      <c r="AK983" s="1908"/>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8">
        <f>IF(ISNA(IF((AD956&gt;(AD934*0.15)),"(f) cannot be greater than 15% of unadjusted eligible basis.",0)),"",(IF((AD956&gt;(AD934*0.15)),"(f) cannot be greater than 15% of unadjusted eligible basis.",0)))</f>
        <v>0</v>
      </c>
      <c r="C984" s="1908"/>
      <c r="D984" s="1908"/>
      <c r="E984" s="1908"/>
      <c r="F984" s="1908"/>
      <c r="G984" s="1908"/>
      <c r="H984" s="1908"/>
      <c r="I984" s="1908"/>
      <c r="J984" s="1908"/>
      <c r="K984" s="1908"/>
      <c r="L984" s="1908"/>
      <c r="M984" s="1908"/>
      <c r="N984" s="1908"/>
      <c r="O984" s="1908"/>
      <c r="P984" s="1908"/>
      <c r="Q984" s="1908"/>
      <c r="R984" s="1908"/>
      <c r="S984" s="1908"/>
      <c r="T984" s="1908"/>
      <c r="U984" s="1908"/>
      <c r="V984" s="1908"/>
      <c r="W984" s="1908"/>
      <c r="X984" s="1908"/>
      <c r="Y984" s="1908"/>
      <c r="Z984" s="1908"/>
      <c r="AA984" s="1908"/>
      <c r="AB984" s="1908"/>
      <c r="AC984" s="1908"/>
      <c r="AD984" s="1908"/>
      <c r="AE984" s="1908"/>
      <c r="AF984" s="1908"/>
      <c r="AG984" s="1908"/>
      <c r="AH984" s="1908"/>
      <c r="AI984" s="1908"/>
      <c r="AJ984" s="1908"/>
      <c r="AK984" s="1908"/>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4" t="s">
        <v>1113</v>
      </c>
      <c r="B985" s="1684"/>
      <c r="C985" s="1684"/>
      <c r="D985" s="1684"/>
      <c r="E985" s="1684"/>
      <c r="F985" s="1684"/>
      <c r="G985" s="1684"/>
      <c r="H985" s="1684"/>
      <c r="I985" s="1684"/>
      <c r="J985" s="1684"/>
      <c r="K985" s="1684"/>
      <c r="L985" s="1684"/>
      <c r="M985" s="1684"/>
      <c r="N985" s="1684"/>
      <c r="O985" s="1684"/>
      <c r="P985" s="1684"/>
      <c r="Q985" s="1684"/>
      <c r="R985" s="1684"/>
      <c r="S985" s="1684"/>
      <c r="T985" s="1684"/>
      <c r="U985" s="1684"/>
      <c r="V985" s="1684"/>
      <c r="W985" s="1684"/>
      <c r="X985" s="1684"/>
      <c r="Y985" s="1684"/>
      <c r="Z985" s="1684"/>
      <c r="AA985" s="1684"/>
      <c r="AB985" s="1684"/>
      <c r="AC985" s="1684"/>
      <c r="AD985" s="1684"/>
      <c r="AE985" s="1684"/>
      <c r="AF985" s="1684"/>
      <c r="AG985" s="1684"/>
      <c r="AH985" s="1684"/>
      <c r="AI985" s="1684"/>
      <c r="AJ985" s="1684"/>
      <c r="AK985" s="168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1" t="s">
        <v>135</v>
      </c>
      <c r="B989" s="1631"/>
      <c r="C989" s="17">
        <v>1</v>
      </c>
      <c r="D989" s="1517" t="s">
        <v>1746</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2"/>
      <c r="AU994" s="1902"/>
      <c r="AV994" s="1902"/>
      <c r="AW994" s="1902"/>
      <c r="AX994" s="1902"/>
      <c r="AY994" s="1902"/>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1" t="s">
        <v>135</v>
      </c>
      <c r="B995" s="1631"/>
      <c r="C995" s="17">
        <v>2</v>
      </c>
      <c r="D995" s="1516" t="s">
        <v>1747</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1" t="s">
        <v>135</v>
      </c>
      <c r="B1001" s="1631"/>
      <c r="C1001" s="17">
        <v>3</v>
      </c>
      <c r="D1001" s="1516" t="s">
        <v>2226</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1" t="s">
        <v>135</v>
      </c>
      <c r="B1007" s="1631"/>
      <c r="C1007" s="17">
        <v>4</v>
      </c>
      <c r="D1007" s="1517" t="s">
        <v>1748</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1" t="s">
        <v>135</v>
      </c>
      <c r="B1010" s="1631"/>
      <c r="C1010" s="17">
        <v>5</v>
      </c>
      <c r="D1010" s="1516" t="s">
        <v>1995</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1" t="s">
        <v>135</v>
      </c>
      <c r="B1015" s="1631"/>
      <c r="C1015" s="17">
        <v>6</v>
      </c>
      <c r="D1015" s="1517" t="s">
        <v>1749</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1" t="s">
        <v>135</v>
      </c>
      <c r="B1018" s="1631"/>
      <c r="C1018" s="585">
        <v>7</v>
      </c>
      <c r="D1018" s="1517" t="s">
        <v>1751</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1" t="s">
        <v>135</v>
      </c>
      <c r="B1022" s="1631"/>
      <c r="C1022" s="585">
        <v>8</v>
      </c>
      <c r="D1022" s="1516" t="s">
        <v>2043</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31" t="s">
        <v>135</v>
      </c>
      <c r="B1026" s="1631"/>
      <c r="C1026" s="585">
        <v>9</v>
      </c>
      <c r="D1026" s="1517" t="s">
        <v>1750</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topLeftCell="F86" zoomScaleNormal="100" zoomScaleSheetLayoutView="100" workbookViewId="0">
      <selection activeCell="S89" sqref="S89"/>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86" t="s">
        <v>201</v>
      </c>
      <c r="G1" s="2087"/>
      <c r="H1" s="2087"/>
      <c r="I1" s="2087"/>
      <c r="J1" s="2087"/>
      <c r="K1" s="2087"/>
      <c r="L1" s="2087"/>
      <c r="M1" s="2087"/>
      <c r="N1" s="2087"/>
      <c r="O1" s="2087"/>
      <c r="P1" s="2087"/>
      <c r="Q1" s="2087"/>
      <c r="R1" s="2088"/>
      <c r="S1" s="328"/>
      <c r="T1" s="327"/>
      <c r="U1" s="329"/>
    </row>
    <row r="2" spans="1:21" s="380" customFormat="1" ht="60" customHeight="1">
      <c r="A2" s="379"/>
      <c r="B2" s="380" t="s">
        <v>884</v>
      </c>
      <c r="C2" s="380" t="s">
        <v>571</v>
      </c>
      <c r="D2" s="450" t="s">
        <v>570</v>
      </c>
      <c r="E2" s="380" t="s">
        <v>885</v>
      </c>
      <c r="F2" s="381" t="str">
        <f>Application!B617&amp;Application!C617</f>
        <v>1)California Bank &amp; Trust</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342000</v>
      </c>
      <c r="C4" s="389">
        <v>342000</v>
      </c>
      <c r="D4" s="389"/>
      <c r="E4" s="389"/>
      <c r="F4" s="389">
        <v>342000</v>
      </c>
      <c r="G4" s="389"/>
      <c r="H4" s="389"/>
      <c r="I4" s="389"/>
      <c r="J4" s="389"/>
      <c r="K4" s="389"/>
      <c r="L4" s="389"/>
      <c r="M4" s="389"/>
      <c r="N4" s="389"/>
      <c r="O4" s="389"/>
      <c r="P4" s="389"/>
      <c r="Q4" s="389"/>
      <c r="R4" s="389">
        <f>SUM(E4:Q4)</f>
        <v>342000</v>
      </c>
      <c r="S4" s="390"/>
      <c r="T4" s="390"/>
      <c r="U4" s="385"/>
    </row>
    <row r="5" spans="1:21" s="386" customFormat="1" ht="13.5">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386</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342000</v>
      </c>
      <c r="C8" s="388">
        <f t="shared" ref="C8:R8" si="0">SUM(C4:C7)</f>
        <v>342000</v>
      </c>
      <c r="D8" s="388">
        <f t="shared" si="0"/>
        <v>0</v>
      </c>
      <c r="E8" s="388">
        <f t="shared" si="0"/>
        <v>0</v>
      </c>
      <c r="F8" s="388">
        <f t="shared" si="0"/>
        <v>342000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342000</v>
      </c>
      <c r="S8" s="390"/>
      <c r="T8" s="390"/>
      <c r="U8" s="385"/>
    </row>
    <row r="9" spans="1:21" s="386" customFormat="1">
      <c r="A9" s="387" t="s">
        <v>1993</v>
      </c>
      <c r="B9" s="388">
        <f>SUM(C9+D9)</f>
        <v>1758000</v>
      </c>
      <c r="C9" s="389">
        <v>1758000</v>
      </c>
      <c r="D9" s="389"/>
      <c r="E9" s="389"/>
      <c r="F9" s="389">
        <v>1758000</v>
      </c>
      <c r="G9" s="389"/>
      <c r="H9" s="389"/>
      <c r="I9" s="389"/>
      <c r="J9" s="389"/>
      <c r="K9" s="389"/>
      <c r="L9" s="389"/>
      <c r="M9" s="389"/>
      <c r="N9" s="389"/>
      <c r="O9" s="389"/>
      <c r="P9" s="389"/>
      <c r="Q9" s="389"/>
      <c r="R9" s="389">
        <f>SUM(E9:Q9)</f>
        <v>1758000</v>
      </c>
      <c r="S9" s="390"/>
      <c r="T9" s="389"/>
      <c r="U9" s="385"/>
    </row>
    <row r="10" spans="1:21" s="386" customFormat="1" ht="13.5">
      <c r="A10" s="499" t="s">
        <v>75</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1758000</v>
      </c>
      <c r="C11" s="388">
        <f t="shared" ref="C11:T11" si="1">SUM(C9:C10)</f>
        <v>1758000</v>
      </c>
      <c r="D11" s="388">
        <f t="shared" si="1"/>
        <v>0</v>
      </c>
      <c r="E11" s="388">
        <f t="shared" si="1"/>
        <v>0</v>
      </c>
      <c r="F11" s="388">
        <f t="shared" si="1"/>
        <v>1758000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1758000</v>
      </c>
      <c r="S11" s="390"/>
      <c r="T11" s="388">
        <f t="shared" si="1"/>
        <v>0</v>
      </c>
      <c r="U11" s="385"/>
    </row>
    <row r="12" spans="1:21" s="386" customFormat="1">
      <c r="A12" s="391" t="s">
        <v>786</v>
      </c>
      <c r="B12" s="388">
        <f t="shared" ref="B12:R12" si="2">SUM(B8+B11)</f>
        <v>2100000</v>
      </c>
      <c r="C12" s="388">
        <f t="shared" si="2"/>
        <v>2100000</v>
      </c>
      <c r="D12" s="388">
        <f t="shared" si="2"/>
        <v>0</v>
      </c>
      <c r="E12" s="388">
        <f t="shared" si="2"/>
        <v>0</v>
      </c>
      <c r="F12" s="388">
        <f t="shared" si="2"/>
        <v>2100000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2100000</v>
      </c>
      <c r="S12" s="390"/>
      <c r="T12" s="390"/>
      <c r="U12" s="385"/>
    </row>
    <row r="13" spans="1:21" s="386" customFormat="1">
      <c r="A13" s="755" t="s">
        <v>1254</v>
      </c>
      <c r="B13" s="388">
        <f>SUM(C13+D13)</f>
        <v>25000</v>
      </c>
      <c r="C13" s="389">
        <f>25000</f>
        <v>25000</v>
      </c>
      <c r="D13" s="389"/>
      <c r="E13" s="389">
        <v>25000</v>
      </c>
      <c r="F13" s="389"/>
      <c r="G13" s="389"/>
      <c r="H13" s="389"/>
      <c r="I13" s="389"/>
      <c r="J13" s="389"/>
      <c r="K13" s="389"/>
      <c r="L13" s="389"/>
      <c r="M13" s="389"/>
      <c r="N13" s="389"/>
      <c r="O13" s="389"/>
      <c r="P13" s="389"/>
      <c r="Q13" s="389"/>
      <c r="R13" s="389">
        <f>SUM(E13:Q13)</f>
        <v>25000</v>
      </c>
      <c r="S13" s="389">
        <v>5000</v>
      </c>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3450000</v>
      </c>
      <c r="C18" s="389">
        <v>3450000</v>
      </c>
      <c r="D18" s="389"/>
      <c r="E18" s="389">
        <v>3050000</v>
      </c>
      <c r="F18" s="389">
        <v>400000</v>
      </c>
      <c r="G18" s="389"/>
      <c r="H18" s="389"/>
      <c r="I18" s="389"/>
      <c r="J18" s="389"/>
      <c r="K18" s="389"/>
      <c r="L18" s="389"/>
      <c r="M18" s="389"/>
      <c r="N18" s="389"/>
      <c r="O18" s="389"/>
      <c r="P18" s="389"/>
      <c r="Q18" s="389"/>
      <c r="R18" s="389">
        <f>SUM(E18:Q18)</f>
        <v>3450000</v>
      </c>
      <c r="S18" s="389">
        <v>3450000</v>
      </c>
      <c r="T18" s="389"/>
      <c r="U18" s="385"/>
    </row>
    <row r="19" spans="1:21" s="386" customFormat="1">
      <c r="A19" s="387" t="s">
        <v>1028</v>
      </c>
      <c r="B19" s="388">
        <f t="shared" si="3"/>
        <v>276000</v>
      </c>
      <c r="C19" s="389">
        <v>276000</v>
      </c>
      <c r="D19" s="389"/>
      <c r="E19" s="389">
        <v>276000</v>
      </c>
      <c r="F19" s="389"/>
      <c r="G19" s="389"/>
      <c r="H19" s="389"/>
      <c r="I19" s="389"/>
      <c r="J19" s="389"/>
      <c r="K19" s="389"/>
      <c r="L19" s="389"/>
      <c r="M19" s="389"/>
      <c r="N19" s="389"/>
      <c r="O19" s="389"/>
      <c r="P19" s="389"/>
      <c r="Q19" s="389"/>
      <c r="R19" s="389">
        <f>SUM(E19:Q19)</f>
        <v>276000</v>
      </c>
      <c r="S19" s="389">
        <v>276000</v>
      </c>
      <c r="T19" s="389"/>
      <c r="U19" s="385"/>
    </row>
    <row r="20" spans="1:21" s="386" customFormat="1">
      <c r="A20" s="387" t="s">
        <v>1029</v>
      </c>
      <c r="B20" s="388">
        <f t="shared" si="3"/>
        <v>103500</v>
      </c>
      <c r="C20" s="389">
        <v>103500</v>
      </c>
      <c r="D20" s="389"/>
      <c r="E20" s="389">
        <v>103500</v>
      </c>
      <c r="F20" s="389"/>
      <c r="G20" s="389"/>
      <c r="H20" s="389"/>
      <c r="I20" s="389"/>
      <c r="J20" s="389"/>
      <c r="K20" s="389"/>
      <c r="L20" s="389"/>
      <c r="M20" s="389"/>
      <c r="N20" s="389"/>
      <c r="O20" s="389"/>
      <c r="P20" s="389"/>
      <c r="Q20" s="389"/>
      <c r="R20" s="389">
        <f t="shared" ref="R20:R26" si="4">SUM(E20:Q20)</f>
        <v>103500</v>
      </c>
      <c r="S20" s="389">
        <v>103500</v>
      </c>
      <c r="T20" s="389"/>
      <c r="U20" s="385"/>
    </row>
    <row r="21" spans="1:21" s="386" customFormat="1">
      <c r="A21" s="387" t="s">
        <v>1030</v>
      </c>
      <c r="B21" s="388">
        <f t="shared" si="3"/>
        <v>103500</v>
      </c>
      <c r="C21" s="389">
        <v>103500</v>
      </c>
      <c r="D21" s="389"/>
      <c r="E21" s="389">
        <v>103500</v>
      </c>
      <c r="F21" s="389"/>
      <c r="G21" s="389"/>
      <c r="H21" s="389"/>
      <c r="I21" s="389"/>
      <c r="J21" s="389"/>
      <c r="K21" s="389"/>
      <c r="L21" s="389"/>
      <c r="M21" s="389"/>
      <c r="N21" s="389"/>
      <c r="O21" s="389"/>
      <c r="P21" s="389"/>
      <c r="Q21" s="389"/>
      <c r="R21" s="389">
        <f t="shared" si="4"/>
        <v>103500</v>
      </c>
      <c r="S21" s="389">
        <v>103500</v>
      </c>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55200</v>
      </c>
      <c r="C23" s="389">
        <v>55200</v>
      </c>
      <c r="D23" s="389"/>
      <c r="E23" s="389">
        <v>55200</v>
      </c>
      <c r="F23" s="389"/>
      <c r="G23" s="389"/>
      <c r="H23" s="389"/>
      <c r="I23" s="389"/>
      <c r="J23" s="389"/>
      <c r="K23" s="389"/>
      <c r="L23" s="389"/>
      <c r="M23" s="389"/>
      <c r="N23" s="389"/>
      <c r="O23" s="389"/>
      <c r="P23" s="389"/>
      <c r="Q23" s="389"/>
      <c r="R23" s="389">
        <f t="shared" si="4"/>
        <v>55200</v>
      </c>
      <c r="S23" s="389">
        <v>55200</v>
      </c>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3988200</v>
      </c>
      <c r="C25" s="388">
        <f>SUM(C17:C24)</f>
        <v>3988200</v>
      </c>
      <c r="D25" s="388">
        <f>SUM(D17:D24)</f>
        <v>0</v>
      </c>
      <c r="E25" s="388">
        <f>SUM(E17:E24)</f>
        <v>3588200</v>
      </c>
      <c r="F25" s="388">
        <f t="shared" ref="F25:T25" si="5">SUM(F17:F24)</f>
        <v>400000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3988200</v>
      </c>
      <c r="S25" s="392">
        <f t="shared" si="5"/>
        <v>3988200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0</v>
      </c>
      <c r="C28" s="389"/>
      <c r="D28" s="389"/>
      <c r="E28" s="389"/>
      <c r="F28" s="389"/>
      <c r="G28" s="389"/>
      <c r="H28" s="389"/>
      <c r="I28" s="389"/>
      <c r="J28" s="389"/>
      <c r="K28" s="389"/>
      <c r="L28" s="389"/>
      <c r="M28" s="389"/>
      <c r="N28" s="389"/>
      <c r="O28" s="389"/>
      <c r="P28" s="389"/>
      <c r="Q28" s="389"/>
      <c r="R28" s="389">
        <f t="shared" ref="R28:R35" si="7">SUM(E28:Q28)</f>
        <v>0</v>
      </c>
      <c r="S28" s="389"/>
      <c r="T28" s="389"/>
      <c r="U28" s="385"/>
    </row>
    <row r="29" spans="1:21" s="386" customFormat="1">
      <c r="A29" s="387" t="s">
        <v>1027</v>
      </c>
      <c r="B29" s="388">
        <f t="shared" si="6"/>
        <v>0</v>
      </c>
      <c r="C29" s="389"/>
      <c r="D29" s="389"/>
      <c r="E29" s="389"/>
      <c r="F29" s="389"/>
      <c r="G29" s="389"/>
      <c r="H29" s="389"/>
      <c r="I29" s="389"/>
      <c r="J29" s="389"/>
      <c r="K29" s="389"/>
      <c r="L29" s="389"/>
      <c r="M29" s="389"/>
      <c r="N29" s="389"/>
      <c r="O29" s="389"/>
      <c r="P29" s="389"/>
      <c r="Q29" s="389"/>
      <c r="R29" s="389">
        <f t="shared" si="7"/>
        <v>0</v>
      </c>
      <c r="S29" s="389"/>
      <c r="T29" s="389"/>
      <c r="U29" s="385"/>
    </row>
    <row r="30" spans="1:21" s="386" customFormat="1">
      <c r="A30" s="387" t="s">
        <v>1028</v>
      </c>
      <c r="B30" s="388">
        <f t="shared" si="6"/>
        <v>0</v>
      </c>
      <c r="C30" s="389"/>
      <c r="D30" s="389"/>
      <c r="E30" s="389"/>
      <c r="F30" s="389"/>
      <c r="G30" s="389"/>
      <c r="H30" s="389"/>
      <c r="I30" s="389"/>
      <c r="J30" s="389"/>
      <c r="K30" s="389"/>
      <c r="L30" s="389"/>
      <c r="M30" s="389"/>
      <c r="N30" s="389"/>
      <c r="O30" s="389"/>
      <c r="P30" s="389"/>
      <c r="Q30" s="389"/>
      <c r="R30" s="389">
        <f t="shared" si="7"/>
        <v>0</v>
      </c>
      <c r="S30" s="389"/>
      <c r="T30" s="389"/>
      <c r="U30" s="385"/>
    </row>
    <row r="31" spans="1:21" s="386" customFormat="1">
      <c r="A31" s="387" t="s">
        <v>1029</v>
      </c>
      <c r="B31" s="388">
        <f t="shared" si="6"/>
        <v>0</v>
      </c>
      <c r="C31" s="389"/>
      <c r="D31" s="389"/>
      <c r="E31" s="389"/>
      <c r="F31" s="389"/>
      <c r="G31" s="389"/>
      <c r="H31" s="389"/>
      <c r="I31" s="389"/>
      <c r="J31" s="389"/>
      <c r="K31" s="389"/>
      <c r="L31" s="389"/>
      <c r="M31" s="389"/>
      <c r="N31" s="389"/>
      <c r="O31" s="389"/>
      <c r="P31" s="389"/>
      <c r="Q31" s="389"/>
      <c r="R31" s="389">
        <f t="shared" si="7"/>
        <v>0</v>
      </c>
      <c r="S31" s="389"/>
      <c r="T31" s="389"/>
      <c r="U31" s="385"/>
    </row>
    <row r="32" spans="1:21" s="386" customFormat="1">
      <c r="A32" s="387" t="s">
        <v>1030</v>
      </c>
      <c r="B32" s="388">
        <f t="shared" si="6"/>
        <v>0</v>
      </c>
      <c r="C32" s="389"/>
      <c r="D32" s="389"/>
      <c r="E32" s="389"/>
      <c r="F32" s="389"/>
      <c r="G32" s="389"/>
      <c r="H32" s="389"/>
      <c r="I32" s="389"/>
      <c r="J32" s="389"/>
      <c r="K32" s="389"/>
      <c r="L32" s="389"/>
      <c r="M32" s="389"/>
      <c r="N32" s="389"/>
      <c r="O32" s="389"/>
      <c r="P32" s="389"/>
      <c r="Q32" s="389"/>
      <c r="R32" s="389">
        <f t="shared" si="7"/>
        <v>0</v>
      </c>
      <c r="S32" s="389"/>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0</v>
      </c>
      <c r="C36" s="388">
        <f>SUM(C28:C35)</f>
        <v>0</v>
      </c>
      <c r="D36" s="388">
        <f>SUM(D28:D35)</f>
        <v>0</v>
      </c>
      <c r="E36" s="388">
        <f>SUM(E28:E35)</f>
        <v>0</v>
      </c>
      <c r="F36" s="388">
        <f t="shared" ref="F36:T36" si="8">SUM(F28:F35)</f>
        <v>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0</v>
      </c>
      <c r="S36" s="392">
        <f t="shared" si="8"/>
        <v>0</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164528</v>
      </c>
      <c r="C38" s="389">
        <v>164528</v>
      </c>
      <c r="D38" s="389"/>
      <c r="E38" s="389">
        <v>164528</v>
      </c>
      <c r="F38" s="389"/>
      <c r="G38" s="389"/>
      <c r="H38" s="389"/>
      <c r="I38" s="389"/>
      <c r="J38" s="389"/>
      <c r="K38" s="389"/>
      <c r="L38" s="389"/>
      <c r="M38" s="389"/>
      <c r="N38" s="389"/>
      <c r="O38" s="389"/>
      <c r="P38" s="389"/>
      <c r="Q38" s="389"/>
      <c r="R38" s="389">
        <f>SUM(E38:Q38)</f>
        <v>164528</v>
      </c>
      <c r="S38" s="389">
        <v>164528</v>
      </c>
      <c r="T38" s="389"/>
      <c r="U38" s="385"/>
    </row>
    <row r="39" spans="1:21" s="386" customFormat="1">
      <c r="A39" s="387" t="s">
        <v>1038</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164528</v>
      </c>
      <c r="C40" s="388">
        <f>SUM(C37:C39)</f>
        <v>164528</v>
      </c>
      <c r="D40" s="388">
        <f>SUM(D37:D39)</f>
        <v>0</v>
      </c>
      <c r="E40" s="388">
        <f t="shared" ref="E40:T40" si="9">SUM(E38:E39)</f>
        <v>164528</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164528</v>
      </c>
      <c r="S40" s="392">
        <f t="shared" si="9"/>
        <v>164528</v>
      </c>
      <c r="T40" s="392">
        <f t="shared" si="9"/>
        <v>0</v>
      </c>
      <c r="U40" s="385"/>
    </row>
    <row r="41" spans="1:21" s="386" customFormat="1">
      <c r="A41" s="391" t="s">
        <v>1040</v>
      </c>
      <c r="B41" s="388">
        <f>SUM(C41:D41)</f>
        <v>20000</v>
      </c>
      <c r="C41" s="389">
        <v>20000</v>
      </c>
      <c r="D41" s="389"/>
      <c r="E41" s="389">
        <v>20000</v>
      </c>
      <c r="F41" s="389">
        <v>0</v>
      </c>
      <c r="G41" s="389"/>
      <c r="H41" s="389"/>
      <c r="I41" s="389"/>
      <c r="J41" s="389"/>
      <c r="K41" s="389"/>
      <c r="L41" s="389"/>
      <c r="M41" s="389"/>
      <c r="N41" s="389"/>
      <c r="O41" s="389"/>
      <c r="P41" s="389"/>
      <c r="Q41" s="389"/>
      <c r="R41" s="389">
        <f>SUM(E41:Q41)</f>
        <v>20000</v>
      </c>
      <c r="S41" s="389">
        <v>20000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312410</v>
      </c>
      <c r="C43" s="389">
        <v>312410</v>
      </c>
      <c r="D43" s="389"/>
      <c r="E43" s="389">
        <v>312410</v>
      </c>
      <c r="F43" s="389"/>
      <c r="G43" s="389"/>
      <c r="H43" s="389"/>
      <c r="I43" s="389"/>
      <c r="J43" s="389"/>
      <c r="K43" s="389"/>
      <c r="L43" s="389"/>
      <c r="M43" s="389"/>
      <c r="N43" s="389"/>
      <c r="O43" s="389"/>
      <c r="P43" s="389"/>
      <c r="Q43" s="389"/>
      <c r="R43" s="389">
        <f t="shared" ref="R43:R51" si="11">SUM(E43:Q43)</f>
        <v>312410</v>
      </c>
      <c r="S43" s="389">
        <v>103724</v>
      </c>
      <c r="T43" s="389"/>
      <c r="U43" s="385"/>
    </row>
    <row r="44" spans="1:21" s="386" customFormat="1">
      <c r="A44" s="387" t="s">
        <v>1043</v>
      </c>
      <c r="B44" s="388">
        <f t="shared" si="10"/>
        <v>74782</v>
      </c>
      <c r="C44" s="389">
        <v>74782</v>
      </c>
      <c r="D44" s="389"/>
      <c r="E44" s="389">
        <v>74782</v>
      </c>
      <c r="F44" s="389"/>
      <c r="G44" s="389"/>
      <c r="H44" s="389"/>
      <c r="I44" s="389"/>
      <c r="J44" s="389"/>
      <c r="K44" s="389"/>
      <c r="L44" s="389"/>
      <c r="M44" s="389"/>
      <c r="N44" s="389"/>
      <c r="O44" s="389"/>
      <c r="P44" s="389"/>
      <c r="Q44" s="389"/>
      <c r="R44" s="389">
        <f t="shared" si="11"/>
        <v>74782</v>
      </c>
      <c r="S44" s="389">
        <v>14956</v>
      </c>
      <c r="T44" s="389"/>
      <c r="U44" s="385"/>
    </row>
    <row r="45" spans="1:21" s="386" customFormat="1" ht="12"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27101</v>
      </c>
      <c r="C47" s="389">
        <f>16601+10500</f>
        <v>27101</v>
      </c>
      <c r="D47" s="389"/>
      <c r="E47" s="389">
        <v>27101</v>
      </c>
      <c r="F47" s="389"/>
      <c r="G47" s="389"/>
      <c r="H47" s="389"/>
      <c r="I47" s="389"/>
      <c r="J47" s="389"/>
      <c r="K47" s="389"/>
      <c r="L47" s="389"/>
      <c r="M47" s="389"/>
      <c r="N47" s="389"/>
      <c r="O47" s="389"/>
      <c r="P47" s="389"/>
      <c r="Q47" s="389"/>
      <c r="R47" s="389">
        <f t="shared" si="11"/>
        <v>27101</v>
      </c>
      <c r="S47" s="389">
        <f>3320+2100</f>
        <v>5420</v>
      </c>
      <c r="T47" s="389"/>
      <c r="U47" s="385"/>
    </row>
    <row r="48" spans="1:21" s="386" customFormat="1">
      <c r="A48" s="387" t="s">
        <v>1046</v>
      </c>
      <c r="B48" s="388">
        <f t="shared" si="10"/>
        <v>18750</v>
      </c>
      <c r="C48" s="389">
        <v>18750</v>
      </c>
      <c r="D48" s="389"/>
      <c r="E48" s="389">
        <v>18750</v>
      </c>
      <c r="F48" s="389"/>
      <c r="G48" s="389"/>
      <c r="H48" s="389"/>
      <c r="I48" s="389"/>
      <c r="J48" s="389"/>
      <c r="K48" s="389"/>
      <c r="L48" s="389"/>
      <c r="M48" s="389"/>
      <c r="N48" s="389"/>
      <c r="O48" s="389"/>
      <c r="P48" s="389"/>
      <c r="Q48" s="389"/>
      <c r="R48" s="389">
        <f t="shared" si="11"/>
        <v>18750</v>
      </c>
      <c r="S48" s="389">
        <v>18750</v>
      </c>
      <c r="T48" s="389"/>
      <c r="U48" s="385"/>
    </row>
    <row r="49" spans="1:21" s="386" customFormat="1">
      <c r="A49" s="387" t="s">
        <v>1047</v>
      </c>
      <c r="B49" s="388">
        <f t="shared" si="10"/>
        <v>20000</v>
      </c>
      <c r="C49" s="389">
        <v>20000</v>
      </c>
      <c r="D49" s="389"/>
      <c r="E49" s="389">
        <v>20000</v>
      </c>
      <c r="F49" s="389"/>
      <c r="G49" s="389"/>
      <c r="H49" s="389"/>
      <c r="I49" s="389"/>
      <c r="J49" s="389"/>
      <c r="K49" s="389"/>
      <c r="L49" s="389"/>
      <c r="M49" s="389"/>
      <c r="N49" s="389"/>
      <c r="O49" s="389"/>
      <c r="P49" s="389"/>
      <c r="Q49" s="389"/>
      <c r="R49" s="389">
        <f t="shared" si="11"/>
        <v>20000</v>
      </c>
      <c r="S49" s="389">
        <v>4000</v>
      </c>
      <c r="T49" s="389"/>
      <c r="U49" s="385"/>
    </row>
    <row r="50" spans="1:21" s="386" customFormat="1" ht="24">
      <c r="A50" s="394" t="s">
        <v>2347</v>
      </c>
      <c r="B50" s="388">
        <f t="shared" si="10"/>
        <v>58000</v>
      </c>
      <c r="C50" s="389">
        <f>70000-12000</f>
        <v>58000</v>
      </c>
      <c r="D50" s="389"/>
      <c r="E50" s="389">
        <v>58000</v>
      </c>
      <c r="F50" s="389"/>
      <c r="G50" s="389"/>
      <c r="H50" s="389"/>
      <c r="I50" s="389"/>
      <c r="J50" s="389"/>
      <c r="K50" s="389"/>
      <c r="L50" s="389"/>
      <c r="M50" s="389"/>
      <c r="N50" s="389"/>
      <c r="O50" s="389"/>
      <c r="P50" s="389"/>
      <c r="Q50" s="389"/>
      <c r="R50" s="389">
        <f t="shared" si="11"/>
        <v>58000</v>
      </c>
      <c r="S50" s="389">
        <v>58000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1049</v>
      </c>
      <c r="B52" s="392">
        <f>SUM(C52:D52)</f>
        <v>511043</v>
      </c>
      <c r="C52" s="392">
        <f t="shared" ref="C52:T52" si="12">SUM(C43:C51)</f>
        <v>511043</v>
      </c>
      <c r="D52" s="392">
        <f t="shared" si="12"/>
        <v>0</v>
      </c>
      <c r="E52" s="392">
        <f t="shared" si="12"/>
        <v>511043</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511043</v>
      </c>
      <c r="S52" s="392">
        <f t="shared" si="12"/>
        <v>204850</v>
      </c>
      <c r="T52" s="392">
        <f t="shared" si="12"/>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12500</v>
      </c>
      <c r="C54" s="389">
        <v>12500</v>
      </c>
      <c r="D54" s="389"/>
      <c r="E54" s="389">
        <v>12500</v>
      </c>
      <c r="F54" s="389"/>
      <c r="G54" s="389"/>
      <c r="H54" s="389"/>
      <c r="I54" s="389"/>
      <c r="J54" s="389"/>
      <c r="K54" s="389"/>
      <c r="L54" s="389"/>
      <c r="M54" s="389"/>
      <c r="N54" s="389"/>
      <c r="O54" s="389"/>
      <c r="P54" s="389"/>
      <c r="Q54" s="389"/>
      <c r="R54" s="389">
        <f>SUM(E54:Q54)</f>
        <v>12500</v>
      </c>
      <c r="S54" s="390"/>
      <c r="T54" s="390"/>
      <c r="U54" s="385"/>
    </row>
    <row r="55" spans="1:21" s="386" customFormat="1" ht="12" customHeight="1">
      <c r="A55" s="387" t="s">
        <v>1044</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1048</v>
      </c>
      <c r="B56" s="388">
        <f t="shared" si="13"/>
        <v>0</v>
      </c>
      <c r="C56" s="389"/>
      <c r="D56" s="389"/>
      <c r="E56" s="389"/>
      <c r="F56" s="389"/>
      <c r="G56" s="389"/>
      <c r="H56" s="389"/>
      <c r="I56" s="389"/>
      <c r="J56" s="389"/>
      <c r="K56" s="389"/>
      <c r="L56" s="389"/>
      <c r="M56" s="389"/>
      <c r="N56" s="389"/>
      <c r="O56" s="389"/>
      <c r="P56" s="389"/>
      <c r="Q56" s="389"/>
      <c r="R56" s="389">
        <f t="shared" si="14"/>
        <v>0</v>
      </c>
      <c r="S56" s="390"/>
      <c r="T56" s="390"/>
      <c r="U56" s="385"/>
    </row>
    <row r="57" spans="1:21" s="386" customFormat="1">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12500</v>
      </c>
      <c r="C61" s="388">
        <f t="shared" ref="C61:R61" si="15">SUM(C54:C60)</f>
        <v>12500</v>
      </c>
      <c r="D61" s="388">
        <f t="shared" si="15"/>
        <v>0</v>
      </c>
      <c r="E61" s="388">
        <f t="shared" si="15"/>
        <v>12500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12500</v>
      </c>
      <c r="S61" s="390"/>
      <c r="T61" s="390"/>
      <c r="U61" s="385"/>
    </row>
    <row r="62" spans="1:21" s="386" customFormat="1">
      <c r="A62" s="397" t="s">
        <v>555</v>
      </c>
      <c r="B62" s="388">
        <f>SUM(C62:D62)</f>
        <v>6821271</v>
      </c>
      <c r="C62" s="388">
        <f>SUM(C8+C11+C13+C14+C15+C25+C26+C36+C40+C41+C52+C61)</f>
        <v>6821271</v>
      </c>
      <c r="D62" s="388">
        <f>SUM(D8+D11+D13+D14+D15+D25+D26+D36+D40+D41+D52+D61)</f>
        <v>0</v>
      </c>
      <c r="E62" s="388">
        <f t="shared" ref="E62:R62" si="16">SUM(E8+E11+E13+E14+E15+E25+E26+E36+E40+E41+E52+E61)</f>
        <v>4321271</v>
      </c>
      <c r="F62" s="388">
        <f t="shared" si="16"/>
        <v>2500000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6821271</v>
      </c>
      <c r="S62" s="388">
        <f>SUM(S10+S13+S14+S15+S25+S26+S36+S40+S41+S52)</f>
        <v>4382578</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65000</v>
      </c>
      <c r="C64" s="389">
        <v>65000</v>
      </c>
      <c r="D64" s="389"/>
      <c r="E64" s="389">
        <v>65000</v>
      </c>
      <c r="F64" s="389"/>
      <c r="G64" s="389"/>
      <c r="H64" s="389"/>
      <c r="I64" s="389"/>
      <c r="J64" s="389"/>
      <c r="K64" s="389"/>
      <c r="L64" s="389"/>
      <c r="M64" s="389"/>
      <c r="N64" s="389"/>
      <c r="O64" s="389"/>
      <c r="P64" s="389"/>
      <c r="Q64" s="389"/>
      <c r="R64" s="389">
        <f>SUM(E64:Q64)</f>
        <v>65000</v>
      </c>
      <c r="S64" s="389">
        <v>17500</v>
      </c>
      <c r="T64" s="389"/>
      <c r="U64" s="385"/>
    </row>
    <row r="65" spans="1:21" s="386" customFormat="1">
      <c r="A65" s="394" t="s">
        <v>600</v>
      </c>
      <c r="B65" s="388">
        <f>SUM(C65+D65)</f>
        <v>40000</v>
      </c>
      <c r="C65" s="389">
        <v>40000</v>
      </c>
      <c r="D65" s="389"/>
      <c r="E65" s="389">
        <v>40000</v>
      </c>
      <c r="F65" s="389"/>
      <c r="G65" s="389"/>
      <c r="H65" s="389"/>
      <c r="I65" s="389"/>
      <c r="J65" s="389"/>
      <c r="K65" s="389"/>
      <c r="L65" s="389"/>
      <c r="M65" s="389"/>
      <c r="N65" s="389"/>
      <c r="O65" s="389"/>
      <c r="P65" s="389"/>
      <c r="Q65" s="389"/>
      <c r="R65" s="389">
        <f>SUM(E65:Q65)</f>
        <v>40000</v>
      </c>
      <c r="S65" s="389">
        <v>20000</v>
      </c>
      <c r="T65" s="389"/>
      <c r="U65" s="385"/>
    </row>
    <row r="66" spans="1:21" s="386" customFormat="1">
      <c r="A66" s="391" t="s">
        <v>314</v>
      </c>
      <c r="B66" s="388">
        <f>SUM(C66:D66)</f>
        <v>105000</v>
      </c>
      <c r="C66" s="388">
        <f>SUM(C63:C65)</f>
        <v>105000</v>
      </c>
      <c r="D66" s="388">
        <f>SUM(D63:D65)</f>
        <v>0</v>
      </c>
      <c r="E66" s="388">
        <f t="shared" ref="E66:T66" si="17">SUM(E64:E65)</f>
        <v>105000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105000</v>
      </c>
      <c r="S66" s="392">
        <f t="shared" si="17"/>
        <v>37500</v>
      </c>
      <c r="T66" s="392">
        <f t="shared" si="17"/>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160000</v>
      </c>
      <c r="C71" s="389">
        <v>160000</v>
      </c>
      <c r="D71" s="389"/>
      <c r="E71" s="389">
        <v>160000</v>
      </c>
      <c r="F71" s="389"/>
      <c r="G71" s="389"/>
      <c r="H71" s="389"/>
      <c r="I71" s="389"/>
      <c r="J71" s="389"/>
      <c r="K71" s="389"/>
      <c r="L71" s="389"/>
      <c r="M71" s="389"/>
      <c r="N71" s="389"/>
      <c r="O71" s="389"/>
      <c r="P71" s="389"/>
      <c r="Q71" s="389"/>
      <c r="R71" s="389">
        <f>SUM(E71:Q71)</f>
        <v>160000</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160000</v>
      </c>
      <c r="C73" s="388">
        <f t="shared" ref="C73:Q73" si="18">SUM(C68:C72)</f>
        <v>160000</v>
      </c>
      <c r="D73" s="388">
        <f t="shared" si="18"/>
        <v>0</v>
      </c>
      <c r="E73" s="388">
        <f>SUM(E68:E72)</f>
        <v>160000</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160000</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398820</v>
      </c>
      <c r="C75" s="389">
        <v>398820</v>
      </c>
      <c r="D75" s="389"/>
      <c r="E75" s="389">
        <v>398820</v>
      </c>
      <c r="F75" s="389"/>
      <c r="G75" s="389"/>
      <c r="H75" s="389"/>
      <c r="I75" s="389"/>
      <c r="J75" s="389"/>
      <c r="K75" s="389"/>
      <c r="L75" s="389"/>
      <c r="M75" s="389"/>
      <c r="N75" s="389"/>
      <c r="O75" s="389"/>
      <c r="P75" s="389"/>
      <c r="Q75" s="389"/>
      <c r="R75" s="389">
        <f>SUM(E75:Q75)</f>
        <v>398820</v>
      </c>
      <c r="S75" s="389">
        <v>398820</v>
      </c>
      <c r="T75" s="389"/>
      <c r="U75" s="385"/>
    </row>
    <row r="76" spans="1:21" s="386" customFormat="1">
      <c r="A76" s="387" t="s">
        <v>605</v>
      </c>
      <c r="B76" s="388">
        <f>SUM(C76+D76)</f>
        <v>38795</v>
      </c>
      <c r="C76" s="389">
        <v>38795</v>
      </c>
      <c r="D76" s="389"/>
      <c r="E76" s="389">
        <v>38795</v>
      </c>
      <c r="F76" s="389"/>
      <c r="G76" s="389"/>
      <c r="H76" s="389"/>
      <c r="I76" s="389"/>
      <c r="J76" s="389"/>
      <c r="K76" s="389"/>
      <c r="L76" s="389"/>
      <c r="M76" s="389"/>
      <c r="N76" s="389"/>
      <c r="O76" s="389"/>
      <c r="P76" s="389"/>
      <c r="Q76" s="389"/>
      <c r="R76" s="389">
        <f>SUM(E76:Q76)</f>
        <v>38795</v>
      </c>
      <c r="S76" s="389">
        <v>38795</v>
      </c>
      <c r="T76" s="389"/>
      <c r="U76" s="385"/>
    </row>
    <row r="77" spans="1:21" s="386" customFormat="1">
      <c r="A77" s="391" t="s">
        <v>2026</v>
      </c>
      <c r="B77" s="388">
        <f>SUM(C77:D77)</f>
        <v>437615</v>
      </c>
      <c r="C77" s="1178">
        <f>SUM(C75:C76)</f>
        <v>437615</v>
      </c>
      <c r="D77" s="1178">
        <f t="shared" ref="D77:R77" si="19">SUM(D75:D76)</f>
        <v>0</v>
      </c>
      <c r="E77" s="1178">
        <f t="shared" si="19"/>
        <v>437615</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437615</v>
      </c>
      <c r="S77" s="1178">
        <f t="shared" ref="S77" si="20">SUM(S75:S76)</f>
        <v>437615</v>
      </c>
      <c r="T77" s="1178">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38755</v>
      </c>
      <c r="C79" s="389">
        <v>38755</v>
      </c>
      <c r="D79" s="389"/>
      <c r="E79" s="389">
        <v>38755</v>
      </c>
      <c r="F79" s="389"/>
      <c r="G79" s="389"/>
      <c r="H79" s="389"/>
      <c r="I79" s="389"/>
      <c r="J79" s="389"/>
      <c r="K79" s="389"/>
      <c r="L79" s="389"/>
      <c r="M79" s="389"/>
      <c r="N79" s="389"/>
      <c r="O79" s="389"/>
      <c r="P79" s="389"/>
      <c r="Q79" s="389"/>
      <c r="R79" s="389">
        <f>SUM(E79:Q79)</f>
        <v>38755</v>
      </c>
      <c r="S79" s="390"/>
      <c r="T79" s="390"/>
      <c r="U79" s="385"/>
    </row>
    <row r="80" spans="1:21" s="386" customFormat="1">
      <c r="A80" s="387" t="s">
        <v>581</v>
      </c>
      <c r="B80" s="388">
        <f t="shared" ref="B80:B92" si="22">SUM(C80+D80)</f>
        <v>0</v>
      </c>
      <c r="C80" s="389"/>
      <c r="D80" s="389"/>
      <c r="E80" s="389"/>
      <c r="F80" s="389"/>
      <c r="G80" s="389"/>
      <c r="H80" s="389"/>
      <c r="I80" s="389"/>
      <c r="J80" s="389"/>
      <c r="K80" s="389"/>
      <c r="L80" s="389"/>
      <c r="M80" s="389"/>
      <c r="N80" s="389"/>
      <c r="O80" s="389"/>
      <c r="P80" s="389"/>
      <c r="Q80" s="389"/>
      <c r="R80" s="389">
        <f t="shared" ref="R80:R92" si="23">SUM(E80:Q80)</f>
        <v>0</v>
      </c>
      <c r="S80" s="389"/>
      <c r="T80" s="389"/>
      <c r="U80" s="385"/>
    </row>
    <row r="81" spans="1:21" s="386" customFormat="1">
      <c r="A81" s="387" t="s">
        <v>582</v>
      </c>
      <c r="B81" s="388">
        <f t="shared" si="22"/>
        <v>0</v>
      </c>
      <c r="C81" s="389"/>
      <c r="D81" s="389"/>
      <c r="E81" s="389"/>
      <c r="F81" s="389"/>
      <c r="G81" s="389"/>
      <c r="H81" s="389"/>
      <c r="I81" s="389"/>
      <c r="J81" s="389"/>
      <c r="K81" s="389"/>
      <c r="L81" s="389"/>
      <c r="M81" s="389"/>
      <c r="N81" s="389"/>
      <c r="O81" s="389"/>
      <c r="P81" s="389"/>
      <c r="Q81" s="389"/>
      <c r="R81" s="389">
        <f t="shared" si="23"/>
        <v>0</v>
      </c>
      <c r="S81" s="389"/>
      <c r="T81" s="389"/>
      <c r="U81" s="385"/>
    </row>
    <row r="82" spans="1:21" s="386" customFormat="1">
      <c r="A82" s="387" t="s">
        <v>583</v>
      </c>
      <c r="B82" s="388">
        <f t="shared" si="22"/>
        <v>150000</v>
      </c>
      <c r="C82" s="389">
        <v>150000</v>
      </c>
      <c r="D82" s="389"/>
      <c r="E82" s="389">
        <v>150000</v>
      </c>
      <c r="F82" s="389"/>
      <c r="G82" s="389"/>
      <c r="H82" s="389"/>
      <c r="I82" s="389"/>
      <c r="J82" s="389"/>
      <c r="K82" s="389"/>
      <c r="L82" s="389"/>
      <c r="M82" s="389"/>
      <c r="N82" s="389"/>
      <c r="O82" s="389"/>
      <c r="P82" s="389"/>
      <c r="Q82" s="389"/>
      <c r="R82" s="389">
        <f t="shared" si="23"/>
        <v>150000</v>
      </c>
      <c r="S82" s="389">
        <v>150000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10000</v>
      </c>
      <c r="C84" s="389">
        <v>10000</v>
      </c>
      <c r="D84" s="389"/>
      <c r="E84" s="389">
        <v>10000</v>
      </c>
      <c r="F84" s="389"/>
      <c r="G84" s="389"/>
      <c r="H84" s="389"/>
      <c r="I84" s="389"/>
      <c r="J84" s="389"/>
      <c r="K84" s="389"/>
      <c r="L84" s="389"/>
      <c r="M84" s="389"/>
      <c r="N84" s="389"/>
      <c r="O84" s="389"/>
      <c r="P84" s="389"/>
      <c r="Q84" s="389"/>
      <c r="R84" s="389">
        <f t="shared" si="23"/>
        <v>10000</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v>50000</v>
      </c>
      <c r="T85" s="389"/>
      <c r="U85" s="385"/>
    </row>
    <row r="86" spans="1:21" s="386" customFormat="1">
      <c r="A86" s="387" t="s">
        <v>587</v>
      </c>
      <c r="B86" s="388">
        <f t="shared" si="22"/>
        <v>6000</v>
      </c>
      <c r="C86" s="389">
        <v>6000</v>
      </c>
      <c r="D86" s="389"/>
      <c r="E86" s="389">
        <v>6000</v>
      </c>
      <c r="F86" s="389"/>
      <c r="G86" s="389"/>
      <c r="H86" s="389"/>
      <c r="I86" s="389"/>
      <c r="J86" s="389"/>
      <c r="K86" s="389"/>
      <c r="L86" s="389"/>
      <c r="M86" s="389"/>
      <c r="N86" s="389"/>
      <c r="O86" s="389"/>
      <c r="P86" s="389"/>
      <c r="Q86" s="389"/>
      <c r="R86" s="389">
        <f t="shared" si="23"/>
        <v>6000</v>
      </c>
      <c r="S86" s="389">
        <v>6000</v>
      </c>
      <c r="T86" s="389"/>
      <c r="U86" s="385"/>
    </row>
    <row r="87" spans="1:21" s="386" customFormat="1">
      <c r="A87" s="398" t="s">
        <v>1484</v>
      </c>
      <c r="B87" s="388">
        <f t="shared" si="22"/>
        <v>25000</v>
      </c>
      <c r="C87" s="389">
        <v>25000</v>
      </c>
      <c r="D87" s="389"/>
      <c r="E87" s="389">
        <v>25000</v>
      </c>
      <c r="F87" s="389"/>
      <c r="G87" s="389"/>
      <c r="H87" s="389"/>
      <c r="I87" s="389"/>
      <c r="J87" s="389"/>
      <c r="K87" s="389"/>
      <c r="L87" s="389"/>
      <c r="M87" s="389"/>
      <c r="N87" s="389"/>
      <c r="O87" s="389"/>
      <c r="P87" s="389"/>
      <c r="Q87" s="389"/>
      <c r="R87" s="389">
        <f t="shared" si="23"/>
        <v>25000</v>
      </c>
      <c r="S87" s="389">
        <v>7500</v>
      </c>
      <c r="T87" s="389"/>
      <c r="U87" s="385"/>
    </row>
    <row r="88" spans="1:21" s="386" customFormat="1">
      <c r="A88" s="398" t="s">
        <v>2024</v>
      </c>
      <c r="B88" s="388">
        <f t="shared" si="22"/>
        <v>6000</v>
      </c>
      <c r="C88" s="389">
        <v>6000</v>
      </c>
      <c r="D88" s="389"/>
      <c r="E88" s="389">
        <v>6000</v>
      </c>
      <c r="F88" s="389"/>
      <c r="G88" s="389"/>
      <c r="H88" s="389"/>
      <c r="I88" s="389"/>
      <c r="J88" s="389"/>
      <c r="K88" s="389"/>
      <c r="L88" s="389"/>
      <c r="M88" s="389"/>
      <c r="N88" s="389"/>
      <c r="O88" s="389"/>
      <c r="P88" s="389"/>
      <c r="Q88" s="389"/>
      <c r="R88" s="389">
        <f t="shared" si="23"/>
        <v>6000</v>
      </c>
      <c r="S88" s="389">
        <v>6000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285755</v>
      </c>
      <c r="C94" s="388">
        <f>SUM(C79:C93)</f>
        <v>285755</v>
      </c>
      <c r="D94" s="388">
        <f t="shared" ref="D94:R94" si="24">SUM(D79:D93)</f>
        <v>0</v>
      </c>
      <c r="E94" s="388">
        <f>SUM(E79:E93)</f>
        <v>285755</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285755</v>
      </c>
      <c r="S94" s="392">
        <f>SUM(S80:S83,S85:S93)</f>
        <v>219500</v>
      </c>
      <c r="T94" s="388">
        <f>SUM(T80:T83,T85:T93)</f>
        <v>0</v>
      </c>
      <c r="U94" s="385"/>
    </row>
    <row r="95" spans="1:21" s="386" customFormat="1">
      <c r="A95" s="391" t="s">
        <v>589</v>
      </c>
      <c r="B95" s="388">
        <f>SUM(C95:D95)</f>
        <v>7809641</v>
      </c>
      <c r="C95" s="388">
        <f>SUM(C62+C66+C73+C77+C94)</f>
        <v>7809641</v>
      </c>
      <c r="D95" s="388">
        <f t="shared" ref="D95:Q95" si="25">SUM(D62+D66+D73+D77+D94)</f>
        <v>0</v>
      </c>
      <c r="E95" s="388">
        <f t="shared" si="25"/>
        <v>5309641</v>
      </c>
      <c r="F95" s="388">
        <f t="shared" si="25"/>
        <v>2500000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7809641</v>
      </c>
      <c r="S95" s="392">
        <f>SUM(+S62+S66+S77+S94)</f>
        <v>5077193</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761579</v>
      </c>
      <c r="C97" s="389">
        <v>761579</v>
      </c>
      <c r="D97" s="389"/>
      <c r="E97" s="389">
        <v>757971</v>
      </c>
      <c r="F97" s="389"/>
      <c r="G97" s="389">
        <v>3608</v>
      </c>
      <c r="H97" s="389"/>
      <c r="I97" s="389"/>
      <c r="J97" s="389"/>
      <c r="K97" s="389"/>
      <c r="L97" s="389"/>
      <c r="M97" s="389"/>
      <c r="N97" s="389"/>
      <c r="O97" s="389"/>
      <c r="P97" s="389"/>
      <c r="Q97" s="389"/>
      <c r="R97" s="389">
        <f t="shared" ref="R97:R102" si="27">SUM(E97:Q97)</f>
        <v>761579</v>
      </c>
      <c r="S97" s="389">
        <v>761579</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1402</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761579</v>
      </c>
      <c r="C103" s="388">
        <f t="shared" ref="C103:T103" si="28">SUM(C97:C102)</f>
        <v>761579</v>
      </c>
      <c r="D103" s="388">
        <f t="shared" si="28"/>
        <v>0</v>
      </c>
      <c r="E103" s="388">
        <f t="shared" si="28"/>
        <v>757971</v>
      </c>
      <c r="F103" s="388">
        <f t="shared" si="28"/>
        <v>0</v>
      </c>
      <c r="G103" s="388">
        <f t="shared" si="28"/>
        <v>3608</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761579</v>
      </c>
      <c r="S103" s="392">
        <f t="shared" si="28"/>
        <v>761579</v>
      </c>
      <c r="T103" s="392">
        <f t="shared" si="28"/>
        <v>0</v>
      </c>
      <c r="U103" s="385"/>
    </row>
    <row r="104" spans="1:21" s="386" customFormat="1">
      <c r="A104" s="391" t="s">
        <v>1310</v>
      </c>
      <c r="B104" s="392">
        <f>SUM(C104:D104)</f>
        <v>8571220</v>
      </c>
      <c r="C104" s="392">
        <f t="shared" ref="C104:R104" si="29">SUM(C95+C103)</f>
        <v>8571220</v>
      </c>
      <c r="D104" s="392">
        <f t="shared" si="29"/>
        <v>0</v>
      </c>
      <c r="E104" s="392">
        <f t="shared" si="29"/>
        <v>6067612</v>
      </c>
      <c r="F104" s="392">
        <f t="shared" si="29"/>
        <v>2500000</v>
      </c>
      <c r="G104" s="392">
        <f t="shared" si="29"/>
        <v>3608</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8571220</v>
      </c>
      <c r="S104" s="392">
        <f>S95+S103</f>
        <v>5838772</v>
      </c>
      <c r="T104" s="392">
        <f>T95+T103</f>
        <v>0</v>
      </c>
      <c r="U104" s="385"/>
    </row>
    <row r="105" spans="1:21" s="401" customFormat="1">
      <c r="A105" s="1369" t="s">
        <v>1480</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5838772</v>
      </c>
      <c r="T106" s="406">
        <f>T104+T105</f>
        <v>0</v>
      </c>
      <c r="U106" s="404"/>
    </row>
    <row r="107" spans="1:21" s="407" customFormat="1">
      <c r="A107" s="405" t="s">
        <v>1251</v>
      </c>
      <c r="B107" s="400"/>
      <c r="C107" s="400"/>
      <c r="D107" s="400"/>
      <c r="E107" s="682">
        <f>Application!AG630</f>
        <v>6067612</v>
      </c>
      <c r="F107" s="682">
        <f>Application!AG617</f>
        <v>2500000</v>
      </c>
      <c r="G107" s="682">
        <f>Application!AG618</f>
        <v>3608</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2" t="s">
        <v>1457</v>
      </c>
      <c r="E122" s="2092"/>
      <c r="F122" s="2092"/>
      <c r="U122" s="404"/>
    </row>
    <row r="123" spans="1:21" s="401" customFormat="1">
      <c r="A123" s="401" t="s">
        <v>1458</v>
      </c>
      <c r="B123" s="915"/>
      <c r="D123" s="2095" t="s">
        <v>1485</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8" t="s">
        <v>1459</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8" t="s">
        <v>1460</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89"/>
      <c r="E128" s="2089"/>
      <c r="F128" s="2089"/>
      <c r="G128" s="2089"/>
      <c r="H128" s="2089"/>
      <c r="I128" s="918"/>
      <c r="J128" s="2090"/>
      <c r="K128" s="2090"/>
      <c r="L128" s="918"/>
      <c r="M128" s="918"/>
      <c r="N128" s="918"/>
      <c r="O128" s="918"/>
      <c r="P128" s="918"/>
      <c r="Q128" s="918"/>
      <c r="R128" s="918"/>
      <c r="S128" s="918"/>
      <c r="U128" s="404"/>
    </row>
    <row r="129" spans="1:21" s="401" customFormat="1" ht="12.75">
      <c r="A129" s="918" t="s">
        <v>553</v>
      </c>
      <c r="B129" s="915"/>
      <c r="C129" s="918"/>
      <c r="D129" s="2091" t="s">
        <v>1464</v>
      </c>
      <c r="E129" s="2091"/>
      <c r="F129" s="2091"/>
      <c r="G129" s="2091"/>
      <c r="H129" s="2091"/>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36"/>
      <c r="E131" s="1836"/>
      <c r="F131" s="1836"/>
      <c r="G131" s="1836"/>
      <c r="H131" s="1836"/>
      <c r="I131" s="918"/>
      <c r="J131" s="1836"/>
      <c r="K131" s="1836"/>
      <c r="L131" s="1836"/>
      <c r="M131" s="1836"/>
      <c r="N131" s="918"/>
      <c r="O131" s="918"/>
      <c r="P131" s="918"/>
      <c r="Q131" s="918"/>
      <c r="R131" s="918"/>
      <c r="S131" s="918"/>
      <c r="U131" s="404"/>
    </row>
    <row r="132" spans="1:21" s="401" customFormat="1" ht="12.75">
      <c r="A132" s="920"/>
      <c r="B132" s="918"/>
      <c r="C132" s="918"/>
      <c r="D132" s="2097" t="s">
        <v>1467</v>
      </c>
      <c r="E132" s="2097"/>
      <c r="F132" s="2097"/>
      <c r="G132" s="2097"/>
      <c r="H132" s="2097"/>
      <c r="I132" s="918"/>
      <c r="J132" s="2097" t="s">
        <v>1468</v>
      </c>
      <c r="K132" s="2097"/>
      <c r="L132" s="2097"/>
      <c r="M132" s="209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8"/>
      <c r="B138" s="2099"/>
      <c r="C138" s="2099"/>
      <c r="D138" s="591"/>
      <c r="E138" s="2090"/>
      <c r="F138" s="2090"/>
      <c r="G138" s="918"/>
      <c r="H138" s="918"/>
      <c r="I138" s="918"/>
      <c r="J138" s="918"/>
      <c r="K138" s="918"/>
      <c r="L138" s="918"/>
      <c r="M138" s="918"/>
      <c r="N138" s="918"/>
      <c r="O138" s="918"/>
      <c r="P138" s="918"/>
      <c r="Q138" s="918"/>
      <c r="R138" s="918"/>
      <c r="S138" s="918"/>
    </row>
    <row r="139" spans="1:21" ht="12" customHeight="1">
      <c r="A139" s="2093" t="s">
        <v>1471</v>
      </c>
      <c r="B139" s="2094"/>
      <c r="C139" s="2094"/>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topLeftCell="A84" zoomScaleNormal="100" zoomScaleSheetLayoutView="100" workbookViewId="0">
      <selection activeCell="F105" sqref="F105"/>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0" t="s">
        <v>2125</v>
      </c>
      <c r="B1" s="2101"/>
      <c r="C1" s="2101"/>
      <c r="D1" s="2101"/>
      <c r="E1" s="2101"/>
      <c r="F1" s="2101"/>
      <c r="G1" s="2101"/>
      <c r="H1" s="2101"/>
      <c r="I1" s="2101"/>
      <c r="J1" s="2102"/>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342000</v>
      </c>
      <c r="C4" s="970">
        <v>342000</v>
      </c>
      <c r="D4" s="970"/>
      <c r="E4" s="971"/>
      <c r="F4" s="971"/>
      <c r="G4" s="971"/>
      <c r="H4" s="971"/>
      <c r="I4" s="971"/>
      <c r="J4" s="971"/>
      <c r="K4" s="964"/>
    </row>
    <row r="5" spans="1:11" s="401" customFormat="1" ht="13.5">
      <c r="A5" s="499" t="s">
        <v>74</v>
      </c>
      <c r="B5" s="969">
        <f>'Sources and Uses Budget'!C5</f>
        <v>0</v>
      </c>
      <c r="C5" s="970"/>
      <c r="D5" s="970"/>
      <c r="E5" s="971"/>
      <c r="F5" s="971"/>
      <c r="G5" s="971"/>
      <c r="H5" s="971"/>
      <c r="I5" s="971"/>
      <c r="J5" s="971"/>
      <c r="K5" s="964"/>
    </row>
    <row r="6" spans="1:11" s="401" customFormat="1">
      <c r="A6" s="387" t="s">
        <v>386</v>
      </c>
      <c r="B6" s="969">
        <f>'Sources and Uses Budget'!C6</f>
        <v>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778</v>
      </c>
      <c r="B8" s="969">
        <f>'Sources and Uses Budget'!C8</f>
        <v>342000</v>
      </c>
      <c r="C8" s="969">
        <f>SUM(C4:C7)</f>
        <v>342000</v>
      </c>
      <c r="D8" s="969">
        <f>SUM(D4:D7)</f>
        <v>0</v>
      </c>
      <c r="E8" s="971"/>
      <c r="F8" s="971"/>
      <c r="G8" s="971"/>
      <c r="H8" s="971"/>
      <c r="I8" s="971"/>
      <c r="J8" s="971"/>
      <c r="K8" s="964"/>
    </row>
    <row r="9" spans="1:11" s="401" customFormat="1">
      <c r="A9" s="387" t="s">
        <v>1993</v>
      </c>
      <c r="B9" s="969">
        <f>'Sources and Uses Budget'!C9</f>
        <v>1758000</v>
      </c>
      <c r="C9" s="970">
        <v>1758000</v>
      </c>
      <c r="D9" s="970"/>
      <c r="E9" s="971"/>
      <c r="F9" s="971"/>
      <c r="G9" s="971"/>
      <c r="H9" s="969">
        <f>'Sources and Uses Budget'!T9</f>
        <v>0</v>
      </c>
      <c r="I9" s="970"/>
      <c r="J9" s="970"/>
      <c r="K9" s="964"/>
    </row>
    <row r="10" spans="1:11" s="401" customFormat="1" ht="13.5">
      <c r="A10" s="499" t="s">
        <v>75</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1758000</v>
      </c>
      <c r="C11" s="969">
        <f>SUM(C9:C10)</f>
        <v>1758000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2100000</v>
      </c>
      <c r="C12" s="969">
        <f>SUM(C8+C11)</f>
        <v>2100000</v>
      </c>
      <c r="D12" s="969">
        <f>SUM(D8+D11)</f>
        <v>0</v>
      </c>
      <c r="E12" s="971"/>
      <c r="F12" s="971"/>
      <c r="G12" s="971"/>
      <c r="H12" s="971"/>
      <c r="I12" s="971"/>
      <c r="J12" s="971"/>
      <c r="K12" s="964"/>
    </row>
    <row r="13" spans="1:11" s="401" customFormat="1">
      <c r="A13" s="755" t="s">
        <v>1254</v>
      </c>
      <c r="B13" s="969">
        <f>'Sources and Uses Budget'!C13</f>
        <v>25000</v>
      </c>
      <c r="C13" s="970">
        <v>25000</v>
      </c>
      <c r="D13" s="970"/>
      <c r="E13" s="969">
        <f>'Sources and Uses Budget'!S13</f>
        <v>5000</v>
      </c>
      <c r="F13" s="970">
        <v>5000</v>
      </c>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3450000</v>
      </c>
      <c r="C18" s="970">
        <v>3450000</v>
      </c>
      <c r="D18" s="970"/>
      <c r="E18" s="969">
        <f>'Sources and Uses Budget'!S18</f>
        <v>3450000</v>
      </c>
      <c r="F18" s="970">
        <v>3450000</v>
      </c>
      <c r="G18" s="970"/>
      <c r="H18" s="969">
        <f>'Sources and Uses Budget'!T18</f>
        <v>0</v>
      </c>
      <c r="I18" s="970"/>
      <c r="J18" s="970"/>
      <c r="K18" s="964"/>
    </row>
    <row r="19" spans="1:11" s="401" customFormat="1">
      <c r="A19" s="387" t="s">
        <v>1028</v>
      </c>
      <c r="B19" s="969">
        <f>'Sources and Uses Budget'!C19</f>
        <v>276000</v>
      </c>
      <c r="C19" s="970">
        <v>276000</v>
      </c>
      <c r="D19" s="970"/>
      <c r="E19" s="969">
        <f>'Sources and Uses Budget'!S19</f>
        <v>276000</v>
      </c>
      <c r="F19" s="970">
        <v>276000</v>
      </c>
      <c r="G19" s="970"/>
      <c r="H19" s="969">
        <f>'Sources and Uses Budget'!T19</f>
        <v>0</v>
      </c>
      <c r="I19" s="970"/>
      <c r="J19" s="970"/>
      <c r="K19" s="964"/>
    </row>
    <row r="20" spans="1:11" s="401" customFormat="1">
      <c r="A20" s="387" t="s">
        <v>1029</v>
      </c>
      <c r="B20" s="969">
        <f>'Sources and Uses Budget'!C20</f>
        <v>103500</v>
      </c>
      <c r="C20" s="970">
        <v>103500</v>
      </c>
      <c r="D20" s="970"/>
      <c r="E20" s="969">
        <f>'Sources and Uses Budget'!S20</f>
        <v>103500</v>
      </c>
      <c r="F20" s="970">
        <v>103500</v>
      </c>
      <c r="G20" s="970"/>
      <c r="H20" s="969">
        <f>'Sources and Uses Budget'!T20</f>
        <v>0</v>
      </c>
      <c r="I20" s="970"/>
      <c r="J20" s="970"/>
      <c r="K20" s="964"/>
    </row>
    <row r="21" spans="1:11" s="401" customFormat="1">
      <c r="A21" s="387" t="s">
        <v>1030</v>
      </c>
      <c r="B21" s="969">
        <f>'Sources and Uses Budget'!C21</f>
        <v>103500</v>
      </c>
      <c r="C21" s="970">
        <v>103500</v>
      </c>
      <c r="D21" s="970"/>
      <c r="E21" s="969">
        <f>'Sources and Uses Budget'!S21</f>
        <v>103500</v>
      </c>
      <c r="F21" s="970">
        <v>103500</v>
      </c>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55200</v>
      </c>
      <c r="C23" s="970">
        <v>55200</v>
      </c>
      <c r="D23" s="970"/>
      <c r="E23" s="969">
        <f>'Sources and Uses Budget'!S23</f>
        <v>55200</v>
      </c>
      <c r="F23" s="970">
        <v>55200</v>
      </c>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3988200</v>
      </c>
      <c r="C25" s="969">
        <f>SUM(C17:C24)</f>
        <v>3988200</v>
      </c>
      <c r="D25" s="969">
        <f>SUM(D17:D24)</f>
        <v>0</v>
      </c>
      <c r="E25" s="969">
        <f>'Sources and Uses Budget'!S25</f>
        <v>3988200</v>
      </c>
      <c r="F25" s="972">
        <f>SUM(F17:F24)</f>
        <v>3988200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1027</v>
      </c>
      <c r="B29" s="969">
        <f>'Sources and Uses Budget'!C29</f>
        <v>0</v>
      </c>
      <c r="C29" s="970"/>
      <c r="D29" s="970"/>
      <c r="E29" s="969">
        <f>'Sources and Uses Budget'!S29</f>
        <v>0</v>
      </c>
      <c r="F29" s="970"/>
      <c r="G29" s="970"/>
      <c r="H29" s="969">
        <f>'Sources and Uses Budget'!T29</f>
        <v>0</v>
      </c>
      <c r="I29" s="970"/>
      <c r="J29" s="970"/>
      <c r="K29" s="964"/>
    </row>
    <row r="30" spans="1:11" s="401" customFormat="1">
      <c r="A30" s="387" t="s">
        <v>1028</v>
      </c>
      <c r="B30" s="969">
        <f>'Sources and Uses Budget'!C30</f>
        <v>0</v>
      </c>
      <c r="C30" s="970"/>
      <c r="D30" s="970"/>
      <c r="E30" s="969">
        <f>'Sources and Uses Budget'!S30</f>
        <v>0</v>
      </c>
      <c r="F30" s="970"/>
      <c r="G30" s="970"/>
      <c r="H30" s="969">
        <f>'Sources and Uses Budget'!T30</f>
        <v>0</v>
      </c>
      <c r="I30" s="970"/>
      <c r="J30" s="970"/>
      <c r="K30" s="964"/>
    </row>
    <row r="31" spans="1:11" s="401" customFormat="1">
      <c r="A31" s="387" t="s">
        <v>1029</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1030</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164528</v>
      </c>
      <c r="C38" s="970">
        <v>164528</v>
      </c>
      <c r="D38" s="970"/>
      <c r="E38" s="969">
        <f>'Sources and Uses Budget'!S38</f>
        <v>164528</v>
      </c>
      <c r="F38" s="970">
        <v>164528</v>
      </c>
      <c r="G38" s="970"/>
      <c r="H38" s="969">
        <f>'Sources and Uses Budget'!T38</f>
        <v>0</v>
      </c>
      <c r="I38" s="970"/>
      <c r="J38" s="970"/>
      <c r="K38" s="964"/>
    </row>
    <row r="39" spans="1:11" s="401" customFormat="1">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164528</v>
      </c>
      <c r="C40" s="969">
        <f>SUM(C37:C39)</f>
        <v>164528</v>
      </c>
      <c r="D40" s="969">
        <f>SUM(D37:D39)</f>
        <v>0</v>
      </c>
      <c r="E40" s="969">
        <f>'Sources and Uses Budget'!S40</f>
        <v>164528</v>
      </c>
      <c r="F40" s="972">
        <f>SUM(F38:F39)</f>
        <v>164528</v>
      </c>
      <c r="G40" s="972">
        <f>SUM(G38:G39)</f>
        <v>0</v>
      </c>
      <c r="H40" s="969">
        <f>'Sources and Uses Budget'!T40</f>
        <v>0</v>
      </c>
      <c r="I40" s="972">
        <f>SUM(I38:I39)</f>
        <v>0</v>
      </c>
      <c r="J40" s="972">
        <f>SUM(J38:J39)</f>
        <v>0</v>
      </c>
      <c r="K40" s="964"/>
    </row>
    <row r="41" spans="1:11" s="401" customFormat="1">
      <c r="A41" s="391" t="s">
        <v>1040</v>
      </c>
      <c r="B41" s="969">
        <f>'Sources and Uses Budget'!C41</f>
        <v>20000</v>
      </c>
      <c r="C41" s="970">
        <v>20000</v>
      </c>
      <c r="D41" s="970"/>
      <c r="E41" s="969">
        <f>'Sources and Uses Budget'!S41</f>
        <v>20000</v>
      </c>
      <c r="F41" s="970">
        <v>20000</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312410</v>
      </c>
      <c r="C43" s="970">
        <v>312410</v>
      </c>
      <c r="D43" s="970"/>
      <c r="E43" s="969">
        <f>'Sources and Uses Budget'!S43</f>
        <v>103724</v>
      </c>
      <c r="F43" s="970">
        <v>103724</v>
      </c>
      <c r="G43" s="970"/>
      <c r="H43" s="969">
        <f>'Sources and Uses Budget'!T43</f>
        <v>0</v>
      </c>
      <c r="I43" s="970"/>
      <c r="J43" s="970"/>
      <c r="K43" s="964"/>
    </row>
    <row r="44" spans="1:11" s="401" customFormat="1">
      <c r="A44" s="387" t="s">
        <v>1043</v>
      </c>
      <c r="B44" s="969">
        <f>'Sources and Uses Budget'!C44</f>
        <v>74782</v>
      </c>
      <c r="C44" s="970">
        <v>74782</v>
      </c>
      <c r="D44" s="970"/>
      <c r="E44" s="969">
        <f>'Sources and Uses Budget'!S44</f>
        <v>14956</v>
      </c>
      <c r="F44" s="970">
        <v>14956</v>
      </c>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27101</v>
      </c>
      <c r="C47" s="970">
        <v>27101</v>
      </c>
      <c r="D47" s="970"/>
      <c r="E47" s="969">
        <f>'Sources and Uses Budget'!S47</f>
        <v>5420</v>
      </c>
      <c r="F47" s="970">
        <v>5420</v>
      </c>
      <c r="G47" s="970"/>
      <c r="H47" s="969">
        <f>'Sources and Uses Budget'!T47</f>
        <v>0</v>
      </c>
      <c r="I47" s="970"/>
      <c r="J47" s="970"/>
      <c r="K47" s="964"/>
    </row>
    <row r="48" spans="1:11" s="401" customFormat="1">
      <c r="A48" s="387" t="s">
        <v>1046</v>
      </c>
      <c r="B48" s="969">
        <f>'Sources and Uses Budget'!C48</f>
        <v>18750</v>
      </c>
      <c r="C48" s="970">
        <v>18750</v>
      </c>
      <c r="D48" s="970"/>
      <c r="E48" s="969">
        <f>'Sources and Uses Budget'!S48</f>
        <v>18750</v>
      </c>
      <c r="F48" s="970">
        <v>18750</v>
      </c>
      <c r="G48" s="970"/>
      <c r="H48" s="969">
        <f>'Sources and Uses Budget'!T48</f>
        <v>0</v>
      </c>
      <c r="I48" s="970"/>
      <c r="J48" s="970"/>
      <c r="K48" s="964"/>
    </row>
    <row r="49" spans="1:11" s="401" customFormat="1">
      <c r="A49" s="387" t="s">
        <v>1047</v>
      </c>
      <c r="B49" s="969">
        <f>'Sources and Uses Budget'!C49</f>
        <v>20000</v>
      </c>
      <c r="C49" s="970">
        <v>20000</v>
      </c>
      <c r="D49" s="970"/>
      <c r="E49" s="969">
        <f>'Sources and Uses Budget'!S49</f>
        <v>4000</v>
      </c>
      <c r="F49" s="970">
        <v>4000</v>
      </c>
      <c r="G49" s="970"/>
      <c r="H49" s="969">
        <f>'Sources and Uses Budget'!T49</f>
        <v>0</v>
      </c>
      <c r="I49" s="970"/>
      <c r="J49" s="970"/>
      <c r="K49" s="964"/>
    </row>
    <row r="50" spans="1:11" s="401" customFormat="1" ht="24">
      <c r="A50" s="756" t="str">
        <f>'Sources and Uses Budget'!$A50</f>
        <v>Other: Third Party Reports &amp; Inspections</v>
      </c>
      <c r="B50" s="969">
        <f>'Sources and Uses Budget'!C50</f>
        <v>58000</v>
      </c>
      <c r="C50" s="970">
        <v>58000</v>
      </c>
      <c r="D50" s="970"/>
      <c r="E50" s="969">
        <f>'Sources and Uses Budget'!S50</f>
        <v>58000</v>
      </c>
      <c r="F50" s="970">
        <v>58000</v>
      </c>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511043</v>
      </c>
      <c r="C52" s="972">
        <f>SUM(C43:C51)</f>
        <v>511043</v>
      </c>
      <c r="D52" s="972">
        <f>SUM(D43:D51)</f>
        <v>0</v>
      </c>
      <c r="E52" s="969">
        <f>'Sources and Uses Budget'!S52</f>
        <v>204850</v>
      </c>
      <c r="F52" s="972">
        <f>SUM(F43:F51)</f>
        <v>204850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12500</v>
      </c>
      <c r="C54" s="970">
        <v>12500</v>
      </c>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12500</v>
      </c>
      <c r="C61" s="969">
        <f>SUM(C54:C60)</f>
        <v>12500</v>
      </c>
      <c r="D61" s="969">
        <f>SUM(D54:D60)</f>
        <v>0</v>
      </c>
      <c r="E61" s="971"/>
      <c r="F61" s="971"/>
      <c r="G61" s="971"/>
      <c r="H61" s="971"/>
      <c r="I61" s="971"/>
      <c r="J61" s="971"/>
      <c r="K61" s="964"/>
    </row>
    <row r="62" spans="1:11" s="401" customFormat="1">
      <c r="A62" s="397" t="s">
        <v>555</v>
      </c>
      <c r="B62" s="969">
        <f>'Sources and Uses Budget'!C62</f>
        <v>6821271</v>
      </c>
      <c r="C62" s="969">
        <f>SUM(C8+C11+C13+C14+C15+C25+C26+C36+C40+C41+C52+C61)</f>
        <v>6821271</v>
      </c>
      <c r="D62" s="969">
        <f>SUM(D8+D11+D13+D14+D15+D25+D26+D36+D40+D41+D52+D61)</f>
        <v>0</v>
      </c>
      <c r="E62" s="969">
        <f>'Sources and Uses Budget'!S62</f>
        <v>4382578</v>
      </c>
      <c r="F62" s="969">
        <f>SUM(F10+F13+F14+F15+F25+F26+F36+F40+F41+F52)</f>
        <v>4382578</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65000</v>
      </c>
      <c r="C64" s="970">
        <v>65000</v>
      </c>
      <c r="D64" s="970"/>
      <c r="E64" s="969">
        <f>'Sources and Uses Budget'!S64</f>
        <v>17500</v>
      </c>
      <c r="F64" s="970">
        <v>17500</v>
      </c>
      <c r="G64" s="970"/>
      <c r="H64" s="969">
        <f>'Sources and Uses Budget'!T64</f>
        <v>0</v>
      </c>
      <c r="I64" s="970"/>
      <c r="J64" s="970"/>
      <c r="K64" s="964"/>
    </row>
    <row r="65" spans="1:11" s="401" customFormat="1">
      <c r="A65" s="756" t="str">
        <f>'Sources and Uses Budget'!$A65</f>
        <v>Other: (Specify)</v>
      </c>
      <c r="B65" s="969">
        <f>'Sources and Uses Budget'!C65</f>
        <v>40000</v>
      </c>
      <c r="C65" s="970">
        <v>40000</v>
      </c>
      <c r="D65" s="970"/>
      <c r="E65" s="969">
        <f>'Sources and Uses Budget'!S65</f>
        <v>20000</v>
      </c>
      <c r="F65" s="970">
        <v>20000</v>
      </c>
      <c r="G65" s="970"/>
      <c r="H65" s="969">
        <f>'Sources and Uses Budget'!T65</f>
        <v>0</v>
      </c>
      <c r="I65" s="970"/>
      <c r="J65" s="970"/>
      <c r="K65" s="964"/>
    </row>
    <row r="66" spans="1:11" s="401" customFormat="1">
      <c r="A66" s="391" t="s">
        <v>314</v>
      </c>
      <c r="B66" s="969">
        <f>'Sources and Uses Budget'!C66</f>
        <v>105000</v>
      </c>
      <c r="C66" s="969">
        <f>SUM(C63:C65)</f>
        <v>105000</v>
      </c>
      <c r="D66" s="969">
        <f>SUM(D63:D65)</f>
        <v>0</v>
      </c>
      <c r="E66" s="969">
        <f>'Sources and Uses Budget'!S66</f>
        <v>37500</v>
      </c>
      <c r="F66" s="972">
        <f>SUM(F64:F65)</f>
        <v>37500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318</v>
      </c>
      <c r="B71" s="969">
        <f>'Sources and Uses Budget'!C71</f>
        <v>160000</v>
      </c>
      <c r="C71" s="970">
        <v>160000</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160000</v>
      </c>
      <c r="C73" s="969">
        <f>SUM(C68:C72)</f>
        <v>160000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398820</v>
      </c>
      <c r="C75" s="970">
        <v>398820</v>
      </c>
      <c r="D75" s="970"/>
      <c r="E75" s="969">
        <f>'Sources and Uses Budget'!S75</f>
        <v>398820</v>
      </c>
      <c r="F75" s="970">
        <v>398820</v>
      </c>
      <c r="G75" s="970"/>
      <c r="H75" s="969">
        <f>'Sources and Uses Budget'!T75</f>
        <v>0</v>
      </c>
      <c r="I75" s="970"/>
      <c r="J75" s="970"/>
      <c r="K75" s="964"/>
    </row>
    <row r="76" spans="1:11" s="1143" customFormat="1">
      <c r="A76" s="387" t="s">
        <v>605</v>
      </c>
      <c r="B76" s="969">
        <f>'Sources and Uses Budget'!C76</f>
        <v>38795</v>
      </c>
      <c r="C76" s="970">
        <v>38795</v>
      </c>
      <c r="D76" s="970"/>
      <c r="E76" s="969">
        <f>'Sources and Uses Budget'!S76</f>
        <v>38795</v>
      </c>
      <c r="F76" s="970">
        <v>38795</v>
      </c>
      <c r="G76" s="970"/>
      <c r="H76" s="969">
        <f>'Sources and Uses Budget'!T76</f>
        <v>0</v>
      </c>
      <c r="I76" s="970"/>
      <c r="J76" s="970"/>
      <c r="K76" s="964"/>
    </row>
    <row r="77" spans="1:11" s="401" customFormat="1">
      <c r="A77" s="391" t="s">
        <v>2026</v>
      </c>
      <c r="B77" s="969">
        <f>'Sources and Uses Budget'!C77</f>
        <v>437615</v>
      </c>
      <c r="C77" s="1179">
        <f>SUM(C75:C76)</f>
        <v>437615</v>
      </c>
      <c r="D77" s="1179">
        <f>SUM(D75:D76)</f>
        <v>0</v>
      </c>
      <c r="E77" s="969">
        <f>'Sources and Uses Budget'!S77</f>
        <v>437615</v>
      </c>
      <c r="F77" s="1179">
        <f>SUM(F75:F76)</f>
        <v>437615</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38755</v>
      </c>
      <c r="C79" s="970">
        <v>38755</v>
      </c>
      <c r="D79" s="970"/>
      <c r="E79" s="971"/>
      <c r="F79" s="971"/>
      <c r="G79" s="971"/>
      <c r="H79" s="971"/>
      <c r="I79" s="971"/>
      <c r="J79" s="971"/>
      <c r="K79" s="964"/>
    </row>
    <row r="80" spans="1:11" s="401" customFormat="1">
      <c r="A80" s="387" t="s">
        <v>581</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582</v>
      </c>
      <c r="B81" s="969">
        <f>'Sources and Uses Budget'!C81</f>
        <v>0</v>
      </c>
      <c r="C81" s="970"/>
      <c r="D81" s="970"/>
      <c r="E81" s="969">
        <f>'Sources and Uses Budget'!S81</f>
        <v>0</v>
      </c>
      <c r="F81" s="970"/>
      <c r="G81" s="970"/>
      <c r="H81" s="969">
        <f>'Sources and Uses Budget'!T81</f>
        <v>0</v>
      </c>
      <c r="I81" s="970"/>
      <c r="J81" s="970"/>
      <c r="K81" s="964"/>
    </row>
    <row r="82" spans="1:11" s="401" customFormat="1">
      <c r="A82" s="387" t="s">
        <v>583</v>
      </c>
      <c r="B82" s="969">
        <f>'Sources and Uses Budget'!C82</f>
        <v>150000</v>
      </c>
      <c r="C82" s="970">
        <v>150000</v>
      </c>
      <c r="D82" s="970"/>
      <c r="E82" s="969">
        <f>'Sources and Uses Budget'!S82</f>
        <v>150000</v>
      </c>
      <c r="F82" s="970">
        <v>150000</v>
      </c>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10000</v>
      </c>
      <c r="C84" s="970">
        <v>10000</v>
      </c>
      <c r="D84" s="970"/>
      <c r="E84" s="971"/>
      <c r="F84" s="971"/>
      <c r="G84" s="971"/>
      <c r="H84" s="971"/>
      <c r="I84" s="971"/>
      <c r="J84" s="971"/>
      <c r="K84" s="964"/>
    </row>
    <row r="85" spans="1:11" s="401" customFormat="1">
      <c r="A85" s="387" t="s">
        <v>586</v>
      </c>
      <c r="B85" s="969">
        <f>'Sources and Uses Budget'!C85</f>
        <v>50000</v>
      </c>
      <c r="C85" s="970">
        <v>50000</v>
      </c>
      <c r="D85" s="970"/>
      <c r="E85" s="969">
        <f>'Sources and Uses Budget'!S85</f>
        <v>50000</v>
      </c>
      <c r="F85" s="970">
        <v>50000</v>
      </c>
      <c r="G85" s="970"/>
      <c r="H85" s="969">
        <f>'Sources and Uses Budget'!T85</f>
        <v>0</v>
      </c>
      <c r="I85" s="970"/>
      <c r="J85" s="970"/>
      <c r="K85" s="964"/>
    </row>
    <row r="86" spans="1:11" s="401" customFormat="1">
      <c r="A86" s="387" t="s">
        <v>587</v>
      </c>
      <c r="B86" s="969">
        <f>'Sources and Uses Budget'!C86</f>
        <v>6000</v>
      </c>
      <c r="C86" s="970">
        <v>6000</v>
      </c>
      <c r="D86" s="970"/>
      <c r="E86" s="969">
        <f>'Sources and Uses Budget'!S86</f>
        <v>6000</v>
      </c>
      <c r="F86" s="970">
        <v>6000</v>
      </c>
      <c r="G86" s="970"/>
      <c r="H86" s="969">
        <f>'Sources and Uses Budget'!T86</f>
        <v>0</v>
      </c>
      <c r="I86" s="970"/>
      <c r="J86" s="970"/>
      <c r="K86" s="964"/>
    </row>
    <row r="87" spans="1:11" s="401" customFormat="1">
      <c r="A87" s="756" t="s">
        <v>1484</v>
      </c>
      <c r="B87" s="969">
        <f>'Sources and Uses Budget'!C87</f>
        <v>25000</v>
      </c>
      <c r="C87" s="970">
        <v>25000</v>
      </c>
      <c r="D87" s="970"/>
      <c r="E87" s="969">
        <f>'Sources and Uses Budget'!S87</f>
        <v>7500</v>
      </c>
      <c r="F87" s="970">
        <v>7500</v>
      </c>
      <c r="G87" s="970"/>
      <c r="H87" s="969">
        <f>'Sources and Uses Budget'!T87</f>
        <v>0</v>
      </c>
      <c r="I87" s="970"/>
      <c r="J87" s="970"/>
      <c r="K87" s="964"/>
    </row>
    <row r="88" spans="1:11" s="401" customFormat="1">
      <c r="A88" s="756" t="s">
        <v>2024</v>
      </c>
      <c r="B88" s="969">
        <f>'Sources and Uses Budget'!C88</f>
        <v>6000</v>
      </c>
      <c r="C88" s="970">
        <v>6000</v>
      </c>
      <c r="D88" s="970"/>
      <c r="E88" s="969">
        <f>'Sources and Uses Budget'!S88</f>
        <v>6000</v>
      </c>
      <c r="F88" s="970">
        <v>6000</v>
      </c>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285755</v>
      </c>
      <c r="C94" s="969">
        <f>SUM(C79:C93)</f>
        <v>285755</v>
      </c>
      <c r="D94" s="969">
        <f>SUM(D79:D93)</f>
        <v>0</v>
      </c>
      <c r="E94" s="969">
        <f>'Sources and Uses Budget'!S94</f>
        <v>219500</v>
      </c>
      <c r="F94" s="972">
        <f>SUM(F80:F83,F85:F93)</f>
        <v>219500</v>
      </c>
      <c r="G94" s="972">
        <f>SUM(G80:G83,G85:G93)</f>
        <v>0</v>
      </c>
      <c r="H94" s="969">
        <f>'Sources and Uses Budget'!T94</f>
        <v>0</v>
      </c>
      <c r="I94" s="969">
        <f>SUM(I80:I83,I85:I93)</f>
        <v>0</v>
      </c>
      <c r="J94" s="969">
        <f>SUM(J80:J83,J85:J93)</f>
        <v>0</v>
      </c>
      <c r="K94" s="964"/>
    </row>
    <row r="95" spans="1:11" s="401" customFormat="1">
      <c r="A95" s="391" t="s">
        <v>1538</v>
      </c>
      <c r="B95" s="969">
        <f>'Sources and Uses Budget'!C95</f>
        <v>7809641</v>
      </c>
      <c r="C95" s="969">
        <f>SUM(C62+C66+C73+C77+C94)</f>
        <v>7809641</v>
      </c>
      <c r="D95" s="969">
        <f>SUM(D62+D66+D73+D77+D94)</f>
        <v>0</v>
      </c>
      <c r="E95" s="969">
        <f>'Sources and Uses Budget'!S95</f>
        <v>5077193</v>
      </c>
      <c r="F95" s="972">
        <f>SUM(+F62+F66+F77+F94)</f>
        <v>5077193</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761579</v>
      </c>
      <c r="C97" s="970">
        <v>761579</v>
      </c>
      <c r="D97" s="970"/>
      <c r="E97" s="969">
        <f>'Sources and Uses Budget'!S97</f>
        <v>761579</v>
      </c>
      <c r="F97" s="970">
        <v>761579</v>
      </c>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761579</v>
      </c>
      <c r="C103" s="969">
        <f>SUM(C97:C102)</f>
        <v>761579</v>
      </c>
      <c r="D103" s="969">
        <f>SUM(D97:D102)</f>
        <v>0</v>
      </c>
      <c r="E103" s="969">
        <f>'Sources and Uses Budget'!S103</f>
        <v>761579</v>
      </c>
      <c r="F103" s="972">
        <f>SUM(F97:F102)</f>
        <v>761579</v>
      </c>
      <c r="G103" s="972">
        <f>SUM(G97:G102)</f>
        <v>0</v>
      </c>
      <c r="H103" s="969">
        <f>'Sources and Uses Budget'!T103</f>
        <v>0</v>
      </c>
      <c r="I103" s="972">
        <f>SUM(I97:I102)</f>
        <v>0</v>
      </c>
      <c r="J103" s="972">
        <f>SUM(J97:J102)</f>
        <v>0</v>
      </c>
      <c r="K103" s="964"/>
    </row>
    <row r="104" spans="1:11" s="401" customFormat="1">
      <c r="A104" s="391" t="s">
        <v>1539</v>
      </c>
      <c r="B104" s="969">
        <f>'Sources and Uses Budget'!C104</f>
        <v>8571220</v>
      </c>
      <c r="C104" s="972">
        <f>SUM(C95+C103)</f>
        <v>8571220</v>
      </c>
      <c r="D104" s="972">
        <f>SUM(D95+D103)</f>
        <v>0</v>
      </c>
      <c r="E104" s="969">
        <f>'Sources and Uses Budget'!S104</f>
        <v>5838772</v>
      </c>
      <c r="F104" s="972">
        <f>F95+F103</f>
        <v>5838772</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5838772</v>
      </c>
      <c r="F106" s="975">
        <f>F104+F105</f>
        <v>5838772</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topLeftCell="A34" zoomScale="120" zoomScaleNormal="120" zoomScaleSheetLayoutView="100" workbookViewId="0">
      <selection activeCell="B45" sqref="B4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2" t="s">
        <v>2030</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22" t="str">
        <f>IF(T25=100%,'Sources and Basis Breakdown'!G2,'Sources and Basis Breakdown'!F2)</f>
        <v>70% PVC for New Const/
Rehabilitation
DDA/QCT
Building(s)</v>
      </c>
      <c r="U7" s="2122"/>
      <c r="V7" s="2122"/>
      <c r="W7" s="2122"/>
      <c r="X7" s="2122"/>
      <c r="Y7" s="2122" t="str">
        <f>IF(T25=100%," ",'Sources and Basis Breakdown'!G2)</f>
        <v>70% PVC for New Const/
Rehabilitation
NON-DDA/
NON-QCT Building(s)</v>
      </c>
      <c r="Z7" s="2122"/>
      <c r="AA7" s="2122"/>
      <c r="AB7" s="2122"/>
      <c r="AC7" s="2122"/>
      <c r="AD7" s="2122" t="str">
        <f>IF(T25=100%,'Sources and Basis Breakdown'!J2,'Sources and Basis Breakdown'!I2)</f>
        <v>30% PVC for Acquisition
DDA/QCT Building(s)</v>
      </c>
      <c r="AE7" s="2122"/>
      <c r="AF7" s="2122"/>
      <c r="AG7" s="2122"/>
      <c r="AH7" s="2122"/>
      <c r="AI7" s="2122" t="str">
        <f>IF(T25=100%," ",'Sources and Basis Breakdown'!J2)</f>
        <v>30% PVC for Acquisition
NON-DDA/
NON-QCT Building(s)</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5838772</v>
      </c>
      <c r="U11" s="2147"/>
      <c r="V11" s="2147"/>
      <c r="W11" s="2147"/>
      <c r="X11" s="2147"/>
      <c r="Y11" s="2146">
        <f>IF(Y7=" ",0,IF('Sources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IF(AI7=" ",0,IF('Sources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c r="U13" s="2145"/>
      <c r="V13" s="2145"/>
      <c r="W13" s="2145"/>
      <c r="X13" s="2145"/>
      <c r="Y13" s="2148"/>
      <c r="Z13" s="2145"/>
      <c r="AA13" s="2145"/>
      <c r="AB13" s="2145"/>
      <c r="AC13" s="2145"/>
      <c r="AD13" s="2145"/>
      <c r="AE13" s="2145"/>
      <c r="AF13" s="2145"/>
      <c r="AG13" s="2145"/>
      <c r="AH13" s="2145"/>
      <c r="AI13" s="2145"/>
      <c r="AJ13" s="2145"/>
      <c r="AK13" s="2145"/>
      <c r="AL13" s="2145"/>
      <c r="AM13" s="2145"/>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74"/>
      <c r="U14" s="1771"/>
      <c r="V14" s="1771"/>
      <c r="W14" s="1771"/>
      <c r="X14" s="1771"/>
      <c r="Y14" s="1774"/>
      <c r="Z14" s="1771"/>
      <c r="AA14" s="1771"/>
      <c r="AB14" s="1771"/>
      <c r="AC14" s="1771"/>
      <c r="AD14" s="1771"/>
      <c r="AE14" s="1771"/>
      <c r="AF14" s="1771"/>
      <c r="AG14" s="1771"/>
      <c r="AH14" s="1771"/>
      <c r="AI14" s="1771"/>
      <c r="AJ14" s="1771"/>
      <c r="AK14" s="1771"/>
      <c r="AL14" s="1771"/>
      <c r="AM14" s="1771"/>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74"/>
      <c r="U15" s="1771"/>
      <c r="V15" s="1771"/>
      <c r="W15" s="1771"/>
      <c r="X15" s="1771"/>
      <c r="Y15" s="1774"/>
      <c r="Z15" s="1771"/>
      <c r="AA15" s="1771"/>
      <c r="AB15" s="1771"/>
      <c r="AC15" s="1771"/>
      <c r="AD15" s="1771"/>
      <c r="AE15" s="1771"/>
      <c r="AF15" s="1771"/>
      <c r="AG15" s="1771"/>
      <c r="AH15" s="1771"/>
      <c r="AI15" s="1771"/>
      <c r="AJ15" s="1771"/>
      <c r="AK15" s="1771"/>
      <c r="AL15" s="1771"/>
      <c r="AM15" s="1771"/>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74"/>
      <c r="U16" s="1771"/>
      <c r="V16" s="1771"/>
      <c r="W16" s="1771"/>
      <c r="X16" s="1771"/>
      <c r="Y16" s="1774"/>
      <c r="Z16" s="1771"/>
      <c r="AA16" s="1771"/>
      <c r="AB16" s="1771"/>
      <c r="AC16" s="1771"/>
      <c r="AD16" s="1771"/>
      <c r="AE16" s="1771"/>
      <c r="AF16" s="1771"/>
      <c r="AG16" s="1771"/>
      <c r="AH16" s="1771"/>
      <c r="AI16" s="1771"/>
      <c r="AJ16" s="1771"/>
      <c r="AK16" s="1771"/>
      <c r="AL16" s="1771"/>
      <c r="AM16" s="1771"/>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74"/>
      <c r="U17" s="1771"/>
      <c r="V17" s="1771"/>
      <c r="W17" s="1771"/>
      <c r="X17" s="1771"/>
      <c r="Y17" s="1774"/>
      <c r="Z17" s="1771"/>
      <c r="AA17" s="1771"/>
      <c r="AB17" s="1771"/>
      <c r="AC17" s="1771"/>
      <c r="AD17" s="1771"/>
      <c r="AE17" s="1771"/>
      <c r="AF17" s="1771"/>
      <c r="AG17" s="1771"/>
      <c r="AH17" s="1771"/>
      <c r="AI17" s="1771"/>
      <c r="AJ17" s="1771"/>
      <c r="AK17" s="1771"/>
      <c r="AL17" s="1771"/>
      <c r="AM17" s="1771"/>
    </row>
    <row r="18" spans="1:39" ht="12.75">
      <c r="B18" s="979"/>
      <c r="C18" s="2152" t="s">
        <v>1376</v>
      </c>
      <c r="D18" s="2152"/>
      <c r="E18" s="2152"/>
      <c r="F18" s="2152"/>
      <c r="G18" s="2152"/>
      <c r="H18" s="2152"/>
      <c r="I18" s="2152"/>
      <c r="J18" s="2152"/>
      <c r="K18" s="2152"/>
      <c r="L18" s="2152"/>
      <c r="M18" s="2152"/>
      <c r="N18" s="2152"/>
      <c r="O18" s="2152"/>
      <c r="P18" s="2152"/>
      <c r="Q18" s="2152"/>
      <c r="R18" s="2152"/>
      <c r="S18" s="2153"/>
      <c r="T18" s="1772"/>
      <c r="U18" s="1773"/>
      <c r="V18" s="1773"/>
      <c r="W18" s="1773"/>
      <c r="X18" s="1774"/>
      <c r="Y18" s="1774"/>
      <c r="Z18" s="1771"/>
      <c r="AA18" s="1771"/>
      <c r="AB18" s="1771"/>
      <c r="AC18" s="1771"/>
      <c r="AD18" s="1771"/>
      <c r="AE18" s="1771"/>
      <c r="AF18" s="1771"/>
      <c r="AG18" s="1771"/>
      <c r="AH18" s="1771"/>
      <c r="AI18" s="1771"/>
      <c r="AJ18" s="1771"/>
      <c r="AK18" s="1771"/>
      <c r="AL18" s="1771"/>
      <c r="AM18" s="1771"/>
    </row>
    <row r="19" spans="1:39" ht="12.75">
      <c r="B19" s="802"/>
      <c r="C19" s="2152" t="s">
        <v>1376</v>
      </c>
      <c r="D19" s="2152"/>
      <c r="E19" s="2152"/>
      <c r="F19" s="2152"/>
      <c r="G19" s="2152"/>
      <c r="H19" s="2152"/>
      <c r="I19" s="2152"/>
      <c r="J19" s="2152"/>
      <c r="K19" s="2152"/>
      <c r="L19" s="2152"/>
      <c r="M19" s="2152"/>
      <c r="N19" s="2152"/>
      <c r="O19" s="2152"/>
      <c r="P19" s="2152"/>
      <c r="Q19" s="2152"/>
      <c r="R19" s="2152"/>
      <c r="S19" s="2153"/>
      <c r="T19" s="1774"/>
      <c r="U19" s="1771"/>
      <c r="V19" s="1771"/>
      <c r="W19" s="1771"/>
      <c r="X19" s="1771"/>
      <c r="Y19" s="1774"/>
      <c r="Z19" s="1771"/>
      <c r="AA19" s="1771"/>
      <c r="AB19" s="1771"/>
      <c r="AC19" s="1771"/>
      <c r="AD19" s="1771"/>
      <c r="AE19" s="1771"/>
      <c r="AF19" s="1771"/>
      <c r="AG19" s="1771"/>
      <c r="AH19" s="1771"/>
      <c r="AI19" s="1771"/>
      <c r="AJ19" s="1771"/>
      <c r="AK19" s="1771"/>
      <c r="AL19" s="1771"/>
      <c r="AM19" s="1771"/>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4"/>
      <c r="U21" s="1771"/>
      <c r="V21" s="1771"/>
      <c r="W21" s="1771"/>
      <c r="X21" s="1771"/>
      <c r="Y21" s="1774"/>
      <c r="Z21" s="1771"/>
      <c r="AA21" s="1771"/>
      <c r="AB21" s="1771"/>
      <c r="AC21" s="1771"/>
      <c r="AD21" s="1771"/>
      <c r="AE21" s="1771"/>
      <c r="AF21" s="1771"/>
      <c r="AG21" s="1771"/>
      <c r="AH21" s="1771"/>
      <c r="AI21" s="1772"/>
      <c r="AJ21" s="1773"/>
      <c r="AK21" s="1773"/>
      <c r="AL21" s="1773"/>
      <c r="AM21" s="1774"/>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72">
        <f>(AI20+AI21)*-1</f>
        <v>0</v>
      </c>
      <c r="AJ22" s="2173"/>
      <c r="AK22" s="2173"/>
      <c r="AL22" s="2173"/>
      <c r="AM22" s="2163"/>
    </row>
    <row r="23" spans="1:39" ht="12.75">
      <c r="A23" s="2"/>
      <c r="B23" s="2180" t="s">
        <v>2250</v>
      </c>
      <c r="C23" s="2181"/>
      <c r="D23" s="2181"/>
      <c r="E23" s="2181"/>
      <c r="F23" s="2181"/>
      <c r="G23" s="2181"/>
      <c r="H23" s="2181"/>
      <c r="I23" s="2181"/>
      <c r="J23" s="2181"/>
      <c r="K23" s="2181"/>
      <c r="L23" s="2181"/>
      <c r="M23" s="2181"/>
      <c r="N23" s="2181"/>
      <c r="O23" s="2181"/>
      <c r="P23" s="2181"/>
      <c r="Q23" s="2181"/>
      <c r="R23" s="2181"/>
      <c r="S23" s="2182"/>
      <c r="T23" s="2114">
        <f>T11+T22</f>
        <v>5838772</v>
      </c>
      <c r="U23" s="2115"/>
      <c r="V23" s="2115"/>
      <c r="W23" s="2115"/>
      <c r="X23" s="2115"/>
      <c r="Y23" s="2114">
        <f>Y11+Y22</f>
        <v>0</v>
      </c>
      <c r="Z23" s="2115"/>
      <c r="AA23" s="2115"/>
      <c r="AB23" s="2115"/>
      <c r="AC23" s="2115"/>
      <c r="AD23" s="2114">
        <f>IF(AD11=AD21,0,AD11)</f>
        <v>0</v>
      </c>
      <c r="AE23" s="2115"/>
      <c r="AF23" s="2115"/>
      <c r="AG23" s="2115"/>
      <c r="AH23" s="2115"/>
      <c r="AI23" s="2114">
        <f>IF(AI11=AI21,0,AI11)</f>
        <v>0</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8289384</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2252</v>
      </c>
      <c r="C25" s="2175"/>
      <c r="D25" s="2175"/>
      <c r="E25" s="2175"/>
      <c r="F25" s="2175"/>
      <c r="G25" s="2175"/>
      <c r="H25" s="2175"/>
      <c r="I25" s="2175"/>
      <c r="J25" s="2175"/>
      <c r="K25" s="2175"/>
      <c r="L25" s="2175"/>
      <c r="M25" s="2175"/>
      <c r="N25" s="2175"/>
      <c r="O25" s="2175"/>
      <c r="P25" s="2175"/>
      <c r="Q25" s="2175"/>
      <c r="R25" s="2175"/>
      <c r="S25" s="2176"/>
      <c r="T25" s="2165">
        <f>IF(OR(AND(Application!T200="no",Application!T201="no",Application!T203="no"),Application!T202="yes"),1,1.3)</f>
        <v>1.3</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70">
        <f>T23*T25</f>
        <v>7590403.6000000006</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988</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62">
        <f>IF(ISERROR((T26*T27)),0,(T26*T27))</f>
        <v>7590403.6000000006</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83">
        <f>T28+Y28+AD28+AI28</f>
        <v>7590403.6000000006</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141" t="s">
        <v>2251</v>
      </c>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row>
    <row r="31" spans="1:39" ht="12.75">
      <c r="B31" s="2103" t="s">
        <v>2255</v>
      </c>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230</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7590403.6000000006</v>
      </c>
      <c r="Z38" s="2115"/>
      <c r="AA38" s="2115"/>
      <c r="AB38" s="2115"/>
      <c r="AC38" s="2115"/>
      <c r="AD38" s="2115">
        <f>IF(T24&gt;=(T23+Y23+AD23+AI23),AD28+AI28,0)</f>
        <v>0</v>
      </c>
      <c r="AE38" s="2115"/>
      <c r="AF38" s="2115"/>
      <c r="AG38" s="2115"/>
      <c r="AH38" s="2115"/>
    </row>
    <row r="39" spans="1:40" ht="12.75">
      <c r="B39" s="2119" t="s">
        <v>2117</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683136</v>
      </c>
      <c r="Z40" s="2115"/>
      <c r="AA40" s="2115"/>
      <c r="AB40" s="2115"/>
      <c r="AC40" s="2115"/>
      <c r="AD40" s="2114">
        <f>ROUND(AD38*AD39,0)</f>
        <v>0</v>
      </c>
      <c r="AE40" s="2115"/>
      <c r="AF40" s="2115"/>
      <c r="AG40" s="2115"/>
      <c r="AH40" s="2115"/>
    </row>
    <row r="41" spans="1:40"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683136</v>
      </c>
      <c r="Z41" s="2117"/>
      <c r="AA41" s="2117"/>
      <c r="AB41" s="2117"/>
      <c r="AC41" s="2117"/>
      <c r="AD41" s="2117"/>
      <c r="AE41" s="2117"/>
      <c r="AF41" s="2117"/>
      <c r="AG41" s="2117"/>
      <c r="AH41" s="2118"/>
    </row>
    <row r="42" spans="1:40" ht="12.75" customHeight="1">
      <c r="A42" s="6"/>
      <c r="B42" s="2135" t="s">
        <v>2118</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0">
        <f>'Sources and Uses Budget'!B104-'Sources and Uses Budget'!$B$15</f>
        <v>8571220</v>
      </c>
      <c r="AC46" s="2111"/>
      <c r="AD46" s="2111"/>
      <c r="AE46" s="2111"/>
      <c r="AF46" s="2112"/>
    </row>
    <row r="47" spans="1:40" ht="12.75" customHeight="1">
      <c r="D47" s="6" t="s">
        <v>929</v>
      </c>
      <c r="AB47" s="2110">
        <f>Application!AG629-MIN('Sources and Uses Budget'!B15,Application!AG390)</f>
        <v>2503608</v>
      </c>
      <c r="AC47" s="2111"/>
      <c r="AD47" s="2111"/>
      <c r="AE47" s="2111"/>
      <c r="AF47" s="2112"/>
    </row>
    <row r="48" spans="1:40" ht="12.75">
      <c r="D48" s="6" t="s">
        <v>427</v>
      </c>
      <c r="AB48" s="2110">
        <f>AB46-AB47</f>
        <v>6067612</v>
      </c>
      <c r="AC48" s="2111"/>
      <c r="AD48" s="2111"/>
      <c r="AE48" s="2111"/>
      <c r="AF48" s="2112"/>
    </row>
    <row r="49" spans="1:40" ht="12.75">
      <c r="D49" s="6" t="s">
        <v>968</v>
      </c>
      <c r="X49" s="2"/>
      <c r="Y49" s="2"/>
      <c r="Z49" s="2"/>
      <c r="AA49" s="427"/>
      <c r="AB49" s="2129">
        <v>0.88819999999999999</v>
      </c>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6831358</v>
      </c>
      <c r="AC53" s="2111"/>
      <c r="AD53" s="2111"/>
      <c r="AE53" s="2111"/>
      <c r="AF53" s="2112"/>
    </row>
    <row r="54" spans="1:40" ht="12.75" customHeight="1">
      <c r="D54" s="6" t="s">
        <v>629</v>
      </c>
      <c r="AB54" s="2110">
        <f>(AB53/10)</f>
        <v>683135.8</v>
      </c>
      <c r="AC54" s="2111"/>
      <c r="AD54" s="2111"/>
      <c r="AE54" s="2111"/>
      <c r="AF54" s="2112"/>
    </row>
    <row r="55" spans="1:40" ht="12.75">
      <c r="D55" s="6" t="s">
        <v>383</v>
      </c>
      <c r="AB55" s="2137">
        <f>(IF((Y41&lt;AB54),Y41,AB54))</f>
        <v>683135.8</v>
      </c>
      <c r="AC55" s="2138"/>
      <c r="AD55" s="2138"/>
      <c r="AE55" s="2138"/>
      <c r="AF55" s="2139"/>
    </row>
    <row r="56" spans="1:40" ht="12.75">
      <c r="D56" s="6" t="s">
        <v>117</v>
      </c>
      <c r="AB56" s="2110">
        <f>ROUND((10*AB55*AB49),0)</f>
        <v>6067612</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08">
        <f>AB48-AB56</f>
        <v>0</v>
      </c>
      <c r="AC58" s="2108"/>
      <c r="AD58" s="2108"/>
      <c r="AE58" s="2108"/>
      <c r="AF58" s="210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09" t="s">
        <v>333</v>
      </c>
      <c r="Z62" s="2109"/>
      <c r="AA62" s="2109"/>
      <c r="AB62" s="2109"/>
      <c r="AC62" s="2109"/>
      <c r="AD62" s="2109" t="s">
        <v>46</v>
      </c>
      <c r="AE62" s="2109"/>
      <c r="AF62" s="2109"/>
      <c r="AG62" s="2109"/>
      <c r="AH62" s="2109"/>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6">
        <f>IF(AND(Application!T200="No",Application!T201="No"),T28,IF(OR(AND(T25=1.3,Application!T203="Yes",Application!D221="Special Needs"),T25=1),(T23*T27)+Y28,Y28))</f>
        <v>0</v>
      </c>
      <c r="Z63" s="2132"/>
      <c r="AA63" s="2132"/>
      <c r="AB63" s="2132"/>
      <c r="AC63" s="2132"/>
      <c r="AD63" s="1784">
        <f>IF(AND(T25=1.3,Application!D221="At-Risk"),AI28,IF(Application!D221&lt;&gt;"At-Risk",0,AD28))</f>
        <v>0</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28">
        <f>IF(Application!W205="Yes",95%, 30%)</f>
        <v>0.3</v>
      </c>
      <c r="Z66" s="2128"/>
      <c r="AA66" s="2128"/>
      <c r="AB66" s="2128"/>
      <c r="AC66" s="2128"/>
      <c r="AD66" s="2128">
        <f>IF(Application!W205="Yes",95%, 13%)</f>
        <v>0.13</v>
      </c>
      <c r="AE66" s="2128"/>
      <c r="AF66" s="2128"/>
      <c r="AG66" s="2128"/>
      <c r="AH66" s="2128"/>
    </row>
    <row r="67" spans="1:40" ht="12.75">
      <c r="C67" s="6"/>
      <c r="D67" s="6" t="s">
        <v>1058</v>
      </c>
      <c r="Y67" s="1784">
        <f>ROUND(Y63*Y66,0)</f>
        <v>0</v>
      </c>
      <c r="Z67" s="2132"/>
      <c r="AA67" s="2132"/>
      <c r="AB67" s="2132"/>
      <c r="AC67" s="2132"/>
      <c r="AD67" s="1784" t="str">
        <f>IF(OR(Application!D218="At-Risk",Application!D218="At-Risk/Located in Rural Census Tract",Application!D221="At-Risk"),ROUND(AD63*AD66,0),"$0")</f>
        <v>$0</v>
      </c>
      <c r="AE67" s="2133"/>
      <c r="AF67" s="2133"/>
      <c r="AG67" s="2133"/>
      <c r="AH67" s="2133"/>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D72" s="1138"/>
      <c r="AE72" s="1138"/>
      <c r="AF72" s="113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27">
        <f>ROUND(IF(ISERROR((AB58/AB70)),0,(AB58/AB70)),0)</f>
        <v>0</v>
      </c>
      <c r="AC75" s="2127"/>
      <c r="AD75" s="2127"/>
      <c r="AE75" s="2127"/>
      <c r="AF75" s="2127"/>
    </row>
    <row r="76" spans="1:40" ht="12.75" customHeight="1">
      <c r="C76" s="6"/>
      <c r="D76" s="6" t="s">
        <v>115</v>
      </c>
      <c r="AB76" s="2124">
        <f>IF((Y67+AD67&lt;AB75),Y67+AD67,AB75)</f>
        <v>0</v>
      </c>
      <c r="AC76" s="2125"/>
      <c r="AD76" s="2125"/>
      <c r="AE76" s="2125"/>
      <c r="AF76" s="2126"/>
    </row>
    <row r="77" spans="1:40" ht="12.75" customHeight="1">
      <c r="C77" s="6"/>
      <c r="D77" s="6" t="s">
        <v>1059</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116</v>
      </c>
      <c r="AB79" s="2108">
        <f>AB48-(AB56+AB77)</f>
        <v>0</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706" zoomScaleNormal="100" zoomScaleSheetLayoutView="100" workbookViewId="0">
      <selection activeCell="C675" sqref="C675:D67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2" t="s">
        <v>938</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row>
    <row r="2" spans="1:42" s="8" customFormat="1" ht="12.7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8" t="s">
        <v>412</v>
      </c>
      <c r="AF4" s="2378"/>
      <c r="AG4" s="2378"/>
      <c r="AH4" s="2378"/>
      <c r="AI4" s="2378"/>
      <c r="AJ4" s="2378"/>
      <c r="AK4" s="2378"/>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6" t="s">
        <v>62</v>
      </c>
      <c r="AG6" s="2226"/>
      <c r="AH6" s="2226"/>
      <c r="AI6" s="2226"/>
      <c r="AJ6" s="2226"/>
      <c r="AK6" s="2226"/>
      <c r="AL6" s="2226"/>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0" t="s">
        <v>2350</v>
      </c>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0" t="s">
        <v>1405</v>
      </c>
      <c r="C11" s="2190"/>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2190"/>
      <c r="Z11" s="2190"/>
      <c r="AA11" s="2190"/>
      <c r="AB11" s="2190"/>
      <c r="AC11" s="2190"/>
      <c r="AD11" s="2190"/>
      <c r="AE11" s="2190"/>
      <c r="AF11" s="2190"/>
      <c r="AG11" s="2190"/>
      <c r="AH11" s="2190"/>
      <c r="AI11" s="2190"/>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1" t="s">
        <v>135</v>
      </c>
      <c r="AC13" s="2381"/>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0" t="s">
        <v>1266</v>
      </c>
      <c r="C16" s="2190"/>
      <c r="D16" s="2190"/>
      <c r="E16" s="2190"/>
      <c r="F16" s="2190"/>
      <c r="G16" s="2190"/>
      <c r="H16" s="2190"/>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6" t="s">
        <v>1885</v>
      </c>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1363"/>
      <c r="AM20" s="38"/>
      <c r="AN20" s="1189"/>
    </row>
    <row r="21" spans="1:42" s="8" customFormat="1" ht="12.75" customHeight="1">
      <c r="A21" s="38"/>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1363"/>
      <c r="AM21" s="38"/>
      <c r="AN21" s="1189"/>
      <c r="AP21" s="561"/>
    </row>
    <row r="22" spans="1:42" s="8" customFormat="1" ht="12.75" customHeight="1">
      <c r="A22" s="38"/>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1363"/>
      <c r="AM22" s="38"/>
      <c r="AN22" s="1189"/>
    </row>
    <row r="23" spans="1:42" s="46" customFormat="1" ht="12.75" customHeight="1">
      <c r="A23" s="38"/>
      <c r="B23" s="2246"/>
      <c r="C23" s="2246"/>
      <c r="D23" s="2246"/>
      <c r="E23" s="2246"/>
      <c r="F23" s="2246"/>
      <c r="G23" s="2246"/>
      <c r="H23" s="2246"/>
      <c r="I23" s="2246"/>
      <c r="J23" s="2246"/>
      <c r="K23" s="2246"/>
      <c r="L23" s="224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1363"/>
      <c r="AM23" s="38"/>
      <c r="AN23" s="457"/>
    </row>
    <row r="24" spans="1:42" s="46" customFormat="1" ht="12.75" customHeight="1">
      <c r="A24" s="38"/>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1363"/>
      <c r="AM24" s="38"/>
      <c r="AN24" s="1192"/>
      <c r="AO24" s="167"/>
    </row>
    <row r="25" spans="1:42" s="46" customFormat="1" ht="12.75" customHeight="1">
      <c r="A25" s="38"/>
      <c r="B25" s="2246"/>
      <c r="C25" s="2246"/>
      <c r="D25" s="2246"/>
      <c r="E25" s="2246"/>
      <c r="F25" s="2246"/>
      <c r="G25" s="2246"/>
      <c r="H25" s="2246"/>
      <c r="I25" s="2246"/>
      <c r="J25" s="2246"/>
      <c r="K25" s="2246"/>
      <c r="L25" s="224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1363"/>
      <c r="AM25" s="38"/>
      <c r="AN25" s="1192"/>
    </row>
    <row r="26" spans="1:42" s="149" customFormat="1" ht="12.75" customHeight="1">
      <c r="A26" s="38"/>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1363"/>
      <c r="AM26" s="38"/>
      <c r="AN26" s="1193"/>
    </row>
    <row r="27" spans="1:42" s="46" customFormat="1" ht="12.75" customHeight="1">
      <c r="A27" s="38"/>
      <c r="B27" s="2246"/>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1363"/>
      <c r="AM27" s="38"/>
      <c r="AN27" s="1194"/>
    </row>
    <row r="28" spans="1:42" s="46" customFormat="1" ht="12.75" customHeight="1">
      <c r="A28" s="38"/>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1363"/>
      <c r="AM28" s="38"/>
      <c r="AN28" s="1194"/>
    </row>
    <row r="29" spans="1:42" s="46" customFormat="1" ht="31.7" customHeight="1">
      <c r="A29" s="38"/>
      <c r="B29" s="2246"/>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1363"/>
      <c r="AM29" s="38"/>
      <c r="AN29" s="1194"/>
      <c r="AO29" s="781" t="s">
        <v>85</v>
      </c>
      <c r="AP29" s="624"/>
    </row>
    <row r="30" spans="1:42" s="46" customFormat="1" ht="12.75" customHeight="1">
      <c r="A30" s="8"/>
      <c r="B30" s="2247"/>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9">
        <f>IF((AND(AND(OR(Application!D218="Nonprofit (qualified nonprofit organization)",Application!D218="Nonprofit (homeless assistance)",Application!D218="Special Needs/SRO"),Application!D221="Special Needs"),$AB$13="N/A")),VLOOKUP($B$16,$AO$14:$AP$16,2,FALSE),VLOOKUP($B$11,$AO$9:$AP$11,2,FALSE))</f>
        <v>6</v>
      </c>
      <c r="AK31" s="2379"/>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6" t="s">
        <v>65</v>
      </c>
      <c r="AG33" s="2226"/>
      <c r="AH33" s="2226"/>
      <c r="AI33" s="2226"/>
      <c r="AJ33" s="2226"/>
      <c r="AK33" s="2226"/>
      <c r="AL33" s="2226"/>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0" t="s">
        <v>1409</v>
      </c>
      <c r="D35" s="2190"/>
      <c r="E35" s="2190"/>
      <c r="F35" s="2190"/>
      <c r="G35" s="2190"/>
      <c r="H35" s="2190"/>
      <c r="I35" s="2190"/>
      <c r="J35" s="2190"/>
      <c r="K35" s="2190"/>
      <c r="L35" s="2190"/>
      <c r="M35" s="2190"/>
      <c r="N35" s="2190"/>
      <c r="O35" s="2190"/>
      <c r="P35" s="2190"/>
      <c r="Q35" s="2190"/>
      <c r="R35" s="2190"/>
      <c r="S35" s="2190"/>
      <c r="T35" s="2190"/>
      <c r="U35" s="2190"/>
      <c r="V35" s="2190"/>
      <c r="W35" s="2190"/>
      <c r="X35" s="2190"/>
      <c r="Y35" s="2190"/>
      <c r="Z35" s="2190"/>
      <c r="AA35" s="2190"/>
      <c r="AB35" s="2190"/>
      <c r="AC35" s="2190"/>
      <c r="AD35" s="2190"/>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1" t="s">
        <v>135</v>
      </c>
      <c r="AD37" s="2381"/>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0" t="s">
        <v>1266</v>
      </c>
      <c r="D40" s="2190"/>
      <c r="E40" s="2190"/>
      <c r="F40" s="2190"/>
      <c r="G40" s="2190"/>
      <c r="H40" s="2190"/>
      <c r="I40" s="2190"/>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0" t="s">
        <v>2330</v>
      </c>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79">
        <f>IF((AND(AND(OR(Application!D218="Nonprofit (qualified nonprofit organization)",Application!D218="Nonprofit (homeless assistance)",Application!D218="Special Needs/SRO"),Application!D221="Special Needs"),$AC$37="N/A")),VLOOKUP($C$40,$AO$35:$AP$37,2,FALSE),VLOOKUP($C$35,$AO$29:$AP$32,2,FALSE))</f>
        <v>3</v>
      </c>
      <c r="AK47" s="2279"/>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4" t="s">
        <v>1682</v>
      </c>
      <c r="C49" s="2244"/>
      <c r="D49" s="2244"/>
      <c r="E49" s="2244"/>
      <c r="F49" s="2244"/>
      <c r="G49" s="2244"/>
      <c r="H49" s="2244"/>
      <c r="I49" s="2244"/>
      <c r="J49" s="2244"/>
      <c r="K49" s="2244"/>
      <c r="L49" s="224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1360"/>
      <c r="AM49" s="175"/>
      <c r="AN49" s="457"/>
      <c r="AP49" s="46" t="s">
        <v>632</v>
      </c>
      <c r="AQ49" s="46">
        <v>10</v>
      </c>
    </row>
    <row r="50" spans="1:43" s="46" customFormat="1" ht="12.75" customHeight="1">
      <c r="A50" s="176"/>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1360"/>
      <c r="AM50" s="175"/>
      <c r="AN50" s="457"/>
      <c r="AP50" s="46" t="s">
        <v>689</v>
      </c>
      <c r="AQ50" s="46">
        <v>10</v>
      </c>
    </row>
    <row r="51" spans="1:43" s="46" customFormat="1" ht="12.75" customHeight="1">
      <c r="A51" s="176"/>
      <c r="B51" s="2244"/>
      <c r="C51" s="2244"/>
      <c r="D51" s="2244"/>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1360"/>
      <c r="AM51" s="175"/>
      <c r="AN51" s="457"/>
    </row>
    <row r="52" spans="1:43" s="149" customFormat="1" ht="12.75" customHeight="1">
      <c r="A52" s="176"/>
      <c r="B52" s="2244"/>
      <c r="C52" s="2244"/>
      <c r="D52" s="2244"/>
      <c r="E52" s="2244"/>
      <c r="F52" s="2244"/>
      <c r="G52" s="2244"/>
      <c r="H52" s="2244"/>
      <c r="I52" s="2244"/>
      <c r="J52" s="2244"/>
      <c r="K52" s="2244"/>
      <c r="L52" s="224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1360"/>
      <c r="AM52" s="175"/>
      <c r="AN52" s="1193"/>
    </row>
    <row r="53" spans="1:43" s="46" customFormat="1" ht="12.75" customHeight="1">
      <c r="A53" s="176"/>
      <c r="B53" s="2244"/>
      <c r="C53" s="2244"/>
      <c r="D53" s="2244"/>
      <c r="E53" s="2244"/>
      <c r="F53" s="2244"/>
      <c r="G53" s="2244"/>
      <c r="H53" s="2244"/>
      <c r="I53" s="2244"/>
      <c r="J53" s="2244"/>
      <c r="K53" s="2244"/>
      <c r="L53" s="224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1360"/>
      <c r="AM53" s="175"/>
      <c r="AN53" s="457"/>
    </row>
    <row r="54" spans="1:43" s="46" customFormat="1" ht="12.75" customHeight="1">
      <c r="A54" s="176"/>
      <c r="B54" s="2244"/>
      <c r="C54" s="2244"/>
      <c r="D54" s="2244"/>
      <c r="E54" s="2244"/>
      <c r="F54" s="2244"/>
      <c r="G54" s="2244"/>
      <c r="H54" s="2244"/>
      <c r="I54" s="2244"/>
      <c r="J54" s="2244"/>
      <c r="K54" s="2244"/>
      <c r="L54" s="224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1360"/>
      <c r="AM54" s="175"/>
      <c r="AN54" s="457"/>
    </row>
    <row r="55" spans="1:43" s="46" customFormat="1" ht="33.4" customHeight="1">
      <c r="A55" s="176"/>
      <c r="B55" s="2244"/>
      <c r="C55" s="2244"/>
      <c r="D55" s="2244"/>
      <c r="E55" s="2244"/>
      <c r="F55" s="2244"/>
      <c r="G55" s="2244"/>
      <c r="H55" s="2244"/>
      <c r="I55" s="2244"/>
      <c r="J55" s="2244"/>
      <c r="K55" s="2244"/>
      <c r="L55" s="224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4" t="s">
        <v>1683</v>
      </c>
      <c r="C57" s="2244"/>
      <c r="D57" s="2244"/>
      <c r="E57" s="2244"/>
      <c r="F57" s="2244"/>
      <c r="G57" s="2244"/>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1360"/>
      <c r="AM57" s="175"/>
      <c r="AN57" s="457"/>
    </row>
    <row r="58" spans="1:43" s="46" customFormat="1" ht="12.75" customHeight="1">
      <c r="A58" s="176"/>
      <c r="B58" s="2244"/>
      <c r="C58" s="2244"/>
      <c r="D58" s="2244"/>
      <c r="E58" s="2244"/>
      <c r="F58" s="2244"/>
      <c r="G58" s="2244"/>
      <c r="H58" s="2244"/>
      <c r="I58" s="2244"/>
      <c r="J58" s="2244"/>
      <c r="K58" s="2244"/>
      <c r="L58" s="224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1360"/>
      <c r="AM58" s="175"/>
      <c r="AN58" s="457"/>
    </row>
    <row r="59" spans="1:43" s="46" customFormat="1" ht="12.75" customHeight="1">
      <c r="A59" s="176"/>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1360"/>
      <c r="AM59" s="175"/>
      <c r="AN59" s="457"/>
    </row>
    <row r="60" spans="1:43" s="46" customFormat="1" ht="17.649999999999999" customHeight="1">
      <c r="A60" s="176"/>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4" t="s">
        <v>1684</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1360"/>
      <c r="AM62" s="175"/>
      <c r="AN62" s="457"/>
    </row>
    <row r="63" spans="1:43" s="46" customFormat="1" ht="12.75" customHeight="1">
      <c r="B63" s="2244"/>
      <c r="C63" s="2244"/>
      <c r="D63" s="2244"/>
      <c r="E63" s="2244"/>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1360"/>
      <c r="AM63" s="175"/>
      <c r="AN63" s="457"/>
    </row>
    <row r="64" spans="1:43" s="46" customFormat="1" ht="22.9" customHeight="1">
      <c r="A64" s="703"/>
      <c r="B64" s="2244"/>
      <c r="C64" s="2244"/>
      <c r="D64" s="2244"/>
      <c r="E64" s="2244"/>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36">
        <f>$AJ$31+$AJ$47</f>
        <v>9</v>
      </c>
      <c r="AL66" s="2037"/>
      <c r="AM66" s="203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0" t="s">
        <v>413</v>
      </c>
      <c r="AF69" s="2270"/>
      <c r="AG69" s="2270"/>
      <c r="AH69" s="2270"/>
      <c r="AI69" s="2270"/>
      <c r="AJ69" s="2270"/>
      <c r="AK69" s="2270"/>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0" t="s">
        <v>739</v>
      </c>
      <c r="C71" s="2190"/>
      <c r="D71" s="2190"/>
      <c r="E71" s="2190"/>
      <c r="F71" s="2190"/>
      <c r="G71" s="2190"/>
      <c r="H71" s="2190"/>
      <c r="I71" s="2190"/>
      <c r="J71" s="2190"/>
      <c r="K71" s="2190"/>
      <c r="P71" s="165"/>
      <c r="Q71" s="165"/>
      <c r="R71" s="165"/>
      <c r="S71" s="165"/>
      <c r="T71" s="165"/>
      <c r="U71" s="165"/>
      <c r="V71" s="165"/>
      <c r="W71" s="165"/>
      <c r="X71" s="165"/>
      <c r="AF71" s="2226" t="s">
        <v>1055</v>
      </c>
      <c r="AG71" s="2226"/>
      <c r="AH71" s="2226"/>
      <c r="AI71" s="2226"/>
      <c r="AJ71" s="2226"/>
      <c r="AK71" s="2226"/>
      <c r="AL71" s="2226"/>
      <c r="AN71" s="457"/>
      <c r="AP71" s="46" t="s">
        <v>135</v>
      </c>
    </row>
    <row r="72" spans="1:16384" s="46" customFormat="1" ht="12.75" customHeight="1">
      <c r="B72" s="2380" t="s">
        <v>1488</v>
      </c>
      <c r="C72" s="2380"/>
      <c r="D72" s="2380"/>
      <c r="E72" s="2380"/>
      <c r="F72" s="2380"/>
      <c r="G72" s="2380"/>
      <c r="H72" s="2380"/>
      <c r="I72" s="2380"/>
      <c r="J72" s="2380"/>
      <c r="K72" s="2380"/>
      <c r="L72" s="2380"/>
      <c r="M72" s="2380"/>
      <c r="N72" s="2380"/>
      <c r="O72" s="2380"/>
      <c r="P72" s="2380"/>
      <c r="Q72" s="2380"/>
      <c r="R72" s="2380"/>
      <c r="S72" s="2380"/>
      <c r="T72" s="2190" t="s">
        <v>135</v>
      </c>
      <c r="U72" s="2190"/>
      <c r="V72" s="2190"/>
      <c r="W72" s="2190"/>
      <c r="X72" s="2190"/>
      <c r="Y72" s="2190"/>
      <c r="Z72" s="2190"/>
      <c r="AA72" s="2190"/>
      <c r="AB72" s="2190"/>
      <c r="AC72" s="2190"/>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40">
        <f>VLOOKUP($B$71,$AP$45:$AR$50,2,FALSE)</f>
        <v>10</v>
      </c>
      <c r="AL73" s="2041"/>
      <c r="AM73" s="2041"/>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0" t="s">
        <v>1101</v>
      </c>
      <c r="AF78" s="2270"/>
      <c r="AG78" s="2270"/>
      <c r="AH78" s="2270"/>
      <c r="AI78" s="2270"/>
      <c r="AJ78" s="2270"/>
      <c r="AK78" s="2270"/>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4" t="s">
        <v>2145</v>
      </c>
      <c r="C80" s="2244"/>
      <c r="D80" s="2244"/>
      <c r="E80" s="2244"/>
      <c r="F80" s="2244"/>
      <c r="G80" s="2244"/>
      <c r="H80" s="2244"/>
      <c r="I80" s="2244"/>
      <c r="J80" s="2244"/>
      <c r="K80" s="2244"/>
      <c r="L80" s="2244"/>
      <c r="M80" s="2244"/>
      <c r="N80" s="2244"/>
      <c r="O80" s="2244"/>
      <c r="P80" s="2244"/>
      <c r="Q80" s="2244"/>
      <c r="R80" s="2244"/>
      <c r="S80" s="2244"/>
      <c r="T80" s="2244"/>
      <c r="U80" s="2244"/>
      <c r="V80" s="2244"/>
      <c r="W80" s="2244"/>
      <c r="X80" s="2244"/>
      <c r="Y80" s="2244"/>
      <c r="Z80" s="2244"/>
      <c r="AA80" s="2244"/>
      <c r="AB80" s="2244"/>
      <c r="AC80" s="2244"/>
      <c r="AD80" s="2244"/>
      <c r="AE80" s="2244"/>
      <c r="AF80" s="2244"/>
      <c r="AG80" s="2244"/>
      <c r="AH80" s="2244"/>
      <c r="AI80" s="2244"/>
      <c r="AJ80" s="2244"/>
      <c r="AK80" s="2244"/>
      <c r="AL80" s="1360"/>
      <c r="AM80" s="175"/>
      <c r="AN80" s="457"/>
    </row>
    <row r="81" spans="1:42" s="46" customFormat="1" ht="12.75" customHeight="1">
      <c r="A81" s="175"/>
      <c r="B81" s="2244"/>
      <c r="C81" s="2244"/>
      <c r="D81" s="2244"/>
      <c r="E81" s="2244"/>
      <c r="F81" s="2244"/>
      <c r="G81" s="2244"/>
      <c r="H81" s="2244"/>
      <c r="I81" s="2244"/>
      <c r="J81" s="2244"/>
      <c r="K81" s="2244"/>
      <c r="L81" s="2244"/>
      <c r="M81" s="2244"/>
      <c r="N81" s="2244"/>
      <c r="O81" s="2244"/>
      <c r="P81" s="2244"/>
      <c r="Q81" s="2244"/>
      <c r="R81" s="2244"/>
      <c r="S81" s="2244"/>
      <c r="T81" s="2244"/>
      <c r="U81" s="2244"/>
      <c r="V81" s="2244"/>
      <c r="W81" s="2244"/>
      <c r="X81" s="2244"/>
      <c r="Y81" s="2244"/>
      <c r="Z81" s="2244"/>
      <c r="AA81" s="2244"/>
      <c r="AB81" s="2244"/>
      <c r="AC81" s="2244"/>
      <c r="AD81" s="2244"/>
      <c r="AE81" s="2244"/>
      <c r="AF81" s="2244"/>
      <c r="AG81" s="2244"/>
      <c r="AH81" s="2244"/>
      <c r="AI81" s="2244"/>
      <c r="AJ81" s="2244"/>
      <c r="AK81" s="2244"/>
      <c r="AL81" s="1360"/>
      <c r="AM81" s="175"/>
      <c r="AN81" s="457"/>
    </row>
    <row r="82" spans="1:42" s="46" customFormat="1" ht="12.75" customHeight="1">
      <c r="A82" s="175"/>
      <c r="B82" s="2244"/>
      <c r="C82" s="2244"/>
      <c r="D82" s="2244"/>
      <c r="E82" s="2244"/>
      <c r="F82" s="2244"/>
      <c r="G82" s="2244"/>
      <c r="H82" s="2244"/>
      <c r="I82" s="2244"/>
      <c r="J82" s="2244"/>
      <c r="K82" s="2244"/>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1360"/>
      <c r="AM82" s="175"/>
      <c r="AN82" s="457"/>
    </row>
    <row r="83" spans="1:42" s="46" customFormat="1" ht="12.75" customHeight="1">
      <c r="A83" s="175"/>
      <c r="B83" s="2244"/>
      <c r="C83" s="2244"/>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1360"/>
      <c r="AM83" s="175"/>
      <c r="AN83" s="457"/>
    </row>
    <row r="84" spans="1:42" s="46" customFormat="1" ht="12.75" customHeight="1">
      <c r="A84" s="175"/>
      <c r="B84" s="2244"/>
      <c r="C84" s="2244"/>
      <c r="D84" s="2244"/>
      <c r="E84" s="2244"/>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4"/>
      <c r="AK84" s="2244"/>
      <c r="AL84" s="1360"/>
      <c r="AM84" s="175"/>
      <c r="AN84" s="457"/>
    </row>
    <row r="85" spans="1:42" s="46" customFormat="1" ht="12.75" customHeight="1">
      <c r="A85" s="175"/>
      <c r="B85" s="2244"/>
      <c r="C85" s="2244"/>
      <c r="D85" s="2244"/>
      <c r="E85" s="2244"/>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4"/>
      <c r="AK85" s="2244"/>
      <c r="AL85" s="1360"/>
      <c r="AM85" s="175"/>
      <c r="AN85" s="457"/>
    </row>
    <row r="86" spans="1:42" ht="12.75" customHeight="1">
      <c r="A86" s="175"/>
      <c r="B86" s="2244"/>
      <c r="C86" s="2244"/>
      <c r="D86" s="2244"/>
      <c r="E86" s="2244"/>
      <c r="F86" s="2244"/>
      <c r="G86" s="2244"/>
      <c r="H86" s="2244"/>
      <c r="I86" s="2244"/>
      <c r="J86" s="2244"/>
      <c r="K86" s="2244"/>
      <c r="L86" s="2244"/>
      <c r="M86" s="2244"/>
      <c r="N86" s="2244"/>
      <c r="O86" s="2244"/>
      <c r="P86" s="2244"/>
      <c r="Q86" s="2244"/>
      <c r="R86" s="2244"/>
      <c r="S86" s="2244"/>
      <c r="T86" s="2244"/>
      <c r="U86" s="2244"/>
      <c r="V86" s="2244"/>
      <c r="W86" s="2244"/>
      <c r="X86" s="2244"/>
      <c r="Y86" s="2244"/>
      <c r="Z86" s="2244"/>
      <c r="AA86" s="2244"/>
      <c r="AB86" s="2244"/>
      <c r="AC86" s="2244"/>
      <c r="AD86" s="2244"/>
      <c r="AE86" s="2244"/>
      <c r="AF86" s="2244"/>
      <c r="AG86" s="2244"/>
      <c r="AH86" s="2244"/>
      <c r="AI86" s="2244"/>
      <c r="AJ86" s="2244"/>
      <c r="AK86" s="2244"/>
      <c r="AL86" s="1360"/>
      <c r="AM86" s="175"/>
    </row>
    <row r="87" spans="1:42" s="46" customFormat="1" ht="12.75" customHeight="1">
      <c r="A87" s="28"/>
      <c r="B87" s="2244"/>
      <c r="C87" s="2244"/>
      <c r="D87" s="2244"/>
      <c r="E87" s="2244"/>
      <c r="F87" s="2244"/>
      <c r="G87" s="2244"/>
      <c r="H87" s="2244"/>
      <c r="I87" s="2244"/>
      <c r="J87" s="2244"/>
      <c r="K87" s="2244"/>
      <c r="L87" s="2244"/>
      <c r="M87" s="2244"/>
      <c r="N87" s="2244"/>
      <c r="O87" s="2244"/>
      <c r="P87" s="2244"/>
      <c r="Q87" s="2244"/>
      <c r="R87" s="2244"/>
      <c r="S87" s="2244"/>
      <c r="T87" s="2244"/>
      <c r="U87" s="2244"/>
      <c r="V87" s="2244"/>
      <c r="W87" s="2244"/>
      <c r="X87" s="2244"/>
      <c r="Y87" s="2244"/>
      <c r="Z87" s="2244"/>
      <c r="AA87" s="2244"/>
      <c r="AB87" s="2244"/>
      <c r="AC87" s="2244"/>
      <c r="AD87" s="2244"/>
      <c r="AE87" s="2244"/>
      <c r="AF87" s="2244"/>
      <c r="AG87" s="2244"/>
      <c r="AH87" s="2244"/>
      <c r="AI87" s="2244"/>
      <c r="AJ87" s="2244"/>
      <c r="AK87" s="2244"/>
      <c r="AL87" s="1360"/>
      <c r="AM87" s="165"/>
      <c r="AN87" s="457"/>
    </row>
    <row r="88" spans="1:42" s="46" customFormat="1" ht="12.75" customHeight="1">
      <c r="A88" s="28"/>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4"/>
      <c r="AI88" s="2244"/>
      <c r="AJ88" s="2244"/>
      <c r="AK88" s="2244"/>
      <c r="AL88" s="1360"/>
      <c r="AM88" s="165"/>
      <c r="AN88" s="457"/>
    </row>
    <row r="89" spans="1:42" s="46" customFormat="1" ht="14.45" customHeight="1">
      <c r="A89" s="28"/>
      <c r="B89" s="2244"/>
      <c r="C89" s="2244"/>
      <c r="D89" s="2244"/>
      <c r="E89" s="2244"/>
      <c r="F89" s="2244"/>
      <c r="G89" s="2244"/>
      <c r="H89" s="2244"/>
      <c r="I89" s="2244"/>
      <c r="J89" s="2244"/>
      <c r="K89" s="2244"/>
      <c r="L89" s="2244"/>
      <c r="M89" s="2244"/>
      <c r="N89" s="2244"/>
      <c r="O89" s="2244"/>
      <c r="P89" s="2244"/>
      <c r="Q89" s="2244"/>
      <c r="R89" s="2244"/>
      <c r="S89" s="2244"/>
      <c r="T89" s="2244"/>
      <c r="U89" s="2244"/>
      <c r="V89" s="2244"/>
      <c r="W89" s="2244"/>
      <c r="X89" s="2244"/>
      <c r="Y89" s="2244"/>
      <c r="Z89" s="2244"/>
      <c r="AA89" s="2244"/>
      <c r="AB89" s="2244"/>
      <c r="AC89" s="2244"/>
      <c r="AD89" s="2244"/>
      <c r="AE89" s="2244"/>
      <c r="AF89" s="2244"/>
      <c r="AG89" s="2244"/>
      <c r="AH89" s="2244"/>
      <c r="AI89" s="2244"/>
      <c r="AJ89" s="2244"/>
      <c r="AK89" s="2244"/>
      <c r="AL89" s="1360"/>
      <c r="AM89" s="165"/>
      <c r="AN89" s="457"/>
    </row>
    <row r="90" spans="1:42" s="46" customFormat="1" ht="12.75" customHeight="1">
      <c r="A90" s="28"/>
      <c r="B90" s="2244"/>
      <c r="C90" s="2244"/>
      <c r="D90" s="2244"/>
      <c r="E90" s="2244"/>
      <c r="F90" s="2244"/>
      <c r="G90" s="2244"/>
      <c r="H90" s="2244"/>
      <c r="I90" s="2244"/>
      <c r="J90" s="2244"/>
      <c r="K90" s="2244"/>
      <c r="L90" s="2244"/>
      <c r="M90" s="2244"/>
      <c r="N90" s="2244"/>
      <c r="O90" s="2244"/>
      <c r="P90" s="2244"/>
      <c r="Q90" s="2244"/>
      <c r="R90" s="2244"/>
      <c r="S90" s="2244"/>
      <c r="T90" s="2244"/>
      <c r="U90" s="2244"/>
      <c r="V90" s="2244"/>
      <c r="W90" s="2244"/>
      <c r="X90" s="2244"/>
      <c r="Y90" s="2244"/>
      <c r="Z90" s="2244"/>
      <c r="AA90" s="2244"/>
      <c r="AB90" s="2244"/>
      <c r="AC90" s="2244"/>
      <c r="AD90" s="2244"/>
      <c r="AE90" s="2244"/>
      <c r="AF90" s="2244"/>
      <c r="AG90" s="2244"/>
      <c r="AH90" s="2244"/>
      <c r="AI90" s="2244"/>
      <c r="AJ90" s="2244"/>
      <c r="AK90" s="2244"/>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6" t="s">
        <v>947</v>
      </c>
      <c r="AG95" s="2226"/>
      <c r="AH95" s="2226"/>
      <c r="AI95" s="2226"/>
      <c r="AJ95" s="2226"/>
      <c r="AK95" s="2226"/>
      <c r="AL95" s="2226"/>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6" t="s">
        <v>62</v>
      </c>
      <c r="AG100" s="2226"/>
      <c r="AH100" s="2226"/>
      <c r="AI100" s="2226"/>
      <c r="AJ100" s="2226"/>
      <c r="AK100" s="2226"/>
      <c r="AL100" s="2226"/>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6" t="s">
        <v>63</v>
      </c>
      <c r="AG105" s="2226"/>
      <c r="AH105" s="2226"/>
      <c r="AI105" s="2226"/>
      <c r="AJ105" s="2226"/>
      <c r="AK105" s="2226"/>
      <c r="AL105" s="2226"/>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6" t="s">
        <v>64</v>
      </c>
      <c r="AG110" s="2226"/>
      <c r="AH110" s="2226"/>
      <c r="AI110" s="2226"/>
      <c r="AJ110" s="2226"/>
      <c r="AK110" s="2226"/>
      <c r="AL110" s="2226"/>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6" t="s">
        <v>65</v>
      </c>
      <c r="AG114" s="2226"/>
      <c r="AH114" s="2226"/>
      <c r="AI114" s="2226"/>
      <c r="AJ114" s="2226"/>
      <c r="AK114" s="2226"/>
      <c r="AL114" s="2226"/>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43" t="s">
        <v>649</v>
      </c>
      <c r="I117" s="2243"/>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162</v>
      </c>
      <c r="F123" s="202"/>
      <c r="G123" s="202"/>
      <c r="H123" s="2384" t="s">
        <v>135</v>
      </c>
      <c r="I123" s="2384"/>
      <c r="J123" s="2384"/>
      <c r="K123" s="2384"/>
      <c r="L123" s="2384"/>
      <c r="M123" s="2384"/>
      <c r="N123" s="2384"/>
      <c r="O123" s="2384"/>
      <c r="P123" s="2384"/>
      <c r="Q123" s="2384"/>
      <c r="R123" s="2384"/>
      <c r="S123" s="2384"/>
      <c r="T123" s="2384"/>
      <c r="U123" s="2384"/>
      <c r="V123" s="2384"/>
      <c r="W123" s="2384"/>
      <c r="X123" s="2384"/>
      <c r="Y123" s="2384"/>
      <c r="Z123" s="2384"/>
      <c r="AA123" s="2384"/>
      <c r="AB123" s="2384"/>
      <c r="AC123" s="2384"/>
      <c r="AD123" s="2384"/>
      <c r="AE123" s="2384"/>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6" t="s">
        <v>135</v>
      </c>
      <c r="C125" s="1806"/>
      <c r="D125" s="454"/>
      <c r="E125" s="2244" t="s">
        <v>2059</v>
      </c>
      <c r="F125" s="2244"/>
      <c r="G125" s="2244"/>
      <c r="H125" s="2244"/>
      <c r="I125" s="2244"/>
      <c r="J125" s="2244"/>
      <c r="K125" s="2244"/>
      <c r="L125" s="2244"/>
      <c r="M125" s="2244"/>
      <c r="N125" s="2244"/>
      <c r="O125" s="2244"/>
      <c r="P125" s="2244"/>
      <c r="Q125" s="2244"/>
      <c r="R125" s="2244"/>
      <c r="S125" s="2244"/>
      <c r="T125" s="2244"/>
      <c r="U125" s="2244"/>
      <c r="V125" s="2244"/>
      <c r="W125" s="2244"/>
      <c r="X125" s="2244"/>
      <c r="Y125" s="2244"/>
      <c r="Z125" s="2244"/>
      <c r="AA125" s="2244"/>
      <c r="AB125" s="2244"/>
      <c r="AC125" s="2244"/>
      <c r="AD125" s="2244"/>
      <c r="AE125" s="2244"/>
      <c r="AF125" s="2244"/>
      <c r="AG125" s="2244"/>
      <c r="AH125" s="454"/>
      <c r="AI125" s="454"/>
      <c r="AJ125" s="454"/>
      <c r="AK125" s="454"/>
      <c r="AL125" s="1357"/>
      <c r="AN125" s="457"/>
    </row>
    <row r="126" spans="1:47" s="46" customFormat="1" ht="12.75" customHeight="1">
      <c r="A126" s="28"/>
      <c r="B126" s="173"/>
      <c r="C126" s="199"/>
      <c r="D126" s="454"/>
      <c r="E126" s="224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244"/>
      <c r="AA126" s="2244"/>
      <c r="AB126" s="2244"/>
      <c r="AC126" s="2244"/>
      <c r="AD126" s="2244"/>
      <c r="AE126" s="2244"/>
      <c r="AF126" s="2244"/>
      <c r="AG126" s="2244"/>
      <c r="AH126" s="454"/>
      <c r="AI126" s="454"/>
      <c r="AJ126" s="454"/>
      <c r="AK126" s="454"/>
      <c r="AL126" s="1357"/>
      <c r="AN126" s="457"/>
    </row>
    <row r="127" spans="1:47" s="46" customFormat="1" ht="12.75" customHeight="1">
      <c r="A127" s="28"/>
      <c r="B127" s="173"/>
      <c r="C127" s="199"/>
      <c r="D127" s="454"/>
      <c r="E127" s="2244"/>
      <c r="F127" s="2244"/>
      <c r="G127" s="2244"/>
      <c r="H127" s="2244"/>
      <c r="I127" s="2244"/>
      <c r="J127" s="2244"/>
      <c r="K127" s="2244"/>
      <c r="L127" s="2244"/>
      <c r="M127" s="2244"/>
      <c r="N127" s="2244"/>
      <c r="O127" s="2244"/>
      <c r="P127" s="2244"/>
      <c r="Q127" s="2244"/>
      <c r="R127" s="2244"/>
      <c r="S127" s="2244"/>
      <c r="T127" s="2244"/>
      <c r="U127" s="2244"/>
      <c r="V127" s="2244"/>
      <c r="W127" s="2244"/>
      <c r="X127" s="2244"/>
      <c r="Y127" s="2244"/>
      <c r="Z127" s="2244"/>
      <c r="AA127" s="2244"/>
      <c r="AB127" s="2244"/>
      <c r="AC127" s="2244"/>
      <c r="AD127" s="2244"/>
      <c r="AE127" s="2244"/>
      <c r="AF127" s="2244"/>
      <c r="AG127" s="2244"/>
      <c r="AH127" s="454"/>
      <c r="AI127" s="454"/>
      <c r="AJ127" s="454"/>
      <c r="AK127" s="454"/>
      <c r="AL127" s="1357"/>
      <c r="AN127" s="457"/>
    </row>
    <row r="128" spans="1:47" s="46" customFormat="1" ht="12.75" customHeight="1">
      <c r="A128" s="28"/>
      <c r="B128" s="173"/>
      <c r="C128" s="199"/>
      <c r="D128" s="496"/>
      <c r="E128" s="2383"/>
      <c r="F128" s="2383"/>
      <c r="G128" s="2383"/>
      <c r="H128" s="2383"/>
      <c r="I128" s="2383"/>
      <c r="J128" s="2383"/>
      <c r="K128" s="2383"/>
      <c r="L128" s="2383"/>
      <c r="M128" s="2383"/>
      <c r="N128" s="2383"/>
      <c r="O128" s="2383"/>
      <c r="P128" s="2383"/>
      <c r="Q128" s="2383"/>
      <c r="R128" s="2383"/>
      <c r="S128" s="2383"/>
      <c r="T128" s="2383"/>
      <c r="U128" s="2383"/>
      <c r="V128" s="2383"/>
      <c r="W128" s="2383"/>
      <c r="X128" s="2383"/>
      <c r="Y128" s="2383"/>
      <c r="Z128" s="2383"/>
      <c r="AA128" s="2383"/>
      <c r="AB128" s="2383"/>
      <c r="AC128" s="2383"/>
      <c r="AD128" s="2383"/>
      <c r="AE128" s="2383"/>
      <c r="AF128" s="2383"/>
      <c r="AG128" s="238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0">
        <f>VLOOKUP($H$117,$AO$101:$AP$106,2,FALSE)+VLOOKUP($H$123,$AO$121:$AP$123,2,FALSE)</f>
        <v>7</v>
      </c>
      <c r="AK129" s="204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2" t="s">
        <v>2150</v>
      </c>
      <c r="F133" s="2382"/>
      <c r="G133" s="2382"/>
      <c r="H133" s="2382"/>
      <c r="I133" s="2382"/>
      <c r="J133" s="2382"/>
      <c r="K133" s="2382"/>
      <c r="L133" s="2382"/>
      <c r="M133" s="2382"/>
      <c r="N133" s="2382"/>
      <c r="O133" s="2382"/>
      <c r="P133" s="2382"/>
      <c r="Q133" s="2382"/>
      <c r="R133" s="2382"/>
      <c r="S133" s="2382"/>
      <c r="T133" s="2382"/>
      <c r="U133" s="2382"/>
      <c r="V133" s="2382"/>
      <c r="W133" s="2382"/>
      <c r="X133" s="2382"/>
      <c r="Y133" s="2382"/>
      <c r="Z133" s="2382"/>
      <c r="AA133" s="2382"/>
      <c r="AB133" s="2382"/>
      <c r="AC133" s="2382"/>
      <c r="AD133" s="2382"/>
      <c r="AF133" s="2226" t="s">
        <v>65</v>
      </c>
      <c r="AG133" s="2226"/>
      <c r="AH133" s="2226"/>
      <c r="AI133" s="2226"/>
      <c r="AJ133" s="2226"/>
      <c r="AK133" s="2226"/>
      <c r="AL133" s="2226"/>
      <c r="AM133" s="165"/>
      <c r="AN133" s="493"/>
    </row>
    <row r="134" spans="1:42" s="46" customFormat="1" ht="12.75" customHeight="1">
      <c r="A134" s="207"/>
      <c r="B134" s="173"/>
      <c r="C134" s="199"/>
      <c r="D134" s="156"/>
      <c r="E134" s="2382"/>
      <c r="F134" s="2382"/>
      <c r="G134" s="2382"/>
      <c r="H134" s="2382"/>
      <c r="I134" s="2382"/>
      <c r="J134" s="2382"/>
      <c r="K134" s="2382"/>
      <c r="L134" s="2382"/>
      <c r="M134" s="2382"/>
      <c r="N134" s="2382"/>
      <c r="O134" s="2382"/>
      <c r="P134" s="2382"/>
      <c r="Q134" s="2382"/>
      <c r="R134" s="2382"/>
      <c r="S134" s="2382"/>
      <c r="T134" s="2382"/>
      <c r="U134" s="2382"/>
      <c r="V134" s="2382"/>
      <c r="W134" s="2382"/>
      <c r="X134" s="2382"/>
      <c r="Y134" s="2382"/>
      <c r="Z134" s="2382"/>
      <c r="AA134" s="2382"/>
      <c r="AB134" s="2382"/>
      <c r="AC134" s="2382"/>
      <c r="AD134" s="2382"/>
      <c r="AE134" s="165"/>
      <c r="AF134" s="74"/>
      <c r="AG134" s="165"/>
      <c r="AH134" s="165"/>
      <c r="AI134" s="165"/>
      <c r="AJ134" s="165"/>
      <c r="AK134" s="165"/>
      <c r="AL134" s="165"/>
      <c r="AM134" s="165"/>
      <c r="AN134" s="457"/>
    </row>
    <row r="135" spans="1:42" s="46" customFormat="1" ht="12.75" customHeight="1">
      <c r="A135" s="28"/>
      <c r="B135" s="173"/>
      <c r="C135" s="200"/>
      <c r="D135" s="156"/>
      <c r="E135" s="2382"/>
      <c r="F135" s="2382"/>
      <c r="G135" s="2382"/>
      <c r="H135" s="2382"/>
      <c r="I135" s="2382"/>
      <c r="J135" s="2382"/>
      <c r="K135" s="2382"/>
      <c r="L135" s="2382"/>
      <c r="M135" s="2382"/>
      <c r="N135" s="2382"/>
      <c r="O135" s="2382"/>
      <c r="P135" s="2382"/>
      <c r="Q135" s="2382"/>
      <c r="R135" s="2382"/>
      <c r="S135" s="2382"/>
      <c r="T135" s="2382"/>
      <c r="U135" s="2382"/>
      <c r="V135" s="2382"/>
      <c r="W135" s="2382"/>
      <c r="X135" s="2382"/>
      <c r="Y135" s="2382"/>
      <c r="Z135" s="2382"/>
      <c r="AA135" s="2382"/>
      <c r="AB135" s="2382"/>
      <c r="AC135" s="2382"/>
      <c r="AD135" s="2382"/>
      <c r="AE135" s="165"/>
      <c r="AF135" s="74"/>
      <c r="AG135" s="165"/>
      <c r="AH135" s="165"/>
      <c r="AI135" s="165"/>
      <c r="AJ135" s="165"/>
      <c r="AK135" s="165"/>
      <c r="AL135" s="165"/>
      <c r="AM135" s="165"/>
      <c r="AN135" s="457"/>
    </row>
    <row r="136" spans="1:42" s="46" customFormat="1" ht="12.75" customHeight="1">
      <c r="A136" s="57"/>
      <c r="B136" s="185"/>
      <c r="C136" s="208"/>
      <c r="D136" s="156"/>
      <c r="E136" s="2382"/>
      <c r="F136" s="2382"/>
      <c r="G136" s="2382"/>
      <c r="H136" s="2382"/>
      <c r="I136" s="2382"/>
      <c r="J136" s="2382"/>
      <c r="K136" s="2382"/>
      <c r="L136" s="2382"/>
      <c r="M136" s="2382"/>
      <c r="N136" s="2382"/>
      <c r="O136" s="2382"/>
      <c r="P136" s="2382"/>
      <c r="Q136" s="2382"/>
      <c r="R136" s="2382"/>
      <c r="S136" s="2382"/>
      <c r="T136" s="2382"/>
      <c r="U136" s="2382"/>
      <c r="V136" s="2382"/>
      <c r="W136" s="2382"/>
      <c r="X136" s="2382"/>
      <c r="Y136" s="2382"/>
      <c r="Z136" s="2382"/>
      <c r="AA136" s="2382"/>
      <c r="AB136" s="2382"/>
      <c r="AC136" s="2382"/>
      <c r="AD136" s="2382"/>
      <c r="AE136" s="27"/>
      <c r="AF136" s="185"/>
      <c r="AG136" s="27"/>
      <c r="AH136" s="27"/>
      <c r="AI136" s="27"/>
      <c r="AJ136" s="27"/>
      <c r="AK136" s="165"/>
      <c r="AL136" s="165"/>
      <c r="AM136" s="165"/>
      <c r="AN136" s="457"/>
    </row>
    <row r="137" spans="1:42" s="46" customFormat="1" ht="22.9" customHeight="1">
      <c r="A137" s="28"/>
      <c r="B137" s="185"/>
      <c r="C137" s="208"/>
      <c r="D137" s="156"/>
      <c r="E137" s="2382"/>
      <c r="F137" s="2382"/>
      <c r="G137" s="2382"/>
      <c r="H137" s="2382"/>
      <c r="I137" s="2382"/>
      <c r="J137" s="2382"/>
      <c r="K137" s="2382"/>
      <c r="L137" s="2382"/>
      <c r="M137" s="2382"/>
      <c r="N137" s="2382"/>
      <c r="O137" s="2382"/>
      <c r="P137" s="2382"/>
      <c r="Q137" s="2382"/>
      <c r="R137" s="2382"/>
      <c r="S137" s="2382"/>
      <c r="T137" s="2382"/>
      <c r="U137" s="2382"/>
      <c r="V137" s="2382"/>
      <c r="W137" s="2382"/>
      <c r="X137" s="2382"/>
      <c r="Y137" s="2382"/>
      <c r="Z137" s="2382"/>
      <c r="AA137" s="2382"/>
      <c r="AB137" s="2382"/>
      <c r="AC137" s="2382"/>
      <c r="AD137" s="2382"/>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85" t="s">
        <v>135</v>
      </c>
      <c r="T138" s="2385"/>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6" t="s">
        <v>113</v>
      </c>
      <c r="AG140" s="2226"/>
      <c r="AH140" s="2226"/>
      <c r="AI140" s="2226"/>
      <c r="AJ140" s="2226"/>
      <c r="AK140" s="2226"/>
      <c r="AL140" s="2226"/>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43" t="s">
        <v>214</v>
      </c>
      <c r="I142" s="2243"/>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0">
        <f>VLOOKUP($H$142,$AO$116:$AP$118,2,FALSE)</f>
        <v>2</v>
      </c>
      <c r="AK144" s="2042"/>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6" t="s">
        <v>65</v>
      </c>
      <c r="AG148" s="2226"/>
      <c r="AH148" s="2226"/>
      <c r="AI148" s="2226"/>
      <c r="AJ148" s="2226"/>
      <c r="AK148" s="2226"/>
      <c r="AL148" s="2226"/>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6" t="s">
        <v>113</v>
      </c>
      <c r="AG151" s="2226"/>
      <c r="AH151" s="2226"/>
      <c r="AI151" s="2226"/>
      <c r="AJ151" s="2226"/>
      <c r="AK151" s="2226"/>
      <c r="AL151" s="2226"/>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43" t="s">
        <v>135</v>
      </c>
      <c r="I154" s="224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0">
        <f>VLOOKUP(H154,AT116:AU118,2,FALSE)</f>
        <v>0</v>
      </c>
      <c r="AK156" s="2042"/>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4" t="s">
        <v>825</v>
      </c>
      <c r="F161" s="2244"/>
      <c r="G161" s="2244"/>
      <c r="H161" s="2244"/>
      <c r="I161" s="2244"/>
      <c r="J161" s="2244"/>
      <c r="K161" s="2244"/>
      <c r="L161" s="2244"/>
      <c r="M161" s="2244"/>
      <c r="N161" s="2244"/>
      <c r="O161" s="2244"/>
      <c r="P161" s="2244"/>
      <c r="Q161" s="2244"/>
      <c r="R161" s="2244"/>
      <c r="S161" s="2244"/>
      <c r="T161" s="2244"/>
      <c r="U161" s="2244"/>
      <c r="V161" s="2244"/>
      <c r="W161" s="2244"/>
      <c r="X161" s="2244"/>
      <c r="Y161" s="2244"/>
      <c r="Z161" s="2244"/>
      <c r="AA161" s="2244"/>
      <c r="AB161" s="2244"/>
      <c r="AC161" s="2244"/>
      <c r="AF161" s="2226" t="s">
        <v>63</v>
      </c>
      <c r="AG161" s="2226"/>
      <c r="AH161" s="2226"/>
      <c r="AI161" s="2226"/>
      <c r="AJ161" s="2226"/>
      <c r="AK161" s="2226"/>
      <c r="AL161" s="2226"/>
      <c r="AN161" s="457"/>
    </row>
    <row r="162" spans="1:42" s="46" customFormat="1" ht="12.75" customHeight="1">
      <c r="C162" s="48"/>
      <c r="E162" s="2244"/>
      <c r="F162" s="2244"/>
      <c r="G162" s="2244"/>
      <c r="H162" s="2244"/>
      <c r="I162" s="2244"/>
      <c r="J162" s="2244"/>
      <c r="K162" s="2244"/>
      <c r="L162" s="2244"/>
      <c r="M162" s="2244"/>
      <c r="N162" s="2244"/>
      <c r="O162" s="2244"/>
      <c r="P162" s="2244"/>
      <c r="Q162" s="2244"/>
      <c r="R162" s="2244"/>
      <c r="S162" s="2244"/>
      <c r="T162" s="2244"/>
      <c r="U162" s="2244"/>
      <c r="V162" s="2244"/>
      <c r="W162" s="2244"/>
      <c r="X162" s="2244"/>
      <c r="Y162" s="2244"/>
      <c r="Z162" s="2244"/>
      <c r="AA162" s="2244"/>
      <c r="AB162" s="2244"/>
      <c r="AC162" s="2244"/>
      <c r="AN162" s="457"/>
    </row>
    <row r="163" spans="1:42" s="46" customFormat="1" ht="12.75" customHeight="1">
      <c r="C163" s="48"/>
      <c r="D163" s="156"/>
      <c r="E163" s="2244"/>
      <c r="F163" s="2244"/>
      <c r="G163" s="2244"/>
      <c r="H163" s="2244"/>
      <c r="I163" s="2244"/>
      <c r="J163" s="2244"/>
      <c r="K163" s="2244"/>
      <c r="L163" s="2244"/>
      <c r="M163" s="2244"/>
      <c r="N163" s="2244"/>
      <c r="O163" s="2244"/>
      <c r="P163" s="2244"/>
      <c r="Q163" s="2244"/>
      <c r="R163" s="2244"/>
      <c r="S163" s="2244"/>
      <c r="T163" s="2244"/>
      <c r="U163" s="2244"/>
      <c r="V163" s="2244"/>
      <c r="W163" s="2244"/>
      <c r="X163" s="2244"/>
      <c r="Y163" s="2244"/>
      <c r="Z163" s="2244"/>
      <c r="AA163" s="2244"/>
      <c r="AB163" s="2244"/>
      <c r="AC163" s="224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44" t="s">
        <v>1984</v>
      </c>
      <c r="F165" s="2244"/>
      <c r="G165" s="2244"/>
      <c r="H165" s="2244"/>
      <c r="I165" s="2244"/>
      <c r="J165" s="2244"/>
      <c r="K165" s="2244"/>
      <c r="L165" s="2244"/>
      <c r="M165" s="2244"/>
      <c r="N165" s="2244"/>
      <c r="O165" s="2244"/>
      <c r="P165" s="2244"/>
      <c r="Q165" s="2244"/>
      <c r="R165" s="2244"/>
      <c r="S165" s="2244"/>
      <c r="T165" s="2244"/>
      <c r="U165" s="2244"/>
      <c r="V165" s="2244"/>
      <c r="W165" s="2244"/>
      <c r="X165" s="2244"/>
      <c r="Y165" s="2244"/>
      <c r="Z165" s="2244"/>
      <c r="AA165" s="2244"/>
      <c r="AB165" s="2244"/>
      <c r="AC165" s="2244"/>
      <c r="AF165" s="2226" t="s">
        <v>64</v>
      </c>
      <c r="AG165" s="2226"/>
      <c r="AH165" s="2226"/>
      <c r="AI165" s="2226"/>
      <c r="AJ165" s="2226"/>
      <c r="AK165" s="2226"/>
      <c r="AL165" s="2226"/>
      <c r="AN165" s="457"/>
    </row>
    <row r="166" spans="1:42" s="46" customFormat="1" ht="12.75" customHeight="1">
      <c r="C166" s="48"/>
      <c r="E166" s="2244"/>
      <c r="F166" s="2244"/>
      <c r="G166" s="2244"/>
      <c r="H166" s="2244"/>
      <c r="I166" s="2244"/>
      <c r="J166" s="2244"/>
      <c r="K166" s="2244"/>
      <c r="L166" s="2244"/>
      <c r="M166" s="2244"/>
      <c r="N166" s="2244"/>
      <c r="O166" s="2244"/>
      <c r="P166" s="2244"/>
      <c r="Q166" s="2244"/>
      <c r="R166" s="2244"/>
      <c r="S166" s="2244"/>
      <c r="T166" s="2244"/>
      <c r="U166" s="2244"/>
      <c r="V166" s="2244"/>
      <c r="W166" s="2244"/>
      <c r="X166" s="2244"/>
      <c r="Y166" s="2244"/>
      <c r="Z166" s="2244"/>
      <c r="AA166" s="2244"/>
      <c r="AB166" s="2244"/>
      <c r="AC166" s="2244"/>
      <c r="AN166" s="457"/>
    </row>
    <row r="167" spans="1:42" s="46" customFormat="1" ht="15" customHeight="1">
      <c r="C167" s="48"/>
      <c r="D167" s="156"/>
      <c r="E167" s="2244"/>
      <c r="F167" s="2244"/>
      <c r="G167" s="2244"/>
      <c r="H167" s="2244"/>
      <c r="I167" s="2244"/>
      <c r="J167" s="2244"/>
      <c r="K167" s="2244"/>
      <c r="L167" s="2244"/>
      <c r="M167" s="2244"/>
      <c r="N167" s="2244"/>
      <c r="O167" s="2244"/>
      <c r="P167" s="2244"/>
      <c r="Q167" s="2244"/>
      <c r="R167" s="2244"/>
      <c r="S167" s="2244"/>
      <c r="T167" s="2244"/>
      <c r="U167" s="2244"/>
      <c r="V167" s="2244"/>
      <c r="W167" s="2244"/>
      <c r="X167" s="2244"/>
      <c r="Y167" s="2244"/>
      <c r="Z167" s="2244"/>
      <c r="AA167" s="2244"/>
      <c r="AB167" s="2244"/>
      <c r="AC167" s="224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4" t="s">
        <v>1985</v>
      </c>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F169" s="2226" t="s">
        <v>65</v>
      </c>
      <c r="AG169" s="2226"/>
      <c r="AH169" s="2226"/>
      <c r="AI169" s="2226"/>
      <c r="AJ169" s="2226"/>
      <c r="AK169" s="2226"/>
      <c r="AL169" s="2226"/>
      <c r="AN169" s="457"/>
    </row>
    <row r="170" spans="1:42" s="46" customFormat="1" ht="12.75" customHeight="1">
      <c r="A170" s="28"/>
      <c r="B170" s="173"/>
      <c r="C170" s="200"/>
      <c r="E170" s="2244"/>
      <c r="F170" s="2244"/>
      <c r="G170" s="2244"/>
      <c r="H170" s="2244"/>
      <c r="I170" s="2244"/>
      <c r="J170" s="2244"/>
      <c r="K170" s="2244"/>
      <c r="L170" s="2244"/>
      <c r="M170" s="2244"/>
      <c r="N170" s="2244"/>
      <c r="O170" s="2244"/>
      <c r="P170" s="2244"/>
      <c r="Q170" s="2244"/>
      <c r="R170" s="2244"/>
      <c r="S170" s="2244"/>
      <c r="T170" s="2244"/>
      <c r="U170" s="2244"/>
      <c r="V170" s="2244"/>
      <c r="W170" s="2244"/>
      <c r="X170" s="2244"/>
      <c r="Y170" s="2244"/>
      <c r="Z170" s="2244"/>
      <c r="AA170" s="2244"/>
      <c r="AB170" s="2244"/>
      <c r="AC170" s="2244"/>
      <c r="AE170" s="2226"/>
      <c r="AF170" s="2226"/>
      <c r="AG170" s="2226"/>
      <c r="AH170" s="2226"/>
      <c r="AI170" s="2226"/>
      <c r="AJ170" s="2226"/>
      <c r="AK170" s="2226"/>
      <c r="AL170" s="1361"/>
      <c r="AM170" s="165"/>
      <c r="AN170" s="457"/>
      <c r="AO170" s="46" t="s">
        <v>135</v>
      </c>
      <c r="AP170" s="787">
        <v>0</v>
      </c>
    </row>
    <row r="171" spans="1:42" s="46" customFormat="1" ht="12.75" customHeight="1">
      <c r="A171" s="207"/>
      <c r="D171" s="156"/>
      <c r="E171" s="2244"/>
      <c r="F171" s="2244"/>
      <c r="G171" s="2244"/>
      <c r="H171" s="2244"/>
      <c r="I171" s="2244"/>
      <c r="J171" s="2244"/>
      <c r="K171" s="2244"/>
      <c r="L171" s="2244"/>
      <c r="M171" s="2244"/>
      <c r="N171" s="2244"/>
      <c r="O171" s="2244"/>
      <c r="P171" s="2244"/>
      <c r="Q171" s="2244"/>
      <c r="R171" s="2244"/>
      <c r="S171" s="2244"/>
      <c r="T171" s="2244"/>
      <c r="U171" s="2244"/>
      <c r="V171" s="2244"/>
      <c r="W171" s="2244"/>
      <c r="X171" s="2244"/>
      <c r="Y171" s="2244"/>
      <c r="Z171" s="2244"/>
      <c r="AA171" s="2244"/>
      <c r="AB171" s="2244"/>
      <c r="AC171" s="2244"/>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44" t="s">
        <v>1986</v>
      </c>
      <c r="F173" s="2244"/>
      <c r="G173" s="2244"/>
      <c r="H173" s="2244"/>
      <c r="I173" s="2244"/>
      <c r="J173" s="2244"/>
      <c r="K173" s="2244"/>
      <c r="L173" s="2244"/>
      <c r="M173" s="2244"/>
      <c r="N173" s="2244"/>
      <c r="O173" s="2244"/>
      <c r="P173" s="2244"/>
      <c r="Q173" s="2244"/>
      <c r="R173" s="2244"/>
      <c r="S173" s="2244"/>
      <c r="T173" s="2244"/>
      <c r="U173" s="2244"/>
      <c r="V173" s="2244"/>
      <c r="W173" s="2244"/>
      <c r="X173" s="2244"/>
      <c r="Y173" s="2244"/>
      <c r="Z173" s="2244"/>
      <c r="AA173" s="2244"/>
      <c r="AB173" s="2244"/>
      <c r="AC173" s="2244"/>
      <c r="AF173" s="2226" t="s">
        <v>64</v>
      </c>
      <c r="AG173" s="2226"/>
      <c r="AH173" s="2226"/>
      <c r="AI173" s="2226"/>
      <c r="AJ173" s="2226"/>
      <c r="AK173" s="2226"/>
      <c r="AL173" s="2226"/>
      <c r="AN173" s="457"/>
    </row>
    <row r="174" spans="1:42" s="46" customFormat="1" ht="12.75" customHeight="1">
      <c r="A174" s="195"/>
      <c r="B174" s="173"/>
      <c r="C174" s="214"/>
      <c r="D174" s="156"/>
      <c r="E174" s="2244"/>
      <c r="F174" s="2244"/>
      <c r="G174" s="2244"/>
      <c r="H174" s="2244"/>
      <c r="I174" s="2244"/>
      <c r="J174" s="2244"/>
      <c r="K174" s="2244"/>
      <c r="L174" s="2244"/>
      <c r="M174" s="2244"/>
      <c r="N174" s="2244"/>
      <c r="O174" s="2244"/>
      <c r="P174" s="2244"/>
      <c r="Q174" s="2244"/>
      <c r="R174" s="2244"/>
      <c r="S174" s="2244"/>
      <c r="T174" s="2244"/>
      <c r="U174" s="2244"/>
      <c r="V174" s="2244"/>
      <c r="W174" s="2244"/>
      <c r="X174" s="2244"/>
      <c r="Y174" s="2244"/>
      <c r="Z174" s="2244"/>
      <c r="AA174" s="2244"/>
      <c r="AB174" s="2244"/>
      <c r="AC174" s="2244"/>
      <c r="AE174" s="191"/>
      <c r="AF174" s="191"/>
      <c r="AG174" s="191"/>
      <c r="AH174" s="191"/>
      <c r="AI174" s="191"/>
      <c r="AJ174" s="191"/>
      <c r="AK174" s="191"/>
      <c r="AL174" s="1361"/>
      <c r="AM174" s="215"/>
      <c r="AN174" s="457"/>
    </row>
    <row r="175" spans="1:42" s="46" customFormat="1" ht="12.75" customHeight="1">
      <c r="A175" s="195"/>
      <c r="B175" s="173"/>
      <c r="C175" s="214"/>
      <c r="D175" s="156"/>
      <c r="E175" s="2244"/>
      <c r="F175" s="2244"/>
      <c r="G175" s="2244"/>
      <c r="H175" s="2244"/>
      <c r="I175" s="2244"/>
      <c r="J175" s="2244"/>
      <c r="K175" s="2244"/>
      <c r="L175" s="2244"/>
      <c r="M175" s="2244"/>
      <c r="N175" s="2244"/>
      <c r="O175" s="2244"/>
      <c r="P175" s="2244"/>
      <c r="Q175" s="2244"/>
      <c r="R175" s="2244"/>
      <c r="S175" s="2244"/>
      <c r="T175" s="2244"/>
      <c r="U175" s="2244"/>
      <c r="V175" s="2244"/>
      <c r="W175" s="2244"/>
      <c r="X175" s="2244"/>
      <c r="Y175" s="2244"/>
      <c r="Z175" s="2244"/>
      <c r="AA175" s="2244"/>
      <c r="AB175" s="2244"/>
      <c r="AC175" s="2244"/>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4" t="s">
        <v>1987</v>
      </c>
      <c r="F177" s="2244"/>
      <c r="G177" s="2244"/>
      <c r="H177" s="2244"/>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F177" s="2226" t="s">
        <v>65</v>
      </c>
      <c r="AG177" s="2226"/>
      <c r="AH177" s="2226"/>
      <c r="AI177" s="2226"/>
      <c r="AJ177" s="2226"/>
      <c r="AK177" s="2226"/>
      <c r="AL177" s="2226"/>
      <c r="AM177" s="215"/>
      <c r="AN177" s="457"/>
    </row>
    <row r="178" spans="1:42" s="46" customFormat="1" ht="12.75" customHeight="1">
      <c r="A178" s="28"/>
      <c r="B178" s="173"/>
      <c r="C178" s="200"/>
      <c r="D178" s="156"/>
      <c r="E178" s="2244"/>
      <c r="F178" s="2244"/>
      <c r="G178" s="2244"/>
      <c r="H178" s="2244"/>
      <c r="I178" s="2244"/>
      <c r="J178" s="2244"/>
      <c r="K178" s="2244"/>
      <c r="L178" s="2244"/>
      <c r="M178" s="2244"/>
      <c r="N178" s="2244"/>
      <c r="O178" s="2244"/>
      <c r="P178" s="2244"/>
      <c r="Q178" s="2244"/>
      <c r="R178" s="2244"/>
      <c r="S178" s="2244"/>
      <c r="T178" s="2244"/>
      <c r="U178" s="2244"/>
      <c r="V178" s="2244"/>
      <c r="W178" s="2244"/>
      <c r="X178" s="2244"/>
      <c r="Y178" s="2244"/>
      <c r="Z178" s="2244"/>
      <c r="AA178" s="2244"/>
      <c r="AB178" s="2244"/>
      <c r="AC178" s="2244"/>
      <c r="AE178" s="165"/>
      <c r="AF178" s="74"/>
      <c r="AH178" s="165"/>
      <c r="AI178" s="165"/>
      <c r="AJ178" s="165"/>
      <c r="AK178" s="165"/>
      <c r="AL178" s="165"/>
      <c r="AM178" s="215"/>
      <c r="AN178" s="457"/>
    </row>
    <row r="179" spans="1:42" s="46" customFormat="1" ht="12.75" customHeight="1">
      <c r="A179" s="28"/>
      <c r="B179" s="173"/>
      <c r="C179" s="200"/>
      <c r="D179" s="156"/>
      <c r="E179" s="2244"/>
      <c r="F179" s="2244"/>
      <c r="G179" s="2244"/>
      <c r="H179" s="2244"/>
      <c r="I179" s="2244"/>
      <c r="J179" s="2244"/>
      <c r="K179" s="2244"/>
      <c r="L179" s="2244"/>
      <c r="M179" s="2244"/>
      <c r="N179" s="2244"/>
      <c r="O179" s="2244"/>
      <c r="P179" s="2244"/>
      <c r="Q179" s="2244"/>
      <c r="R179" s="2244"/>
      <c r="S179" s="2244"/>
      <c r="T179" s="2244"/>
      <c r="U179" s="2244"/>
      <c r="V179" s="2244"/>
      <c r="W179" s="2244"/>
      <c r="X179" s="2244"/>
      <c r="Y179" s="2244"/>
      <c r="Z179" s="2244"/>
      <c r="AA179" s="2244"/>
      <c r="AB179" s="2244"/>
      <c r="AC179" s="224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44" t="s">
        <v>1687</v>
      </c>
      <c r="F181" s="2244"/>
      <c r="G181" s="2244"/>
      <c r="H181" s="2244"/>
      <c r="I181" s="2244"/>
      <c r="J181" s="2244"/>
      <c r="K181" s="2244"/>
      <c r="L181" s="2244"/>
      <c r="M181" s="2244"/>
      <c r="N181" s="2244"/>
      <c r="O181" s="2244"/>
      <c r="P181" s="2244"/>
      <c r="Q181" s="2244"/>
      <c r="R181" s="2244"/>
      <c r="S181" s="2244"/>
      <c r="T181" s="2244"/>
      <c r="U181" s="2244"/>
      <c r="V181" s="2244"/>
      <c r="W181" s="2244"/>
      <c r="X181" s="2244"/>
      <c r="Y181" s="2244"/>
      <c r="Z181" s="2244"/>
      <c r="AA181" s="2244"/>
      <c r="AB181" s="2244"/>
      <c r="AC181" s="2244"/>
      <c r="AF181" s="2226" t="s">
        <v>113</v>
      </c>
      <c r="AG181" s="2226"/>
      <c r="AH181" s="2226"/>
      <c r="AI181" s="2226"/>
      <c r="AJ181" s="2226"/>
      <c r="AK181" s="2226"/>
      <c r="AL181" s="2226"/>
      <c r="AM181" s="215"/>
      <c r="AN181" s="457"/>
    </row>
    <row r="182" spans="1:42" s="46" customFormat="1" ht="22.9" customHeight="1">
      <c r="A182" s="207"/>
      <c r="B182" s="74"/>
      <c r="C182" s="77"/>
      <c r="D182" s="156"/>
      <c r="E182" s="2244"/>
      <c r="F182" s="2244"/>
      <c r="G182" s="2244"/>
      <c r="H182" s="2244"/>
      <c r="I182" s="2244"/>
      <c r="J182" s="2244"/>
      <c r="K182" s="2244"/>
      <c r="L182" s="2244"/>
      <c r="M182" s="2244"/>
      <c r="N182" s="2244"/>
      <c r="O182" s="2244"/>
      <c r="P182" s="2244"/>
      <c r="Q182" s="2244"/>
      <c r="R182" s="2244"/>
      <c r="S182" s="2244"/>
      <c r="T182" s="2244"/>
      <c r="U182" s="2244"/>
      <c r="V182" s="2244"/>
      <c r="W182" s="2244"/>
      <c r="X182" s="2244"/>
      <c r="Y182" s="2244"/>
      <c r="Z182" s="2244"/>
      <c r="AA182" s="2244"/>
      <c r="AB182" s="2244"/>
      <c r="AC182" s="2244"/>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44" t="s">
        <v>1688</v>
      </c>
      <c r="F184" s="2244"/>
      <c r="G184" s="2244"/>
      <c r="H184" s="2244"/>
      <c r="I184" s="2244"/>
      <c r="J184" s="2244"/>
      <c r="K184" s="2244"/>
      <c r="L184" s="2244"/>
      <c r="M184" s="2244"/>
      <c r="N184" s="2244"/>
      <c r="O184" s="2244"/>
      <c r="P184" s="2244"/>
      <c r="Q184" s="2244"/>
      <c r="R184" s="2244"/>
      <c r="S184" s="2244"/>
      <c r="T184" s="2244"/>
      <c r="U184" s="2244"/>
      <c r="V184" s="2244"/>
      <c r="W184" s="2244"/>
      <c r="X184" s="2244"/>
      <c r="Y184" s="2244"/>
      <c r="Z184" s="2244"/>
      <c r="AA184" s="2244"/>
      <c r="AB184" s="2244"/>
      <c r="AC184" s="2244"/>
      <c r="AF184" s="2226" t="s">
        <v>358</v>
      </c>
      <c r="AG184" s="2226"/>
      <c r="AH184" s="2226"/>
      <c r="AI184" s="2226"/>
      <c r="AJ184" s="2226"/>
      <c r="AK184" s="2226"/>
      <c r="AL184" s="2226"/>
      <c r="AM184" s="215"/>
      <c r="AN184" s="457"/>
      <c r="AO184" s="156" t="s">
        <v>649</v>
      </c>
      <c r="AP184" s="46">
        <v>3</v>
      </c>
    </row>
    <row r="185" spans="1:42" s="46" customFormat="1" ht="22.9" customHeight="1">
      <c r="A185" s="207"/>
      <c r="B185" s="74"/>
      <c r="C185" s="77"/>
      <c r="D185" s="156"/>
      <c r="E185" s="2244"/>
      <c r="F185" s="2244"/>
      <c r="G185" s="2244"/>
      <c r="H185" s="2244"/>
      <c r="I185" s="2244"/>
      <c r="J185" s="2244"/>
      <c r="K185" s="2244"/>
      <c r="L185" s="2244"/>
      <c r="M185" s="2244"/>
      <c r="N185" s="2244"/>
      <c r="O185" s="2244"/>
      <c r="P185" s="2244"/>
      <c r="Q185" s="2244"/>
      <c r="R185" s="2244"/>
      <c r="S185" s="2244"/>
      <c r="T185" s="2244"/>
      <c r="U185" s="2244"/>
      <c r="V185" s="2244"/>
      <c r="W185" s="2244"/>
      <c r="X185" s="2244"/>
      <c r="Y185" s="2244"/>
      <c r="Z185" s="2244"/>
      <c r="AA185" s="2244"/>
      <c r="AB185" s="2244"/>
      <c r="AC185" s="2244"/>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43" t="s">
        <v>649</v>
      </c>
      <c r="I187" s="224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0">
        <f>VLOOKUP($H$187,$AO$137:$AP$144,2,FALSE)</f>
        <v>5</v>
      </c>
      <c r="AK189" s="204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4" t="s">
        <v>1271</v>
      </c>
      <c r="F193" s="2244"/>
      <c r="G193" s="2244"/>
      <c r="H193" s="2244"/>
      <c r="I193" s="2244"/>
      <c r="J193" s="2244"/>
      <c r="K193" s="2244"/>
      <c r="L193" s="2244"/>
      <c r="M193" s="2244"/>
      <c r="N193" s="2244"/>
      <c r="O193" s="2244"/>
      <c r="P193" s="2244"/>
      <c r="Q193" s="2244"/>
      <c r="R193" s="2244"/>
      <c r="S193" s="2244"/>
      <c r="T193" s="2244"/>
      <c r="U193" s="2244"/>
      <c r="V193" s="2244"/>
      <c r="W193" s="2244"/>
      <c r="X193" s="2244"/>
      <c r="Y193" s="2244"/>
      <c r="Z193" s="2244"/>
      <c r="AA193" s="2244"/>
      <c r="AB193" s="2244"/>
      <c r="AC193" s="46"/>
      <c r="AD193" s="46"/>
      <c r="AF193" s="2226" t="s">
        <v>65</v>
      </c>
      <c r="AG193" s="2226"/>
      <c r="AH193" s="2226"/>
      <c r="AI193" s="2226"/>
      <c r="AJ193" s="2226"/>
      <c r="AK193" s="2226"/>
      <c r="AL193" s="2226"/>
      <c r="AM193" s="165"/>
      <c r="AN193" s="1193"/>
    </row>
    <row r="194" spans="1:42" s="149" customFormat="1" ht="12.75" customHeight="1">
      <c r="A194" s="28"/>
      <c r="B194" s="173"/>
      <c r="C194" s="208"/>
      <c r="D194" s="156"/>
      <c r="E194" s="2244"/>
      <c r="F194" s="2244"/>
      <c r="G194" s="2244"/>
      <c r="H194" s="2244"/>
      <c r="I194" s="2244"/>
      <c r="J194" s="2244"/>
      <c r="K194" s="2244"/>
      <c r="L194" s="2244"/>
      <c r="M194" s="2244"/>
      <c r="N194" s="2244"/>
      <c r="O194" s="2244"/>
      <c r="P194" s="2244"/>
      <c r="Q194" s="2244"/>
      <c r="R194" s="2244"/>
      <c r="S194" s="2244"/>
      <c r="T194" s="2244"/>
      <c r="U194" s="2244"/>
      <c r="V194" s="2244"/>
      <c r="W194" s="2244"/>
      <c r="X194" s="2244"/>
      <c r="Y194" s="2244"/>
      <c r="Z194" s="2244"/>
      <c r="AA194" s="2244"/>
      <c r="AB194" s="2244"/>
      <c r="AC194" s="46"/>
      <c r="AD194" s="46"/>
      <c r="AE194" s="27"/>
      <c r="AM194" s="165"/>
      <c r="AN194" s="1193"/>
      <c r="AO194" s="2450"/>
      <c r="AP194" s="2450"/>
    </row>
    <row r="195" spans="1:42" s="149" customFormat="1" ht="12.75" customHeight="1">
      <c r="A195" s="28"/>
      <c r="B195" s="173"/>
      <c r="C195" s="208"/>
      <c r="D195" s="156"/>
      <c r="E195" s="2244"/>
      <c r="F195" s="2244"/>
      <c r="G195" s="2244"/>
      <c r="H195" s="2244"/>
      <c r="I195" s="2244"/>
      <c r="J195" s="2244"/>
      <c r="K195" s="2244"/>
      <c r="L195" s="2244"/>
      <c r="M195" s="2244"/>
      <c r="N195" s="2244"/>
      <c r="O195" s="2244"/>
      <c r="P195" s="2244"/>
      <c r="Q195" s="2244"/>
      <c r="R195" s="2244"/>
      <c r="S195" s="2244"/>
      <c r="T195" s="2244"/>
      <c r="U195" s="2244"/>
      <c r="V195" s="2244"/>
      <c r="W195" s="2244"/>
      <c r="X195" s="2244"/>
      <c r="Y195" s="2244"/>
      <c r="Z195" s="2244"/>
      <c r="AA195" s="2244"/>
      <c r="AB195" s="2244"/>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4"/>
      <c r="F196" s="2244"/>
      <c r="G196" s="2244"/>
      <c r="H196" s="2244"/>
      <c r="I196" s="2244"/>
      <c r="J196" s="2244"/>
      <c r="K196" s="2244"/>
      <c r="L196" s="2244"/>
      <c r="M196" s="2244"/>
      <c r="N196" s="2244"/>
      <c r="O196" s="2244"/>
      <c r="P196" s="2244"/>
      <c r="Q196" s="2244"/>
      <c r="R196" s="2244"/>
      <c r="S196" s="2244"/>
      <c r="T196" s="2244"/>
      <c r="U196" s="2244"/>
      <c r="V196" s="2244"/>
      <c r="W196" s="2244"/>
      <c r="X196" s="2244"/>
      <c r="Y196" s="2244"/>
      <c r="Z196" s="2244"/>
      <c r="AA196" s="2244"/>
      <c r="AB196" s="2244"/>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44" t="s">
        <v>1988</v>
      </c>
      <c r="F198" s="2244"/>
      <c r="G198" s="2244"/>
      <c r="H198" s="2244"/>
      <c r="I198" s="2244"/>
      <c r="J198" s="2244"/>
      <c r="K198" s="2244"/>
      <c r="L198" s="2244"/>
      <c r="M198" s="2244"/>
      <c r="N198" s="2244"/>
      <c r="O198" s="2244"/>
      <c r="P198" s="2244"/>
      <c r="Q198" s="2244"/>
      <c r="R198" s="2244"/>
      <c r="S198" s="2244"/>
      <c r="T198" s="2244"/>
      <c r="U198" s="2244"/>
      <c r="V198" s="2244"/>
      <c r="W198" s="2244"/>
      <c r="X198" s="2244"/>
      <c r="Y198" s="2244"/>
      <c r="Z198" s="2244"/>
      <c r="AA198" s="2244"/>
      <c r="AB198" s="2244"/>
      <c r="AF198" s="2226" t="s">
        <v>113</v>
      </c>
      <c r="AG198" s="2226"/>
      <c r="AH198" s="2226"/>
      <c r="AI198" s="2226"/>
      <c r="AJ198" s="2226"/>
      <c r="AK198" s="2226"/>
      <c r="AL198" s="2226"/>
      <c r="AM198" s="165"/>
      <c r="AN198" s="457"/>
      <c r="AO198" s="156" t="s">
        <v>214</v>
      </c>
      <c r="AP198" s="46">
        <v>1</v>
      </c>
    </row>
    <row r="199" spans="1:42" s="46" customFormat="1" ht="12.75" customHeight="1">
      <c r="A199" s="165"/>
      <c r="B199" s="8"/>
      <c r="C199" s="216"/>
      <c r="E199" s="2244"/>
      <c r="F199" s="2244"/>
      <c r="G199" s="2244"/>
      <c r="H199" s="2244"/>
      <c r="I199" s="2244"/>
      <c r="J199" s="2244"/>
      <c r="K199" s="2244"/>
      <c r="L199" s="2244"/>
      <c r="M199" s="2244"/>
      <c r="N199" s="2244"/>
      <c r="O199" s="2244"/>
      <c r="P199" s="2244"/>
      <c r="Q199" s="2244"/>
      <c r="R199" s="2244"/>
      <c r="S199" s="2244"/>
      <c r="T199" s="2244"/>
      <c r="U199" s="2244"/>
      <c r="V199" s="2244"/>
      <c r="W199" s="2244"/>
      <c r="X199" s="2244"/>
      <c r="Y199" s="2244"/>
      <c r="Z199" s="2244"/>
      <c r="AA199" s="2244"/>
      <c r="AB199" s="2244"/>
      <c r="AD199" s="8"/>
      <c r="AE199" s="27"/>
      <c r="AM199" s="165"/>
      <c r="AN199" s="457"/>
    </row>
    <row r="200" spans="1:42" s="16" customFormat="1" ht="18.600000000000001" customHeight="1">
      <c r="A200" s="165"/>
      <c r="B200" s="8"/>
      <c r="C200" s="216"/>
      <c r="D200" s="46"/>
      <c r="E200" s="2244"/>
      <c r="F200" s="2244"/>
      <c r="G200" s="2244"/>
      <c r="H200" s="2244"/>
      <c r="I200" s="2244"/>
      <c r="J200" s="2244"/>
      <c r="K200" s="2244"/>
      <c r="L200" s="2244"/>
      <c r="M200" s="2244"/>
      <c r="N200" s="2244"/>
      <c r="O200" s="2244"/>
      <c r="P200" s="2244"/>
      <c r="Q200" s="2244"/>
      <c r="R200" s="2244"/>
      <c r="S200" s="2244"/>
      <c r="T200" s="2244"/>
      <c r="U200" s="2244"/>
      <c r="V200" s="2244"/>
      <c r="W200" s="2244"/>
      <c r="X200" s="2244"/>
      <c r="Y200" s="2244"/>
      <c r="Z200" s="2244"/>
      <c r="AA200" s="2244"/>
      <c r="AB200" s="224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43" t="s">
        <v>135</v>
      </c>
      <c r="I202" s="224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40">
        <f>VLOOKUP($H$202,$AO$156:$AP$158,2,FALSE)</f>
        <v>0</v>
      </c>
      <c r="AK204" s="2042"/>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86" t="s">
        <v>1417</v>
      </c>
      <c r="F208" s="2386"/>
      <c r="G208" s="2386"/>
      <c r="H208" s="2386"/>
      <c r="I208" s="2386"/>
      <c r="J208" s="2386"/>
      <c r="K208" s="2386"/>
      <c r="L208" s="2386"/>
      <c r="M208" s="2386"/>
      <c r="N208" s="2386"/>
      <c r="O208" s="2386"/>
      <c r="P208" s="2386"/>
      <c r="Q208" s="2386"/>
      <c r="R208" s="2386"/>
      <c r="S208" s="2386"/>
      <c r="T208" s="2386"/>
      <c r="U208" s="2386"/>
      <c r="V208" s="2386"/>
      <c r="W208" s="2386"/>
      <c r="X208" s="2386"/>
      <c r="Y208" s="2386"/>
      <c r="Z208" s="2386"/>
      <c r="AA208" s="2386"/>
      <c r="AB208" s="2386"/>
      <c r="AC208" s="46"/>
      <c r="AD208" s="46"/>
      <c r="AF208" s="2226" t="s">
        <v>65</v>
      </c>
      <c r="AG208" s="2226"/>
      <c r="AH208" s="2226"/>
      <c r="AI208" s="2226"/>
      <c r="AJ208" s="2226"/>
      <c r="AK208" s="2226"/>
      <c r="AL208" s="2226"/>
      <c r="AM208" s="165"/>
      <c r="AN208" s="331"/>
      <c r="AP208" s="50" t="s">
        <v>108</v>
      </c>
    </row>
    <row r="209" spans="1:52" s="16" customFormat="1" ht="11.85" customHeight="1">
      <c r="A209" s="28"/>
      <c r="B209" s="173"/>
      <c r="C209" s="199"/>
      <c r="D209" s="156"/>
      <c r="E209" s="2386"/>
      <c r="F209" s="2386"/>
      <c r="G209" s="2386"/>
      <c r="H209" s="2386"/>
      <c r="I209" s="2386"/>
      <c r="J209" s="2386"/>
      <c r="K209" s="2386"/>
      <c r="L209" s="2386"/>
      <c r="M209" s="2386"/>
      <c r="N209" s="2386"/>
      <c r="O209" s="2386"/>
      <c r="P209" s="2386"/>
      <c r="Q209" s="2386"/>
      <c r="R209" s="2386"/>
      <c r="S209" s="2386"/>
      <c r="T209" s="2386"/>
      <c r="U209" s="2386"/>
      <c r="V209" s="2386"/>
      <c r="W209" s="2386"/>
      <c r="X209" s="2386"/>
      <c r="Y209" s="2386"/>
      <c r="Z209" s="2386"/>
      <c r="AA209" s="2386"/>
      <c r="AB209" s="2386"/>
      <c r="AC209" s="46"/>
      <c r="AD209" s="46"/>
      <c r="AE209" s="28"/>
      <c r="AM209" s="165"/>
      <c r="AN209" s="331"/>
      <c r="AP209" s="50" t="s">
        <v>105</v>
      </c>
    </row>
    <row r="210" spans="1:52" s="16" customFormat="1" ht="13.9" customHeight="1">
      <c r="A210" s="28"/>
      <c r="B210" s="160"/>
      <c r="C210" s="200"/>
      <c r="D210" s="156"/>
      <c r="E210" s="2386"/>
      <c r="F210" s="2386"/>
      <c r="G210" s="2386"/>
      <c r="H210" s="2386"/>
      <c r="I210" s="2386"/>
      <c r="J210" s="2386"/>
      <c r="K210" s="2386"/>
      <c r="L210" s="2386"/>
      <c r="M210" s="2386"/>
      <c r="N210" s="2386"/>
      <c r="O210" s="2386"/>
      <c r="P210" s="2386"/>
      <c r="Q210" s="2386"/>
      <c r="R210" s="2386"/>
      <c r="S210" s="2386"/>
      <c r="T210" s="2386"/>
      <c r="U210" s="2386"/>
      <c r="V210" s="2386"/>
      <c r="W210" s="2386"/>
      <c r="X210" s="2386"/>
      <c r="Y210" s="2386"/>
      <c r="Z210" s="2386"/>
      <c r="AA210" s="2386"/>
      <c r="AB210" s="2386"/>
      <c r="AC210" s="46"/>
      <c r="AD210" s="46"/>
      <c r="AE210" s="27"/>
      <c r="AM210" s="165"/>
      <c r="AN210" s="331"/>
      <c r="AP210" s="50" t="s">
        <v>106</v>
      </c>
    </row>
    <row r="211" spans="1:52" s="16" customFormat="1" ht="13.9" customHeight="1">
      <c r="A211" s="28"/>
      <c r="B211" s="74"/>
      <c r="C211" s="77"/>
      <c r="D211" s="156" t="s">
        <v>214</v>
      </c>
      <c r="E211" s="2245" t="s">
        <v>1418</v>
      </c>
      <c r="F211" s="2245"/>
      <c r="G211" s="2245"/>
      <c r="H211" s="2245"/>
      <c r="I211" s="2245"/>
      <c r="J211" s="2245"/>
      <c r="K211" s="2245"/>
      <c r="L211" s="2245"/>
      <c r="M211" s="2245"/>
      <c r="N211" s="2245"/>
      <c r="O211" s="2245"/>
      <c r="P211" s="2245"/>
      <c r="Q211" s="2245"/>
      <c r="R211" s="2245"/>
      <c r="S211" s="2245"/>
      <c r="T211" s="2245"/>
      <c r="U211" s="2245"/>
      <c r="V211" s="2245"/>
      <c r="W211" s="2245"/>
      <c r="X211" s="2245"/>
      <c r="Y211" s="2245"/>
      <c r="Z211" s="2245"/>
      <c r="AA211" s="2245"/>
      <c r="AB211" s="2245"/>
      <c r="AC211" s="46"/>
      <c r="AD211" s="46"/>
      <c r="AF211" s="2226" t="s">
        <v>113</v>
      </c>
      <c r="AG211" s="2226"/>
      <c r="AH211" s="2226"/>
      <c r="AI211" s="2226"/>
      <c r="AJ211" s="2226"/>
      <c r="AK211" s="2226"/>
      <c r="AL211" s="2226"/>
      <c r="AM211" s="165"/>
      <c r="AN211" s="1195"/>
      <c r="AP211" s="520" t="s">
        <v>393</v>
      </c>
    </row>
    <row r="212" spans="1:52" s="16" customFormat="1" ht="12.75" customHeight="1">
      <c r="A212" s="28"/>
      <c r="B212" s="173"/>
      <c r="C212" s="199"/>
      <c r="D212" s="28"/>
      <c r="E212" s="2245"/>
      <c r="F212" s="2245"/>
      <c r="G212" s="2245"/>
      <c r="H212" s="2245"/>
      <c r="I212" s="2245"/>
      <c r="J212" s="2245"/>
      <c r="K212" s="2245"/>
      <c r="L212" s="2245"/>
      <c r="M212" s="2245"/>
      <c r="N212" s="2245"/>
      <c r="O212" s="2245"/>
      <c r="P212" s="2245"/>
      <c r="Q212" s="2245"/>
      <c r="R212" s="2245"/>
      <c r="S212" s="2245"/>
      <c r="T212" s="2245"/>
      <c r="U212" s="2245"/>
      <c r="V212" s="2245"/>
      <c r="W212" s="2245"/>
      <c r="X212" s="2245"/>
      <c r="Y212" s="2245"/>
      <c r="Z212" s="2245"/>
      <c r="AA212" s="2245"/>
      <c r="AB212" s="2245"/>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245"/>
      <c r="F213" s="2245"/>
      <c r="G213" s="2245"/>
      <c r="H213" s="2245"/>
      <c r="I213" s="2245"/>
      <c r="J213" s="2245"/>
      <c r="K213" s="2245"/>
      <c r="L213" s="2245"/>
      <c r="M213" s="2245"/>
      <c r="N213" s="2245"/>
      <c r="O213" s="2245"/>
      <c r="P213" s="2245"/>
      <c r="Q213" s="2245"/>
      <c r="R213" s="2245"/>
      <c r="S213" s="2245"/>
      <c r="T213" s="2245"/>
      <c r="U213" s="2245"/>
      <c r="V213" s="2245"/>
      <c r="W213" s="2245"/>
      <c r="X213" s="2245"/>
      <c r="Y213" s="2245"/>
      <c r="Z213" s="2245"/>
      <c r="AA213" s="2245"/>
      <c r="AB213" s="2245"/>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162</v>
      </c>
      <c r="E214" s="202"/>
      <c r="F214" s="202"/>
      <c r="G214" s="202"/>
      <c r="H214" s="2243" t="s">
        <v>135</v>
      </c>
      <c r="I214" s="224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40">
        <f>VLOOKUP($H$214,$AO$156:$AP$158,2,FALSE)</f>
        <v>0</v>
      </c>
      <c r="AK216" s="2042"/>
      <c r="AL216" s="25"/>
      <c r="AM216" s="149"/>
      <c r="AN216" s="1196"/>
      <c r="AP216" s="2040"/>
      <c r="AQ216" s="204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4" t="s">
        <v>1706</v>
      </c>
      <c r="F220" s="2244"/>
      <c r="G220" s="2244"/>
      <c r="H220" s="2244"/>
      <c r="I220" s="2244"/>
      <c r="J220" s="2244"/>
      <c r="K220" s="2244"/>
      <c r="L220" s="2244"/>
      <c r="M220" s="2244"/>
      <c r="N220" s="2244"/>
      <c r="O220" s="2244"/>
      <c r="P220" s="2244"/>
      <c r="Q220" s="2244"/>
      <c r="R220" s="2244"/>
      <c r="S220" s="2244"/>
      <c r="T220" s="2244"/>
      <c r="U220" s="2244"/>
      <c r="V220" s="2244"/>
      <c r="W220" s="2244"/>
      <c r="X220" s="2244"/>
      <c r="Y220" s="2244"/>
      <c r="Z220" s="2244"/>
      <c r="AA220" s="2244"/>
      <c r="AB220" s="2244"/>
      <c r="AC220" s="46"/>
      <c r="AD220" s="46"/>
      <c r="AF220" s="2226" t="s">
        <v>65</v>
      </c>
      <c r="AG220" s="2226"/>
      <c r="AH220" s="2226"/>
      <c r="AI220" s="2226"/>
      <c r="AJ220" s="2226"/>
      <c r="AK220" s="2226"/>
      <c r="AL220" s="2226"/>
      <c r="AM220" s="165"/>
      <c r="AN220" s="331"/>
      <c r="AT220" s="65"/>
      <c r="AU220" s="65"/>
      <c r="AV220" s="65"/>
      <c r="AW220" s="65"/>
      <c r="AX220" s="65"/>
      <c r="AY220" s="65"/>
      <c r="AZ220" s="65"/>
    </row>
    <row r="221" spans="1:52" s="16" customFormat="1">
      <c r="A221" s="28"/>
      <c r="B221" s="173"/>
      <c r="C221" s="199"/>
      <c r="D221" s="156"/>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44" t="s">
        <v>993</v>
      </c>
      <c r="F223" s="2244"/>
      <c r="G223" s="2244"/>
      <c r="H223" s="2244"/>
      <c r="I223" s="2244"/>
      <c r="J223" s="2244"/>
      <c r="K223" s="2244"/>
      <c r="L223" s="2244"/>
      <c r="M223" s="2244"/>
      <c r="N223" s="2244"/>
      <c r="O223" s="2244"/>
      <c r="P223" s="2244"/>
      <c r="Q223" s="2244"/>
      <c r="R223" s="2244"/>
      <c r="S223" s="2244"/>
      <c r="T223" s="2244"/>
      <c r="U223" s="2244"/>
      <c r="V223" s="2244"/>
      <c r="W223" s="2244"/>
      <c r="X223" s="2244"/>
      <c r="Y223" s="2244"/>
      <c r="Z223" s="2244"/>
      <c r="AA223" s="2244"/>
      <c r="AB223" s="2244"/>
      <c r="AC223" s="46"/>
      <c r="AD223" s="46"/>
      <c r="AF223" s="2226" t="s">
        <v>113</v>
      </c>
      <c r="AG223" s="2226"/>
      <c r="AH223" s="2226"/>
      <c r="AI223" s="2226"/>
      <c r="AJ223" s="2226"/>
      <c r="AK223" s="2226"/>
      <c r="AL223" s="2226"/>
      <c r="AM223" s="165"/>
      <c r="AN223" s="331"/>
      <c r="AT223" s="65"/>
      <c r="AU223" s="65"/>
      <c r="AV223" s="65"/>
      <c r="AW223" s="65"/>
      <c r="AX223" s="65"/>
      <c r="AY223" s="65"/>
      <c r="AZ223" s="65"/>
    </row>
    <row r="224" spans="1:52" s="16" customFormat="1">
      <c r="A224" s="28"/>
      <c r="B224" s="173"/>
      <c r="C224" s="199"/>
      <c r="D224" s="28"/>
      <c r="E224" s="2244"/>
      <c r="F224" s="2244"/>
      <c r="G224" s="2244"/>
      <c r="H224" s="2244"/>
      <c r="I224" s="2244"/>
      <c r="J224" s="2244"/>
      <c r="K224" s="2244"/>
      <c r="L224" s="2244"/>
      <c r="M224" s="2244"/>
      <c r="N224" s="2244"/>
      <c r="O224" s="2244"/>
      <c r="P224" s="2244"/>
      <c r="Q224" s="2244"/>
      <c r="R224" s="2244"/>
      <c r="S224" s="2244"/>
      <c r="T224" s="2244"/>
      <c r="U224" s="2244"/>
      <c r="V224" s="2244"/>
      <c r="W224" s="2244"/>
      <c r="X224" s="2244"/>
      <c r="Y224" s="2244"/>
      <c r="Z224" s="2244"/>
      <c r="AA224" s="2244"/>
      <c r="AB224" s="224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43" t="s">
        <v>135</v>
      </c>
      <c r="I226" s="224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40">
        <f>VLOOKUP($H$226,$AO$170:$AP$172,2,FALSE)</f>
        <v>0</v>
      </c>
      <c r="AK228" s="204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4" t="s">
        <v>1272</v>
      </c>
      <c r="F232" s="2244"/>
      <c r="G232" s="2244"/>
      <c r="H232" s="2244"/>
      <c r="I232" s="2244"/>
      <c r="J232" s="2244"/>
      <c r="K232" s="2244"/>
      <c r="L232" s="2244"/>
      <c r="M232" s="2244"/>
      <c r="N232" s="2244"/>
      <c r="O232" s="2244"/>
      <c r="P232" s="2244"/>
      <c r="Q232" s="2244"/>
      <c r="R232" s="2244"/>
      <c r="S232" s="2244"/>
      <c r="T232" s="2244"/>
      <c r="U232" s="2244"/>
      <c r="V232" s="2244"/>
      <c r="W232" s="2244"/>
      <c r="X232" s="2244"/>
      <c r="Y232" s="2244"/>
      <c r="Z232" s="2244"/>
      <c r="AA232" s="2244"/>
      <c r="AB232" s="2244"/>
      <c r="AC232" s="46"/>
      <c r="AD232" s="46"/>
      <c r="AF232" s="2226" t="s">
        <v>65</v>
      </c>
      <c r="AG232" s="2226"/>
      <c r="AH232" s="2226"/>
      <c r="AI232" s="2226"/>
      <c r="AJ232" s="2226"/>
      <c r="AK232" s="2226"/>
      <c r="AL232" s="2226"/>
      <c r="AM232" s="165"/>
      <c r="AN232" s="331"/>
      <c r="AT232" s="65"/>
      <c r="AU232" s="65"/>
      <c r="AV232" s="65"/>
      <c r="AW232" s="65"/>
      <c r="AX232" s="65"/>
      <c r="AY232" s="65"/>
      <c r="AZ232" s="65"/>
    </row>
    <row r="233" spans="1:82" s="16" customFormat="1">
      <c r="A233" s="28"/>
      <c r="B233" s="173"/>
      <c r="C233" s="199"/>
      <c r="D233" s="156"/>
      <c r="E233" s="2244"/>
      <c r="F233" s="2244"/>
      <c r="G233" s="2244"/>
      <c r="H233" s="2244"/>
      <c r="I233" s="2244"/>
      <c r="J233" s="2244"/>
      <c r="K233" s="2244"/>
      <c r="L233" s="2244"/>
      <c r="M233" s="2244"/>
      <c r="N233" s="2244"/>
      <c r="O233" s="2244"/>
      <c r="P233" s="2244"/>
      <c r="Q233" s="2244"/>
      <c r="R233" s="2244"/>
      <c r="S233" s="2244"/>
      <c r="T233" s="2244"/>
      <c r="U233" s="2244"/>
      <c r="V233" s="2244"/>
      <c r="W233" s="2244"/>
      <c r="X233" s="2244"/>
      <c r="Y233" s="2244"/>
      <c r="Z233" s="2244"/>
      <c r="AA233" s="2244"/>
      <c r="AB233" s="2244"/>
      <c r="AC233" s="46"/>
      <c r="AD233" s="46"/>
      <c r="AL233" s="165"/>
      <c r="AM233" s="165"/>
      <c r="AN233" s="331"/>
    </row>
    <row r="234" spans="1:82" s="50" customFormat="1" ht="12.75" customHeight="1">
      <c r="A234" s="28"/>
      <c r="B234" s="173"/>
      <c r="C234" s="199"/>
      <c r="D234" s="156"/>
      <c r="E234" s="2244"/>
      <c r="F234" s="2244"/>
      <c r="G234" s="2244"/>
      <c r="H234" s="2244"/>
      <c r="I234" s="2244"/>
      <c r="J234" s="2244"/>
      <c r="K234" s="2244"/>
      <c r="L234" s="2244"/>
      <c r="M234" s="2244"/>
      <c r="N234" s="2244"/>
      <c r="O234" s="2244"/>
      <c r="P234" s="2244"/>
      <c r="Q234" s="2244"/>
      <c r="R234" s="2244"/>
      <c r="S234" s="2244"/>
      <c r="T234" s="2244"/>
      <c r="U234" s="2244"/>
      <c r="V234" s="2244"/>
      <c r="W234" s="2244"/>
      <c r="X234" s="2244"/>
      <c r="Y234" s="2244"/>
      <c r="Z234" s="2244"/>
      <c r="AA234" s="2244"/>
      <c r="AB234" s="2244"/>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44" t="s">
        <v>1273</v>
      </c>
      <c r="F236" s="2244"/>
      <c r="G236" s="2244"/>
      <c r="H236" s="2244"/>
      <c r="I236" s="2244"/>
      <c r="J236" s="2244"/>
      <c r="K236" s="2244"/>
      <c r="L236" s="2244"/>
      <c r="M236" s="2244"/>
      <c r="N236" s="2244"/>
      <c r="O236" s="2244"/>
      <c r="P236" s="2244"/>
      <c r="Q236" s="2244"/>
      <c r="R236" s="2244"/>
      <c r="S236" s="2244"/>
      <c r="T236" s="2244"/>
      <c r="U236" s="2244"/>
      <c r="V236" s="2244"/>
      <c r="W236" s="2244"/>
      <c r="X236" s="2244"/>
      <c r="Y236" s="2244"/>
      <c r="Z236" s="2244"/>
      <c r="AA236" s="2244"/>
      <c r="AB236" s="566"/>
      <c r="AC236" s="46"/>
      <c r="AD236" s="46"/>
      <c r="AF236" s="2226" t="s">
        <v>113</v>
      </c>
      <c r="AG236" s="2226"/>
      <c r="AH236" s="2226"/>
      <c r="AI236" s="2226"/>
      <c r="AJ236" s="2226"/>
      <c r="AK236" s="2226"/>
      <c r="AL236" s="2226"/>
      <c r="AM236" s="165"/>
      <c r="AN236" s="331"/>
      <c r="AO236" s="143"/>
      <c r="AP236" s="65"/>
    </row>
    <row r="237" spans="1:82" s="16" customFormat="1">
      <c r="A237" s="28"/>
      <c r="B237" s="74"/>
      <c r="C237" s="77"/>
      <c r="D237" s="28"/>
      <c r="E237" s="2244"/>
      <c r="F237" s="2244"/>
      <c r="G237" s="2244"/>
      <c r="H237" s="2244"/>
      <c r="I237" s="2244"/>
      <c r="J237" s="2244"/>
      <c r="K237" s="2244"/>
      <c r="L237" s="2244"/>
      <c r="M237" s="2244"/>
      <c r="N237" s="2244"/>
      <c r="O237" s="2244"/>
      <c r="P237" s="2244"/>
      <c r="Q237" s="2244"/>
      <c r="R237" s="2244"/>
      <c r="S237" s="2244"/>
      <c r="T237" s="2244"/>
      <c r="U237" s="2244"/>
      <c r="V237" s="2244"/>
      <c r="W237" s="2244"/>
      <c r="X237" s="2244"/>
      <c r="Y237" s="2244"/>
      <c r="Z237" s="2244"/>
      <c r="AA237" s="224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4"/>
      <c r="F238" s="2244"/>
      <c r="G238" s="2244"/>
      <c r="H238" s="2244"/>
      <c r="I238" s="2244"/>
      <c r="J238" s="2244"/>
      <c r="K238" s="2244"/>
      <c r="L238" s="2244"/>
      <c r="M238" s="2244"/>
      <c r="N238" s="2244"/>
      <c r="O238" s="2244"/>
      <c r="P238" s="2244"/>
      <c r="Q238" s="2244"/>
      <c r="R238" s="2244"/>
      <c r="S238" s="2244"/>
      <c r="T238" s="2244"/>
      <c r="U238" s="2244"/>
      <c r="V238" s="2244"/>
      <c r="W238" s="2244"/>
      <c r="X238" s="2244"/>
      <c r="Y238" s="2244"/>
      <c r="Z238" s="2244"/>
      <c r="AA238" s="224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43" t="s">
        <v>214</v>
      </c>
      <c r="I240" s="224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0">
        <f>VLOOKUP($H$240,$AO$183:$AP$185,2,FALSE)</f>
        <v>2</v>
      </c>
      <c r="AK242" s="2042"/>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4" t="s">
        <v>357</v>
      </c>
      <c r="F246" s="2244"/>
      <c r="G246" s="2244"/>
      <c r="H246" s="2244"/>
      <c r="I246" s="2244"/>
      <c r="J246" s="2244"/>
      <c r="K246" s="2244"/>
      <c r="L246" s="2244"/>
      <c r="M246" s="2244"/>
      <c r="N246" s="2244"/>
      <c r="O246" s="2244"/>
      <c r="P246" s="2244"/>
      <c r="Q246" s="2244"/>
      <c r="R246" s="2244"/>
      <c r="S246" s="2244"/>
      <c r="T246" s="2244"/>
      <c r="U246" s="2244"/>
      <c r="V246" s="2244"/>
      <c r="W246" s="2244"/>
      <c r="X246" s="2244"/>
      <c r="Y246" s="2244"/>
      <c r="Z246" s="2244"/>
      <c r="AA246" s="2244"/>
      <c r="AB246" s="2244"/>
      <c r="AC246" s="46"/>
      <c r="AD246" s="46"/>
      <c r="AF246" s="2226" t="s">
        <v>113</v>
      </c>
      <c r="AG246" s="2226"/>
      <c r="AH246" s="2226"/>
      <c r="AI246" s="2226"/>
      <c r="AJ246" s="2226"/>
      <c r="AK246" s="2226"/>
      <c r="AL246" s="2226"/>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4"/>
      <c r="F247" s="2244"/>
      <c r="G247" s="2244"/>
      <c r="H247" s="2244"/>
      <c r="I247" s="2244"/>
      <c r="J247" s="2244"/>
      <c r="K247" s="2244"/>
      <c r="L247" s="2244"/>
      <c r="M247" s="2244"/>
      <c r="N247" s="2244"/>
      <c r="O247" s="2244"/>
      <c r="P247" s="2244"/>
      <c r="Q247" s="2244"/>
      <c r="R247" s="2244"/>
      <c r="S247" s="2244"/>
      <c r="T247" s="2244"/>
      <c r="U247" s="2244"/>
      <c r="V247" s="2244"/>
      <c r="W247" s="2244"/>
      <c r="X247" s="2244"/>
      <c r="Y247" s="2244"/>
      <c r="Z247" s="2244"/>
      <c r="AA247" s="2244"/>
      <c r="AB247" s="2244"/>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44" t="s">
        <v>1419</v>
      </c>
      <c r="F249" s="2244"/>
      <c r="G249" s="2244"/>
      <c r="H249" s="2244"/>
      <c r="I249" s="2244"/>
      <c r="J249" s="2244"/>
      <c r="K249" s="2244"/>
      <c r="L249" s="2244"/>
      <c r="M249" s="2244"/>
      <c r="N249" s="2244"/>
      <c r="O249" s="2244"/>
      <c r="P249" s="2244"/>
      <c r="Q249" s="2244"/>
      <c r="R249" s="2244"/>
      <c r="S249" s="2244"/>
      <c r="T249" s="2244"/>
      <c r="U249" s="2244"/>
      <c r="V249" s="2244"/>
      <c r="W249" s="2244"/>
      <c r="X249" s="2244"/>
      <c r="Y249" s="2244"/>
      <c r="Z249" s="2244"/>
      <c r="AA249" s="2244"/>
      <c r="AB249" s="2244"/>
      <c r="AC249" s="46"/>
      <c r="AD249" s="46"/>
      <c r="AF249" s="2226" t="s">
        <v>358</v>
      </c>
      <c r="AG249" s="2226"/>
      <c r="AH249" s="2226"/>
      <c r="AI249" s="2226"/>
      <c r="AJ249" s="2226"/>
      <c r="AK249" s="2226"/>
      <c r="AL249" s="2226"/>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4"/>
      <c r="F250" s="2244"/>
      <c r="G250" s="2244"/>
      <c r="H250" s="2244"/>
      <c r="I250" s="2244"/>
      <c r="J250" s="2244"/>
      <c r="K250" s="2244"/>
      <c r="L250" s="2244"/>
      <c r="M250" s="2244"/>
      <c r="N250" s="2244"/>
      <c r="O250" s="2244"/>
      <c r="P250" s="2244"/>
      <c r="Q250" s="2244"/>
      <c r="R250" s="2244"/>
      <c r="S250" s="2244"/>
      <c r="T250" s="2244"/>
      <c r="U250" s="2244"/>
      <c r="V250" s="2244"/>
      <c r="W250" s="2244"/>
      <c r="X250" s="2244"/>
      <c r="Y250" s="2244"/>
      <c r="Z250" s="2244"/>
      <c r="AA250" s="2244"/>
      <c r="AB250" s="2244"/>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43" t="s">
        <v>214</v>
      </c>
      <c r="I252" s="224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40">
        <f>VLOOKUP($H$252,$AO$196:$AP$198,2,FALSE)</f>
        <v>1</v>
      </c>
      <c r="AK254" s="2042"/>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4" t="s">
        <v>1704</v>
      </c>
      <c r="F258" s="2244"/>
      <c r="G258" s="2244"/>
      <c r="H258" s="2244"/>
      <c r="I258" s="2244"/>
      <c r="J258" s="2244"/>
      <c r="K258" s="2244"/>
      <c r="L258" s="2244"/>
      <c r="M258" s="2244"/>
      <c r="N258" s="2244"/>
      <c r="O258" s="2244"/>
      <c r="P258" s="2244"/>
      <c r="Q258" s="2244"/>
      <c r="R258" s="2244"/>
      <c r="S258" s="2244"/>
      <c r="T258" s="2244"/>
      <c r="U258" s="2244"/>
      <c r="V258" s="2244"/>
      <c r="W258" s="2244"/>
      <c r="X258" s="2244"/>
      <c r="Y258" s="2244"/>
      <c r="Z258" s="2244"/>
      <c r="AA258" s="2244"/>
      <c r="AB258" s="2244"/>
      <c r="AC258" s="2244"/>
      <c r="AD258" s="2244"/>
      <c r="AF258" s="2226" t="s">
        <v>113</v>
      </c>
      <c r="AG258" s="2226"/>
      <c r="AH258" s="2226"/>
      <c r="AI258" s="2226"/>
      <c r="AJ258" s="2226"/>
      <c r="AK258" s="2226"/>
      <c r="AL258" s="2226"/>
      <c r="AM258" s="187"/>
      <c r="AN258" s="331"/>
    </row>
    <row r="259" spans="1:82" s="16" customFormat="1">
      <c r="A259" s="28"/>
      <c r="B259" s="185"/>
      <c r="C259" s="230"/>
      <c r="D259" s="156"/>
      <c r="E259" s="2244"/>
      <c r="F259" s="2244"/>
      <c r="G259" s="2244"/>
      <c r="H259" s="2244"/>
      <c r="I259" s="2244"/>
      <c r="J259" s="2244"/>
      <c r="K259" s="2244"/>
      <c r="L259" s="2244"/>
      <c r="M259" s="2244"/>
      <c r="N259" s="2244"/>
      <c r="O259" s="2244"/>
      <c r="P259" s="2244"/>
      <c r="Q259" s="2244"/>
      <c r="R259" s="2244"/>
      <c r="S259" s="2244"/>
      <c r="T259" s="2244"/>
      <c r="U259" s="2244"/>
      <c r="V259" s="2244"/>
      <c r="W259" s="2244"/>
      <c r="X259" s="2244"/>
      <c r="Y259" s="2244"/>
      <c r="Z259" s="2244"/>
      <c r="AA259" s="2244"/>
      <c r="AB259" s="2244"/>
      <c r="AC259" s="2244"/>
      <c r="AD259" s="2244"/>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4"/>
      <c r="F260" s="2244"/>
      <c r="G260" s="2244"/>
      <c r="H260" s="2244"/>
      <c r="I260" s="2244"/>
      <c r="J260" s="2244"/>
      <c r="K260" s="2244"/>
      <c r="L260" s="2244"/>
      <c r="M260" s="2244"/>
      <c r="N260" s="2244"/>
      <c r="O260" s="2244"/>
      <c r="P260" s="2244"/>
      <c r="Q260" s="2244"/>
      <c r="R260" s="2244"/>
      <c r="S260" s="2244"/>
      <c r="T260" s="2244"/>
      <c r="U260" s="2244"/>
      <c r="V260" s="2244"/>
      <c r="W260" s="2244"/>
      <c r="X260" s="2244"/>
      <c r="Y260" s="2244"/>
      <c r="Z260" s="2244"/>
      <c r="AA260" s="2244"/>
      <c r="AB260" s="2244"/>
      <c r="AC260" s="2244"/>
      <c r="AD260" s="2244"/>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49" t="s">
        <v>1707</v>
      </c>
      <c r="F262" s="2449"/>
      <c r="G262" s="2449"/>
      <c r="H262" s="2449"/>
      <c r="I262" s="2449"/>
      <c r="J262" s="2449"/>
      <c r="K262" s="2449"/>
      <c r="L262" s="2449"/>
      <c r="M262" s="2449"/>
      <c r="N262" s="2449"/>
      <c r="O262" s="2449"/>
      <c r="P262" s="2449"/>
      <c r="Q262" s="2449"/>
      <c r="R262" s="2449"/>
      <c r="S262" s="2449"/>
      <c r="T262" s="2449"/>
      <c r="U262" s="2449"/>
      <c r="V262" s="2449"/>
      <c r="W262" s="2449"/>
      <c r="X262" s="2449"/>
      <c r="Y262" s="2449"/>
      <c r="Z262" s="2449"/>
      <c r="AA262" s="2449"/>
      <c r="AB262" s="2449"/>
      <c r="AC262" s="2449"/>
      <c r="AD262" s="2449"/>
      <c r="AF262" s="2226" t="s">
        <v>65</v>
      </c>
      <c r="AG262" s="2226"/>
      <c r="AH262" s="2226"/>
      <c r="AI262" s="2226"/>
      <c r="AJ262" s="2226"/>
      <c r="AK262" s="2226"/>
      <c r="AL262" s="2226"/>
      <c r="AM262" s="187"/>
      <c r="AN262" s="457"/>
    </row>
    <row r="263" spans="1:82" s="46" customFormat="1" ht="12.75" customHeight="1">
      <c r="A263" s="28"/>
      <c r="B263" s="185"/>
      <c r="C263" s="230"/>
      <c r="D263" s="156"/>
      <c r="E263" s="2449"/>
      <c r="F263" s="2449"/>
      <c r="G263" s="2449"/>
      <c r="H263" s="2449"/>
      <c r="I263" s="2449"/>
      <c r="J263" s="2449"/>
      <c r="K263" s="2449"/>
      <c r="L263" s="2449"/>
      <c r="M263" s="2449"/>
      <c r="N263" s="2449"/>
      <c r="O263" s="2449"/>
      <c r="P263" s="2449"/>
      <c r="Q263" s="2449"/>
      <c r="R263" s="2449"/>
      <c r="S263" s="2449"/>
      <c r="T263" s="2449"/>
      <c r="U263" s="2449"/>
      <c r="V263" s="2449"/>
      <c r="W263" s="2449"/>
      <c r="X263" s="2449"/>
      <c r="Y263" s="2449"/>
      <c r="Z263" s="2449"/>
      <c r="AA263" s="2449"/>
      <c r="AB263" s="2449"/>
      <c r="AC263" s="2449"/>
      <c r="AD263" s="2449"/>
      <c r="AE263" s="191"/>
      <c r="AF263" s="191"/>
      <c r="AG263" s="191"/>
      <c r="AH263" s="191"/>
      <c r="AI263" s="191"/>
      <c r="AJ263" s="191"/>
      <c r="AK263" s="191"/>
      <c r="AL263" s="1361"/>
      <c r="AM263" s="187"/>
      <c r="AN263" s="457"/>
    </row>
    <row r="264" spans="1:82" s="46" customFormat="1" ht="12.75" customHeight="1">
      <c r="A264" s="28"/>
      <c r="B264" s="185"/>
      <c r="C264" s="230"/>
      <c r="D264" s="156"/>
      <c r="E264" s="2449"/>
      <c r="F264" s="2449"/>
      <c r="G264" s="2449"/>
      <c r="H264" s="2449"/>
      <c r="I264" s="2449"/>
      <c r="J264" s="2449"/>
      <c r="K264" s="2449"/>
      <c r="L264" s="2449"/>
      <c r="M264" s="2449"/>
      <c r="N264" s="2449"/>
      <c r="O264" s="2449"/>
      <c r="P264" s="2449"/>
      <c r="Q264" s="2449"/>
      <c r="R264" s="2449"/>
      <c r="S264" s="2449"/>
      <c r="T264" s="2449"/>
      <c r="U264" s="2449"/>
      <c r="V264" s="2449"/>
      <c r="W264" s="2449"/>
      <c r="X264" s="2449"/>
      <c r="Y264" s="2449"/>
      <c r="Z264" s="2449"/>
      <c r="AA264" s="2449"/>
      <c r="AB264" s="2449"/>
      <c r="AC264" s="2449"/>
      <c r="AD264" s="2449"/>
      <c r="AE264" s="191"/>
      <c r="AF264" s="191"/>
      <c r="AG264" s="191"/>
      <c r="AH264" s="191"/>
      <c r="AI264" s="191"/>
      <c r="AJ264" s="191"/>
      <c r="AK264" s="191"/>
      <c r="AL264" s="1361"/>
      <c r="AM264" s="187"/>
      <c r="AN264" s="457"/>
    </row>
    <row r="265" spans="1:82" s="46" customFormat="1" ht="12.75" customHeight="1">
      <c r="A265" s="28"/>
      <c r="B265" s="185"/>
      <c r="C265" s="230"/>
      <c r="D265" s="156"/>
      <c r="E265" s="2449"/>
      <c r="F265" s="2449"/>
      <c r="G265" s="2449"/>
      <c r="H265" s="2449"/>
      <c r="I265" s="2449"/>
      <c r="J265" s="2449"/>
      <c r="K265" s="2449"/>
      <c r="L265" s="2449"/>
      <c r="M265" s="2449"/>
      <c r="N265" s="2449"/>
      <c r="O265" s="2449"/>
      <c r="P265" s="2449"/>
      <c r="Q265" s="2449"/>
      <c r="R265" s="2449"/>
      <c r="S265" s="2449"/>
      <c r="T265" s="2449"/>
      <c r="U265" s="2449"/>
      <c r="V265" s="2449"/>
      <c r="W265" s="2449"/>
      <c r="X265" s="2449"/>
      <c r="Y265" s="2449"/>
      <c r="Z265" s="2449"/>
      <c r="AA265" s="2449"/>
      <c r="AB265" s="2449"/>
      <c r="AC265" s="2449"/>
      <c r="AD265" s="244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43" t="s">
        <v>135</v>
      </c>
      <c r="I267" s="224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40">
        <f>VLOOKUP($H$267,$AP$212:$AQ$214,2,FALSE)</f>
        <v>0</v>
      </c>
      <c r="AK269" s="204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44" t="s">
        <v>1883</v>
      </c>
      <c r="F273" s="2244"/>
      <c r="G273" s="2244"/>
      <c r="H273" s="2244"/>
      <c r="I273" s="2244"/>
      <c r="J273" s="2244"/>
      <c r="K273" s="2244"/>
      <c r="L273" s="2244"/>
      <c r="M273" s="2244"/>
      <c r="N273" s="2244"/>
      <c r="O273" s="2244"/>
      <c r="P273" s="2244"/>
      <c r="Q273" s="2244"/>
      <c r="R273" s="2244"/>
      <c r="S273" s="2244"/>
      <c r="T273" s="2244"/>
      <c r="U273" s="2244"/>
      <c r="V273" s="2244"/>
      <c r="W273" s="2244"/>
      <c r="X273" s="2244"/>
      <c r="Y273" s="2244"/>
      <c r="Z273" s="2244"/>
      <c r="AA273" s="2244"/>
      <c r="AB273" s="2244"/>
      <c r="AC273" s="2244"/>
      <c r="AD273" s="2244"/>
      <c r="AF273" s="2226" t="s">
        <v>1884</v>
      </c>
      <c r="AG273" s="2226"/>
      <c r="AH273" s="2226"/>
      <c r="AI273" s="2226"/>
      <c r="AJ273" s="2226"/>
      <c r="AK273" s="2226"/>
      <c r="AL273" s="2226"/>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44"/>
      <c r="F274" s="2244"/>
      <c r="G274" s="2244"/>
      <c r="H274" s="2244"/>
      <c r="I274" s="2244"/>
      <c r="J274" s="2244"/>
      <c r="K274" s="2244"/>
      <c r="L274" s="2244"/>
      <c r="M274" s="2244"/>
      <c r="N274" s="2244"/>
      <c r="O274" s="2244"/>
      <c r="P274" s="2244"/>
      <c r="Q274" s="2244"/>
      <c r="R274" s="2244"/>
      <c r="S274" s="2244"/>
      <c r="T274" s="2244"/>
      <c r="U274" s="2244"/>
      <c r="V274" s="2244"/>
      <c r="W274" s="2244"/>
      <c r="X274" s="2244"/>
      <c r="Y274" s="2244"/>
      <c r="Z274" s="2244"/>
      <c r="AA274" s="2244"/>
      <c r="AB274" s="2244"/>
      <c r="AC274" s="2244"/>
      <c r="AD274" s="2244"/>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4"/>
      <c r="F275" s="2244"/>
      <c r="G275" s="2244"/>
      <c r="H275" s="2244"/>
      <c r="I275" s="2244"/>
      <c r="J275" s="2244"/>
      <c r="K275" s="2244"/>
      <c r="L275" s="2244"/>
      <c r="M275" s="2244"/>
      <c r="N275" s="2244"/>
      <c r="O275" s="2244"/>
      <c r="P275" s="2244"/>
      <c r="Q275" s="2244"/>
      <c r="R275" s="2244"/>
      <c r="S275" s="2244"/>
      <c r="T275" s="2244"/>
      <c r="U275" s="2244"/>
      <c r="V275" s="2244"/>
      <c r="W275" s="2244"/>
      <c r="X275" s="2244"/>
      <c r="Y275" s="2244"/>
      <c r="Z275" s="2244"/>
      <c r="AA275" s="2244"/>
      <c r="AB275" s="2244"/>
      <c r="AC275" s="2244"/>
      <c r="AD275" s="2244"/>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43" t="s">
        <v>135</v>
      </c>
      <c r="I277" s="224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0">
        <f>VLOOKUP($H$277,$AO$272:$AP$273,2,FALSE)</f>
        <v>0</v>
      </c>
      <c r="AK279" s="2042"/>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0">
        <f>$AJ$129+$AJ$144+$AJ$156+$AJ$189+$AJ$204+$AJ$216+$AJ$228+$AJ$242+$AJ$254+$AJ$269+AJ279</f>
        <v>17</v>
      </c>
      <c r="AL281" s="2041"/>
      <c r="AM281" s="204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00" t="s">
        <v>2410</v>
      </c>
      <c r="I285" s="1600"/>
      <c r="J285" s="1600"/>
      <c r="K285" s="1600"/>
      <c r="L285" s="1600"/>
      <c r="M285" s="1600"/>
      <c r="N285" s="1600"/>
      <c r="O285" s="1600"/>
      <c r="P285" s="1600"/>
      <c r="Q285" s="1600"/>
      <c r="R285" s="1600"/>
      <c r="S285" s="16"/>
      <c r="T285" s="72" t="s">
        <v>99</v>
      </c>
      <c r="U285" s="16"/>
      <c r="V285" s="72"/>
      <c r="W285" s="72"/>
      <c r="X285" s="72"/>
      <c r="Y285" s="72"/>
      <c r="Z285" s="16"/>
      <c r="AA285" s="1600" t="s">
        <v>2418</v>
      </c>
      <c r="AB285" s="1600"/>
      <c r="AC285" s="1600"/>
      <c r="AD285" s="1600"/>
      <c r="AE285" s="1600"/>
      <c r="AF285" s="1600"/>
      <c r="AG285" s="1600"/>
      <c r="AH285" s="1600"/>
      <c r="AI285" s="1600"/>
      <c r="AJ285" s="1600"/>
      <c r="AK285" s="1600"/>
      <c r="AL285" s="25"/>
      <c r="AM285" s="149"/>
      <c r="AN285" s="457"/>
    </row>
    <row r="286" spans="1:82" s="46" customFormat="1" ht="12.75" customHeight="1">
      <c r="A286" s="165"/>
      <c r="B286" s="72" t="s">
        <v>773</v>
      </c>
      <c r="C286" s="72"/>
      <c r="D286" s="72"/>
      <c r="E286" s="72"/>
      <c r="F286" s="72"/>
      <c r="G286" s="16"/>
      <c r="H286" s="1724" t="s">
        <v>2351</v>
      </c>
      <c r="I286" s="1724"/>
      <c r="J286" s="1724"/>
      <c r="K286" s="1724"/>
      <c r="L286" s="1724"/>
      <c r="M286" s="1724"/>
      <c r="N286" s="1724"/>
      <c r="O286" s="1724"/>
      <c r="P286" s="1724"/>
      <c r="Q286" s="1724"/>
      <c r="R286" s="1724"/>
      <c r="S286" s="16"/>
      <c r="T286" s="72" t="s">
        <v>773</v>
      </c>
      <c r="U286" s="16"/>
      <c r="V286" s="72"/>
      <c r="W286" s="72"/>
      <c r="X286" s="72"/>
      <c r="Y286" s="72"/>
      <c r="Z286" s="16"/>
      <c r="AA286" s="1724" t="s">
        <v>2419</v>
      </c>
      <c r="AB286" s="1724"/>
      <c r="AC286" s="1724"/>
      <c r="AD286" s="1724"/>
      <c r="AE286" s="1724"/>
      <c r="AF286" s="1724"/>
      <c r="AG286" s="1724"/>
      <c r="AH286" s="1724"/>
      <c r="AI286" s="1724"/>
      <c r="AJ286" s="1724"/>
      <c r="AK286" s="1724"/>
      <c r="AL286" s="25"/>
      <c r="AM286" s="149"/>
      <c r="AN286" s="457"/>
    </row>
    <row r="287" spans="1:82" s="46" customFormat="1" ht="12.75" customHeight="1">
      <c r="A287" s="165"/>
      <c r="B287" s="72" t="s">
        <v>109</v>
      </c>
      <c r="C287" s="72"/>
      <c r="D287" s="72"/>
      <c r="E287" s="72"/>
      <c r="F287" s="72"/>
      <c r="G287" s="16"/>
      <c r="H287" s="1724" t="s">
        <v>2411</v>
      </c>
      <c r="I287" s="1724"/>
      <c r="J287" s="1724"/>
      <c r="K287" s="1724"/>
      <c r="L287" s="1724"/>
      <c r="M287" s="1724"/>
      <c r="N287" s="1724"/>
      <c r="O287" s="1724"/>
      <c r="P287" s="1724"/>
      <c r="Q287" s="1724"/>
      <c r="R287" s="1724"/>
      <c r="S287" s="16"/>
      <c r="T287" s="72" t="s">
        <v>109</v>
      </c>
      <c r="U287" s="16"/>
      <c r="V287" s="72"/>
      <c r="W287" s="72"/>
      <c r="X287" s="72"/>
      <c r="Y287" s="72"/>
      <c r="Z287" s="16"/>
      <c r="AA287" s="1724" t="s">
        <v>2411</v>
      </c>
      <c r="AB287" s="1724"/>
      <c r="AC287" s="1724"/>
      <c r="AD287" s="1724"/>
      <c r="AE287" s="1724"/>
      <c r="AF287" s="1724"/>
      <c r="AG287" s="1724"/>
      <c r="AH287" s="1724"/>
      <c r="AI287" s="1724"/>
      <c r="AJ287" s="1724"/>
      <c r="AK287" s="1724"/>
      <c r="AL287" s="25"/>
      <c r="AM287" s="149"/>
      <c r="AN287" s="457"/>
      <c r="AO287" s="345"/>
    </row>
    <row r="288" spans="1:82" s="46" customFormat="1" ht="12.75" customHeight="1">
      <c r="A288" s="165"/>
      <c r="B288" s="72" t="s">
        <v>423</v>
      </c>
      <c r="C288" s="72"/>
      <c r="D288" s="72"/>
      <c r="E288" s="72"/>
      <c r="F288" s="72"/>
      <c r="G288" s="16"/>
      <c r="H288" s="1724" t="s">
        <v>2412</v>
      </c>
      <c r="I288" s="1724"/>
      <c r="J288" s="1724"/>
      <c r="K288" s="1724"/>
      <c r="L288" s="1724"/>
      <c r="M288" s="1724"/>
      <c r="N288" s="1724"/>
      <c r="O288" s="1724"/>
      <c r="P288" s="1724"/>
      <c r="Q288" s="1724"/>
      <c r="R288" s="1724"/>
      <c r="S288" s="16"/>
      <c r="T288" s="72" t="s">
        <v>423</v>
      </c>
      <c r="U288" s="16"/>
      <c r="V288" s="72"/>
      <c r="W288" s="72"/>
      <c r="X288" s="72"/>
      <c r="Y288" s="72"/>
      <c r="Z288" s="16"/>
      <c r="AA288" s="1724" t="s">
        <v>2420</v>
      </c>
      <c r="AB288" s="1724"/>
      <c r="AC288" s="1724"/>
      <c r="AD288" s="1724"/>
      <c r="AE288" s="1724"/>
      <c r="AF288" s="1724"/>
      <c r="AG288" s="1724"/>
      <c r="AH288" s="1724"/>
      <c r="AI288" s="1724"/>
      <c r="AJ288" s="1724"/>
      <c r="AK288" s="1724"/>
      <c r="AL288" s="25"/>
      <c r="AM288" s="149"/>
      <c r="AN288" s="457"/>
      <c r="AO288" s="345"/>
    </row>
    <row r="289" spans="1:41" s="46" customFormat="1" ht="12.75" customHeight="1">
      <c r="A289" s="165"/>
      <c r="B289" s="72" t="s">
        <v>424</v>
      </c>
      <c r="C289" s="72"/>
      <c r="D289" s="72"/>
      <c r="E289" s="72"/>
      <c r="F289" s="72"/>
      <c r="G289" s="72"/>
      <c r="H289" s="1596">
        <v>7074343800</v>
      </c>
      <c r="I289" s="1596"/>
      <c r="J289" s="1596"/>
      <c r="K289" s="1596"/>
      <c r="L289" s="1596"/>
      <c r="M289" s="1596"/>
      <c r="N289" s="8" t="s">
        <v>908</v>
      </c>
      <c r="O289" s="8"/>
      <c r="P289" s="1598"/>
      <c r="Q289" s="1598"/>
      <c r="R289" s="1598"/>
      <c r="S289" s="72"/>
      <c r="T289" s="72" t="s">
        <v>424</v>
      </c>
      <c r="U289" s="16"/>
      <c r="V289" s="72"/>
      <c r="W289" s="72"/>
      <c r="X289" s="72"/>
      <c r="Y289" s="72"/>
      <c r="Z289" s="16"/>
      <c r="AA289" s="1596">
        <v>7074287428</v>
      </c>
      <c r="AB289" s="1596"/>
      <c r="AC289" s="1596"/>
      <c r="AD289" s="1596"/>
      <c r="AE289" s="1596"/>
      <c r="AF289" s="1596"/>
      <c r="AG289" s="8" t="s">
        <v>908</v>
      </c>
      <c r="AH289" s="8"/>
      <c r="AI289" s="1598"/>
      <c r="AJ289" s="1598"/>
      <c r="AK289" s="1598"/>
      <c r="AL289" s="25"/>
      <c r="AM289" s="149"/>
      <c r="AN289" s="457"/>
      <c r="AO289" s="345"/>
    </row>
    <row r="290" spans="1:41" s="46" customFormat="1" ht="12.75" customHeight="1">
      <c r="A290" s="165"/>
      <c r="B290" s="72" t="s">
        <v>98</v>
      </c>
      <c r="C290" s="72"/>
      <c r="D290" s="72"/>
      <c r="E290" s="72"/>
      <c r="F290" s="72"/>
      <c r="G290" s="72"/>
      <c r="H290" s="1724" t="s">
        <v>101</v>
      </c>
      <c r="I290" s="1724"/>
      <c r="J290" s="1724"/>
      <c r="K290" s="1724"/>
      <c r="L290" s="1724"/>
      <c r="M290" s="1724"/>
      <c r="N290" s="1724"/>
      <c r="O290" s="1724"/>
      <c r="P290" s="1724"/>
      <c r="Q290" s="1724"/>
      <c r="R290" s="1724"/>
      <c r="S290" s="72"/>
      <c r="T290" s="72" t="s">
        <v>98</v>
      </c>
      <c r="U290" s="16"/>
      <c r="V290" s="72"/>
      <c r="W290" s="72"/>
      <c r="X290" s="72"/>
      <c r="Y290" s="72"/>
      <c r="Z290" s="16"/>
      <c r="AA290" s="1724" t="s">
        <v>102</v>
      </c>
      <c r="AB290" s="1724"/>
      <c r="AC290" s="1724"/>
      <c r="AD290" s="1724"/>
      <c r="AE290" s="1724"/>
      <c r="AF290" s="1724"/>
      <c r="AG290" s="1724"/>
      <c r="AH290" s="1724"/>
      <c r="AI290" s="1724"/>
      <c r="AJ290" s="1724"/>
      <c r="AK290" s="1724"/>
      <c r="AL290" s="25"/>
      <c r="AM290" s="149"/>
      <c r="AN290" s="457"/>
      <c r="AO290" s="345"/>
    </row>
    <row r="291" spans="1:41" s="46" customFormat="1" ht="12.75" customHeight="1">
      <c r="A291" s="165"/>
      <c r="B291" s="72" t="s">
        <v>100</v>
      </c>
      <c r="C291" s="72"/>
      <c r="D291" s="72"/>
      <c r="E291" s="72"/>
      <c r="F291" s="72"/>
      <c r="G291" s="72"/>
      <c r="H291" s="1724" t="s">
        <v>2413</v>
      </c>
      <c r="I291" s="1724"/>
      <c r="J291" s="1724"/>
      <c r="K291" s="1724"/>
      <c r="L291" s="1724"/>
      <c r="M291" s="1724"/>
      <c r="N291" s="1724"/>
      <c r="O291" s="1724"/>
      <c r="P291" s="1724"/>
      <c r="Q291" s="1724"/>
      <c r="R291" s="1724"/>
      <c r="S291" s="72"/>
      <c r="T291" s="72" t="s">
        <v>100</v>
      </c>
      <c r="U291" s="16"/>
      <c r="V291" s="72"/>
      <c r="W291" s="72"/>
      <c r="X291" s="72"/>
      <c r="Y291" s="72"/>
      <c r="Z291" s="16"/>
      <c r="AA291" s="1724" t="s">
        <v>2421</v>
      </c>
      <c r="AB291" s="1724"/>
      <c r="AC291" s="1724"/>
      <c r="AD291" s="1724"/>
      <c r="AE291" s="1724"/>
      <c r="AF291" s="1724"/>
      <c r="AG291" s="1724"/>
      <c r="AH291" s="1724"/>
      <c r="AI291" s="1724"/>
      <c r="AJ291" s="1724"/>
      <c r="AK291" s="1724"/>
      <c r="AL291" s="25"/>
      <c r="AM291" s="149"/>
      <c r="AN291" s="457"/>
    </row>
    <row r="292" spans="1:41" s="149" customFormat="1" ht="12.75" customHeight="1">
      <c r="A292" s="165"/>
      <c r="B292" s="72" t="s">
        <v>111</v>
      </c>
      <c r="C292" s="72"/>
      <c r="D292" s="72"/>
      <c r="E292" s="72"/>
      <c r="F292" s="72"/>
      <c r="G292" s="72"/>
      <c r="H292" s="2269">
        <v>0.1</v>
      </c>
      <c r="I292" s="2269"/>
      <c r="J292" s="2269"/>
      <c r="K292" s="2269"/>
      <c r="L292" s="2269"/>
      <c r="M292" s="2269"/>
      <c r="N292" s="2269"/>
      <c r="O292" s="2269"/>
      <c r="P292" s="2269"/>
      <c r="Q292" s="2269"/>
      <c r="R292" s="2269"/>
      <c r="S292" s="72"/>
      <c r="T292" s="72" t="s">
        <v>111</v>
      </c>
      <c r="U292" s="72"/>
      <c r="V292" s="72"/>
      <c r="W292" s="72"/>
      <c r="X292" s="72"/>
      <c r="Y292" s="72"/>
      <c r="Z292" s="18"/>
      <c r="AA292" s="2269">
        <v>0.7</v>
      </c>
      <c r="AB292" s="2269"/>
      <c r="AC292" s="2269"/>
      <c r="AD292" s="2269"/>
      <c r="AE292" s="2269"/>
      <c r="AF292" s="2269"/>
      <c r="AG292" s="2269"/>
      <c r="AH292" s="2269"/>
      <c r="AI292" s="2269"/>
      <c r="AJ292" s="2269"/>
      <c r="AK292" s="226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00" t="s">
        <v>2414</v>
      </c>
      <c r="I294" s="1600"/>
      <c r="J294" s="1600"/>
      <c r="K294" s="1600"/>
      <c r="L294" s="1600"/>
      <c r="M294" s="1600"/>
      <c r="N294" s="1600"/>
      <c r="O294" s="1600"/>
      <c r="P294" s="1600"/>
      <c r="Q294" s="1600"/>
      <c r="R294" s="1600"/>
      <c r="S294" s="16"/>
      <c r="T294" s="72" t="s">
        <v>99</v>
      </c>
      <c r="U294" s="16"/>
      <c r="V294" s="72"/>
      <c r="W294" s="72"/>
      <c r="X294" s="72"/>
      <c r="Y294" s="72"/>
      <c r="Z294" s="16"/>
      <c r="AA294" s="1600" t="s">
        <v>2422</v>
      </c>
      <c r="AB294" s="1600"/>
      <c r="AC294" s="1600"/>
      <c r="AD294" s="1600"/>
      <c r="AE294" s="1600"/>
      <c r="AF294" s="1600"/>
      <c r="AG294" s="1600"/>
      <c r="AH294" s="1600"/>
      <c r="AI294" s="1600"/>
      <c r="AJ294" s="1600"/>
      <c r="AK294" s="1600"/>
      <c r="AL294" s="25"/>
      <c r="AM294" s="149"/>
      <c r="AN294" s="457"/>
    </row>
    <row r="295" spans="1:41" s="217" customFormat="1" ht="12.75" customHeight="1">
      <c r="A295" s="165"/>
      <c r="B295" s="72" t="s">
        <v>773</v>
      </c>
      <c r="C295" s="72"/>
      <c r="D295" s="72"/>
      <c r="E295" s="72"/>
      <c r="F295" s="72"/>
      <c r="G295" s="16"/>
      <c r="H295" s="1724" t="s">
        <v>2415</v>
      </c>
      <c r="I295" s="1724"/>
      <c r="J295" s="1724"/>
      <c r="K295" s="1724"/>
      <c r="L295" s="1724"/>
      <c r="M295" s="1724"/>
      <c r="N295" s="1724"/>
      <c r="O295" s="1724"/>
      <c r="P295" s="1724"/>
      <c r="Q295" s="1724"/>
      <c r="R295" s="1724"/>
      <c r="S295" s="16"/>
      <c r="T295" s="72" t="s">
        <v>773</v>
      </c>
      <c r="U295" s="16"/>
      <c r="V295" s="72"/>
      <c r="W295" s="72"/>
      <c r="X295" s="72"/>
      <c r="Y295" s="72"/>
      <c r="Z295" s="16"/>
      <c r="AA295" s="1724" t="s">
        <v>2423</v>
      </c>
      <c r="AB295" s="1724"/>
      <c r="AC295" s="1724"/>
      <c r="AD295" s="1724"/>
      <c r="AE295" s="1724"/>
      <c r="AF295" s="1724"/>
      <c r="AG295" s="1724"/>
      <c r="AH295" s="1724"/>
      <c r="AI295" s="1724"/>
      <c r="AJ295" s="1724"/>
      <c r="AK295" s="1724"/>
      <c r="AL295" s="25"/>
      <c r="AM295" s="149"/>
      <c r="AN295" s="457"/>
      <c r="AO295" s="46"/>
    </row>
    <row r="296" spans="1:41" s="217" customFormat="1" ht="12.75" customHeight="1">
      <c r="A296" s="165"/>
      <c r="B296" s="72" t="s">
        <v>109</v>
      </c>
      <c r="C296" s="72"/>
      <c r="D296" s="72"/>
      <c r="E296" s="72"/>
      <c r="F296" s="72"/>
      <c r="G296" s="16"/>
      <c r="H296" s="1724" t="s">
        <v>2411</v>
      </c>
      <c r="I296" s="1724"/>
      <c r="J296" s="1724"/>
      <c r="K296" s="1724"/>
      <c r="L296" s="1724"/>
      <c r="M296" s="1724"/>
      <c r="N296" s="1724"/>
      <c r="O296" s="1724"/>
      <c r="P296" s="1724"/>
      <c r="Q296" s="1724"/>
      <c r="R296" s="1724"/>
      <c r="S296" s="16"/>
      <c r="T296" s="72" t="s">
        <v>109</v>
      </c>
      <c r="U296" s="16"/>
      <c r="V296" s="72"/>
      <c r="W296" s="72"/>
      <c r="X296" s="72"/>
      <c r="Y296" s="72"/>
      <c r="Z296" s="16"/>
      <c r="AA296" s="1724" t="s">
        <v>2411</v>
      </c>
      <c r="AB296" s="1724"/>
      <c r="AC296" s="1724"/>
      <c r="AD296" s="1724"/>
      <c r="AE296" s="1724"/>
      <c r="AF296" s="1724"/>
      <c r="AG296" s="1724"/>
      <c r="AH296" s="1724"/>
      <c r="AI296" s="1724"/>
      <c r="AJ296" s="1724"/>
      <c r="AK296" s="1724"/>
      <c r="AL296" s="25"/>
      <c r="AM296" s="149"/>
      <c r="AN296" s="457"/>
      <c r="AO296" s="46"/>
    </row>
    <row r="297" spans="1:41" s="46" customFormat="1" ht="12.75" customHeight="1">
      <c r="A297" s="165"/>
      <c r="B297" s="72" t="s">
        <v>423</v>
      </c>
      <c r="C297" s="72"/>
      <c r="D297" s="72"/>
      <c r="E297" s="72"/>
      <c r="F297" s="72"/>
      <c r="G297" s="16"/>
      <c r="H297" s="1724" t="s">
        <v>2416</v>
      </c>
      <c r="I297" s="1724"/>
      <c r="J297" s="1724"/>
      <c r="K297" s="1724"/>
      <c r="L297" s="1724"/>
      <c r="M297" s="1724"/>
      <c r="N297" s="1724"/>
      <c r="O297" s="1724"/>
      <c r="P297" s="1724"/>
      <c r="Q297" s="1724"/>
      <c r="R297" s="1724"/>
      <c r="S297" s="16"/>
      <c r="T297" s="72" t="s">
        <v>423</v>
      </c>
      <c r="U297" s="16"/>
      <c r="V297" s="72"/>
      <c r="W297" s="72"/>
      <c r="X297" s="72"/>
      <c r="Y297" s="72"/>
      <c r="Z297" s="16"/>
      <c r="AA297" s="1724" t="s">
        <v>2425</v>
      </c>
      <c r="AB297" s="1724"/>
      <c r="AC297" s="1724"/>
      <c r="AD297" s="1724"/>
      <c r="AE297" s="1724"/>
      <c r="AF297" s="1724"/>
      <c r="AG297" s="1724"/>
      <c r="AH297" s="1724"/>
      <c r="AI297" s="1724"/>
      <c r="AJ297" s="1724"/>
      <c r="AK297" s="1724"/>
      <c r="AL297" s="25"/>
      <c r="AM297" s="149"/>
      <c r="AN297" s="457"/>
    </row>
    <row r="298" spans="1:41" s="46" customFormat="1" ht="12.75" customHeight="1">
      <c r="A298" s="165"/>
      <c r="B298" s="72" t="s">
        <v>424</v>
      </c>
      <c r="C298" s="72"/>
      <c r="D298" s="72"/>
      <c r="E298" s="72"/>
      <c r="F298" s="72"/>
      <c r="G298" s="72"/>
      <c r="H298" s="1592">
        <v>2095746299</v>
      </c>
      <c r="I298" s="1596"/>
      <c r="J298" s="1596"/>
      <c r="K298" s="1596"/>
      <c r="L298" s="1596"/>
      <c r="M298" s="1596"/>
      <c r="N298" s="8" t="s">
        <v>908</v>
      </c>
      <c r="O298" s="8"/>
      <c r="P298" s="1598">
        <v>5465</v>
      </c>
      <c r="Q298" s="1598"/>
      <c r="R298" s="1598"/>
      <c r="S298" s="72"/>
      <c r="T298" s="72" t="s">
        <v>424</v>
      </c>
      <c r="U298" s="16"/>
      <c r="V298" s="72"/>
      <c r="W298" s="72"/>
      <c r="X298" s="72"/>
      <c r="Y298" s="72"/>
      <c r="Z298" s="16"/>
      <c r="AA298" s="1596">
        <v>7074223460</v>
      </c>
      <c r="AB298" s="1596"/>
      <c r="AC298" s="1596"/>
      <c r="AD298" s="1596"/>
      <c r="AE298" s="1596"/>
      <c r="AF298" s="1596"/>
      <c r="AG298" s="8" t="s">
        <v>908</v>
      </c>
      <c r="AH298" s="8"/>
      <c r="AI298" s="1598"/>
      <c r="AJ298" s="1598"/>
      <c r="AK298" s="1598"/>
      <c r="AL298" s="25"/>
      <c r="AM298" s="149"/>
      <c r="AN298" s="457"/>
    </row>
    <row r="299" spans="1:41" s="46" customFormat="1" ht="12.75" customHeight="1">
      <c r="A299" s="165"/>
      <c r="B299" s="72" t="s">
        <v>98</v>
      </c>
      <c r="C299" s="72"/>
      <c r="D299" s="72"/>
      <c r="E299" s="72"/>
      <c r="F299" s="72"/>
      <c r="G299" s="72"/>
      <c r="H299" s="1724" t="s">
        <v>392</v>
      </c>
      <c r="I299" s="1724"/>
      <c r="J299" s="1724"/>
      <c r="K299" s="1724"/>
      <c r="L299" s="1724"/>
      <c r="M299" s="1724"/>
      <c r="N299" s="1724"/>
      <c r="O299" s="1724"/>
      <c r="P299" s="1724"/>
      <c r="Q299" s="1724"/>
      <c r="R299" s="1724"/>
      <c r="S299" s="72"/>
      <c r="T299" s="72" t="s">
        <v>98</v>
      </c>
      <c r="U299" s="16"/>
      <c r="V299" s="72"/>
      <c r="W299" s="72"/>
      <c r="X299" s="72"/>
      <c r="Y299" s="72"/>
      <c r="Z299" s="16"/>
      <c r="AA299" s="1724" t="s">
        <v>106</v>
      </c>
      <c r="AB299" s="1724"/>
      <c r="AC299" s="1724"/>
      <c r="AD299" s="1724"/>
      <c r="AE299" s="1724"/>
      <c r="AF299" s="1724"/>
      <c r="AG299" s="1724"/>
      <c r="AH299" s="1724"/>
      <c r="AI299" s="1724"/>
      <c r="AJ299" s="1724"/>
      <c r="AK299" s="1724"/>
      <c r="AL299" s="25"/>
      <c r="AM299" s="149"/>
      <c r="AN299" s="457"/>
    </row>
    <row r="300" spans="1:41" s="46" customFormat="1" ht="12.75" customHeight="1">
      <c r="A300" s="165"/>
      <c r="B300" s="72" t="s">
        <v>100</v>
      </c>
      <c r="C300" s="72"/>
      <c r="D300" s="72"/>
      <c r="E300" s="72"/>
      <c r="F300" s="72"/>
      <c r="G300" s="72"/>
      <c r="H300" s="1724" t="s">
        <v>2417</v>
      </c>
      <c r="I300" s="1724"/>
      <c r="J300" s="1724"/>
      <c r="K300" s="1724"/>
      <c r="L300" s="1724"/>
      <c r="M300" s="1724"/>
      <c r="N300" s="1724"/>
      <c r="O300" s="1724"/>
      <c r="P300" s="1724"/>
      <c r="Q300" s="1724"/>
      <c r="R300" s="1724"/>
      <c r="S300" s="72"/>
      <c r="T300" s="72" t="s">
        <v>100</v>
      </c>
      <c r="U300" s="16"/>
      <c r="V300" s="72"/>
      <c r="W300" s="72"/>
      <c r="X300" s="72"/>
      <c r="Y300" s="72"/>
      <c r="Z300" s="16"/>
      <c r="AA300" s="1724" t="s">
        <v>2424</v>
      </c>
      <c r="AB300" s="1724"/>
      <c r="AC300" s="1724"/>
      <c r="AD300" s="1724"/>
      <c r="AE300" s="1724"/>
      <c r="AF300" s="1724"/>
      <c r="AG300" s="1724"/>
      <c r="AH300" s="1724"/>
      <c r="AI300" s="1724"/>
      <c r="AJ300" s="1724"/>
      <c r="AK300" s="1724"/>
      <c r="AL300" s="25"/>
      <c r="AM300" s="149"/>
      <c r="AN300" s="457"/>
    </row>
    <row r="301" spans="1:41" s="46" customFormat="1" ht="12.75" customHeight="1">
      <c r="A301" s="165"/>
      <c r="B301" s="72" t="s">
        <v>111</v>
      </c>
      <c r="C301" s="72"/>
      <c r="D301" s="72"/>
      <c r="E301" s="72"/>
      <c r="F301" s="72"/>
      <c r="G301" s="72"/>
      <c r="H301" s="2269">
        <v>0.2</v>
      </c>
      <c r="I301" s="2269"/>
      <c r="J301" s="2269"/>
      <c r="K301" s="2269"/>
      <c r="L301" s="2269"/>
      <c r="M301" s="2269"/>
      <c r="N301" s="2269"/>
      <c r="O301" s="2269"/>
      <c r="P301" s="2269"/>
      <c r="Q301" s="2269"/>
      <c r="R301" s="2269"/>
      <c r="S301" s="72"/>
      <c r="T301" s="72" t="s">
        <v>111</v>
      </c>
      <c r="U301" s="72"/>
      <c r="V301" s="72"/>
      <c r="W301" s="72"/>
      <c r="X301" s="72"/>
      <c r="Y301" s="72"/>
      <c r="Z301" s="18"/>
      <c r="AA301" s="2269">
        <v>0.5</v>
      </c>
      <c r="AB301" s="2269"/>
      <c r="AC301" s="2269"/>
      <c r="AD301" s="2269"/>
      <c r="AE301" s="2269"/>
      <c r="AF301" s="2269"/>
      <c r="AG301" s="2269"/>
      <c r="AH301" s="2269"/>
      <c r="AI301" s="2269"/>
      <c r="AJ301" s="2269"/>
      <c r="AK301" s="226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00" t="s">
        <v>2428</v>
      </c>
      <c r="I303" s="1600"/>
      <c r="J303" s="1600"/>
      <c r="K303" s="1600"/>
      <c r="L303" s="1600"/>
      <c r="M303" s="1600"/>
      <c r="N303" s="1600"/>
      <c r="O303" s="1600"/>
      <c r="P303" s="1600"/>
      <c r="Q303" s="1600"/>
      <c r="R303" s="1600"/>
      <c r="S303" s="16"/>
      <c r="T303" s="72" t="s">
        <v>99</v>
      </c>
      <c r="U303" s="16"/>
      <c r="V303" s="72"/>
      <c r="W303" s="72"/>
      <c r="X303" s="72"/>
      <c r="Y303" s="72"/>
      <c r="Z303" s="16"/>
      <c r="AA303" s="1600"/>
      <c r="AB303" s="1600"/>
      <c r="AC303" s="1600"/>
      <c r="AD303" s="1600"/>
      <c r="AE303" s="1600"/>
      <c r="AF303" s="1600"/>
      <c r="AG303" s="1600"/>
      <c r="AH303" s="1600"/>
      <c r="AI303" s="1600"/>
      <c r="AJ303" s="1600"/>
      <c r="AK303" s="1600"/>
      <c r="AL303" s="25"/>
      <c r="AM303" s="149"/>
      <c r="AN303" s="457"/>
    </row>
    <row r="304" spans="1:41" s="46" customFormat="1" ht="12.75" customHeight="1">
      <c r="A304" s="165"/>
      <c r="B304" s="72" t="s">
        <v>773</v>
      </c>
      <c r="C304" s="72"/>
      <c r="D304" s="72"/>
      <c r="E304" s="72"/>
      <c r="F304" s="72"/>
      <c r="G304" s="16"/>
      <c r="H304" s="1724" t="s">
        <v>2433</v>
      </c>
      <c r="I304" s="1724"/>
      <c r="J304" s="1724"/>
      <c r="K304" s="1724"/>
      <c r="L304" s="1724"/>
      <c r="M304" s="1724"/>
      <c r="N304" s="1724"/>
      <c r="O304" s="1724"/>
      <c r="P304" s="1724"/>
      <c r="Q304" s="1724"/>
      <c r="R304" s="1724"/>
      <c r="S304" s="16"/>
      <c r="T304" s="72" t="s">
        <v>773</v>
      </c>
      <c r="U304" s="16"/>
      <c r="V304" s="72"/>
      <c r="W304" s="72"/>
      <c r="X304" s="72"/>
      <c r="Y304" s="72"/>
      <c r="Z304" s="16"/>
      <c r="AA304" s="1724"/>
      <c r="AB304" s="1724"/>
      <c r="AC304" s="1724"/>
      <c r="AD304" s="1724"/>
      <c r="AE304" s="1724"/>
      <c r="AF304" s="1724"/>
      <c r="AG304" s="1724"/>
      <c r="AH304" s="1724"/>
      <c r="AI304" s="1724"/>
      <c r="AJ304" s="1724"/>
      <c r="AK304" s="1724"/>
      <c r="AL304" s="25"/>
      <c r="AM304" s="149"/>
      <c r="AN304" s="457"/>
    </row>
    <row r="305" spans="1:40" s="46" customFormat="1" ht="12.75" customHeight="1">
      <c r="A305" s="165"/>
      <c r="B305" s="72" t="s">
        <v>109</v>
      </c>
      <c r="C305" s="72"/>
      <c r="D305" s="72"/>
      <c r="E305" s="72"/>
      <c r="F305" s="72"/>
      <c r="G305" s="16"/>
      <c r="H305" s="1724" t="s">
        <v>2432</v>
      </c>
      <c r="I305" s="1724"/>
      <c r="J305" s="1724"/>
      <c r="K305" s="1724"/>
      <c r="L305" s="1724"/>
      <c r="M305" s="1724"/>
      <c r="N305" s="1724"/>
      <c r="O305" s="1724"/>
      <c r="P305" s="1724"/>
      <c r="Q305" s="1724"/>
      <c r="R305" s="1724"/>
      <c r="S305" s="16"/>
      <c r="T305" s="72" t="s">
        <v>109</v>
      </c>
      <c r="U305" s="16"/>
      <c r="V305" s="72"/>
      <c r="W305" s="72"/>
      <c r="X305" s="72"/>
      <c r="Y305" s="72"/>
      <c r="Z305" s="16"/>
      <c r="AA305" s="1724"/>
      <c r="AB305" s="1724"/>
      <c r="AC305" s="1724"/>
      <c r="AD305" s="1724"/>
      <c r="AE305" s="1724"/>
      <c r="AF305" s="1724"/>
      <c r="AG305" s="1724"/>
      <c r="AH305" s="1724"/>
      <c r="AI305" s="1724"/>
      <c r="AJ305" s="1724"/>
      <c r="AK305" s="1724"/>
      <c r="AL305" s="25"/>
      <c r="AM305" s="149"/>
      <c r="AN305" s="457"/>
    </row>
    <row r="306" spans="1:40" s="46" customFormat="1" ht="12.75" customHeight="1">
      <c r="A306" s="165"/>
      <c r="B306" s="72" t="s">
        <v>423</v>
      </c>
      <c r="C306" s="72"/>
      <c r="D306" s="72"/>
      <c r="E306" s="72"/>
      <c r="F306" s="72"/>
      <c r="G306" s="16"/>
      <c r="H306" s="1724" t="s">
        <v>2429</v>
      </c>
      <c r="I306" s="1724"/>
      <c r="J306" s="1724"/>
      <c r="K306" s="1724"/>
      <c r="L306" s="1724"/>
      <c r="M306" s="1724"/>
      <c r="N306" s="1724"/>
      <c r="O306" s="1724"/>
      <c r="P306" s="1724"/>
      <c r="Q306" s="1724"/>
      <c r="R306" s="1724"/>
      <c r="S306" s="16"/>
      <c r="T306" s="72" t="s">
        <v>423</v>
      </c>
      <c r="U306" s="16"/>
      <c r="V306" s="72"/>
      <c r="W306" s="72"/>
      <c r="X306" s="72"/>
      <c r="Y306" s="72"/>
      <c r="Z306" s="16"/>
      <c r="AA306" s="1724"/>
      <c r="AB306" s="1724"/>
      <c r="AC306" s="1724"/>
      <c r="AD306" s="1724"/>
      <c r="AE306" s="1724"/>
      <c r="AF306" s="1724"/>
      <c r="AG306" s="1724"/>
      <c r="AH306" s="1724"/>
      <c r="AI306" s="1724"/>
      <c r="AJ306" s="1724"/>
      <c r="AK306" s="1724"/>
      <c r="AL306" s="25"/>
      <c r="AM306" s="149"/>
      <c r="AN306" s="457"/>
    </row>
    <row r="307" spans="1:40" s="46" customFormat="1" ht="12.75" customHeight="1">
      <c r="A307" s="165"/>
      <c r="B307" s="72" t="s">
        <v>424</v>
      </c>
      <c r="C307" s="72"/>
      <c r="D307" s="72"/>
      <c r="E307" s="72"/>
      <c r="F307" s="72"/>
      <c r="G307" s="72"/>
      <c r="H307" s="1592" t="s">
        <v>2430</v>
      </c>
      <c r="I307" s="1596"/>
      <c r="J307" s="1596"/>
      <c r="K307" s="1596"/>
      <c r="L307" s="1596"/>
      <c r="M307" s="1596"/>
      <c r="N307" s="8" t="s">
        <v>908</v>
      </c>
      <c r="O307" s="8"/>
      <c r="P307" s="1598"/>
      <c r="Q307" s="1598"/>
      <c r="R307" s="1598"/>
      <c r="S307" s="72"/>
      <c r="T307" s="72" t="s">
        <v>424</v>
      </c>
      <c r="U307" s="16"/>
      <c r="V307" s="72"/>
      <c r="W307" s="72"/>
      <c r="X307" s="72"/>
      <c r="Y307" s="72"/>
      <c r="Z307" s="16"/>
      <c r="AA307" s="1596"/>
      <c r="AB307" s="1596"/>
      <c r="AC307" s="1596"/>
      <c r="AD307" s="1596"/>
      <c r="AE307" s="1596"/>
      <c r="AF307" s="1596"/>
      <c r="AG307" s="8" t="s">
        <v>908</v>
      </c>
      <c r="AH307" s="8"/>
      <c r="AI307" s="1598"/>
      <c r="AJ307" s="1598"/>
      <c r="AK307" s="1598"/>
      <c r="AL307" s="25"/>
      <c r="AM307" s="149"/>
      <c r="AN307" s="457"/>
    </row>
    <row r="308" spans="1:40" s="46" customFormat="1" ht="12.75" customHeight="1">
      <c r="A308" s="165"/>
      <c r="B308" s="72" t="s">
        <v>98</v>
      </c>
      <c r="C308" s="72"/>
      <c r="D308" s="72"/>
      <c r="E308" s="72"/>
      <c r="F308" s="72"/>
      <c r="G308" s="72"/>
      <c r="H308" s="1724" t="s">
        <v>105</v>
      </c>
      <c r="I308" s="1724"/>
      <c r="J308" s="1724"/>
      <c r="K308" s="1724"/>
      <c r="L308" s="1724"/>
      <c r="M308" s="1724"/>
      <c r="N308" s="1724"/>
      <c r="O308" s="1724"/>
      <c r="P308" s="1724"/>
      <c r="Q308" s="1724"/>
      <c r="R308" s="1724"/>
      <c r="S308" s="72"/>
      <c r="T308" s="72" t="s">
        <v>98</v>
      </c>
      <c r="U308" s="16"/>
      <c r="V308" s="72"/>
      <c r="W308" s="72"/>
      <c r="X308" s="72"/>
      <c r="Y308" s="72"/>
      <c r="Z308" s="16"/>
      <c r="AA308" s="1724"/>
      <c r="AB308" s="1724"/>
      <c r="AC308" s="1724"/>
      <c r="AD308" s="1724"/>
      <c r="AE308" s="1724"/>
      <c r="AF308" s="1724"/>
      <c r="AG308" s="1724"/>
      <c r="AH308" s="1724"/>
      <c r="AI308" s="1724"/>
      <c r="AJ308" s="1724"/>
      <c r="AK308" s="1724"/>
      <c r="AL308" s="25"/>
      <c r="AM308" s="149"/>
      <c r="AN308" s="457"/>
    </row>
    <row r="309" spans="1:40" s="46" customFormat="1" ht="12.75" customHeight="1">
      <c r="A309" s="165"/>
      <c r="B309" s="72" t="s">
        <v>100</v>
      </c>
      <c r="C309" s="72"/>
      <c r="D309" s="72"/>
      <c r="E309" s="72"/>
      <c r="F309" s="72"/>
      <c r="G309" s="72"/>
      <c r="H309" s="1724" t="s">
        <v>2431</v>
      </c>
      <c r="I309" s="1724"/>
      <c r="J309" s="1724"/>
      <c r="K309" s="1724"/>
      <c r="L309" s="1724"/>
      <c r="M309" s="1724"/>
      <c r="N309" s="1724"/>
      <c r="O309" s="1724"/>
      <c r="P309" s="1724"/>
      <c r="Q309" s="1724"/>
      <c r="R309" s="1724"/>
      <c r="S309" s="72"/>
      <c r="T309" s="72" t="s">
        <v>100</v>
      </c>
      <c r="U309" s="16"/>
      <c r="V309" s="72"/>
      <c r="W309" s="72"/>
      <c r="X309" s="72"/>
      <c r="Y309" s="72"/>
      <c r="Z309" s="16"/>
      <c r="AA309" s="1724"/>
      <c r="AB309" s="1724"/>
      <c r="AC309" s="1724"/>
      <c r="AD309" s="1724"/>
      <c r="AE309" s="1724"/>
      <c r="AF309" s="1724"/>
      <c r="AG309" s="1724"/>
      <c r="AH309" s="1724"/>
      <c r="AI309" s="1724"/>
      <c r="AJ309" s="1724"/>
      <c r="AK309" s="1724"/>
      <c r="AL309" s="25"/>
      <c r="AM309" s="149"/>
      <c r="AN309" s="457"/>
    </row>
    <row r="310" spans="1:40" s="46" customFormat="1" ht="12.75" customHeight="1">
      <c r="A310" s="165"/>
      <c r="B310" s="72" t="s">
        <v>111</v>
      </c>
      <c r="C310" s="72"/>
      <c r="D310" s="72"/>
      <c r="E310" s="72"/>
      <c r="F310" s="72"/>
      <c r="G310" s="72"/>
      <c r="H310" s="2269">
        <v>0.8</v>
      </c>
      <c r="I310" s="2269"/>
      <c r="J310" s="2269"/>
      <c r="K310" s="2269"/>
      <c r="L310" s="2269"/>
      <c r="M310" s="2269"/>
      <c r="N310" s="2269"/>
      <c r="O310" s="2269"/>
      <c r="P310" s="2269"/>
      <c r="Q310" s="2269"/>
      <c r="R310" s="2269"/>
      <c r="S310" s="72"/>
      <c r="T310" s="72" t="s">
        <v>111</v>
      </c>
      <c r="U310" s="72"/>
      <c r="V310" s="72"/>
      <c r="W310" s="72"/>
      <c r="X310" s="72"/>
      <c r="Y310" s="72"/>
      <c r="Z310" s="18"/>
      <c r="AA310" s="2269"/>
      <c r="AB310" s="2269"/>
      <c r="AC310" s="2269"/>
      <c r="AD310" s="2269"/>
      <c r="AE310" s="2269"/>
      <c r="AF310" s="2269"/>
      <c r="AG310" s="2269"/>
      <c r="AH310" s="2269"/>
      <c r="AI310" s="2269"/>
      <c r="AJ310" s="2269"/>
      <c r="AK310" s="226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00"/>
      <c r="I312" s="1600"/>
      <c r="J312" s="1600"/>
      <c r="K312" s="1600"/>
      <c r="L312" s="1600"/>
      <c r="M312" s="1600"/>
      <c r="N312" s="1600"/>
      <c r="O312" s="1600"/>
      <c r="P312" s="1600"/>
      <c r="Q312" s="1600"/>
      <c r="R312" s="1600"/>
      <c r="S312" s="16"/>
      <c r="T312" s="72" t="s">
        <v>99</v>
      </c>
      <c r="U312" s="16"/>
      <c r="V312" s="72"/>
      <c r="W312" s="72"/>
      <c r="X312" s="72"/>
      <c r="Y312" s="72"/>
      <c r="Z312" s="16"/>
      <c r="AA312" s="1600"/>
      <c r="AB312" s="1600"/>
      <c r="AC312" s="1600"/>
      <c r="AD312" s="1600"/>
      <c r="AE312" s="1600"/>
      <c r="AF312" s="1600"/>
      <c r="AG312" s="1600"/>
      <c r="AH312" s="1600"/>
      <c r="AI312" s="1600"/>
      <c r="AJ312" s="1600"/>
      <c r="AK312" s="1600"/>
      <c r="AL312" s="25"/>
      <c r="AM312" s="149"/>
      <c r="AN312" s="457"/>
    </row>
    <row r="313" spans="1:40" s="46" customFormat="1" ht="12.75" customHeight="1">
      <c r="A313" s="165"/>
      <c r="B313" s="72" t="s">
        <v>773</v>
      </c>
      <c r="C313" s="72"/>
      <c r="D313" s="72"/>
      <c r="E313" s="72"/>
      <c r="F313" s="72"/>
      <c r="G313" s="16"/>
      <c r="H313" s="1724"/>
      <c r="I313" s="1724"/>
      <c r="J313" s="1724"/>
      <c r="K313" s="1724"/>
      <c r="L313" s="1724"/>
      <c r="M313" s="1724"/>
      <c r="N313" s="1724"/>
      <c r="O313" s="1724"/>
      <c r="P313" s="1724"/>
      <c r="Q313" s="1724"/>
      <c r="R313" s="1724"/>
      <c r="S313" s="16"/>
      <c r="T313" s="72" t="s">
        <v>773</v>
      </c>
      <c r="U313" s="16"/>
      <c r="V313" s="72"/>
      <c r="W313" s="72"/>
      <c r="X313" s="72"/>
      <c r="Y313" s="72"/>
      <c r="Z313" s="16"/>
      <c r="AA313" s="1724"/>
      <c r="AB313" s="1724"/>
      <c r="AC313" s="1724"/>
      <c r="AD313" s="1724"/>
      <c r="AE313" s="1724"/>
      <c r="AF313" s="1724"/>
      <c r="AG313" s="1724"/>
      <c r="AH313" s="1724"/>
      <c r="AI313" s="1724"/>
      <c r="AJ313" s="1724"/>
      <c r="AK313" s="1724"/>
      <c r="AL313" s="25"/>
      <c r="AM313" s="149"/>
      <c r="AN313" s="457"/>
    </row>
    <row r="314" spans="1:40" s="46" customFormat="1" ht="12.75" customHeight="1">
      <c r="A314" s="165"/>
      <c r="B314" s="72" t="s">
        <v>109</v>
      </c>
      <c r="C314" s="72"/>
      <c r="D314" s="72"/>
      <c r="E314" s="72"/>
      <c r="F314" s="72"/>
      <c r="G314" s="16"/>
      <c r="H314" s="1724"/>
      <c r="I314" s="1724"/>
      <c r="J314" s="1724"/>
      <c r="K314" s="1724"/>
      <c r="L314" s="1724"/>
      <c r="M314" s="1724"/>
      <c r="N314" s="1724"/>
      <c r="O314" s="1724"/>
      <c r="P314" s="1724"/>
      <c r="Q314" s="1724"/>
      <c r="R314" s="1724"/>
      <c r="S314" s="16"/>
      <c r="T314" s="72" t="s">
        <v>109</v>
      </c>
      <c r="U314" s="16"/>
      <c r="V314" s="72"/>
      <c r="W314" s="72"/>
      <c r="X314" s="72"/>
      <c r="Y314" s="72"/>
      <c r="Z314" s="16"/>
      <c r="AA314" s="1724"/>
      <c r="AB314" s="1724"/>
      <c r="AC314" s="1724"/>
      <c r="AD314" s="1724"/>
      <c r="AE314" s="1724"/>
      <c r="AF314" s="1724"/>
      <c r="AG314" s="1724"/>
      <c r="AH314" s="1724"/>
      <c r="AI314" s="1724"/>
      <c r="AJ314" s="1724"/>
      <c r="AK314" s="1724"/>
      <c r="AL314" s="25"/>
      <c r="AM314" s="149"/>
      <c r="AN314" s="457"/>
    </row>
    <row r="315" spans="1:40" s="46" customFormat="1" ht="12.75" customHeight="1">
      <c r="A315" s="165"/>
      <c r="B315" s="72" t="s">
        <v>423</v>
      </c>
      <c r="C315" s="72"/>
      <c r="D315" s="72"/>
      <c r="E315" s="72"/>
      <c r="F315" s="72"/>
      <c r="G315" s="16"/>
      <c r="H315" s="1724"/>
      <c r="I315" s="1724"/>
      <c r="J315" s="1724"/>
      <c r="K315" s="1724"/>
      <c r="L315" s="1724"/>
      <c r="M315" s="1724"/>
      <c r="N315" s="1724"/>
      <c r="O315" s="1724"/>
      <c r="P315" s="1724"/>
      <c r="Q315" s="1724"/>
      <c r="R315" s="1724"/>
      <c r="S315" s="16"/>
      <c r="T315" s="72" t="s">
        <v>423</v>
      </c>
      <c r="U315" s="16"/>
      <c r="V315" s="72"/>
      <c r="W315" s="72"/>
      <c r="X315" s="72"/>
      <c r="Y315" s="72"/>
      <c r="Z315" s="16"/>
      <c r="AA315" s="1724"/>
      <c r="AB315" s="1724"/>
      <c r="AC315" s="1724"/>
      <c r="AD315" s="1724"/>
      <c r="AE315" s="1724"/>
      <c r="AF315" s="1724"/>
      <c r="AG315" s="1724"/>
      <c r="AH315" s="1724"/>
      <c r="AI315" s="1724"/>
      <c r="AJ315" s="1724"/>
      <c r="AK315" s="1724"/>
      <c r="AL315" s="25"/>
      <c r="AM315" s="149"/>
      <c r="AN315" s="457"/>
    </row>
    <row r="316" spans="1:40" s="46" customFormat="1" ht="12.75" customHeight="1">
      <c r="A316" s="165"/>
      <c r="B316" s="72" t="s">
        <v>424</v>
      </c>
      <c r="C316" s="72"/>
      <c r="D316" s="72"/>
      <c r="E316" s="72"/>
      <c r="F316" s="72"/>
      <c r="G316" s="72"/>
      <c r="H316" s="1596"/>
      <c r="I316" s="1596"/>
      <c r="J316" s="1596"/>
      <c r="K316" s="1596"/>
      <c r="L316" s="1596"/>
      <c r="M316" s="1596"/>
      <c r="N316" s="8" t="s">
        <v>908</v>
      </c>
      <c r="O316" s="8"/>
      <c r="P316" s="1598"/>
      <c r="Q316" s="1598"/>
      <c r="R316" s="1598"/>
      <c r="S316" s="72"/>
      <c r="T316" s="72" t="s">
        <v>424</v>
      </c>
      <c r="U316" s="16"/>
      <c r="V316" s="72"/>
      <c r="W316" s="72"/>
      <c r="X316" s="72"/>
      <c r="Y316" s="72"/>
      <c r="Z316" s="16"/>
      <c r="AA316" s="1596"/>
      <c r="AB316" s="1596"/>
      <c r="AC316" s="1596"/>
      <c r="AD316" s="1596"/>
      <c r="AE316" s="1596"/>
      <c r="AF316" s="1596"/>
      <c r="AG316" s="8" t="s">
        <v>908</v>
      </c>
      <c r="AH316" s="8"/>
      <c r="AI316" s="1598"/>
      <c r="AJ316" s="1598"/>
      <c r="AK316" s="1598"/>
      <c r="AL316" s="25"/>
      <c r="AM316" s="149"/>
      <c r="AN316" s="457"/>
    </row>
    <row r="317" spans="1:40" s="46" customFormat="1" ht="12.75" customHeight="1">
      <c r="A317" s="165"/>
      <c r="B317" s="72" t="s">
        <v>98</v>
      </c>
      <c r="C317" s="72"/>
      <c r="D317" s="72"/>
      <c r="E317" s="72"/>
      <c r="F317" s="72"/>
      <c r="G317" s="72"/>
      <c r="H317" s="1724"/>
      <c r="I317" s="1724"/>
      <c r="J317" s="1724"/>
      <c r="K317" s="1724"/>
      <c r="L317" s="1724"/>
      <c r="M317" s="1724"/>
      <c r="N317" s="1724"/>
      <c r="O317" s="1724"/>
      <c r="P317" s="1724"/>
      <c r="Q317" s="1724"/>
      <c r="R317" s="1724"/>
      <c r="S317" s="72"/>
      <c r="T317" s="72" t="s">
        <v>98</v>
      </c>
      <c r="U317" s="16"/>
      <c r="V317" s="72"/>
      <c r="W317" s="72"/>
      <c r="X317" s="72"/>
      <c r="Y317" s="72"/>
      <c r="Z317" s="16"/>
      <c r="AA317" s="1724"/>
      <c r="AB317" s="1724"/>
      <c r="AC317" s="1724"/>
      <c r="AD317" s="1724"/>
      <c r="AE317" s="1724"/>
      <c r="AF317" s="1724"/>
      <c r="AG317" s="1724"/>
      <c r="AH317" s="1724"/>
      <c r="AI317" s="1724"/>
      <c r="AJ317" s="1724"/>
      <c r="AK317" s="1724"/>
      <c r="AL317" s="25"/>
      <c r="AM317" s="149"/>
      <c r="AN317" s="457"/>
    </row>
    <row r="318" spans="1:40" s="46" customFormat="1" ht="12.75" customHeight="1">
      <c r="A318" s="165"/>
      <c r="B318" s="72" t="s">
        <v>100</v>
      </c>
      <c r="C318" s="72"/>
      <c r="D318" s="72"/>
      <c r="E318" s="72"/>
      <c r="F318" s="72"/>
      <c r="G318" s="72"/>
      <c r="H318" s="1724"/>
      <c r="I318" s="1724"/>
      <c r="J318" s="1724"/>
      <c r="K318" s="1724"/>
      <c r="L318" s="1724"/>
      <c r="M318" s="1724"/>
      <c r="N318" s="1724"/>
      <c r="O318" s="1724"/>
      <c r="P318" s="1724"/>
      <c r="Q318" s="1724"/>
      <c r="R318" s="1724"/>
      <c r="S318" s="72"/>
      <c r="T318" s="72" t="s">
        <v>100</v>
      </c>
      <c r="U318" s="16"/>
      <c r="V318" s="72"/>
      <c r="W318" s="72"/>
      <c r="X318" s="72"/>
      <c r="Y318" s="72"/>
      <c r="Z318" s="16"/>
      <c r="AA318" s="1724"/>
      <c r="AB318" s="1724"/>
      <c r="AC318" s="1724"/>
      <c r="AD318" s="1724"/>
      <c r="AE318" s="1724"/>
      <c r="AF318" s="1724"/>
      <c r="AG318" s="1724"/>
      <c r="AH318" s="1724"/>
      <c r="AI318" s="1724"/>
      <c r="AJ318" s="1724"/>
      <c r="AK318" s="1724"/>
      <c r="AL318" s="25"/>
      <c r="AM318" s="149"/>
      <c r="AN318" s="457"/>
    </row>
    <row r="319" spans="1:40" s="46" customFormat="1" ht="12.75" customHeight="1">
      <c r="A319" s="165"/>
      <c r="B319" s="72" t="s">
        <v>111</v>
      </c>
      <c r="C319" s="72"/>
      <c r="D319" s="72"/>
      <c r="E319" s="72"/>
      <c r="F319" s="72"/>
      <c r="G319" s="72"/>
      <c r="H319" s="2269"/>
      <c r="I319" s="2269"/>
      <c r="J319" s="2269"/>
      <c r="K319" s="2269"/>
      <c r="L319" s="2269"/>
      <c r="M319" s="2269"/>
      <c r="N319" s="2269"/>
      <c r="O319" s="2269"/>
      <c r="P319" s="2269"/>
      <c r="Q319" s="2269"/>
      <c r="R319" s="2269"/>
      <c r="S319" s="72"/>
      <c r="T319" s="72" t="s">
        <v>111</v>
      </c>
      <c r="U319" s="72"/>
      <c r="V319" s="72"/>
      <c r="W319" s="72"/>
      <c r="X319" s="72"/>
      <c r="Y319" s="72"/>
      <c r="Z319" s="18"/>
      <c r="AA319" s="2269"/>
      <c r="AB319" s="2269"/>
      <c r="AC319" s="2269"/>
      <c r="AD319" s="2269"/>
      <c r="AE319" s="2269"/>
      <c r="AF319" s="2269"/>
      <c r="AG319" s="2269"/>
      <c r="AH319" s="2269"/>
      <c r="AI319" s="2269"/>
      <c r="AJ319" s="2269"/>
      <c r="AK319" s="226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00"/>
      <c r="I321" s="1600"/>
      <c r="J321" s="1600"/>
      <c r="K321" s="1600"/>
      <c r="L321" s="1600"/>
      <c r="M321" s="1600"/>
      <c r="N321" s="1600"/>
      <c r="O321" s="1600"/>
      <c r="P321" s="1600"/>
      <c r="Q321" s="1600"/>
      <c r="R321" s="1600"/>
      <c r="S321" s="16"/>
      <c r="T321" s="72" t="s">
        <v>99</v>
      </c>
      <c r="U321" s="16"/>
      <c r="V321" s="72"/>
      <c r="W321" s="72"/>
      <c r="X321" s="72"/>
      <c r="Y321" s="72"/>
      <c r="Z321" s="16"/>
      <c r="AA321" s="1600"/>
      <c r="AB321" s="1600"/>
      <c r="AC321" s="1600"/>
      <c r="AD321" s="1600"/>
      <c r="AE321" s="1600"/>
      <c r="AF321" s="1600"/>
      <c r="AG321" s="1600"/>
      <c r="AH321" s="1600"/>
      <c r="AI321" s="1600"/>
      <c r="AJ321" s="1600"/>
      <c r="AK321" s="1600"/>
      <c r="AL321" s="341"/>
      <c r="AM321" s="149"/>
      <c r="AN321" s="457"/>
    </row>
    <row r="322" spans="1:76" s="46" customFormat="1" ht="12.75" customHeight="1">
      <c r="A322" s="165"/>
      <c r="B322" s="72" t="s">
        <v>773</v>
      </c>
      <c r="C322" s="72"/>
      <c r="D322" s="72"/>
      <c r="E322" s="72"/>
      <c r="F322" s="72"/>
      <c r="G322" s="16"/>
      <c r="H322" s="1724"/>
      <c r="I322" s="1724"/>
      <c r="J322" s="1724"/>
      <c r="K322" s="1724"/>
      <c r="L322" s="1724"/>
      <c r="M322" s="1724"/>
      <c r="N322" s="1724"/>
      <c r="O322" s="1724"/>
      <c r="P322" s="1724"/>
      <c r="Q322" s="1724"/>
      <c r="R322" s="1724"/>
      <c r="S322" s="16"/>
      <c r="T322" s="72" t="s">
        <v>773</v>
      </c>
      <c r="U322" s="16"/>
      <c r="V322" s="72"/>
      <c r="W322" s="72"/>
      <c r="X322" s="72"/>
      <c r="Y322" s="72"/>
      <c r="Z322" s="16"/>
      <c r="AA322" s="1724"/>
      <c r="AB322" s="1724"/>
      <c r="AC322" s="1724"/>
      <c r="AD322" s="1724"/>
      <c r="AE322" s="1724"/>
      <c r="AF322" s="1724"/>
      <c r="AG322" s="1724"/>
      <c r="AH322" s="1724"/>
      <c r="AI322" s="1724"/>
      <c r="AJ322" s="1724"/>
      <c r="AK322" s="1724"/>
      <c r="AL322" s="341"/>
      <c r="AM322" s="149"/>
      <c r="AN322" s="457"/>
    </row>
    <row r="323" spans="1:76" s="46" customFormat="1" ht="18" customHeight="1">
      <c r="A323" s="165"/>
      <c r="B323" s="72" t="s">
        <v>109</v>
      </c>
      <c r="C323" s="72"/>
      <c r="D323" s="72"/>
      <c r="E323" s="72"/>
      <c r="F323" s="72"/>
      <c r="G323" s="16"/>
      <c r="H323" s="1724"/>
      <c r="I323" s="1724"/>
      <c r="J323" s="1724"/>
      <c r="K323" s="1724"/>
      <c r="L323" s="1724"/>
      <c r="M323" s="1724"/>
      <c r="N323" s="1724"/>
      <c r="O323" s="1724"/>
      <c r="P323" s="1724"/>
      <c r="Q323" s="1724"/>
      <c r="R323" s="1724"/>
      <c r="S323" s="16"/>
      <c r="T323" s="72" t="s">
        <v>109</v>
      </c>
      <c r="U323" s="16"/>
      <c r="V323" s="72"/>
      <c r="W323" s="72"/>
      <c r="X323" s="72"/>
      <c r="Y323" s="72"/>
      <c r="Z323" s="16"/>
      <c r="AA323" s="1724"/>
      <c r="AB323" s="1724"/>
      <c r="AC323" s="1724"/>
      <c r="AD323" s="1724"/>
      <c r="AE323" s="1724"/>
      <c r="AF323" s="1724"/>
      <c r="AG323" s="1724"/>
      <c r="AH323" s="1724"/>
      <c r="AI323" s="1724"/>
      <c r="AJ323" s="1724"/>
      <c r="AK323" s="1724"/>
      <c r="AL323" s="341"/>
      <c r="AM323" s="149"/>
      <c r="AN323" s="457"/>
    </row>
    <row r="324" spans="1:76" s="46" customFormat="1" ht="12.75" customHeight="1">
      <c r="A324" s="165"/>
      <c r="B324" s="72" t="s">
        <v>423</v>
      </c>
      <c r="C324" s="72"/>
      <c r="D324" s="72"/>
      <c r="E324" s="72"/>
      <c r="F324" s="72"/>
      <c r="G324" s="16"/>
      <c r="H324" s="1724"/>
      <c r="I324" s="1724"/>
      <c r="J324" s="1724"/>
      <c r="K324" s="1724"/>
      <c r="L324" s="1724"/>
      <c r="M324" s="1724"/>
      <c r="N324" s="1724"/>
      <c r="O324" s="1724"/>
      <c r="P324" s="1724"/>
      <c r="Q324" s="1724"/>
      <c r="R324" s="1724"/>
      <c r="S324" s="16"/>
      <c r="T324" s="72" t="s">
        <v>423</v>
      </c>
      <c r="U324" s="16"/>
      <c r="V324" s="72"/>
      <c r="W324" s="72"/>
      <c r="X324" s="72"/>
      <c r="Y324" s="72"/>
      <c r="Z324" s="16"/>
      <c r="AA324" s="1724"/>
      <c r="AB324" s="1724"/>
      <c r="AC324" s="1724"/>
      <c r="AD324" s="1724"/>
      <c r="AE324" s="1724"/>
      <c r="AF324" s="1724"/>
      <c r="AG324" s="1724"/>
      <c r="AH324" s="1724"/>
      <c r="AI324" s="1724"/>
      <c r="AJ324" s="1724"/>
      <c r="AK324" s="1724"/>
      <c r="AL324" s="341"/>
      <c r="AM324" s="149"/>
      <c r="AN324" s="457"/>
    </row>
    <row r="325" spans="1:76" s="46" customFormat="1" ht="12.75" customHeight="1">
      <c r="A325" s="165"/>
      <c r="B325" s="72" t="s">
        <v>424</v>
      </c>
      <c r="C325" s="72"/>
      <c r="D325" s="72"/>
      <c r="E325" s="72"/>
      <c r="F325" s="72"/>
      <c r="G325" s="72"/>
      <c r="H325" s="1596"/>
      <c r="I325" s="1596"/>
      <c r="J325" s="1596"/>
      <c r="K325" s="1596"/>
      <c r="L325" s="1596"/>
      <c r="M325" s="1596"/>
      <c r="N325" s="8" t="s">
        <v>908</v>
      </c>
      <c r="O325" s="8"/>
      <c r="P325" s="1598"/>
      <c r="Q325" s="1598"/>
      <c r="R325" s="1598"/>
      <c r="S325" s="72"/>
      <c r="T325" s="72" t="s">
        <v>424</v>
      </c>
      <c r="U325" s="16"/>
      <c r="V325" s="72"/>
      <c r="W325" s="72"/>
      <c r="X325" s="72"/>
      <c r="Y325" s="72"/>
      <c r="Z325" s="16"/>
      <c r="AA325" s="1596"/>
      <c r="AB325" s="1596"/>
      <c r="AC325" s="1596"/>
      <c r="AD325" s="1596"/>
      <c r="AE325" s="1596"/>
      <c r="AF325" s="1596"/>
      <c r="AG325" s="8" t="s">
        <v>908</v>
      </c>
      <c r="AH325" s="8"/>
      <c r="AI325" s="1598"/>
      <c r="AJ325" s="1598"/>
      <c r="AK325" s="1598"/>
      <c r="AL325" s="341"/>
      <c r="AM325" s="149"/>
      <c r="AN325" s="457"/>
    </row>
    <row r="326" spans="1:76" s="149" customFormat="1" ht="12.75" customHeight="1">
      <c r="A326" s="165"/>
      <c r="B326" s="72" t="s">
        <v>98</v>
      </c>
      <c r="C326" s="72"/>
      <c r="D326" s="72"/>
      <c r="E326" s="72"/>
      <c r="F326" s="72"/>
      <c r="G326" s="72"/>
      <c r="H326" s="1724"/>
      <c r="I326" s="1724"/>
      <c r="J326" s="1724"/>
      <c r="K326" s="1724"/>
      <c r="L326" s="1724"/>
      <c r="M326" s="1724"/>
      <c r="N326" s="1724"/>
      <c r="O326" s="1724"/>
      <c r="P326" s="1724"/>
      <c r="Q326" s="1724"/>
      <c r="R326" s="1724"/>
      <c r="S326" s="72"/>
      <c r="T326" s="72" t="s">
        <v>98</v>
      </c>
      <c r="U326" s="16"/>
      <c r="V326" s="72"/>
      <c r="W326" s="72"/>
      <c r="X326" s="72"/>
      <c r="Y326" s="72"/>
      <c r="Z326" s="16"/>
      <c r="AA326" s="1724"/>
      <c r="AB326" s="1724"/>
      <c r="AC326" s="1724"/>
      <c r="AD326" s="1724"/>
      <c r="AE326" s="1724"/>
      <c r="AF326" s="1724"/>
      <c r="AG326" s="1724"/>
      <c r="AH326" s="1724"/>
      <c r="AI326" s="1724"/>
      <c r="AJ326" s="1724"/>
      <c r="AK326" s="1724"/>
      <c r="AL326" s="341"/>
      <c r="AN326" s="1193"/>
    </row>
    <row r="327" spans="1:76" s="46" customFormat="1" ht="12.75" customHeight="1">
      <c r="A327" s="165"/>
      <c r="B327" s="72" t="s">
        <v>100</v>
      </c>
      <c r="C327" s="72"/>
      <c r="D327" s="72"/>
      <c r="E327" s="72"/>
      <c r="F327" s="72"/>
      <c r="G327" s="72"/>
      <c r="H327" s="1724"/>
      <c r="I327" s="1724"/>
      <c r="J327" s="1724"/>
      <c r="K327" s="1724"/>
      <c r="L327" s="1724"/>
      <c r="M327" s="1724"/>
      <c r="N327" s="1724"/>
      <c r="O327" s="1724"/>
      <c r="P327" s="1724"/>
      <c r="Q327" s="1724"/>
      <c r="R327" s="1724"/>
      <c r="S327" s="72"/>
      <c r="T327" s="72" t="s">
        <v>100</v>
      </c>
      <c r="U327" s="16"/>
      <c r="V327" s="72"/>
      <c r="W327" s="72"/>
      <c r="X327" s="72"/>
      <c r="Y327" s="72"/>
      <c r="Z327" s="16"/>
      <c r="AA327" s="1724"/>
      <c r="AB327" s="1724"/>
      <c r="AC327" s="1724"/>
      <c r="AD327" s="1724"/>
      <c r="AE327" s="1724"/>
      <c r="AF327" s="1724"/>
      <c r="AG327" s="1724"/>
      <c r="AH327" s="1724"/>
      <c r="AI327" s="1724"/>
      <c r="AJ327" s="1724"/>
      <c r="AK327" s="1724"/>
      <c r="AL327" s="341"/>
      <c r="AM327" s="149"/>
      <c r="AN327" s="457"/>
    </row>
    <row r="328" spans="1:76" s="46" customFormat="1" ht="12.75" customHeight="1">
      <c r="A328" s="165"/>
      <c r="B328" s="72" t="s">
        <v>111</v>
      </c>
      <c r="C328" s="72"/>
      <c r="D328" s="72"/>
      <c r="E328" s="72"/>
      <c r="F328" s="72"/>
      <c r="G328" s="72"/>
      <c r="H328" s="2269"/>
      <c r="I328" s="2269"/>
      <c r="J328" s="2269"/>
      <c r="K328" s="2269"/>
      <c r="L328" s="2269"/>
      <c r="M328" s="2269"/>
      <c r="N328" s="2269"/>
      <c r="O328" s="2269"/>
      <c r="P328" s="2269"/>
      <c r="Q328" s="2269"/>
      <c r="R328" s="2269"/>
      <c r="S328" s="72"/>
      <c r="T328" s="72" t="s">
        <v>111</v>
      </c>
      <c r="U328" s="72"/>
      <c r="V328" s="72"/>
      <c r="W328" s="72"/>
      <c r="X328" s="72"/>
      <c r="Y328" s="72"/>
      <c r="Z328" s="18"/>
      <c r="AA328" s="2269"/>
      <c r="AB328" s="2269"/>
      <c r="AC328" s="2269"/>
      <c r="AD328" s="2269"/>
      <c r="AE328" s="2269"/>
      <c r="AF328" s="2269"/>
      <c r="AG328" s="2269"/>
      <c r="AH328" s="2269"/>
      <c r="AI328" s="2269"/>
      <c r="AJ328" s="2269"/>
      <c r="AK328" s="226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0" t="s">
        <v>413</v>
      </c>
      <c r="AF331" s="2270"/>
      <c r="AG331" s="2270"/>
      <c r="AH331" s="2270"/>
      <c r="AI331" s="2270"/>
      <c r="AJ331" s="2270"/>
      <c r="AK331" s="2270"/>
      <c r="AL331" s="164"/>
      <c r="AM331" s="164"/>
      <c r="AN331" s="164"/>
    </row>
    <row r="332" spans="1:76" s="46" customFormat="1" ht="12.75" customHeight="1">
      <c r="A332" s="164"/>
      <c r="B332" s="173"/>
      <c r="C332" s="2271" t="s">
        <v>2151</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1"/>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1"/>
      <c r="D338" s="2271"/>
      <c r="E338" s="2271"/>
      <c r="F338" s="2271"/>
      <c r="G338" s="2271"/>
      <c r="H338" s="2271"/>
      <c r="I338" s="2271"/>
      <c r="J338" s="2271"/>
      <c r="K338" s="2271"/>
      <c r="L338" s="2271"/>
      <c r="M338" s="2271"/>
      <c r="N338" s="2271"/>
      <c r="O338" s="2271"/>
      <c r="P338" s="2271"/>
      <c r="Q338" s="2271"/>
      <c r="R338" s="2271"/>
      <c r="S338" s="2271"/>
      <c r="T338" s="2271"/>
      <c r="U338" s="2271"/>
      <c r="V338" s="2271"/>
      <c r="W338" s="2271"/>
      <c r="X338" s="2271"/>
      <c r="Y338" s="2271"/>
      <c r="Z338" s="2271"/>
      <c r="AA338" s="2271"/>
      <c r="AB338" s="2271"/>
      <c r="AC338" s="2271"/>
      <c r="AD338" s="2271"/>
      <c r="AE338" s="2271"/>
      <c r="AF338" s="2271"/>
      <c r="AG338" s="2271"/>
      <c r="AH338" s="2271"/>
      <c r="AI338" s="2271"/>
      <c r="AJ338" s="2271"/>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1"/>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175"/>
      <c r="AL339" s="175"/>
      <c r="AM339" s="175"/>
      <c r="AN339" s="457"/>
      <c r="AO339" s="305"/>
    </row>
    <row r="340" spans="1:76" s="46" customFormat="1" ht="12.75" customHeight="1">
      <c r="A340" s="175"/>
      <c r="B340" s="176"/>
      <c r="C340" s="2271" t="s">
        <v>2152</v>
      </c>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175"/>
      <c r="AL340" s="175"/>
      <c r="AM340" s="175"/>
      <c r="AN340" s="457"/>
    </row>
    <row r="341" spans="1:76" s="46" customFormat="1" ht="12.75" customHeight="1">
      <c r="A341" s="175"/>
      <c r="B341" s="176"/>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175"/>
      <c r="AL341" s="175"/>
      <c r="AM341" s="175"/>
      <c r="AN341" s="457"/>
    </row>
    <row r="342" spans="1:76" s="46" customFormat="1" ht="12.75" customHeight="1">
      <c r="A342" s="175"/>
      <c r="B342" s="176"/>
      <c r="C342" s="2271"/>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175"/>
      <c r="AL342" s="175"/>
      <c r="AM342" s="175"/>
      <c r="AN342" s="457"/>
      <c r="AQ342" s="50"/>
      <c r="AR342" s="149"/>
    </row>
    <row r="343" spans="1:76" s="46" customFormat="1" ht="12.75" customHeight="1">
      <c r="A343" s="175"/>
      <c r="B343" s="156"/>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175"/>
      <c r="AL343" s="175"/>
      <c r="AM343" s="175"/>
      <c r="AN343" s="457"/>
      <c r="AQ343" s="50"/>
      <c r="AR343" s="149"/>
    </row>
    <row r="344" spans="1:76" s="46" customFormat="1" ht="12.4" customHeight="1">
      <c r="A344" s="175"/>
      <c r="B344" s="156"/>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175"/>
      <c r="AL344" s="175"/>
      <c r="AM344" s="175"/>
      <c r="AN344" s="457"/>
      <c r="AQ344" s="50"/>
      <c r="AR344" s="50"/>
    </row>
    <row r="345" spans="1:76" s="46" customFormat="1" ht="12.75" customHeight="1">
      <c r="A345" s="175"/>
      <c r="B345" s="156"/>
      <c r="C345" s="2271" t="s">
        <v>2153</v>
      </c>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175"/>
      <c r="AL345" s="175"/>
      <c r="AM345" s="175"/>
      <c r="AN345" s="457"/>
      <c r="AQ345" s="50"/>
      <c r="AR345" s="50"/>
    </row>
    <row r="346" spans="1:76" s="46" customFormat="1" ht="12.75" customHeight="1">
      <c r="A346" s="175"/>
      <c r="B346" s="156"/>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175"/>
      <c r="AL346" s="175"/>
      <c r="AM346" s="175"/>
      <c r="AN346" s="457"/>
      <c r="AQ346" s="149"/>
      <c r="AR346" s="50"/>
    </row>
    <row r="347" spans="1:76" s="46" customFormat="1" ht="12.75" customHeight="1">
      <c r="A347" s="175"/>
      <c r="B347" s="156"/>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175"/>
      <c r="AL347" s="175"/>
      <c r="AM347" s="175"/>
      <c r="AN347" s="457"/>
      <c r="AQ347" s="149"/>
      <c r="AR347" s="50"/>
    </row>
    <row r="348" spans="1:76" s="46" customFormat="1" ht="12.75" customHeight="1">
      <c r="A348" s="175"/>
      <c r="B348" s="156"/>
      <c r="C348" s="2271" t="s">
        <v>2154</v>
      </c>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175"/>
      <c r="AL348" s="175"/>
      <c r="AM348" s="175"/>
      <c r="AN348" s="457"/>
      <c r="AQ348" s="50"/>
      <c r="AR348" s="50"/>
    </row>
    <row r="349" spans="1:76" s="46" customFormat="1" ht="12.75" customHeight="1">
      <c r="A349" s="175"/>
      <c r="B349" s="156"/>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175"/>
      <c r="AL349" s="175"/>
      <c r="AM349" s="175"/>
      <c r="AN349" s="457"/>
      <c r="AQ349" s="50"/>
      <c r="AR349" s="50"/>
    </row>
    <row r="350" spans="1:76" s="46" customFormat="1" ht="13.15" customHeight="1">
      <c r="A350" s="175"/>
      <c r="B350" s="156"/>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175"/>
      <c r="AL350" s="175"/>
      <c r="AM350" s="175"/>
      <c r="AN350" s="457"/>
      <c r="AQ350" s="50"/>
      <c r="AR350" s="50"/>
    </row>
    <row r="351" spans="1:76" s="46" customFormat="1" ht="12.75" customHeight="1">
      <c r="A351" s="175"/>
      <c r="B351" s="156"/>
      <c r="C351" s="2271"/>
      <c r="D351" s="2271"/>
      <c r="E351" s="2271"/>
      <c r="F351" s="2271"/>
      <c r="G351" s="2271"/>
      <c r="H351" s="2271"/>
      <c r="I351" s="2271"/>
      <c r="J351" s="2271"/>
      <c r="K351" s="2271"/>
      <c r="L351" s="2271"/>
      <c r="M351" s="2271"/>
      <c r="N351" s="2271"/>
      <c r="O351" s="2271"/>
      <c r="P351" s="2271"/>
      <c r="Q351" s="2271"/>
      <c r="R351" s="2271"/>
      <c r="S351" s="2271"/>
      <c r="T351" s="2271"/>
      <c r="U351" s="2271"/>
      <c r="V351" s="2271"/>
      <c r="W351" s="2271"/>
      <c r="X351" s="2271"/>
      <c r="Y351" s="2271"/>
      <c r="Z351" s="2271"/>
      <c r="AA351" s="2271"/>
      <c r="AB351" s="2271"/>
      <c r="AC351" s="2271"/>
      <c r="AD351" s="2271"/>
      <c r="AE351" s="2271"/>
      <c r="AF351" s="2271"/>
      <c r="AG351" s="2271"/>
      <c r="AH351" s="2271"/>
      <c r="AI351" s="2271"/>
      <c r="AJ351" s="2271"/>
      <c r="AK351" s="175"/>
      <c r="AL351" s="175"/>
      <c r="AM351" s="175"/>
      <c r="AN351" s="457"/>
      <c r="AO351" s="269"/>
      <c r="AP351" s="269"/>
      <c r="AQ351" s="50"/>
      <c r="AR351" s="149"/>
    </row>
    <row r="352" spans="1:76" s="46" customFormat="1" ht="11.85" customHeight="1">
      <c r="A352" s="175"/>
      <c r="B352" s="156"/>
      <c r="C352" s="2271"/>
      <c r="D352" s="2271"/>
      <c r="E352" s="2271"/>
      <c r="F352" s="2271"/>
      <c r="G352" s="2271"/>
      <c r="H352" s="2271"/>
      <c r="I352" s="2271"/>
      <c r="J352" s="2271"/>
      <c r="K352" s="2271"/>
      <c r="L352" s="2271"/>
      <c r="M352" s="2271"/>
      <c r="N352" s="2271"/>
      <c r="O352" s="2271"/>
      <c r="P352" s="2271"/>
      <c r="Q352" s="2271"/>
      <c r="R352" s="2271"/>
      <c r="S352" s="2271"/>
      <c r="T352" s="2271"/>
      <c r="U352" s="2271"/>
      <c r="V352" s="2271"/>
      <c r="W352" s="2271"/>
      <c r="X352" s="2271"/>
      <c r="Y352" s="2271"/>
      <c r="Z352" s="2271"/>
      <c r="AA352" s="2271"/>
      <c r="AB352" s="2271"/>
      <c r="AC352" s="2271"/>
      <c r="AD352" s="2271"/>
      <c r="AE352" s="2271"/>
      <c r="AF352" s="2271"/>
      <c r="AG352" s="2271"/>
      <c r="AH352" s="2271"/>
      <c r="AI352" s="2271"/>
      <c r="AJ352" s="2271"/>
      <c r="AK352" s="175"/>
      <c r="AL352" s="175"/>
      <c r="AM352" s="175"/>
      <c r="AN352" s="457"/>
      <c r="AO352" s="1222" t="s">
        <v>1016</v>
      </c>
      <c r="AP352" s="1223">
        <f>IF(C377="Yes",5,0)</f>
        <v>0</v>
      </c>
      <c r="AQ352" s="149"/>
      <c r="AR352" s="149"/>
      <c r="AS352" s="63" t="s">
        <v>2067</v>
      </c>
    </row>
    <row r="353" spans="1:46" s="46" customFormat="1" ht="12.75" customHeight="1">
      <c r="A353" s="175"/>
      <c r="B353" s="156"/>
      <c r="C353" s="2271"/>
      <c r="D353" s="2271"/>
      <c r="E353" s="2271"/>
      <c r="F353" s="2271"/>
      <c r="G353" s="2271"/>
      <c r="H353" s="2271"/>
      <c r="I353" s="2271"/>
      <c r="J353" s="2271"/>
      <c r="K353" s="2271"/>
      <c r="L353" s="2271"/>
      <c r="M353" s="2271"/>
      <c r="N353" s="2271"/>
      <c r="O353" s="2271"/>
      <c r="P353" s="2271"/>
      <c r="Q353" s="2271"/>
      <c r="R353" s="2271"/>
      <c r="S353" s="2271"/>
      <c r="T353" s="2271"/>
      <c r="U353" s="2271"/>
      <c r="V353" s="2271"/>
      <c r="W353" s="2271"/>
      <c r="X353" s="2271"/>
      <c r="Y353" s="2271"/>
      <c r="Z353" s="2271"/>
      <c r="AA353" s="2271"/>
      <c r="AB353" s="2271"/>
      <c r="AC353" s="2271"/>
      <c r="AD353" s="2271"/>
      <c r="AE353" s="2271"/>
      <c r="AF353" s="2271"/>
      <c r="AG353" s="2271"/>
      <c r="AH353" s="2271"/>
      <c r="AI353" s="2271"/>
      <c r="AJ353" s="2271"/>
      <c r="AK353" s="175"/>
      <c r="AL353" s="175"/>
      <c r="AM353" s="175"/>
      <c r="AN353" s="457"/>
      <c r="AO353" s="1222"/>
      <c r="AP353" s="1223">
        <f>IF(C379="Yes",3,0)</f>
        <v>0</v>
      </c>
      <c r="AQ353" s="149"/>
      <c r="AR353" s="149"/>
      <c r="AS353" s="2268">
        <f>IF(AQ366=0,AQ379,AQ366)</f>
        <v>10</v>
      </c>
      <c r="AT353" s="2268"/>
    </row>
    <row r="354" spans="1:46" s="46" customFormat="1" ht="12.75" customHeight="1">
      <c r="A354" s="175"/>
      <c r="B354" s="156"/>
      <c r="C354" s="2271"/>
      <c r="D354" s="2271"/>
      <c r="E354" s="2271"/>
      <c r="F354" s="2271"/>
      <c r="G354" s="2271"/>
      <c r="H354" s="2271"/>
      <c r="I354" s="2271"/>
      <c r="J354" s="2271"/>
      <c r="K354" s="2271"/>
      <c r="L354" s="2271"/>
      <c r="M354" s="2271"/>
      <c r="N354" s="2271"/>
      <c r="O354" s="2271"/>
      <c r="P354" s="2271"/>
      <c r="Q354" s="2271"/>
      <c r="R354" s="2271"/>
      <c r="S354" s="2271"/>
      <c r="T354" s="2271"/>
      <c r="U354" s="2271"/>
      <c r="V354" s="2271"/>
      <c r="W354" s="2271"/>
      <c r="X354" s="2271"/>
      <c r="Y354" s="2271"/>
      <c r="Z354" s="2271"/>
      <c r="AA354" s="2271"/>
      <c r="AB354" s="2271"/>
      <c r="AC354" s="2271"/>
      <c r="AD354" s="2271"/>
      <c r="AE354" s="2271"/>
      <c r="AF354" s="2271"/>
      <c r="AG354" s="2271"/>
      <c r="AH354" s="2271"/>
      <c r="AI354" s="2271"/>
      <c r="AJ354" s="2271"/>
      <c r="AK354" s="175"/>
      <c r="AL354" s="175"/>
      <c r="AM354" s="175"/>
      <c r="AN354" s="457"/>
      <c r="AO354" s="1222" t="s">
        <v>1017</v>
      </c>
      <c r="AP354" s="1223">
        <f>IF(C387="Yes",5,0)</f>
        <v>0</v>
      </c>
      <c r="AS354" s="63" t="s">
        <v>2107</v>
      </c>
    </row>
    <row r="355" spans="1:46" s="46" customFormat="1" ht="12.75" customHeight="1">
      <c r="A355" s="175"/>
      <c r="B355" s="156"/>
      <c r="C355" s="2271"/>
      <c r="D355" s="2271"/>
      <c r="E355" s="2271"/>
      <c r="F355" s="2271"/>
      <c r="G355" s="2271"/>
      <c r="H355" s="2271"/>
      <c r="I355" s="2271"/>
      <c r="J355" s="2271"/>
      <c r="K355" s="2271"/>
      <c r="L355" s="2271"/>
      <c r="M355" s="2271"/>
      <c r="N355" s="2271"/>
      <c r="O355" s="2271"/>
      <c r="P355" s="2271"/>
      <c r="Q355" s="2271"/>
      <c r="R355" s="2271"/>
      <c r="S355" s="2271"/>
      <c r="T355" s="2271"/>
      <c r="U355" s="2271"/>
      <c r="V355" s="2271"/>
      <c r="W355" s="2271"/>
      <c r="X355" s="2271"/>
      <c r="Y355" s="2271"/>
      <c r="Z355" s="2271"/>
      <c r="AA355" s="2271"/>
      <c r="AB355" s="2271"/>
      <c r="AC355" s="2271"/>
      <c r="AD355" s="2271"/>
      <c r="AE355" s="2271"/>
      <c r="AF355" s="2271"/>
      <c r="AG355" s="2271"/>
      <c r="AH355" s="2271"/>
      <c r="AI355" s="2271"/>
      <c r="AJ355" s="2271"/>
      <c r="AK355" s="175"/>
      <c r="AL355" s="175"/>
      <c r="AM355" s="175"/>
      <c r="AN355" s="457"/>
      <c r="AO355" s="1222"/>
      <c r="AP355" s="1223">
        <f>IF(C389="Yes",3,0)</f>
        <v>0</v>
      </c>
      <c r="AS355" s="2268">
        <f>IF(AND(AQ366&gt;0,AQ379&gt;0),(AQ366+AQ379)/2,0)</f>
        <v>0</v>
      </c>
      <c r="AT355" s="2268"/>
    </row>
    <row r="356" spans="1:46" s="46" customFormat="1" ht="12.75" customHeight="1">
      <c r="A356" s="175"/>
      <c r="B356" s="156"/>
      <c r="C356" s="2271"/>
      <c r="D356" s="2271"/>
      <c r="E356" s="2271"/>
      <c r="F356" s="2271"/>
      <c r="G356" s="2271"/>
      <c r="H356" s="2271"/>
      <c r="I356" s="2271"/>
      <c r="J356" s="2271"/>
      <c r="K356" s="2271"/>
      <c r="L356" s="2271"/>
      <c r="M356" s="2271"/>
      <c r="N356" s="2271"/>
      <c r="O356" s="2271"/>
      <c r="P356" s="2271"/>
      <c r="Q356" s="2271"/>
      <c r="R356" s="2271"/>
      <c r="S356" s="2271"/>
      <c r="T356" s="2271"/>
      <c r="U356" s="2271"/>
      <c r="V356" s="2271"/>
      <c r="W356" s="2271"/>
      <c r="X356" s="2271"/>
      <c r="Y356" s="2271"/>
      <c r="Z356" s="2271"/>
      <c r="AA356" s="2271"/>
      <c r="AB356" s="2271"/>
      <c r="AC356" s="2271"/>
      <c r="AD356" s="2271"/>
      <c r="AE356" s="2271"/>
      <c r="AF356" s="2271"/>
      <c r="AG356" s="2271"/>
      <c r="AH356" s="2271"/>
      <c r="AI356" s="2271"/>
      <c r="AJ356" s="2271"/>
      <c r="AK356" s="175"/>
      <c r="AL356" s="175"/>
      <c r="AM356" s="175"/>
      <c r="AN356" s="457"/>
      <c r="AO356" s="1222" t="s">
        <v>1023</v>
      </c>
      <c r="AP356" s="1223">
        <f>IF(C396="Yes",7,0)</f>
        <v>0</v>
      </c>
      <c r="AQ356" s="149"/>
      <c r="AR356" s="149"/>
    </row>
    <row r="357" spans="1:46" s="46" customFormat="1" ht="12.75" customHeight="1">
      <c r="A357" s="175"/>
      <c r="B357" s="156"/>
      <c r="C357" s="2271" t="s">
        <v>2155</v>
      </c>
      <c r="D357" s="2271"/>
      <c r="E357" s="2271"/>
      <c r="F357" s="2271"/>
      <c r="G357" s="2271"/>
      <c r="H357" s="2271"/>
      <c r="I357" s="2271"/>
      <c r="J357" s="2271"/>
      <c r="K357" s="2271"/>
      <c r="L357" s="2271"/>
      <c r="M357" s="2271"/>
      <c r="N357" s="2271"/>
      <c r="O357" s="2271"/>
      <c r="P357" s="2271"/>
      <c r="Q357" s="2271"/>
      <c r="R357" s="2271"/>
      <c r="S357" s="2271"/>
      <c r="T357" s="2271"/>
      <c r="U357" s="2271"/>
      <c r="V357" s="2271"/>
      <c r="W357" s="2271"/>
      <c r="X357" s="2271"/>
      <c r="Y357" s="2271"/>
      <c r="Z357" s="2271"/>
      <c r="AA357" s="2271"/>
      <c r="AB357" s="2271"/>
      <c r="AC357" s="2271"/>
      <c r="AD357" s="2271"/>
      <c r="AE357" s="2271"/>
      <c r="AF357" s="2271"/>
      <c r="AG357" s="2271"/>
      <c r="AH357" s="2271"/>
      <c r="AI357" s="2271"/>
      <c r="AJ357" s="2271"/>
      <c r="AK357" s="175"/>
      <c r="AL357" s="175"/>
      <c r="AM357" s="175"/>
      <c r="AN357" s="457"/>
      <c r="AO357" s="457"/>
      <c r="AP357" s="1223">
        <f>IF(C398="Yes",5,0)</f>
        <v>5</v>
      </c>
    </row>
    <row r="358" spans="1:46" s="46" customFormat="1" ht="12.75" customHeight="1">
      <c r="A358" s="175"/>
      <c r="B358" s="156"/>
      <c r="C358" s="2271"/>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175"/>
      <c r="AL358" s="175"/>
      <c r="AM358" s="175"/>
      <c r="AN358" s="457"/>
      <c r="AO358" s="457"/>
      <c r="AP358" s="1223">
        <f>IF(C400="Yes",3,0)</f>
        <v>0</v>
      </c>
    </row>
    <row r="359" spans="1:46" s="46" customFormat="1" ht="12.75" customHeight="1">
      <c r="A359" s="175"/>
      <c r="B359" s="156"/>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175"/>
      <c r="AL359" s="175"/>
      <c r="AM359" s="175"/>
      <c r="AN359" s="457"/>
      <c r="AO359" s="1222" t="s">
        <v>485</v>
      </c>
      <c r="AP359" s="1223">
        <f>IF(C408="Yes",5,0)</f>
        <v>5</v>
      </c>
    </row>
    <row r="360" spans="1:46" s="46" customFormat="1" ht="11.85" customHeight="1">
      <c r="A360" s="175"/>
      <c r="B360" s="156"/>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175"/>
      <c r="AL360" s="175"/>
      <c r="AM360" s="175"/>
      <c r="AN360" s="457"/>
      <c r="AO360" s="457"/>
      <c r="AP360" s="1223">
        <f>IF(C410="Yes",3,0)</f>
        <v>0</v>
      </c>
    </row>
    <row r="361" spans="1:46" s="46" customFormat="1" ht="12.4" customHeight="1">
      <c r="A361" s="175"/>
      <c r="B361" s="156"/>
      <c r="C361" s="2271"/>
      <c r="D361" s="2271"/>
      <c r="E361" s="2271"/>
      <c r="F361" s="2271"/>
      <c r="G361" s="2271"/>
      <c r="H361" s="2271"/>
      <c r="I361" s="2271"/>
      <c r="J361" s="2271"/>
      <c r="K361" s="2271"/>
      <c r="L361" s="2271"/>
      <c r="M361" s="2271"/>
      <c r="N361" s="2271"/>
      <c r="O361" s="2271"/>
      <c r="P361" s="2271"/>
      <c r="Q361" s="2271"/>
      <c r="R361" s="2271"/>
      <c r="S361" s="2271"/>
      <c r="T361" s="2271"/>
      <c r="U361" s="2271"/>
      <c r="V361" s="2271"/>
      <c r="W361" s="2271"/>
      <c r="X361" s="2271"/>
      <c r="Y361" s="2271"/>
      <c r="Z361" s="2271"/>
      <c r="AA361" s="2271"/>
      <c r="AB361" s="2271"/>
      <c r="AC361" s="2271"/>
      <c r="AD361" s="2271"/>
      <c r="AE361" s="2271"/>
      <c r="AF361" s="2271"/>
      <c r="AG361" s="2271"/>
      <c r="AH361" s="2271"/>
      <c r="AI361" s="2271"/>
      <c r="AJ361" s="2271"/>
      <c r="AK361" s="175"/>
      <c r="AL361" s="175"/>
      <c r="AM361" s="175"/>
      <c r="AN361" s="457"/>
      <c r="AO361" s="457"/>
      <c r="AP361" s="1223">
        <f>IF(C412="Yes",2,0)</f>
        <v>0</v>
      </c>
    </row>
    <row r="362" spans="1:46" s="46" customFormat="1" ht="12.75" customHeight="1">
      <c r="A362" s="175"/>
      <c r="B362" s="156"/>
      <c r="C362" s="2271"/>
      <c r="D362" s="2271"/>
      <c r="E362" s="2271"/>
      <c r="F362" s="2271"/>
      <c r="G362" s="2271"/>
      <c r="H362" s="2271"/>
      <c r="I362" s="2271"/>
      <c r="J362" s="2271"/>
      <c r="K362" s="2271"/>
      <c r="L362" s="2271"/>
      <c r="M362" s="2271"/>
      <c r="N362" s="2271"/>
      <c r="O362" s="2271"/>
      <c r="P362" s="2271"/>
      <c r="Q362" s="2271"/>
      <c r="R362" s="2271"/>
      <c r="S362" s="2271"/>
      <c r="T362" s="2271"/>
      <c r="U362" s="2271"/>
      <c r="V362" s="2271"/>
      <c r="W362" s="2271"/>
      <c r="X362" s="2271"/>
      <c r="Y362" s="2271"/>
      <c r="Z362" s="2271"/>
      <c r="AA362" s="2271"/>
      <c r="AB362" s="2271"/>
      <c r="AC362" s="2271"/>
      <c r="AD362" s="2271"/>
      <c r="AE362" s="2271"/>
      <c r="AF362" s="2271"/>
      <c r="AG362" s="2271"/>
      <c r="AH362" s="2271"/>
      <c r="AI362" s="2271"/>
      <c r="AJ362" s="2271"/>
      <c r="AK362" s="175"/>
      <c r="AL362" s="175"/>
      <c r="AM362" s="175"/>
      <c r="AN362" s="457"/>
      <c r="AO362" s="1222" t="s">
        <v>188</v>
      </c>
      <c r="AP362" s="1223">
        <f>IF(C415="Yes",5,0)</f>
        <v>0</v>
      </c>
    </row>
    <row r="363" spans="1:46" s="46" customFormat="1" ht="12.75" customHeight="1">
      <c r="A363" s="175"/>
      <c r="B363" s="156"/>
      <c r="C363" s="2271"/>
      <c r="D363" s="2271"/>
      <c r="E363" s="2271"/>
      <c r="F363" s="2271"/>
      <c r="G363" s="2271"/>
      <c r="H363" s="2271"/>
      <c r="I363" s="2271"/>
      <c r="J363" s="2271"/>
      <c r="K363" s="2271"/>
      <c r="L363" s="2271"/>
      <c r="M363" s="2271"/>
      <c r="N363" s="2271"/>
      <c r="O363" s="2271"/>
      <c r="P363" s="2271"/>
      <c r="Q363" s="2271"/>
      <c r="R363" s="2271"/>
      <c r="S363" s="2271"/>
      <c r="T363" s="2271"/>
      <c r="U363" s="2271"/>
      <c r="V363" s="2271"/>
      <c r="W363" s="2271"/>
      <c r="X363" s="2271"/>
      <c r="Y363" s="2271"/>
      <c r="Z363" s="2271"/>
      <c r="AA363" s="2271"/>
      <c r="AB363" s="2271"/>
      <c r="AC363" s="2271"/>
      <c r="AD363" s="2271"/>
      <c r="AE363" s="2271"/>
      <c r="AF363" s="2271"/>
      <c r="AG363" s="2271"/>
      <c r="AH363" s="2271"/>
      <c r="AI363" s="2271"/>
      <c r="AJ363" s="2271"/>
      <c r="AK363" s="175"/>
      <c r="AL363" s="175"/>
      <c r="AM363" s="175"/>
      <c r="AN363" s="457"/>
      <c r="AO363" s="1222" t="s">
        <v>488</v>
      </c>
      <c r="AP363" s="1223">
        <f>IF(C424="Yes",5,0)</f>
        <v>0</v>
      </c>
    </row>
    <row r="364" spans="1:46" s="46" customFormat="1" ht="12.75" customHeight="1">
      <c r="A364" s="175"/>
      <c r="B364" s="156"/>
      <c r="C364" s="2271" t="s">
        <v>2156</v>
      </c>
      <c r="D364" s="2271"/>
      <c r="E364" s="2271"/>
      <c r="F364" s="2271"/>
      <c r="G364" s="2271"/>
      <c r="H364" s="2271"/>
      <c r="I364" s="2271"/>
      <c r="J364" s="2271"/>
      <c r="K364" s="2271"/>
      <c r="L364" s="2271"/>
      <c r="M364" s="2271"/>
      <c r="N364" s="2271"/>
      <c r="O364" s="2271"/>
      <c r="P364" s="2271"/>
      <c r="Q364" s="2271"/>
      <c r="R364" s="2271"/>
      <c r="S364" s="2271"/>
      <c r="T364" s="2271"/>
      <c r="U364" s="2271"/>
      <c r="V364" s="2271"/>
      <c r="W364" s="2271"/>
      <c r="X364" s="2271"/>
      <c r="Y364" s="2271"/>
      <c r="Z364" s="2271"/>
      <c r="AA364" s="2271"/>
      <c r="AB364" s="2271"/>
      <c r="AC364" s="2271"/>
      <c r="AD364" s="2271"/>
      <c r="AE364" s="2271"/>
      <c r="AF364" s="2271"/>
      <c r="AG364" s="2271"/>
      <c r="AH364" s="2271"/>
      <c r="AI364" s="2271"/>
      <c r="AJ364" s="2271"/>
      <c r="AK364" s="175"/>
      <c r="AL364" s="175"/>
      <c r="AM364" s="175"/>
      <c r="AN364" s="457"/>
      <c r="AO364" s="457"/>
      <c r="AP364" s="1223">
        <f>IF(C426="Yes",3,0)</f>
        <v>0</v>
      </c>
    </row>
    <row r="365" spans="1:46" s="46" customFormat="1" ht="12.75" customHeight="1">
      <c r="A365" s="175"/>
      <c r="B365" s="156"/>
      <c r="C365" s="2271"/>
      <c r="D365" s="2271"/>
      <c r="E365" s="2271"/>
      <c r="F365" s="2271"/>
      <c r="G365" s="2271"/>
      <c r="H365" s="2271"/>
      <c r="I365" s="2271"/>
      <c r="J365" s="2271"/>
      <c r="K365" s="2271"/>
      <c r="L365" s="2271"/>
      <c r="M365" s="2271"/>
      <c r="N365" s="2271"/>
      <c r="O365" s="2271"/>
      <c r="P365" s="2271"/>
      <c r="Q365" s="2271"/>
      <c r="R365" s="2271"/>
      <c r="S365" s="2271"/>
      <c r="T365" s="2271"/>
      <c r="U365" s="2271"/>
      <c r="V365" s="2271"/>
      <c r="W365" s="2271"/>
      <c r="X365" s="2271"/>
      <c r="Y365" s="2271"/>
      <c r="Z365" s="2271"/>
      <c r="AA365" s="2271"/>
      <c r="AB365" s="2271"/>
      <c r="AC365" s="2271"/>
      <c r="AD365" s="2271"/>
      <c r="AE365" s="2271"/>
      <c r="AF365" s="2271"/>
      <c r="AG365" s="2271"/>
      <c r="AH365" s="2271"/>
      <c r="AI365" s="2271"/>
      <c r="AJ365" s="2271"/>
      <c r="AK365" s="175"/>
      <c r="AL365" s="175"/>
      <c r="AM365" s="175"/>
      <c r="AN365" s="457"/>
      <c r="AO365" s="1224"/>
      <c r="AP365" s="1225">
        <f>IF(C428="Yes",2,0)</f>
        <v>0</v>
      </c>
    </row>
    <row r="366" spans="1:46" s="46" customFormat="1" ht="68.099999999999994" customHeight="1">
      <c r="A366" s="175"/>
      <c r="B366" s="156"/>
      <c r="C366" s="2271"/>
      <c r="D366" s="2271"/>
      <c r="E366" s="2271"/>
      <c r="F366" s="2271"/>
      <c r="G366" s="2271"/>
      <c r="H366" s="2271"/>
      <c r="I366" s="2271"/>
      <c r="J366" s="2271"/>
      <c r="K366" s="2271"/>
      <c r="L366" s="2271"/>
      <c r="M366" s="2271"/>
      <c r="N366" s="2271"/>
      <c r="O366" s="2271"/>
      <c r="P366" s="2271"/>
      <c r="Q366" s="2271"/>
      <c r="R366" s="2271"/>
      <c r="S366" s="2271"/>
      <c r="T366" s="2271"/>
      <c r="U366" s="2271"/>
      <c r="V366" s="2271"/>
      <c r="W366" s="2271"/>
      <c r="X366" s="2271"/>
      <c r="Y366" s="2271"/>
      <c r="Z366" s="2271"/>
      <c r="AA366" s="2271"/>
      <c r="AB366" s="2271"/>
      <c r="AC366" s="2271"/>
      <c r="AD366" s="2271"/>
      <c r="AE366" s="2271"/>
      <c r="AF366" s="2271"/>
      <c r="AG366" s="2271"/>
      <c r="AH366" s="2271"/>
      <c r="AI366" s="2271"/>
      <c r="AJ366" s="2271"/>
      <c r="AK366" s="175"/>
      <c r="AL366" s="175"/>
      <c r="AM366" s="175"/>
      <c r="AN366" s="457"/>
      <c r="AO366" s="1226" t="s">
        <v>684</v>
      </c>
      <c r="AP366" s="1227">
        <f>SUM(AP352:AP365)</f>
        <v>10</v>
      </c>
      <c r="AQ366" s="2261">
        <f>IF(AP366&gt;0,AP366,0)</f>
        <v>10</v>
      </c>
      <c r="AR366" s="2261"/>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57">
        <f>'Service Amenities Budget'!J10</f>
        <v>25</v>
      </c>
      <c r="V368" s="2457"/>
      <c r="W368" s="2457"/>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58">
        <f>'Service Amenities Budget'!J9</f>
        <v>0</v>
      </c>
      <c r="V369" s="2458"/>
      <c r="W369" s="2458"/>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3" t="s">
        <v>2078</v>
      </c>
      <c r="G373" s="2223"/>
      <c r="H373" s="2223"/>
      <c r="I373" s="2223"/>
      <c r="J373" s="2223"/>
      <c r="K373" s="2223"/>
      <c r="L373" s="2223"/>
      <c r="M373" s="2223"/>
      <c r="N373" s="2223"/>
      <c r="O373" s="2223"/>
      <c r="P373" s="2223"/>
      <c r="Q373" s="2223"/>
      <c r="R373" s="2223"/>
      <c r="S373" s="2223"/>
      <c r="T373" s="2223"/>
      <c r="U373" s="2223"/>
      <c r="V373" s="2223"/>
      <c r="W373" s="2223"/>
      <c r="X373" s="2223"/>
      <c r="Y373" s="2223"/>
      <c r="Z373" s="2223"/>
      <c r="AA373" s="2223"/>
      <c r="AB373" s="2223"/>
      <c r="AC373" s="2223"/>
      <c r="AD373" s="2223"/>
      <c r="AE373" s="2223"/>
      <c r="AF373" s="2223"/>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4"/>
      <c r="G374" s="2224"/>
      <c r="H374" s="2224"/>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4"/>
      <c r="AC374" s="2224"/>
      <c r="AD374" s="2224"/>
      <c r="AE374" s="2224"/>
      <c r="AF374" s="2224"/>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4"/>
      <c r="G375" s="2224"/>
      <c r="H375" s="2224"/>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4"/>
      <c r="AC375" s="2224"/>
      <c r="AD375" s="2224"/>
      <c r="AE375" s="2224"/>
      <c r="AF375" s="2224"/>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4"/>
      <c r="G376" s="2224"/>
      <c r="H376" s="2224"/>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4"/>
      <c r="AC376" s="2224"/>
      <c r="AD376" s="2224"/>
      <c r="AE376" s="2224"/>
      <c r="AF376" s="2224"/>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9" t="s">
        <v>135</v>
      </c>
      <c r="D377" s="1631"/>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0" t="s">
        <v>359</v>
      </c>
      <c r="AG377" s="2230"/>
      <c r="AH377" s="2230"/>
      <c r="AI377" s="2230"/>
      <c r="AJ377" s="2230"/>
      <c r="AK377" s="2230"/>
      <c r="AL377" s="223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9" t="s">
        <v>135</v>
      </c>
      <c r="D379" s="1631"/>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5" t="s">
        <v>1079</v>
      </c>
      <c r="AG379" s="2265"/>
      <c r="AH379" s="2265"/>
      <c r="AI379" s="2265"/>
      <c r="AJ379" s="2265"/>
      <c r="AK379" s="2265"/>
      <c r="AL379" s="2266"/>
      <c r="AM379" s="16"/>
      <c r="AN379" s="457"/>
      <c r="AO379" s="575" t="s">
        <v>684</v>
      </c>
      <c r="AP379" s="576">
        <f>SUM(AP367:AP378)</f>
        <v>0</v>
      </c>
      <c r="AQ379" s="2261">
        <f>IF(AP379&gt;0,AP379,0)</f>
        <v>0</v>
      </c>
      <c r="AR379" s="226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23" t="s">
        <v>2077</v>
      </c>
      <c r="G382" s="2223"/>
      <c r="H382" s="2223"/>
      <c r="I382" s="2223"/>
      <c r="J382" s="2223"/>
      <c r="K382" s="2223"/>
      <c r="L382" s="2223"/>
      <c r="M382" s="2223"/>
      <c r="N382" s="2223"/>
      <c r="O382" s="2223"/>
      <c r="P382" s="2223"/>
      <c r="Q382" s="2223"/>
      <c r="R382" s="2223"/>
      <c r="S382" s="2223"/>
      <c r="T382" s="2223"/>
      <c r="U382" s="2223"/>
      <c r="V382" s="2223"/>
      <c r="W382" s="2223"/>
      <c r="X382" s="2223"/>
      <c r="Y382" s="2223"/>
      <c r="Z382" s="2223"/>
      <c r="AA382" s="2223"/>
      <c r="AB382" s="2223"/>
      <c r="AC382" s="2223"/>
      <c r="AD382" s="2223"/>
      <c r="AE382" s="2223"/>
      <c r="AF382" s="2223"/>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4"/>
      <c r="G383" s="2224"/>
      <c r="H383" s="2224"/>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4"/>
      <c r="AC383" s="2224"/>
      <c r="AD383" s="2224"/>
      <c r="AE383" s="2224"/>
      <c r="AF383" s="2224"/>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4"/>
      <c r="G384" s="2224"/>
      <c r="H384" s="2224"/>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4"/>
      <c r="AC384" s="2224"/>
      <c r="AD384" s="2224"/>
      <c r="AE384" s="2224"/>
      <c r="AF384" s="2224"/>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4"/>
      <c r="G385" s="2224"/>
      <c r="H385" s="2224"/>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4"/>
      <c r="AC385" s="2224"/>
      <c r="AD385" s="2224"/>
      <c r="AE385" s="2224"/>
      <c r="AF385" s="2224"/>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4"/>
      <c r="G386" s="2224"/>
      <c r="H386" s="2224"/>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4"/>
      <c r="AC386" s="2224"/>
      <c r="AD386" s="2224"/>
      <c r="AE386" s="2224"/>
      <c r="AF386" s="222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9" t="s">
        <v>135</v>
      </c>
      <c r="D387" s="1631"/>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0" t="s">
        <v>359</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9" t="s">
        <v>135</v>
      </c>
      <c r="D389" s="1631"/>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5" t="s">
        <v>1079</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23" t="s">
        <v>2076</v>
      </c>
      <c r="G392" s="2223"/>
      <c r="H392" s="2223"/>
      <c r="I392" s="2223"/>
      <c r="J392" s="2223"/>
      <c r="K392" s="2223"/>
      <c r="L392" s="2223"/>
      <c r="M392" s="2223"/>
      <c r="N392" s="2223"/>
      <c r="O392" s="2223"/>
      <c r="P392" s="2223"/>
      <c r="Q392" s="2223"/>
      <c r="R392" s="2223"/>
      <c r="S392" s="2223"/>
      <c r="T392" s="2223"/>
      <c r="U392" s="2223"/>
      <c r="V392" s="2223"/>
      <c r="W392" s="2223"/>
      <c r="X392" s="2223"/>
      <c r="Y392" s="2223"/>
      <c r="Z392" s="2223"/>
      <c r="AA392" s="2223"/>
      <c r="AB392" s="2223"/>
      <c r="AC392" s="2223"/>
      <c r="AD392" s="2223"/>
      <c r="AE392" s="2223"/>
      <c r="AF392" s="2223"/>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4"/>
      <c r="G394" s="2224"/>
      <c r="H394" s="2224"/>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4"/>
      <c r="AC394" s="2224"/>
      <c r="AD394" s="2224"/>
      <c r="AE394" s="2224"/>
      <c r="AF394" s="2224"/>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4"/>
      <c r="G395" s="2224"/>
      <c r="H395" s="2224"/>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4"/>
      <c r="AC395" s="2224"/>
      <c r="AD395" s="2224"/>
      <c r="AE395" s="2224"/>
      <c r="AF395" s="2224"/>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9" t="s">
        <v>135</v>
      </c>
      <c r="D396" s="1631"/>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0" t="s">
        <v>1082</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9" t="s">
        <v>118</v>
      </c>
      <c r="D398" s="1631"/>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0" t="s">
        <v>359</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9" t="s">
        <v>135</v>
      </c>
      <c r="D400" s="1631"/>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0" t="s">
        <v>1079</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23" t="s">
        <v>2075</v>
      </c>
      <c r="G404" s="2223"/>
      <c r="H404" s="2223"/>
      <c r="I404" s="2223"/>
      <c r="J404" s="2223"/>
      <c r="K404" s="2223"/>
      <c r="L404" s="2223"/>
      <c r="M404" s="2223"/>
      <c r="N404" s="2223"/>
      <c r="O404" s="2223"/>
      <c r="P404" s="2223"/>
      <c r="Q404" s="2223"/>
      <c r="R404" s="2223"/>
      <c r="S404" s="2223"/>
      <c r="T404" s="2223"/>
      <c r="U404" s="2223"/>
      <c r="V404" s="2223"/>
      <c r="W404" s="2223"/>
      <c r="X404" s="2223"/>
      <c r="Y404" s="2223"/>
      <c r="Z404" s="2223"/>
      <c r="AA404" s="2223"/>
      <c r="AB404" s="2223"/>
      <c r="AC404" s="2223"/>
      <c r="AD404" s="2223"/>
      <c r="AE404" s="2223"/>
      <c r="AF404" s="2223"/>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4"/>
      <c r="G405" s="2224"/>
      <c r="H405" s="2224"/>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4"/>
      <c r="AC405" s="2224"/>
      <c r="AD405" s="2224"/>
      <c r="AE405" s="2224"/>
      <c r="AF405" s="2224"/>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9" t="s">
        <v>118</v>
      </c>
      <c r="D408" s="1631"/>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0" t="s">
        <v>359</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9" t="s">
        <v>135</v>
      </c>
      <c r="D410" s="1631"/>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0" t="s">
        <v>1079</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9" t="s">
        <v>135</v>
      </c>
      <c r="D412" s="1631"/>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0" t="s">
        <v>1085</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9" t="s">
        <v>135</v>
      </c>
      <c r="D415" s="1631"/>
      <c r="E415" s="1242" t="s">
        <v>210</v>
      </c>
      <c r="F415" s="2223" t="s">
        <v>2080</v>
      </c>
      <c r="G415" s="2223"/>
      <c r="H415" s="2223"/>
      <c r="I415" s="2223"/>
      <c r="J415" s="2223"/>
      <c r="K415" s="2223"/>
      <c r="L415" s="2223"/>
      <c r="M415" s="2223"/>
      <c r="N415" s="2223"/>
      <c r="O415" s="2223"/>
      <c r="P415" s="2223"/>
      <c r="Q415" s="2223"/>
      <c r="R415" s="2223"/>
      <c r="S415" s="2223"/>
      <c r="T415" s="2223"/>
      <c r="U415" s="2223"/>
      <c r="V415" s="2223"/>
      <c r="W415" s="2223"/>
      <c r="X415" s="2223"/>
      <c r="Y415" s="2223"/>
      <c r="Z415" s="2223"/>
      <c r="AA415" s="2223"/>
      <c r="AB415" s="2223"/>
      <c r="AC415" s="2223"/>
      <c r="AD415" s="2223"/>
      <c r="AE415" s="2223"/>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4"/>
      <c r="G416" s="2224"/>
      <c r="H416" s="2224"/>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4"/>
      <c r="AC416" s="2224"/>
      <c r="AD416" s="2224"/>
      <c r="AE416" s="2224"/>
      <c r="AF416" s="2011" t="s">
        <v>359</v>
      </c>
      <c r="AG416" s="2011"/>
      <c r="AH416" s="2011"/>
      <c r="AI416" s="2011"/>
      <c r="AJ416" s="2011"/>
      <c r="AK416" s="2011"/>
      <c r="AL416" s="226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5"/>
      <c r="G418" s="2225"/>
      <c r="H418" s="2225"/>
      <c r="I418" s="2225"/>
      <c r="J418" s="2225"/>
      <c r="K418" s="2225"/>
      <c r="L418" s="2225"/>
      <c r="M418" s="2225"/>
      <c r="N418" s="2225"/>
      <c r="O418" s="2225"/>
      <c r="P418" s="2225"/>
      <c r="Q418" s="2225"/>
      <c r="R418" s="2225"/>
      <c r="S418" s="2225"/>
      <c r="T418" s="2225"/>
      <c r="U418" s="2225"/>
      <c r="V418" s="2225"/>
      <c r="W418" s="2225"/>
      <c r="X418" s="2225"/>
      <c r="Y418" s="2225"/>
      <c r="Z418" s="2225"/>
      <c r="AA418" s="2225"/>
      <c r="AB418" s="2225"/>
      <c r="AC418" s="2225"/>
      <c r="AD418" s="2225"/>
      <c r="AE418" s="222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21" t="s">
        <v>2082</v>
      </c>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2221"/>
      <c r="AE420" s="2221"/>
      <c r="AF420" s="1265"/>
      <c r="AG420" s="1265"/>
      <c r="AH420" s="1265"/>
      <c r="AI420" s="1265"/>
      <c r="AJ420" s="1265"/>
      <c r="AK420" s="1265"/>
      <c r="AL420" s="1266"/>
      <c r="AM420" s="16"/>
    </row>
    <row r="421" spans="1:153">
      <c r="A421" s="8"/>
      <c r="C421" s="1249"/>
      <c r="D421" s="129"/>
      <c r="E421" s="320"/>
      <c r="F421" s="2222"/>
      <c r="G421" s="2222"/>
      <c r="H421" s="2222"/>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2"/>
      <c r="AC421" s="2222"/>
      <c r="AD421" s="2222"/>
      <c r="AE421" s="2222"/>
      <c r="AF421" s="62"/>
      <c r="AG421" s="71"/>
      <c r="AH421" s="174"/>
      <c r="AI421" s="174"/>
      <c r="AJ421" s="174"/>
      <c r="AK421" s="174"/>
      <c r="AL421" s="1250"/>
      <c r="AM421" s="16"/>
    </row>
    <row r="422" spans="1:153" s="46" customFormat="1" ht="12.75" customHeight="1">
      <c r="A422" s="8"/>
      <c r="B422" s="65"/>
      <c r="C422" s="1249"/>
      <c r="D422" s="129"/>
      <c r="E422" s="320"/>
      <c r="F422" s="2222"/>
      <c r="G422" s="2222"/>
      <c r="H422" s="2222"/>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2"/>
      <c r="AC422" s="2222"/>
      <c r="AD422" s="2222"/>
      <c r="AE422" s="2222"/>
      <c r="AF422" s="174"/>
      <c r="AG422" s="174"/>
      <c r="AH422" s="174"/>
      <c r="AI422" s="174"/>
      <c r="AJ422" s="174"/>
      <c r="AK422" s="174"/>
      <c r="AL422" s="1250"/>
      <c r="AM422" s="16"/>
      <c r="AN422" s="457"/>
    </row>
    <row r="423" spans="1:153" s="46" customFormat="1" ht="12.75" customHeight="1">
      <c r="A423" s="8"/>
      <c r="B423" s="65"/>
      <c r="C423" s="1254"/>
      <c r="D423" s="174"/>
      <c r="E423" s="174"/>
      <c r="F423" s="2222"/>
      <c r="G423" s="2222"/>
      <c r="H423" s="2222"/>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2"/>
      <c r="AC423" s="2222"/>
      <c r="AD423" s="2222"/>
      <c r="AE423" s="2222"/>
      <c r="AF423" s="174"/>
      <c r="AG423" s="174"/>
      <c r="AH423" s="174"/>
      <c r="AI423" s="174"/>
      <c r="AJ423" s="174"/>
      <c r="AK423" s="174"/>
      <c r="AL423" s="1250"/>
      <c r="AM423" s="16"/>
      <c r="AN423" s="457"/>
    </row>
    <row r="424" spans="1:153" s="46" customFormat="1" ht="12.75" customHeight="1">
      <c r="A424" s="8"/>
      <c r="B424" s="65"/>
      <c r="C424" s="2249" t="s">
        <v>135</v>
      </c>
      <c r="D424" s="1631"/>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1" t="s">
        <v>359</v>
      </c>
      <c r="AG424" s="2011"/>
      <c r="AH424" s="2011"/>
      <c r="AI424" s="2011"/>
      <c r="AJ424" s="2011"/>
      <c r="AK424" s="2011"/>
      <c r="AL424" s="2267"/>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49" t="s">
        <v>135</v>
      </c>
      <c r="D426" s="1631"/>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1" t="s">
        <v>1079</v>
      </c>
      <c r="AG426" s="2011"/>
      <c r="AH426" s="2011"/>
      <c r="AI426" s="2011"/>
      <c r="AJ426" s="2011"/>
      <c r="AK426" s="2011"/>
      <c r="AL426" s="2267"/>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49" t="s">
        <v>135</v>
      </c>
      <c r="D428" s="1631"/>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7" t="s">
        <v>1085</v>
      </c>
      <c r="AG428" s="2227"/>
      <c r="AH428" s="2227"/>
      <c r="AI428" s="2227"/>
      <c r="AJ428" s="2227"/>
      <c r="AK428" s="2227"/>
      <c r="AL428" s="222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3" t="s">
        <v>2083</v>
      </c>
      <c r="G432" s="2223"/>
      <c r="H432" s="2223"/>
      <c r="I432" s="2223"/>
      <c r="J432" s="2223"/>
      <c r="K432" s="2223"/>
      <c r="L432" s="2223"/>
      <c r="M432" s="2223"/>
      <c r="N432" s="2223"/>
      <c r="O432" s="2223"/>
      <c r="P432" s="2223"/>
      <c r="Q432" s="2223"/>
      <c r="R432" s="2223"/>
      <c r="S432" s="2223"/>
      <c r="T432" s="2223"/>
      <c r="U432" s="2223"/>
      <c r="V432" s="2223"/>
      <c r="W432" s="2223"/>
      <c r="X432" s="2223"/>
      <c r="Y432" s="2223"/>
      <c r="Z432" s="2223"/>
      <c r="AA432" s="2223"/>
      <c r="AB432" s="2223"/>
      <c r="AC432" s="2223"/>
      <c r="AD432" s="2223"/>
      <c r="AE432" s="222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4"/>
      <c r="G434" s="2224"/>
      <c r="H434" s="2224"/>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4"/>
      <c r="AC434" s="2224"/>
      <c r="AD434" s="2224"/>
      <c r="AE434" s="2224"/>
      <c r="AF434" s="174"/>
      <c r="AG434" s="174"/>
      <c r="AH434" s="174"/>
      <c r="AI434" s="174"/>
      <c r="AJ434" s="174"/>
      <c r="AK434" s="174"/>
      <c r="AL434" s="1250"/>
      <c r="AM434" s="16"/>
      <c r="AN434" s="457"/>
      <c r="AO434" s="174"/>
      <c r="AP434" s="174"/>
    </row>
    <row r="435" spans="1:60" s="46" customFormat="1" ht="12.75" customHeight="1">
      <c r="A435" s="8"/>
      <c r="B435" s="118"/>
      <c r="C435" s="2249" t="s">
        <v>135</v>
      </c>
      <c r="D435" s="1631"/>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1" t="s">
        <v>359</v>
      </c>
      <c r="AG435" s="2011"/>
      <c r="AH435" s="2011"/>
      <c r="AI435" s="2011"/>
      <c r="AJ435" s="2011"/>
      <c r="AK435" s="2011"/>
      <c r="AL435" s="2267"/>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49" t="s">
        <v>135</v>
      </c>
      <c r="D437" s="1631"/>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7" t="s">
        <v>1079</v>
      </c>
      <c r="AG437" s="2227"/>
      <c r="AH437" s="2227"/>
      <c r="AI437" s="2227"/>
      <c r="AJ437" s="2227"/>
      <c r="AK437" s="2227"/>
      <c r="AL437" s="222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23" t="s">
        <v>2084</v>
      </c>
      <c r="G439" s="2223"/>
      <c r="H439" s="2223"/>
      <c r="I439" s="2223"/>
      <c r="J439" s="2223"/>
      <c r="K439" s="2223"/>
      <c r="L439" s="2223"/>
      <c r="M439" s="2223"/>
      <c r="N439" s="2223"/>
      <c r="O439" s="2223"/>
      <c r="P439" s="2223"/>
      <c r="Q439" s="2223"/>
      <c r="R439" s="2223"/>
      <c r="S439" s="2223"/>
      <c r="T439" s="2223"/>
      <c r="U439" s="2223"/>
      <c r="V439" s="2223"/>
      <c r="W439" s="2223"/>
      <c r="X439" s="2223"/>
      <c r="Y439" s="2223"/>
      <c r="Z439" s="2223"/>
      <c r="AA439" s="2223"/>
      <c r="AB439" s="2223"/>
      <c r="AC439" s="2223"/>
      <c r="AD439" s="2223"/>
      <c r="AE439" s="222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4"/>
      <c r="G440" s="2224"/>
      <c r="H440" s="2224"/>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4"/>
      <c r="AC440" s="2224"/>
      <c r="AD440" s="2224"/>
      <c r="AE440" s="2224"/>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4"/>
      <c r="G443" s="2224"/>
      <c r="H443" s="2224"/>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4"/>
      <c r="AC443" s="2224"/>
      <c r="AD443" s="2224"/>
      <c r="AE443" s="2224"/>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4"/>
      <c r="G444" s="2224"/>
      <c r="H444" s="2224"/>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4"/>
      <c r="AC444" s="2224"/>
      <c r="AD444" s="2224"/>
      <c r="AE444" s="2224"/>
      <c r="AF444" s="1373"/>
      <c r="AG444" s="1373"/>
      <c r="AH444" s="1373"/>
      <c r="AI444" s="1373"/>
      <c r="AJ444" s="1373"/>
      <c r="AK444" s="1373"/>
      <c r="AL444" s="1380"/>
      <c r="AM444" s="16"/>
      <c r="AN444" s="457"/>
    </row>
    <row r="445" spans="1:60" s="46" customFormat="1" ht="12.75" customHeight="1">
      <c r="A445" s="8"/>
      <c r="B445" s="118"/>
      <c r="C445" s="1381"/>
      <c r="D445" s="1374"/>
      <c r="E445" s="368"/>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1373"/>
      <c r="AG445" s="1373"/>
      <c r="AH445" s="1373"/>
      <c r="AI445" s="1373"/>
      <c r="AJ445" s="1373"/>
      <c r="AK445" s="1373"/>
      <c r="AL445" s="1380"/>
      <c r="AM445" s="16"/>
      <c r="AN445" s="457"/>
    </row>
    <row r="446" spans="1:60" s="46" customFormat="1" ht="12.75" customHeight="1">
      <c r="A446" s="8"/>
      <c r="B446" s="118"/>
      <c r="C446" s="1381"/>
      <c r="D446" s="1374"/>
      <c r="E446" s="368"/>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1373"/>
      <c r="AG446" s="1373"/>
      <c r="AH446" s="1373"/>
      <c r="AI446" s="1373"/>
      <c r="AJ446" s="1373"/>
      <c r="AK446" s="1373"/>
      <c r="AL446" s="1380"/>
      <c r="AM446" s="16"/>
      <c r="AN446" s="457"/>
    </row>
    <row r="447" spans="1:60" s="46" customFormat="1" ht="17.25" customHeight="1">
      <c r="A447" s="8"/>
      <c r="B447" s="118"/>
      <c r="C447" s="1381"/>
      <c r="D447" s="1374"/>
      <c r="E447" s="368"/>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174"/>
      <c r="AG447" s="174"/>
      <c r="AH447" s="174"/>
      <c r="AI447" s="174"/>
      <c r="AJ447" s="174"/>
      <c r="AK447" s="174"/>
      <c r="AL447" s="1250"/>
      <c r="AM447" s="16"/>
      <c r="AN447" s="457"/>
    </row>
    <row r="448" spans="1:60" s="46" customFormat="1" ht="12.75" customHeight="1">
      <c r="A448" s="8"/>
      <c r="B448" s="65"/>
      <c r="C448" s="2249" t="s">
        <v>135</v>
      </c>
      <c r="D448" s="163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1" t="s">
        <v>359</v>
      </c>
      <c r="AG448" s="2011"/>
      <c r="AH448" s="2011"/>
      <c r="AI448" s="2011"/>
      <c r="AJ448" s="2011"/>
      <c r="AK448" s="2011"/>
      <c r="AL448" s="2267"/>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49" t="s">
        <v>135</v>
      </c>
      <c r="D450" s="1631"/>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5" t="s">
        <v>1079</v>
      </c>
      <c r="AG450" s="2265"/>
      <c r="AH450" s="2265"/>
      <c r="AI450" s="2265"/>
      <c r="AJ450" s="2265"/>
      <c r="AK450" s="2265"/>
      <c r="AL450" s="226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3" t="s">
        <v>2088</v>
      </c>
      <c r="G452" s="2223"/>
      <c r="H452" s="2223"/>
      <c r="I452" s="2223"/>
      <c r="J452" s="2223"/>
      <c r="K452" s="2223"/>
      <c r="L452" s="2223"/>
      <c r="M452" s="2223"/>
      <c r="N452" s="2223"/>
      <c r="O452" s="2223"/>
      <c r="P452" s="2223"/>
      <c r="Q452" s="2223"/>
      <c r="R452" s="2223"/>
      <c r="S452" s="2223"/>
      <c r="T452" s="2223"/>
      <c r="U452" s="2223"/>
      <c r="V452" s="2223"/>
      <c r="W452" s="2223"/>
      <c r="X452" s="2223"/>
      <c r="Y452" s="2223"/>
      <c r="Z452" s="2223"/>
      <c r="AA452" s="2223"/>
      <c r="AB452" s="2223"/>
      <c r="AC452" s="2223"/>
      <c r="AD452" s="2223"/>
      <c r="AE452" s="2223"/>
      <c r="AF452" s="1241"/>
      <c r="AG452" s="1241"/>
      <c r="AH452" s="1241"/>
      <c r="AI452" s="1241"/>
      <c r="AJ452" s="1241"/>
      <c r="AK452" s="1241"/>
      <c r="AL452" s="1271"/>
      <c r="AM452" s="16"/>
      <c r="AN452" s="457"/>
    </row>
    <row r="453" spans="1:49" s="46" customFormat="1" ht="12.75" customHeight="1">
      <c r="A453" s="8"/>
      <c r="B453" s="118"/>
      <c r="C453" s="1381"/>
      <c r="D453" s="1374"/>
      <c r="E453" s="368"/>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1375"/>
      <c r="AG453" s="1375"/>
      <c r="AH453" s="1375"/>
      <c r="AI453" s="1375"/>
      <c r="AJ453" s="1375"/>
      <c r="AK453" s="1375"/>
      <c r="AL453" s="1376"/>
      <c r="AM453" s="16"/>
      <c r="AN453" s="457"/>
    </row>
    <row r="454" spans="1:49" s="46" customFormat="1" ht="12.75" customHeight="1">
      <c r="A454" s="8"/>
      <c r="B454" s="118"/>
      <c r="C454" s="1381"/>
      <c r="D454" s="1374"/>
      <c r="E454" s="368"/>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F454" s="1375"/>
      <c r="AG454" s="1375"/>
      <c r="AH454" s="1375"/>
      <c r="AI454" s="1375"/>
      <c r="AJ454" s="1375"/>
      <c r="AK454" s="1375"/>
      <c r="AL454" s="1376"/>
      <c r="AM454" s="16"/>
      <c r="AN454" s="457"/>
    </row>
    <row r="455" spans="1:49" s="46" customFormat="1" ht="12.75" customHeight="1">
      <c r="A455" s="8"/>
      <c r="B455" s="118"/>
      <c r="C455" s="1381"/>
      <c r="D455" s="1374"/>
      <c r="E455" s="368"/>
      <c r="F455" s="2224"/>
      <c r="G455" s="2224"/>
      <c r="H455" s="2224"/>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4"/>
      <c r="AC455" s="2224"/>
      <c r="AD455" s="2224"/>
      <c r="AE455" s="2224"/>
      <c r="AF455" s="174"/>
      <c r="AG455" s="174"/>
      <c r="AH455" s="174"/>
      <c r="AI455" s="174"/>
      <c r="AJ455" s="174"/>
      <c r="AK455" s="174"/>
      <c r="AL455" s="1250"/>
      <c r="AM455" s="16"/>
      <c r="AN455" s="457"/>
    </row>
    <row r="456" spans="1:49" s="174" customFormat="1" ht="12.75" customHeight="1">
      <c r="A456" s="8"/>
      <c r="B456" s="118"/>
      <c r="C456" s="2249" t="s">
        <v>135</v>
      </c>
      <c r="D456" s="1631"/>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1" t="s">
        <v>359</v>
      </c>
      <c r="AG456" s="2011"/>
      <c r="AH456" s="2011"/>
      <c r="AI456" s="2011"/>
      <c r="AJ456" s="2011"/>
      <c r="AK456" s="2011"/>
      <c r="AL456" s="2267"/>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49" t="s">
        <v>135</v>
      </c>
      <c r="D458" s="1631"/>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0" t="s">
        <v>1079</v>
      </c>
      <c r="AG458" s="2230"/>
      <c r="AH458" s="2230"/>
      <c r="AI458" s="2230"/>
      <c r="AJ458" s="2230"/>
      <c r="AK458" s="2230"/>
      <c r="AL458" s="223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49" t="s">
        <v>135</v>
      </c>
      <c r="D460" s="1631"/>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0" t="s">
        <v>1085</v>
      </c>
      <c r="AG460" s="2230"/>
      <c r="AH460" s="2230"/>
      <c r="AI460" s="2230"/>
      <c r="AJ460" s="2230"/>
      <c r="AK460" s="2230"/>
      <c r="AL460" s="223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49" t="s">
        <v>135</v>
      </c>
      <c r="D464" s="1631"/>
      <c r="E464" s="1242" t="s">
        <v>1091</v>
      </c>
      <c r="F464" s="2223" t="s">
        <v>1093</v>
      </c>
      <c r="G464" s="2223"/>
      <c r="H464" s="2223"/>
      <c r="I464" s="2223"/>
      <c r="J464" s="2223"/>
      <c r="K464" s="2223"/>
      <c r="L464" s="2223"/>
      <c r="M464" s="2223"/>
      <c r="N464" s="2223"/>
      <c r="O464" s="2223"/>
      <c r="P464" s="2223"/>
      <c r="Q464" s="2223"/>
      <c r="R464" s="2223"/>
      <c r="S464" s="2223"/>
      <c r="T464" s="2223"/>
      <c r="U464" s="2223"/>
      <c r="V464" s="2223"/>
      <c r="W464" s="2223"/>
      <c r="X464" s="2223"/>
      <c r="Y464" s="2223"/>
      <c r="Z464" s="2223"/>
      <c r="AA464" s="2223"/>
      <c r="AB464" s="2223"/>
      <c r="AC464" s="2223"/>
      <c r="AD464" s="2223"/>
      <c r="AE464" s="2223"/>
      <c r="AF464" s="2441" t="s">
        <v>359</v>
      </c>
      <c r="AG464" s="2441"/>
      <c r="AH464" s="2441"/>
      <c r="AI464" s="2441"/>
      <c r="AJ464" s="2441"/>
      <c r="AK464" s="2441"/>
      <c r="AL464" s="2442"/>
      <c r="AM464" s="16"/>
      <c r="AN464" s="1198"/>
      <c r="AO464" s="174"/>
      <c r="AP464" s="174"/>
      <c r="AQ464" s="261"/>
    </row>
    <row r="465" spans="1:54" s="149" customFormat="1" ht="12.75" customHeight="1">
      <c r="A465" s="8"/>
      <c r="B465" s="118"/>
      <c r="C465" s="1381"/>
      <c r="D465" s="1374"/>
      <c r="E465" s="368"/>
      <c r="F465" s="2224"/>
      <c r="G465" s="2224"/>
      <c r="H465" s="2224"/>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4"/>
      <c r="AC465" s="2224"/>
      <c r="AD465" s="2224"/>
      <c r="AE465" s="2224"/>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225"/>
      <c r="G466" s="2225"/>
      <c r="H466" s="2225"/>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5"/>
      <c r="AD466" s="2225"/>
      <c r="AE466" s="2225"/>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49" t="s">
        <v>135</v>
      </c>
      <c r="D468" s="1631"/>
      <c r="E468" s="1242" t="s">
        <v>1092</v>
      </c>
      <c r="F468" s="2223" t="s">
        <v>2138</v>
      </c>
      <c r="G468" s="2223"/>
      <c r="H468" s="2223"/>
      <c r="I468" s="2223"/>
      <c r="J468" s="2223"/>
      <c r="K468" s="2223"/>
      <c r="L468" s="2223"/>
      <c r="M468" s="2223"/>
      <c r="N468" s="2223"/>
      <c r="O468" s="2223"/>
      <c r="P468" s="2223"/>
      <c r="Q468" s="2223"/>
      <c r="R468" s="2223"/>
      <c r="S468" s="2223"/>
      <c r="T468" s="2223"/>
      <c r="U468" s="2223"/>
      <c r="V468" s="2223"/>
      <c r="W468" s="2223"/>
      <c r="X468" s="2223"/>
      <c r="Y468" s="2223"/>
      <c r="Z468" s="2223"/>
      <c r="AA468" s="2223"/>
      <c r="AB468" s="2223"/>
      <c r="AC468" s="2223"/>
      <c r="AD468" s="2223"/>
      <c r="AE468" s="2223"/>
      <c r="AF468" s="2441" t="s">
        <v>359</v>
      </c>
      <c r="AG468" s="2441"/>
      <c r="AH468" s="2441"/>
      <c r="AI468" s="2441"/>
      <c r="AJ468" s="2441"/>
      <c r="AK468" s="2441"/>
      <c r="AL468" s="2442"/>
      <c r="AM468" s="16"/>
      <c r="AN468" s="1201"/>
      <c r="AO468" s="46" t="s">
        <v>1504</v>
      </c>
      <c r="AP468" s="46">
        <v>5</v>
      </c>
      <c r="AQ468" s="263"/>
    </row>
    <row r="469" spans="1:54" s="46" customFormat="1" ht="12.75" customHeight="1">
      <c r="A469" s="8"/>
      <c r="B469" s="65"/>
      <c r="C469" s="1249"/>
      <c r="D469" s="129"/>
      <c r="E469" s="320"/>
      <c r="F469" s="2224"/>
      <c r="G469" s="2224"/>
      <c r="H469" s="2224"/>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4"/>
      <c r="AC469" s="2224"/>
      <c r="AD469" s="2224"/>
      <c r="AE469" s="2224"/>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4"/>
      <c r="G470" s="2224"/>
      <c r="H470" s="2224"/>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4"/>
      <c r="AC470" s="2224"/>
      <c r="AD470" s="2224"/>
      <c r="AE470" s="2224"/>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5"/>
      <c r="G471" s="2225"/>
      <c r="H471" s="2225"/>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5"/>
      <c r="AD471" s="2225"/>
      <c r="AE471" s="2225"/>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221" t="s">
        <v>2139</v>
      </c>
      <c r="G473" s="2221"/>
      <c r="H473" s="2221"/>
      <c r="I473" s="2221"/>
      <c r="J473" s="2221"/>
      <c r="K473" s="2221"/>
      <c r="L473" s="2221"/>
      <c r="M473" s="2221"/>
      <c r="N473" s="2221"/>
      <c r="O473" s="2221"/>
      <c r="P473" s="2221"/>
      <c r="Q473" s="2221"/>
      <c r="R473" s="2221"/>
      <c r="S473" s="2221"/>
      <c r="T473" s="2221"/>
      <c r="U473" s="2221"/>
      <c r="V473" s="2221"/>
      <c r="W473" s="2221"/>
      <c r="X473" s="2221"/>
      <c r="Y473" s="2221"/>
      <c r="Z473" s="2221"/>
      <c r="AA473" s="2221"/>
      <c r="AB473" s="2221"/>
      <c r="AC473" s="2221"/>
      <c r="AD473" s="2221"/>
      <c r="AE473" s="2221"/>
      <c r="AF473" s="2221"/>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2"/>
      <c r="G474" s="2222"/>
      <c r="H474" s="2222"/>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2"/>
      <c r="AC474" s="2222"/>
      <c r="AD474" s="2222"/>
      <c r="AE474" s="2222"/>
      <c r="AF474" s="2222"/>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2"/>
      <c r="G475" s="2222"/>
      <c r="H475" s="2222"/>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2"/>
      <c r="AC475" s="2222"/>
      <c r="AD475" s="2222"/>
      <c r="AE475" s="2222"/>
      <c r="AF475" s="2222"/>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22"/>
      <c r="G476" s="2222"/>
      <c r="H476" s="2222"/>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2"/>
      <c r="AC476" s="2222"/>
      <c r="AD476" s="2222"/>
      <c r="AE476" s="2222"/>
      <c r="AF476" s="2222"/>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49" t="s">
        <v>135</v>
      </c>
      <c r="D477" s="1631"/>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0" t="s">
        <v>359</v>
      </c>
      <c r="AG477" s="2230"/>
      <c r="AH477" s="2230"/>
      <c r="AI477" s="2230"/>
      <c r="AJ477" s="2230"/>
      <c r="AK477" s="2230"/>
      <c r="AL477" s="2231"/>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49" t="s">
        <v>135</v>
      </c>
      <c r="D479" s="1631"/>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1" t="s">
        <v>1079</v>
      </c>
      <c r="AG479" s="2011"/>
      <c r="AH479" s="2011"/>
      <c r="AI479" s="2011"/>
      <c r="AJ479" s="2011"/>
      <c r="AK479" s="2011"/>
      <c r="AL479" s="2267"/>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49" t="s">
        <v>135</v>
      </c>
      <c r="D481" s="1631"/>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7" t="s">
        <v>1085</v>
      </c>
      <c r="AG481" s="2227"/>
      <c r="AH481" s="2227"/>
      <c r="AI481" s="2227"/>
      <c r="AJ481" s="2227"/>
      <c r="AK481" s="2227"/>
      <c r="AL481" s="222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40">
        <f>IF(AS355=0,AS353,AS355)</f>
        <v>10</v>
      </c>
      <c r="AL483" s="2041"/>
      <c r="AM483" s="204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0" t="s">
        <v>1420</v>
      </c>
      <c r="AF486" s="2290"/>
      <c r="AG486" s="2290"/>
      <c r="AH486" s="2290"/>
      <c r="AI486" s="2290"/>
      <c r="AJ486" s="2290"/>
      <c r="AK486" s="2290"/>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5" t="s">
        <v>135</v>
      </c>
      <c r="D492" s="2186"/>
      <c r="E492" s="1310" t="s">
        <v>212</v>
      </c>
      <c r="F492" s="2263" t="s">
        <v>1096</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0" t="s">
        <v>135</v>
      </c>
      <c r="G494" s="2190"/>
      <c r="H494" s="2190"/>
      <c r="I494" s="2190"/>
      <c r="J494" s="2190"/>
      <c r="K494" s="2190"/>
      <c r="L494" s="2190"/>
      <c r="M494" s="2190"/>
      <c r="N494" s="2190"/>
      <c r="O494" s="2190"/>
      <c r="P494" s="2190"/>
      <c r="Q494" s="2190"/>
      <c r="R494" s="2190"/>
      <c r="S494" s="2190"/>
      <c r="T494" s="2190"/>
      <c r="U494" s="2190"/>
      <c r="V494" s="2190"/>
      <c r="W494" s="2190"/>
      <c r="X494" s="2190"/>
      <c r="Y494" s="2190"/>
      <c r="Z494" s="2190"/>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57" t="s">
        <v>135</v>
      </c>
      <c r="D496" s="2258"/>
      <c r="E496" s="1310" t="s">
        <v>340</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87" t="s">
        <v>135</v>
      </c>
      <c r="W499" s="2187"/>
      <c r="X499" s="2187"/>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87" t="s">
        <v>135</v>
      </c>
      <c r="W501" s="2187"/>
      <c r="X501" s="2187"/>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87" t="s">
        <v>135</v>
      </c>
      <c r="W506" s="2187"/>
      <c r="X506" s="2187"/>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62"/>
      <c r="E509" s="2262"/>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87" t="s">
        <v>135</v>
      </c>
      <c r="W510" s="2187"/>
      <c r="X510" s="2187"/>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87" t="s">
        <v>135</v>
      </c>
      <c r="W512" s="2187"/>
      <c r="X512" s="2187"/>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59" t="s">
        <v>731</v>
      </c>
      <c r="AV513" s="2460"/>
      <c r="AW513" s="2460"/>
      <c r="AX513" s="2460"/>
      <c r="AY513" s="2460"/>
      <c r="AZ513" s="2460"/>
      <c r="BA513" s="2460"/>
      <c r="BB513" s="217"/>
      <c r="BC513" s="217"/>
      <c r="BE513" s="46"/>
      <c r="BF513" s="46"/>
      <c r="BG513" s="46"/>
      <c r="BH513" s="46"/>
      <c r="BI513" s="46"/>
      <c r="BJ513" s="2390" t="s">
        <v>35</v>
      </c>
      <c r="BK513" s="2391"/>
      <c r="BL513" s="2391"/>
      <c r="BM513" s="2391"/>
      <c r="BN513" s="2391"/>
      <c r="BO513" s="2391"/>
      <c r="BP513" s="239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59"/>
      <c r="AV514" s="2460"/>
      <c r="AW514" s="2460"/>
      <c r="AX514" s="2460"/>
      <c r="AY514" s="2460"/>
      <c r="AZ514" s="2460"/>
      <c r="BA514" s="2460"/>
      <c r="BB514" s="217"/>
      <c r="BC514" s="217"/>
      <c r="BE514" s="46"/>
      <c r="BF514" s="46"/>
      <c r="BG514" s="46"/>
      <c r="BH514" s="46"/>
      <c r="BI514" s="46"/>
      <c r="BJ514" s="2390"/>
      <c r="BK514" s="2391"/>
      <c r="BL514" s="2391"/>
      <c r="BM514" s="2391"/>
      <c r="BN514" s="2391"/>
      <c r="BO514" s="2391"/>
      <c r="BP514" s="2391"/>
      <c r="BQ514" s="217"/>
      <c r="BR514" s="46"/>
    </row>
    <row r="515" spans="1:147" s="16" customFormat="1" ht="12.75" customHeight="1">
      <c r="A515" s="207"/>
      <c r="B515" s="46"/>
      <c r="C515" s="2185" t="s">
        <v>135</v>
      </c>
      <c r="D515" s="2186"/>
      <c r="E515" s="1297" t="s">
        <v>212</v>
      </c>
      <c r="F515" s="2263" t="s">
        <v>1096</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50"/>
      <c r="AL516" s="174"/>
      <c r="AM516" s="46"/>
      <c r="AN516" s="1188"/>
      <c r="AO516" s="143"/>
      <c r="AP516" s="2431" t="s">
        <v>1716</v>
      </c>
      <c r="AQ516" s="2432"/>
      <c r="AR516" s="2433"/>
      <c r="AS516" s="1027">
        <v>80</v>
      </c>
      <c r="AT516" s="46">
        <v>0</v>
      </c>
      <c r="AU516" s="255">
        <v>10</v>
      </c>
      <c r="AV516" s="255">
        <v>25</v>
      </c>
      <c r="AW516" s="255">
        <v>37.5</v>
      </c>
      <c r="AX516" s="255">
        <v>35</v>
      </c>
      <c r="AY516" s="255">
        <v>37.5</v>
      </c>
      <c r="AZ516" s="255">
        <v>50</v>
      </c>
      <c r="BA516" s="255">
        <v>50</v>
      </c>
      <c r="BB516" s="65"/>
      <c r="BC516" s="65"/>
      <c r="BE516" s="2431" t="s">
        <v>1716</v>
      </c>
      <c r="BF516" s="2432"/>
      <c r="BG516" s="243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1" t="s">
        <v>135</v>
      </c>
      <c r="G517" s="2311"/>
      <c r="H517" s="2311"/>
      <c r="I517" s="2311"/>
      <c r="J517" s="2311"/>
      <c r="K517" s="2311"/>
      <c r="L517" s="2311"/>
      <c r="M517" s="2311"/>
      <c r="N517" s="2311"/>
      <c r="O517" s="2311"/>
      <c r="P517" s="2311"/>
      <c r="Q517" s="2311"/>
      <c r="R517" s="2311"/>
      <c r="S517" s="2311"/>
      <c r="T517" s="2311"/>
      <c r="U517" s="2311"/>
      <c r="V517" s="2311"/>
      <c r="W517" s="2311"/>
      <c r="X517" s="2311"/>
      <c r="Y517" s="2311"/>
      <c r="Z517" s="2311"/>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0"/>
      <c r="AQ517" s="2251"/>
      <c r="AR517" s="2252"/>
      <c r="AS517" s="1027">
        <v>75</v>
      </c>
      <c r="AT517" s="46">
        <v>0</v>
      </c>
      <c r="AU517" s="255">
        <v>10</v>
      </c>
      <c r="AV517" s="255">
        <v>25</v>
      </c>
      <c r="AW517" s="255">
        <v>37.5</v>
      </c>
      <c r="AX517" s="255">
        <v>35</v>
      </c>
      <c r="AY517" s="255">
        <v>37.5</v>
      </c>
      <c r="AZ517" s="255">
        <v>50</v>
      </c>
      <c r="BA517" s="255">
        <v>50</v>
      </c>
      <c r="BB517" s="65"/>
      <c r="BC517" s="65"/>
      <c r="BE517" s="2250"/>
      <c r="BF517" s="2251"/>
      <c r="BG517" s="225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0"/>
      <c r="AQ518" s="2251"/>
      <c r="AR518" s="2252"/>
      <c r="AS518" s="1027">
        <v>70</v>
      </c>
      <c r="AT518" s="46">
        <v>0</v>
      </c>
      <c r="AU518" s="255">
        <v>10</v>
      </c>
      <c r="AV518" s="255">
        <v>25</v>
      </c>
      <c r="AW518" s="255">
        <v>37.5</v>
      </c>
      <c r="AX518" s="255">
        <v>35</v>
      </c>
      <c r="AY518" s="255">
        <v>37.5</v>
      </c>
      <c r="AZ518" s="255">
        <v>50</v>
      </c>
      <c r="BA518" s="255">
        <v>50</v>
      </c>
      <c r="BB518" s="65"/>
      <c r="BC518" s="65"/>
      <c r="BE518" s="2250"/>
      <c r="BF518" s="2251"/>
      <c r="BG518" s="225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5" t="s">
        <v>118</v>
      </c>
      <c r="D519" s="2186"/>
      <c r="E519" s="1297" t="s">
        <v>340</v>
      </c>
      <c r="F519" s="2259" t="s">
        <v>1312</v>
      </c>
      <c r="G519" s="2259"/>
      <c r="H519" s="2259"/>
      <c r="I519" s="2259"/>
      <c r="J519" s="2259"/>
      <c r="K519" s="2259"/>
      <c r="L519" s="2259"/>
      <c r="M519" s="2259"/>
      <c r="N519" s="2259"/>
      <c r="O519" s="2259"/>
      <c r="P519" s="2259"/>
      <c r="Q519" s="2259"/>
      <c r="R519" s="2259"/>
      <c r="S519" s="2259"/>
      <c r="T519" s="2259"/>
      <c r="U519" s="2259"/>
      <c r="V519" s="2259"/>
      <c r="W519" s="2259"/>
      <c r="X519" s="2259"/>
      <c r="Y519" s="2259"/>
      <c r="Z519" s="2259"/>
      <c r="AA519" s="2259"/>
      <c r="AB519" s="2259"/>
      <c r="AC519" s="2259"/>
      <c r="AD519" s="2259"/>
      <c r="AE519" s="2259"/>
      <c r="AF519" s="1241"/>
      <c r="AG519" s="1287"/>
      <c r="AH519" s="1287"/>
      <c r="AI519" s="1287"/>
      <c r="AJ519" s="1287"/>
      <c r="AK519" s="1271"/>
      <c r="AL519" s="174"/>
      <c r="AM519" s="46"/>
      <c r="AN519" s="1188"/>
      <c r="AO519" s="143"/>
      <c r="AP519" s="2250"/>
      <c r="AQ519" s="2251"/>
      <c r="AR519" s="2252"/>
      <c r="AS519" s="1027">
        <v>65</v>
      </c>
      <c r="AT519" s="46">
        <v>0</v>
      </c>
      <c r="AU519" s="255">
        <v>10</v>
      </c>
      <c r="AV519" s="255">
        <v>25</v>
      </c>
      <c r="AW519" s="255">
        <v>37.5</v>
      </c>
      <c r="AX519" s="255">
        <v>35</v>
      </c>
      <c r="AY519" s="255">
        <v>37.5</v>
      </c>
      <c r="AZ519" s="255">
        <v>50</v>
      </c>
      <c r="BA519" s="255">
        <v>50</v>
      </c>
      <c r="BB519" s="65"/>
      <c r="BC519" s="65"/>
      <c r="BE519" s="2250"/>
      <c r="BF519" s="2251"/>
      <c r="BG519" s="225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0"/>
      <c r="G520" s="2260"/>
      <c r="H520" s="2260"/>
      <c r="I520" s="2260"/>
      <c r="J520" s="2260"/>
      <c r="K520" s="2260"/>
      <c r="L520" s="2260"/>
      <c r="M520" s="2260"/>
      <c r="N520" s="2260"/>
      <c r="O520" s="2260"/>
      <c r="P520" s="2260"/>
      <c r="Q520" s="2260"/>
      <c r="R520" s="2260"/>
      <c r="S520" s="2260"/>
      <c r="T520" s="2260"/>
      <c r="U520" s="2260"/>
      <c r="V520" s="2260"/>
      <c r="W520" s="2260"/>
      <c r="X520" s="2260"/>
      <c r="Y520" s="2260"/>
      <c r="Z520" s="2260"/>
      <c r="AA520" s="2260"/>
      <c r="AB520" s="2260"/>
      <c r="AC520" s="2260"/>
      <c r="AD520" s="2260"/>
      <c r="AE520" s="2260"/>
      <c r="AF520" s="174"/>
      <c r="AG520" s="27"/>
      <c r="AH520" s="27"/>
      <c r="AI520" s="27"/>
      <c r="AJ520" s="27"/>
      <c r="AK520" s="1250"/>
      <c r="AL520" s="174"/>
      <c r="AM520" s="46"/>
      <c r="AN520" s="1188"/>
      <c r="AO520" s="143"/>
      <c r="AP520" s="2250"/>
      <c r="AQ520" s="2251"/>
      <c r="AR520" s="2252"/>
      <c r="AS520" s="1027">
        <v>60</v>
      </c>
      <c r="AT520" s="46">
        <v>0</v>
      </c>
      <c r="AU520" s="255">
        <v>10</v>
      </c>
      <c r="AV520" s="255">
        <v>25</v>
      </c>
      <c r="AW520" s="255">
        <v>37.5</v>
      </c>
      <c r="AX520" s="255">
        <v>35</v>
      </c>
      <c r="AY520" s="255">
        <v>37.5</v>
      </c>
      <c r="AZ520" s="255">
        <v>50</v>
      </c>
      <c r="BA520" s="255">
        <v>50</v>
      </c>
      <c r="BB520" s="65"/>
      <c r="BC520" s="65"/>
      <c r="BE520" s="2250"/>
      <c r="BF520" s="2251"/>
      <c r="BG520" s="225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0"/>
      <c r="AQ521" s="2251"/>
      <c r="AR521" s="2252"/>
      <c r="AS521" s="1027">
        <v>55</v>
      </c>
      <c r="AT521" s="46">
        <v>0</v>
      </c>
      <c r="AU521" s="255">
        <v>10</v>
      </c>
      <c r="AV521" s="255">
        <v>25</v>
      </c>
      <c r="AW521" s="255">
        <v>37.5</v>
      </c>
      <c r="AX521" s="255">
        <v>35</v>
      </c>
      <c r="AY521" s="255">
        <v>37.5</v>
      </c>
      <c r="AZ521" s="255">
        <v>50</v>
      </c>
      <c r="BA521" s="255">
        <v>50</v>
      </c>
      <c r="BE521" s="2250"/>
      <c r="BF521" s="2251"/>
      <c r="BG521" s="225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2">
        <v>0.2</v>
      </c>
      <c r="G522" s="2312"/>
      <c r="H522" s="231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5</v>
      </c>
      <c r="AH522" s="1285" t="s">
        <v>1098</v>
      </c>
      <c r="AI522" s="1283"/>
      <c r="AJ522" s="1283"/>
      <c r="AK522" s="1262"/>
      <c r="AL522" s="174"/>
      <c r="AM522" s="46"/>
      <c r="AN522" s="1188"/>
      <c r="AP522" s="2250"/>
      <c r="AQ522" s="2251"/>
      <c r="AR522" s="2252"/>
      <c r="AS522" s="254">
        <v>50</v>
      </c>
      <c r="AT522" s="46">
        <v>0</v>
      </c>
      <c r="AU522" s="255">
        <v>10</v>
      </c>
      <c r="AV522" s="255">
        <v>25</v>
      </c>
      <c r="AW522" s="255">
        <v>37.5</v>
      </c>
      <c r="AX522" s="255">
        <v>35</v>
      </c>
      <c r="AY522" s="255">
        <v>37.5</v>
      </c>
      <c r="AZ522" s="255">
        <v>50</v>
      </c>
      <c r="BA522" s="255">
        <v>50</v>
      </c>
      <c r="BE522" s="2250"/>
      <c r="BF522" s="2251"/>
      <c r="BG522" s="225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0"/>
      <c r="AQ523" s="2251"/>
      <c r="AR523" s="2252"/>
      <c r="AS523" s="254">
        <v>45</v>
      </c>
      <c r="AT523" s="46">
        <v>0</v>
      </c>
      <c r="AU523" s="255">
        <v>10</v>
      </c>
      <c r="AV523" s="255">
        <v>22.5</v>
      </c>
      <c r="AW523" s="255">
        <v>33.799999999999997</v>
      </c>
      <c r="AX523" s="255">
        <v>35</v>
      </c>
      <c r="AY523" s="255">
        <v>37.5</v>
      </c>
      <c r="AZ523" s="255">
        <v>50</v>
      </c>
      <c r="BA523" s="255">
        <v>50</v>
      </c>
      <c r="BE523" s="2250"/>
      <c r="BF523" s="2251"/>
      <c r="BG523" s="225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5" t="s">
        <v>135</v>
      </c>
      <c r="D524" s="2186"/>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0"/>
      <c r="AQ524" s="2251"/>
      <c r="AR524" s="2252"/>
      <c r="AS524" s="254">
        <v>40</v>
      </c>
      <c r="AT524" s="46">
        <v>0</v>
      </c>
      <c r="AU524" s="255">
        <v>10</v>
      </c>
      <c r="AV524" s="255">
        <v>20</v>
      </c>
      <c r="AW524" s="255">
        <v>30</v>
      </c>
      <c r="AX524" s="255">
        <v>35</v>
      </c>
      <c r="AY524" s="255">
        <v>37.5</v>
      </c>
      <c r="AZ524" s="255">
        <v>50</v>
      </c>
      <c r="BA524" s="255">
        <v>50</v>
      </c>
      <c r="BE524" s="2250"/>
      <c r="BF524" s="2251"/>
      <c r="BG524" s="225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0"/>
      <c r="AQ525" s="2251"/>
      <c r="AR525" s="2252"/>
      <c r="AS525" s="254">
        <v>35</v>
      </c>
      <c r="AT525" s="46">
        <v>0</v>
      </c>
      <c r="AU525" s="255">
        <v>8.8000000000000007</v>
      </c>
      <c r="AV525" s="255">
        <v>17.5</v>
      </c>
      <c r="AW525" s="255">
        <v>26.3</v>
      </c>
      <c r="AX525" s="255">
        <v>35</v>
      </c>
      <c r="AY525" s="255">
        <v>37.5</v>
      </c>
      <c r="AZ525" s="255">
        <v>50</v>
      </c>
      <c r="BA525" s="255">
        <v>50</v>
      </c>
      <c r="BE525" s="2250"/>
      <c r="BF525" s="2251"/>
      <c r="BG525" s="225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7"/>
      <c r="D526" s="2262"/>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0"/>
      <c r="AQ526" s="2251"/>
      <c r="AR526" s="2252"/>
      <c r="AS526" s="254">
        <v>30</v>
      </c>
      <c r="AT526" s="46">
        <v>0</v>
      </c>
      <c r="AU526" s="255">
        <v>7.5</v>
      </c>
      <c r="AV526" s="255">
        <v>15</v>
      </c>
      <c r="AW526" s="255">
        <v>22.5</v>
      </c>
      <c r="AX526" s="255">
        <v>30</v>
      </c>
      <c r="AY526" s="255">
        <v>37.5</v>
      </c>
      <c r="AZ526" s="255">
        <v>45</v>
      </c>
      <c r="BA526" s="255">
        <v>50</v>
      </c>
      <c r="BE526" s="2250"/>
      <c r="BF526" s="2251"/>
      <c r="BG526" s="225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3" t="s">
        <v>135</v>
      </c>
      <c r="H527" s="2313"/>
      <c r="I527" s="2313"/>
      <c r="J527" s="2313"/>
      <c r="K527" s="2313"/>
      <c r="L527" s="2313"/>
      <c r="M527" s="2313"/>
      <c r="N527" s="2313"/>
      <c r="O527" s="2313"/>
      <c r="P527" s="2313"/>
      <c r="Q527" s="2313"/>
      <c r="R527" s="2313"/>
      <c r="S527" s="2313"/>
      <c r="T527" s="2313"/>
      <c r="U527" s="2313"/>
      <c r="V527" s="2313"/>
      <c r="W527" s="2313"/>
      <c r="X527" s="2313"/>
      <c r="Y527" s="2313"/>
      <c r="Z527" s="2313"/>
      <c r="AA527" s="2313"/>
      <c r="AB527" s="2313"/>
      <c r="AC527" s="2313"/>
      <c r="AD527" s="2313"/>
      <c r="AE527" s="2313"/>
      <c r="AF527" s="2313"/>
      <c r="AG527" s="174"/>
      <c r="AH527" s="174"/>
      <c r="AI527" s="174"/>
      <c r="AJ527" s="27"/>
      <c r="AK527" s="1250"/>
      <c r="AL527" s="174"/>
      <c r="AM527" s="46"/>
      <c r="AN527" s="1188"/>
      <c r="AP527" s="2250"/>
      <c r="AQ527" s="2251"/>
      <c r="AR527" s="2252"/>
      <c r="AS527" s="254">
        <v>25</v>
      </c>
      <c r="AT527" s="46">
        <v>0</v>
      </c>
      <c r="AU527" s="255">
        <v>6.3</v>
      </c>
      <c r="AV527" s="255">
        <v>12.5</v>
      </c>
      <c r="AW527" s="255">
        <v>18.8</v>
      </c>
      <c r="AX527" s="255">
        <v>25</v>
      </c>
      <c r="AY527" s="255">
        <v>31.3</v>
      </c>
      <c r="AZ527" s="255">
        <v>37.5</v>
      </c>
      <c r="BA527" s="255">
        <v>50</v>
      </c>
      <c r="BE527" s="2250"/>
      <c r="BF527" s="2251"/>
      <c r="BG527" s="225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0"/>
      <c r="AQ528" s="2251"/>
      <c r="AR528" s="2252"/>
      <c r="AS528" s="254">
        <v>20</v>
      </c>
      <c r="AT528" s="46">
        <v>0</v>
      </c>
      <c r="AU528" s="255">
        <v>5</v>
      </c>
      <c r="AV528" s="255">
        <v>10</v>
      </c>
      <c r="AW528" s="255">
        <v>15</v>
      </c>
      <c r="AX528" s="255">
        <v>20</v>
      </c>
      <c r="AY528" s="255">
        <v>25</v>
      </c>
      <c r="AZ528" s="255">
        <v>30</v>
      </c>
      <c r="BA528" s="255">
        <v>40</v>
      </c>
      <c r="BE528" s="2250"/>
      <c r="BF528" s="2251"/>
      <c r="BG528" s="225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4" t="s">
        <v>135</v>
      </c>
      <c r="D529" s="2315"/>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0"/>
      <c r="AQ529" s="2251"/>
      <c r="AR529" s="2252"/>
      <c r="AS529" s="254">
        <v>15</v>
      </c>
      <c r="AT529" s="46">
        <v>0</v>
      </c>
      <c r="AU529" s="255">
        <v>3.8</v>
      </c>
      <c r="AV529" s="255">
        <v>7.5</v>
      </c>
      <c r="AW529" s="255">
        <v>11.3</v>
      </c>
      <c r="AX529" s="255">
        <v>15</v>
      </c>
      <c r="AY529" s="255">
        <v>18.8</v>
      </c>
      <c r="AZ529" s="255">
        <v>22.5</v>
      </c>
      <c r="BA529" s="255">
        <v>30</v>
      </c>
      <c r="BE529" s="2250"/>
      <c r="BF529" s="2251"/>
      <c r="BG529" s="225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4" t="s">
        <v>135</v>
      </c>
      <c r="D533" s="2315"/>
      <c r="E533" s="174"/>
      <c r="F533" s="838" t="s">
        <v>974</v>
      </c>
      <c r="G533" s="2244" t="s">
        <v>1107</v>
      </c>
      <c r="H533" s="2244"/>
      <c r="I533" s="2244"/>
      <c r="J533" s="2244"/>
      <c r="K533" s="2244"/>
      <c r="L533" s="2244"/>
      <c r="M533" s="2244"/>
      <c r="N533" s="2244"/>
      <c r="O533" s="2244"/>
      <c r="P533" s="2244"/>
      <c r="Q533" s="2244"/>
      <c r="R533" s="2244"/>
      <c r="S533" s="2244"/>
      <c r="T533" s="2244"/>
      <c r="U533" s="2244"/>
      <c r="V533" s="2244"/>
      <c r="W533" s="2244"/>
      <c r="X533" s="2244"/>
      <c r="Y533" s="2244"/>
      <c r="Z533" s="2244"/>
      <c r="AA533" s="2244"/>
      <c r="AB533" s="2244"/>
      <c r="AC533" s="2244"/>
      <c r="AD533" s="2244"/>
      <c r="AE533" s="2244"/>
      <c r="AF533" s="2244"/>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56">
        <f>BJ537</f>
        <v>22</v>
      </c>
      <c r="BE533" s="2456"/>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16"/>
      <c r="H534" s="2316"/>
      <c r="I534" s="2316"/>
      <c r="J534" s="2316"/>
      <c r="K534" s="2316"/>
      <c r="L534" s="2316"/>
      <c r="M534" s="2316"/>
      <c r="N534" s="2316"/>
      <c r="O534" s="2316"/>
      <c r="P534" s="2316"/>
      <c r="Q534" s="2316"/>
      <c r="R534" s="2316"/>
      <c r="S534" s="2316"/>
      <c r="T534" s="2316"/>
      <c r="U534" s="2316"/>
      <c r="V534" s="2316"/>
      <c r="W534" s="2316"/>
      <c r="X534" s="2316"/>
      <c r="Y534" s="2316"/>
      <c r="Z534" s="2316"/>
      <c r="AA534" s="2316"/>
      <c r="AB534" s="2316"/>
      <c r="AC534" s="2316"/>
      <c r="AD534" s="2316"/>
      <c r="AE534" s="2316"/>
      <c r="AF534" s="2316"/>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56">
        <f>SUM(E590:J598)</f>
        <v>22</v>
      </c>
      <c r="BE534" s="2456"/>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1">
        <v>0</v>
      </c>
      <c r="BK535" s="245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1">
        <f>Application!AG424</f>
        <v>0</v>
      </c>
      <c r="BK536" s="2452"/>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9" t="s">
        <v>135</v>
      </c>
      <c r="D537" s="1631"/>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51">
        <f>Application!AG426</f>
        <v>22</v>
      </c>
      <c r="BK537" s="2452"/>
      <c r="BM537" s="2302"/>
      <c r="BN537" s="2303"/>
      <c r="BO537" s="2302"/>
      <c r="BP537" s="2303"/>
      <c r="BQ537" s="2325"/>
      <c r="BR537" s="2326"/>
      <c r="BS537" s="2325"/>
      <c r="BT537" s="2326"/>
      <c r="BU537" s="2302">
        <f>IF(T617&gt;0,1,0)</f>
        <v>1</v>
      </c>
      <c r="BV537" s="2303"/>
      <c r="BW537" s="2302">
        <f>IF(Y617&gt;=0.1,1,0)</f>
        <v>1</v>
      </c>
      <c r="BX537" s="2303"/>
      <c r="BY537" s="2325"/>
      <c r="BZ537" s="2326"/>
      <c r="CA537" s="2325"/>
      <c r="CB537" s="2326"/>
      <c r="CC537" s="2302"/>
      <c r="CD537" s="2303"/>
      <c r="CE537" s="2302"/>
      <c r="CF537" s="2303"/>
      <c r="CG537" s="16"/>
      <c r="CH537" s="16"/>
      <c r="CI537" s="16"/>
      <c r="CJ537" s="16"/>
    </row>
    <row r="538" spans="1:122" s="46" customFormat="1" ht="12.75" customHeight="1">
      <c r="A538" s="28"/>
      <c r="C538" s="1305"/>
      <c r="D538" s="165"/>
      <c r="E538" s="237"/>
      <c r="F538" s="1996" t="s">
        <v>135</v>
      </c>
      <c r="G538" s="1996"/>
      <c r="H538" s="1996"/>
      <c r="I538" s="1996"/>
      <c r="J538" s="1996"/>
      <c r="K538" s="1996"/>
      <c r="L538" s="1996"/>
      <c r="M538" s="1996"/>
      <c r="N538" s="1996"/>
      <c r="O538" s="1996"/>
      <c r="P538" s="1996"/>
      <c r="Q538" s="1996"/>
      <c r="R538" s="1996"/>
      <c r="S538" s="1996"/>
      <c r="T538" s="1996"/>
      <c r="U538" s="1996"/>
      <c r="V538" s="1996"/>
      <c r="W538" s="1996"/>
      <c r="X538" s="1996"/>
      <c r="Y538" s="1996"/>
      <c r="Z538" s="1996"/>
      <c r="AA538" s="1996"/>
      <c r="AB538" s="1996"/>
      <c r="AC538" s="1996"/>
      <c r="AD538" s="1996"/>
      <c r="AE538" s="1996"/>
      <c r="AF538" s="1996"/>
      <c r="AG538" s="27"/>
      <c r="AH538" s="27"/>
      <c r="AI538" s="27"/>
      <c r="AJ538" s="27"/>
      <c r="AK538" s="1250"/>
      <c r="AL538" s="174"/>
      <c r="AN538" s="457"/>
      <c r="BM538" s="2302"/>
      <c r="BN538" s="2303"/>
      <c r="BO538" s="2302"/>
      <c r="BP538" s="2303"/>
      <c r="BQ538" s="2325"/>
      <c r="BR538" s="2326"/>
      <c r="BS538" s="2325"/>
      <c r="BT538" s="2326"/>
      <c r="BU538" s="2302"/>
      <c r="BV538" s="2303"/>
      <c r="BW538" s="2302"/>
      <c r="BX538" s="2303"/>
      <c r="BY538" s="2334">
        <f>IF(T618&gt;0,1,0)</f>
        <v>1</v>
      </c>
      <c r="BZ538" s="2336"/>
      <c r="CA538" s="2334">
        <f>IF(Y618&gt;=0.1,1,0)</f>
        <v>1</v>
      </c>
      <c r="CB538" s="2336"/>
      <c r="CC538" s="2302"/>
      <c r="CD538" s="2303"/>
      <c r="CE538" s="2302"/>
      <c r="CF538" s="2303"/>
      <c r="CG538" s="16"/>
      <c r="CH538" s="16"/>
      <c r="CI538" s="16"/>
      <c r="CJ538" s="16"/>
      <c r="CW538" s="16"/>
    </row>
    <row r="539" spans="1:122" s="46" customFormat="1" ht="12.75" customHeight="1">
      <c r="A539" s="28"/>
      <c r="C539" s="1306"/>
      <c r="D539" s="1261"/>
      <c r="E539" s="1281"/>
      <c r="F539" s="2256"/>
      <c r="G539" s="2256"/>
      <c r="H539" s="2256"/>
      <c r="I539" s="2256"/>
      <c r="J539" s="2256"/>
      <c r="K539" s="2256"/>
      <c r="L539" s="2256"/>
      <c r="M539" s="2256"/>
      <c r="N539" s="2256"/>
      <c r="O539" s="2256"/>
      <c r="P539" s="2256"/>
      <c r="Q539" s="2256"/>
      <c r="R539" s="2256"/>
      <c r="S539" s="2256"/>
      <c r="T539" s="2256"/>
      <c r="U539" s="2256"/>
      <c r="V539" s="2256"/>
      <c r="W539" s="2256"/>
      <c r="X539" s="2256"/>
      <c r="Y539" s="2256"/>
      <c r="Z539" s="2256"/>
      <c r="AA539" s="2256"/>
      <c r="AB539" s="2256"/>
      <c r="AC539" s="2256"/>
      <c r="AD539" s="2256"/>
      <c r="AE539" s="2256"/>
      <c r="AF539" s="2256"/>
      <c r="AG539" s="1283"/>
      <c r="AH539" s="1283"/>
      <c r="AI539" s="1283"/>
      <c r="AJ539" s="1283"/>
      <c r="AK539" s="1262"/>
      <c r="AL539" s="174"/>
      <c r="AN539" s="457"/>
      <c r="BM539" s="2302"/>
      <c r="BN539" s="2303"/>
      <c r="BO539" s="2302"/>
      <c r="BP539" s="2303"/>
      <c r="BQ539" s="2325"/>
      <c r="BR539" s="2326"/>
      <c r="BS539" s="2325"/>
      <c r="BT539" s="2326"/>
      <c r="BU539" s="2302"/>
      <c r="BV539" s="2303"/>
      <c r="BW539" s="2302"/>
      <c r="BX539" s="2303"/>
      <c r="BY539" s="2325"/>
      <c r="BZ539" s="2326"/>
      <c r="CA539" s="2325"/>
      <c r="CB539" s="2326"/>
      <c r="CC539" s="2302">
        <f>IF(T619&gt;0,1,0)</f>
        <v>0</v>
      </c>
      <c r="CD539" s="2303"/>
      <c r="CE539" s="2302">
        <f>IF(Y619&gt;=0.1,1,0)</f>
        <v>0</v>
      </c>
      <c r="CF539" s="230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2">
        <f>SUM(BM535:BN539)</f>
        <v>0</v>
      </c>
      <c r="BN540" s="2303"/>
      <c r="BO540" s="2302">
        <f>SUM(BO535:BP539)</f>
        <v>0</v>
      </c>
      <c r="BP540" s="2303"/>
      <c r="BQ540" s="2302">
        <f>SUM(BQ535:BR539)</f>
        <v>0</v>
      </c>
      <c r="BR540" s="2303"/>
      <c r="BS540" s="2302">
        <f>SUM(BS535:BT539)</f>
        <v>0</v>
      </c>
      <c r="BT540" s="2303"/>
      <c r="BU540" s="2302">
        <f>SUM(BU535:BV539)</f>
        <v>1</v>
      </c>
      <c r="BV540" s="2303"/>
      <c r="BW540" s="2302">
        <f>SUM(BW535:BX539)</f>
        <v>1</v>
      </c>
      <c r="BX540" s="2303"/>
      <c r="BY540" s="2302">
        <f>SUM(BY535:BZ539)</f>
        <v>1</v>
      </c>
      <c r="BZ540" s="2303"/>
      <c r="CA540" s="2302">
        <f>SUM(CA535:CB539)</f>
        <v>1</v>
      </c>
      <c r="CB540" s="2303"/>
      <c r="CC540" s="2302">
        <f>SUM(CC535:CD539)</f>
        <v>0</v>
      </c>
      <c r="CD540" s="2303"/>
      <c r="CE540" s="2302">
        <f>SUM(CE535:CF539)</f>
        <v>0</v>
      </c>
      <c r="CF540" s="2303"/>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3" t="s">
        <v>509</v>
      </c>
      <c r="AQ541" s="2454"/>
      <c r="AR541" s="2454"/>
      <c r="AS541" s="2454"/>
      <c r="AT541" s="2455"/>
      <c r="AU541" s="2453" t="s">
        <v>510</v>
      </c>
      <c r="AV541" s="2454"/>
      <c r="AW541" s="2454"/>
      <c r="AX541" s="2454"/>
      <c r="AY541" s="2455"/>
      <c r="BM541" s="2325">
        <f>SUM(BM540:BP540)</f>
        <v>0</v>
      </c>
      <c r="BN541" s="2343"/>
      <c r="BO541" s="2343"/>
      <c r="BP541" s="2326"/>
      <c r="BQ541" s="2325">
        <f>SUM(BQ540:BT540)</f>
        <v>0</v>
      </c>
      <c r="BR541" s="2343"/>
      <c r="BS541" s="2343"/>
      <c r="BT541" s="2326"/>
      <c r="BU541" s="2325">
        <f>SUM(BU540:BX540)</f>
        <v>2</v>
      </c>
      <c r="BV541" s="2343"/>
      <c r="BW541" s="2343"/>
      <c r="BX541" s="2326"/>
      <c r="BY541" s="2325">
        <f>SUM(BY540:CB540)</f>
        <v>2</v>
      </c>
      <c r="BZ541" s="2343"/>
      <c r="CA541" s="2343"/>
      <c r="CB541" s="2326"/>
      <c r="CC541" s="2325">
        <f>SUM(CC540:CF540)</f>
        <v>0</v>
      </c>
      <c r="CD541" s="2343"/>
      <c r="CE541" s="2343"/>
      <c r="CF541" s="2326"/>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6">
        <f>RANK(T615,$T$615:$X$619,0)+COUNTIF($T$615:$X$619,T615)-1</f>
        <v>5</v>
      </c>
      <c r="AQ542" s="2367"/>
      <c r="AR542" s="2367"/>
      <c r="AS542" s="2367"/>
      <c r="AT542" s="2368"/>
      <c r="AU542" s="2366">
        <f>RANK(Y615,$Y$615:$AC$619,0)+COUNTIF($Y$615:$AC$619,Y615)-1</f>
        <v>5</v>
      </c>
      <c r="AV542" s="2367"/>
      <c r="AW542" s="2367"/>
      <c r="AX542" s="2367"/>
      <c r="AY542" s="2368"/>
      <c r="BM542" s="2325"/>
      <c r="BN542" s="2343"/>
      <c r="BO542" s="2343"/>
      <c r="BP542" s="2326"/>
      <c r="BQ542" s="2325">
        <f>IF(AND(BQ541=2,BM541=1),1,0)</f>
        <v>0</v>
      </c>
      <c r="BR542" s="2343"/>
      <c r="BS542" s="2343"/>
      <c r="BT542" s="2326"/>
      <c r="BU542" s="2325">
        <f>IF(AND(BU541=2,BQ541=1),1,0)</f>
        <v>0</v>
      </c>
      <c r="BV542" s="2343"/>
      <c r="BW542" s="2343"/>
      <c r="BX542" s="2326"/>
      <c r="BY542" s="2325">
        <f>IF(AND(BY541=2,BU541=1),1,0)</f>
        <v>0</v>
      </c>
      <c r="BZ542" s="2343"/>
      <c r="CA542" s="2343"/>
      <c r="CB542" s="2326"/>
      <c r="CC542" s="2325">
        <f>IF(AND(CC541=2,BU541=1),1,0)</f>
        <v>0</v>
      </c>
      <c r="CD542" s="2343"/>
      <c r="CE542" s="2343"/>
      <c r="CF542" s="2326"/>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6">
        <f>RANK(T616,$T$615:$X$619,0)+COUNTIF($T$615:$X$619,T616)-1</f>
        <v>5</v>
      </c>
      <c r="AQ543" s="2367"/>
      <c r="AR543" s="2367"/>
      <c r="AS543" s="2367"/>
      <c r="AT543" s="2368"/>
      <c r="AU543" s="2366">
        <f>RANK(Y616,$Y$615:$AC$619,0)+COUNTIF($Y$615:$AC$619,Y616)-1</f>
        <v>5</v>
      </c>
      <c r="AV543" s="2367"/>
      <c r="AW543" s="2367"/>
      <c r="AX543" s="2367"/>
      <c r="AY543" s="2368"/>
      <c r="BM543" s="2325"/>
      <c r="BN543" s="2343"/>
      <c r="BO543" s="2343"/>
      <c r="BP543" s="2326"/>
      <c r="BQ543" s="2325"/>
      <c r="BR543" s="2343"/>
      <c r="BS543" s="2343"/>
      <c r="BT543" s="2326"/>
      <c r="BU543" s="2325">
        <f>IF(AND(BU541=2,BM541=1),1,0)</f>
        <v>0</v>
      </c>
      <c r="BV543" s="2343"/>
      <c r="BW543" s="2343"/>
      <c r="BX543" s="2326"/>
      <c r="BY543" s="2325">
        <f>IF(AND(BY541=2,BQ541=1),1,0)</f>
        <v>0</v>
      </c>
      <c r="BZ543" s="2343"/>
      <c r="CA543" s="2343"/>
      <c r="CB543" s="2326"/>
      <c r="CC543" s="2325">
        <f>IF(AND(CC542=2,BY542=1),1,0)</f>
        <v>0</v>
      </c>
      <c r="CD543" s="2343"/>
      <c r="CE543" s="2343"/>
      <c r="CF543" s="2326"/>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6">
        <f>RANK(T617,$T$615:$X$619,0)+COUNTIF($T$615:$X$619,T617)-1</f>
        <v>2</v>
      </c>
      <c r="AQ544" s="2367"/>
      <c r="AR544" s="2367"/>
      <c r="AS544" s="2367"/>
      <c r="AT544" s="2368"/>
      <c r="AU544" s="2366">
        <f>RANK(Y617,$Y$615:$AC$619,0)+COUNTIF($Y$615:$AC$619,Y617)-1</f>
        <v>2</v>
      </c>
      <c r="AV544" s="2367"/>
      <c r="AW544" s="2367"/>
      <c r="AX544" s="2367"/>
      <c r="AY544" s="2368"/>
      <c r="BM544" s="2325"/>
      <c r="BN544" s="2343"/>
      <c r="BO544" s="2343"/>
      <c r="BP544" s="2326"/>
      <c r="BQ544" s="2325"/>
      <c r="BR544" s="2343"/>
      <c r="BS544" s="2343"/>
      <c r="BT544" s="2326"/>
      <c r="BU544" s="2325"/>
      <c r="BV544" s="2343"/>
      <c r="BW544" s="2343"/>
      <c r="BX544" s="2326"/>
      <c r="BY544" s="2325">
        <f>IF(AND(BY541=2,BM541=1),1,0)</f>
        <v>0</v>
      </c>
      <c r="BZ544" s="2343"/>
      <c r="CA544" s="2343"/>
      <c r="CB544" s="2326"/>
      <c r="CC544" s="2325">
        <f>IF(AND(CC541=2,BQ541=1),1,0)</f>
        <v>0</v>
      </c>
      <c r="CD544" s="2343"/>
      <c r="CE544" s="2343"/>
      <c r="CF544" s="2326"/>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6">
        <f>RANK(T618,$T$615:$X$619,0)+COUNTIF($T$615:$X$619,T618)-1</f>
        <v>1</v>
      </c>
      <c r="AQ545" s="2367"/>
      <c r="AR545" s="2367"/>
      <c r="AS545" s="2367"/>
      <c r="AT545" s="2368"/>
      <c r="AU545" s="2366">
        <f>RANK(Y618,$Y$615:$AC$619,0)+COUNTIF($Y$615:$AC$619,Y618)-1</f>
        <v>2</v>
      </c>
      <c r="AV545" s="2367"/>
      <c r="AW545" s="2367"/>
      <c r="AX545" s="2367"/>
      <c r="AY545" s="2368"/>
      <c r="BM545" s="2325"/>
      <c r="BN545" s="2343"/>
      <c r="BO545" s="2343"/>
      <c r="BP545" s="2326"/>
      <c r="BQ545" s="2325"/>
      <c r="BR545" s="2343"/>
      <c r="BS545" s="2343"/>
      <c r="BT545" s="2326"/>
      <c r="BU545" s="2325"/>
      <c r="BV545" s="2343"/>
      <c r="BW545" s="2343"/>
      <c r="BX545" s="2326"/>
      <c r="BY545" s="2325"/>
      <c r="BZ545" s="2343"/>
      <c r="CA545" s="2343"/>
      <c r="CB545" s="2326"/>
      <c r="CC545" s="2325">
        <f>IF(AND(CC541=2,BM541=1),1,0)</f>
        <v>0</v>
      </c>
      <c r="CD545" s="2343"/>
      <c r="CE545" s="2343"/>
      <c r="CF545" s="2326"/>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6">
        <f>RANK(T619,$T$615:$X$619,0)+COUNTIF($T$615:$X$619,T619)-1</f>
        <v>5</v>
      </c>
      <c r="AQ546" s="2367"/>
      <c r="AR546" s="2367"/>
      <c r="AS546" s="2367"/>
      <c r="AT546" s="2368"/>
      <c r="AU546" s="2366">
        <f>RANK(Y619,$Y$615:$AC$619,0)+COUNTIF($Y$615:$AC$619,Y619)-1</f>
        <v>5</v>
      </c>
      <c r="AV546" s="2367"/>
      <c r="AW546" s="2367"/>
      <c r="AX546" s="2367"/>
      <c r="AY546" s="2368"/>
      <c r="BM546" s="2325">
        <f>SUM(BM542:BP545)</f>
        <v>0</v>
      </c>
      <c r="BN546" s="2343"/>
      <c r="BO546" s="2343"/>
      <c r="BP546" s="2326"/>
      <c r="BQ546" s="2325">
        <f>SUM(BQ542:BT545)</f>
        <v>0</v>
      </c>
      <c r="BR546" s="2343"/>
      <c r="BS546" s="2343"/>
      <c r="BT546" s="2326"/>
      <c r="BU546" s="2325">
        <f>SUM(BU542:BX545)</f>
        <v>0</v>
      </c>
      <c r="BV546" s="2343"/>
      <c r="BW546" s="2343"/>
      <c r="BX546" s="2326"/>
      <c r="BY546" s="2325">
        <f>SUM(BY542:CB545)</f>
        <v>0</v>
      </c>
      <c r="BZ546" s="2343"/>
      <c r="CA546" s="2343"/>
      <c r="CB546" s="2326"/>
      <c r="CC546" s="2325">
        <f>SUM(CC542:CF545)</f>
        <v>0</v>
      </c>
      <c r="CD546" s="2343"/>
      <c r="CE546" s="2343"/>
      <c r="CF546" s="2326"/>
      <c r="CG546" s="2325">
        <f>SUM(BM546:CF546)</f>
        <v>0</v>
      </c>
      <c r="CH546" s="2343"/>
      <c r="CI546" s="2343"/>
      <c r="CJ546" s="2326"/>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040">
        <f>SUM(AG493:AG538)</f>
        <v>5</v>
      </c>
      <c r="AL549" s="2041"/>
      <c r="AM549" s="2042"/>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2">
        <f>SUM(O615:S619)</f>
        <v>22</v>
      </c>
      <c r="AZ550" s="2303"/>
      <c r="CG550" s="35"/>
      <c r="CH550" s="2344" t="s">
        <v>856</v>
      </c>
      <c r="CI550" s="2345"/>
      <c r="CJ550" s="2345"/>
      <c r="CK550" s="234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2" t="str">
        <f>IF(AY550=BK577,"passed","failed")</f>
        <v>passed</v>
      </c>
      <c r="AT551" s="2308"/>
      <c r="AU551" s="2303"/>
      <c r="AV551" s="245"/>
      <c r="AW551" s="245"/>
      <c r="AX551" s="245"/>
      <c r="AY551" s="245"/>
      <c r="AZ551" s="246"/>
      <c r="CG551" s="35"/>
      <c r="CH551" s="2347"/>
      <c r="CI551" s="2348"/>
      <c r="CJ551" s="2348"/>
      <c r="CK551" s="2349"/>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0" t="s">
        <v>414</v>
      </c>
      <c r="AF552" s="2270"/>
      <c r="AG552" s="2270"/>
      <c r="AH552" s="2270"/>
      <c r="AI552" s="2270"/>
      <c r="AJ552" s="2270"/>
      <c r="AK552" s="2270"/>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47"/>
      <c r="CI552" s="2348"/>
      <c r="CJ552" s="2348"/>
      <c r="CK552" s="2349"/>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6" t="s">
        <v>199</v>
      </c>
      <c r="AH553" s="2226"/>
      <c r="AI553" s="2226"/>
      <c r="AJ553" s="2226"/>
      <c r="AK553" s="26"/>
      <c r="AL553" s="1358"/>
      <c r="AM553" s="65"/>
      <c r="AN553" s="457"/>
      <c r="BE553" s="2325" t="s">
        <v>249</v>
      </c>
      <c r="BF553" s="2343"/>
      <c r="BG553" s="2343"/>
      <c r="BH553" s="2326"/>
      <c r="BI553" s="2325" t="s">
        <v>791</v>
      </c>
      <c r="BJ553" s="2343"/>
      <c r="BK553" s="2343"/>
      <c r="BL553" s="2326"/>
      <c r="BM553" s="2325" t="s">
        <v>792</v>
      </c>
      <c r="BN553" s="2343"/>
      <c r="BO553" s="2343"/>
      <c r="BP553" s="2326"/>
      <c r="BQ553" s="2325" t="s">
        <v>793</v>
      </c>
      <c r="BR553" s="2343"/>
      <c r="BS553" s="2343"/>
      <c r="BT553" s="2326"/>
      <c r="BU553" s="2325" t="s">
        <v>794</v>
      </c>
      <c r="BV553" s="2343"/>
      <c r="BW553" s="2343"/>
      <c r="BX553" s="2326"/>
      <c r="BY553" s="2325" t="s">
        <v>250</v>
      </c>
      <c r="BZ553" s="2343"/>
      <c r="CA553" s="2343"/>
      <c r="CB553" s="2326"/>
      <c r="CC553" s="16"/>
      <c r="CG553" s="16"/>
      <c r="CH553" s="2347"/>
      <c r="CI553" s="2348"/>
      <c r="CJ553" s="2348"/>
      <c r="CK553" s="2349"/>
    </row>
    <row r="554" spans="1:89" s="46" customFormat="1" ht="12.75" customHeight="1">
      <c r="A554" s="164"/>
      <c r="B554" s="2195" t="s">
        <v>1991</v>
      </c>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c r="AA554" s="2195"/>
      <c r="AB554" s="2195"/>
      <c r="AC554" s="2195"/>
      <c r="AD554" s="2195"/>
      <c r="AE554" s="2195"/>
      <c r="AF554" s="2195"/>
      <c r="AG554" s="2195"/>
      <c r="AK554" s="65"/>
      <c r="AL554" s="65"/>
      <c r="AM554" s="165"/>
      <c r="AN554" s="457"/>
      <c r="AP554" s="718" t="s">
        <v>687</v>
      </c>
      <c r="AQ554" s="719"/>
      <c r="AR554" s="719"/>
      <c r="AS554" s="719"/>
      <c r="AT554" s="719"/>
      <c r="AU554" s="719"/>
      <c r="AV554" s="720"/>
      <c r="AW554" s="719"/>
      <c r="AX554" s="719"/>
      <c r="AY554" s="720"/>
      <c r="BE554" s="2302">
        <f>IF(CH555=1,0,1)</f>
        <v>0</v>
      </c>
      <c r="BF554" s="2308"/>
      <c r="BG554" s="2308"/>
      <c r="BH554" s="2303"/>
      <c r="BI554" s="2302"/>
      <c r="BJ554" s="2308"/>
      <c r="BK554" s="2308"/>
      <c r="BL554" s="2303"/>
      <c r="BM554" s="2302"/>
      <c r="BN554" s="2308"/>
      <c r="BO554" s="2308"/>
      <c r="BP554" s="2303"/>
      <c r="BQ554" s="2302"/>
      <c r="BR554" s="2308"/>
      <c r="BS554" s="2308"/>
      <c r="BT554" s="2303"/>
      <c r="BU554" s="2334"/>
      <c r="BV554" s="2335"/>
      <c r="BW554" s="2335"/>
      <c r="BX554" s="2336"/>
      <c r="BY554" s="2334"/>
      <c r="BZ554" s="2335"/>
      <c r="CA554" s="2335"/>
      <c r="CB554" s="2336"/>
      <c r="CC554" s="16"/>
      <c r="CG554" s="16"/>
      <c r="CH554" s="2350"/>
      <c r="CI554" s="2351"/>
      <c r="CJ554" s="2351"/>
      <c r="CK554" s="2352"/>
    </row>
    <row r="555" spans="1:89" s="46" customFormat="1" ht="12.75" customHeight="1">
      <c r="A555" s="29"/>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c r="AA555" s="2195"/>
      <c r="AB555" s="2195"/>
      <c r="AC555" s="2195"/>
      <c r="AD555" s="2195"/>
      <c r="AE555" s="2195"/>
      <c r="AF555" s="2195"/>
      <c r="AG555" s="2195"/>
      <c r="AK555" s="258"/>
      <c r="AL555" s="258"/>
      <c r="AM555" s="258"/>
      <c r="AN555" s="457"/>
      <c r="AP555" s="721" t="s">
        <v>685</v>
      </c>
      <c r="AQ555" s="722"/>
      <c r="AR555" s="722"/>
      <c r="AS555" s="722"/>
      <c r="AT555" s="722"/>
      <c r="AU555" s="2369">
        <f>ROUNDUP(BK577*0.1,0)</f>
        <v>3</v>
      </c>
      <c r="AV555" s="2371"/>
      <c r="AW555" s="722"/>
      <c r="AX555" s="722">
        <f>AU555-AP557</f>
        <v>-19</v>
      </c>
      <c r="AY555" s="723"/>
      <c r="BE555" s="2302"/>
      <c r="BF555" s="2308"/>
      <c r="BG555" s="2308"/>
      <c r="BH555" s="2303"/>
      <c r="BI555" s="2302">
        <f>IF(AND(CH556=1,BE554=0),0,1)</f>
        <v>0</v>
      </c>
      <c r="BJ555" s="2308"/>
      <c r="BK555" s="2308"/>
      <c r="BL555" s="2303"/>
      <c r="BM555" s="2302"/>
      <c r="BN555" s="2308"/>
      <c r="BO555" s="2308"/>
      <c r="BP555" s="2303"/>
      <c r="BQ555" s="2302"/>
      <c r="BR555" s="2308"/>
      <c r="BS555" s="2308"/>
      <c r="BT555" s="2303"/>
      <c r="BU555" s="2334"/>
      <c r="BV555" s="2335"/>
      <c r="BW555" s="2335"/>
      <c r="BX555" s="2336"/>
      <c r="BY555" s="2334"/>
      <c r="BZ555" s="2335"/>
      <c r="CA555" s="2335"/>
      <c r="CB555" s="2336"/>
      <c r="CC555" s="16"/>
      <c r="CG555" s="16"/>
      <c r="CH555" s="2325">
        <f>IF(OR(Y615=0,Y615&gt;=0.1),1,0)</f>
        <v>1</v>
      </c>
      <c r="CI555" s="2343"/>
      <c r="CJ555" s="2343"/>
      <c r="CK555" s="2326"/>
    </row>
    <row r="556" spans="1:89" s="46" customFormat="1" ht="12.75" customHeight="1">
      <c r="A556" s="28"/>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c r="AA556" s="2195"/>
      <c r="AB556" s="2195"/>
      <c r="AC556" s="2195"/>
      <c r="AD556" s="2195"/>
      <c r="AE556" s="2195"/>
      <c r="AF556" s="2195"/>
      <c r="AG556" s="2195"/>
      <c r="AH556" s="257"/>
      <c r="AI556" s="257"/>
      <c r="AJ556" s="257"/>
      <c r="AK556" s="258"/>
      <c r="AL556" s="258"/>
      <c r="AM556" s="258"/>
      <c r="AN556" s="457"/>
      <c r="AP556" s="721"/>
      <c r="AQ556" s="722"/>
      <c r="AR556" s="722"/>
      <c r="AS556" s="722"/>
      <c r="AT556" s="722"/>
      <c r="AU556" s="722"/>
      <c r="AV556" s="723"/>
      <c r="AW556" s="722"/>
      <c r="AX556" s="722"/>
      <c r="AY556" s="723"/>
      <c r="BE556" s="2302"/>
      <c r="BF556" s="2308"/>
      <c r="BG556" s="2308"/>
      <c r="BH556" s="2303"/>
      <c r="BI556" s="2302"/>
      <c r="BJ556" s="2308"/>
      <c r="BK556" s="2308"/>
      <c r="BL556" s="2303"/>
      <c r="BM556" s="2302">
        <f>IF(AND(AND(CH557=1,BI555=0,BE554=0)),0,1)</f>
        <v>0</v>
      </c>
      <c r="BN556" s="2308"/>
      <c r="BO556" s="2308"/>
      <c r="BP556" s="2303"/>
      <c r="BQ556" s="2302"/>
      <c r="BR556" s="2308"/>
      <c r="BS556" s="2308"/>
      <c r="BT556" s="2303"/>
      <c r="BU556" s="2334"/>
      <c r="BV556" s="2335"/>
      <c r="BW556" s="2335"/>
      <c r="BX556" s="2336"/>
      <c r="BY556" s="2334"/>
      <c r="BZ556" s="2335"/>
      <c r="CA556" s="2335"/>
      <c r="CB556" s="2336"/>
      <c r="CC556" s="16"/>
      <c r="CG556" s="16"/>
      <c r="CH556" s="2325">
        <f>IF(OR(Y616=0,Y616&gt;=0.1),1,0)</f>
        <v>1</v>
      </c>
      <c r="CI556" s="2343"/>
      <c r="CJ556" s="2343"/>
      <c r="CK556" s="2326"/>
    </row>
    <row r="557" spans="1:89" s="46" customFormat="1" ht="12.75" customHeight="1">
      <c r="A557" s="28"/>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c r="AA557" s="2195"/>
      <c r="AB557" s="2195"/>
      <c r="AC557" s="2195"/>
      <c r="AD557" s="2195"/>
      <c r="AE557" s="2195"/>
      <c r="AF557" s="2195"/>
      <c r="AG557" s="2195"/>
      <c r="AH557" s="257"/>
      <c r="AI557" s="257"/>
      <c r="AJ557" s="257"/>
      <c r="AK557" s="258"/>
      <c r="AL557" s="258"/>
      <c r="AM557" s="258"/>
      <c r="AN557" s="457"/>
      <c r="AP557" s="2438">
        <f>SUM(T615:X619)</f>
        <v>22</v>
      </c>
      <c r="AQ557" s="2439"/>
      <c r="AR557" s="2439"/>
      <c r="AS557" s="2439"/>
      <c r="AT557" s="2440"/>
      <c r="AU557" s="722"/>
      <c r="AV557" s="723"/>
      <c r="AW557" s="722"/>
      <c r="AX557" s="722"/>
      <c r="AY557" s="723"/>
      <c r="BE557" s="2302"/>
      <c r="BF557" s="2308"/>
      <c r="BG557" s="2308"/>
      <c r="BH557" s="2303"/>
      <c r="BI557" s="2302"/>
      <c r="BJ557" s="2308"/>
      <c r="BK557" s="2308"/>
      <c r="BL557" s="2303"/>
      <c r="BM557" s="2302"/>
      <c r="BN557" s="2308"/>
      <c r="BO557" s="2308"/>
      <c r="BP557" s="2303"/>
      <c r="BQ557" s="2302">
        <f>IF(AND(AND(AND(CH558=1,BM556=0,BI555=0,BE554=0))),0,1)</f>
        <v>0</v>
      </c>
      <c r="BR557" s="2308"/>
      <c r="BS557" s="2308"/>
      <c r="BT557" s="2303"/>
      <c r="BU557" s="2334"/>
      <c r="BV557" s="2335"/>
      <c r="BW557" s="2335"/>
      <c r="BX557" s="2336"/>
      <c r="BY557" s="2334"/>
      <c r="BZ557" s="2335"/>
      <c r="CA557" s="2335"/>
      <c r="CB557" s="2336"/>
      <c r="CC557" s="16"/>
      <c r="CG557" s="16"/>
      <c r="CH557" s="2325">
        <f>IF(OR(Y617=0,Y617&gt;=0.1),1,0)</f>
        <v>1</v>
      </c>
      <c r="CI557" s="2343"/>
      <c r="CJ557" s="2343"/>
      <c r="CK557" s="2326"/>
    </row>
    <row r="558" spans="1:89" s="46" customFormat="1" ht="12.75" customHeight="1">
      <c r="A558" s="28"/>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c r="AA558" s="2195"/>
      <c r="AB558" s="2195"/>
      <c r="AC558" s="2195"/>
      <c r="AD558" s="2195"/>
      <c r="AE558" s="2195"/>
      <c r="AF558" s="2195"/>
      <c r="AG558" s="2195"/>
      <c r="AH558" s="257"/>
      <c r="AI558" s="257"/>
      <c r="AJ558" s="257"/>
      <c r="AK558" s="258"/>
      <c r="AL558" s="258"/>
      <c r="AM558" s="258"/>
      <c r="AN558" s="457"/>
      <c r="AP558" s="724"/>
      <c r="AQ558" s="725"/>
      <c r="AR558" s="725"/>
      <c r="AS558" s="725"/>
      <c r="AT558" s="726" t="s">
        <v>680</v>
      </c>
      <c r="AU558" s="2369" t="str">
        <f>IF(AP557&gt;=AU555,"passed","failed")</f>
        <v>passed</v>
      </c>
      <c r="AV558" s="2370"/>
      <c r="AW558" s="2371"/>
      <c r="AX558" s="727"/>
      <c r="AY558" s="728"/>
      <c r="BE558" s="2302"/>
      <c r="BF558" s="2308"/>
      <c r="BG558" s="2308"/>
      <c r="BH558" s="2303"/>
      <c r="BI558" s="2302"/>
      <c r="BJ558" s="2308"/>
      <c r="BK558" s="2308"/>
      <c r="BL558" s="2303"/>
      <c r="BM558" s="2302"/>
      <c r="BN558" s="2308"/>
      <c r="BO558" s="2308"/>
      <c r="BP558" s="2303"/>
      <c r="BQ558" s="2302"/>
      <c r="BR558" s="2308"/>
      <c r="BS558" s="2308"/>
      <c r="BT558" s="2303"/>
      <c r="BU558" s="2302">
        <f>IF(AND(AND(AND(AND(CH559=1,BQ557=0,BM556=0,BI555=0,BE554=0)))),0,1)</f>
        <v>0</v>
      </c>
      <c r="BV558" s="2308"/>
      <c r="BW558" s="2308"/>
      <c r="BX558" s="2303"/>
      <c r="BY558" s="2334"/>
      <c r="BZ558" s="2335"/>
      <c r="CA558" s="2335"/>
      <c r="CB558" s="2336"/>
      <c r="CC558" s="16"/>
      <c r="CD558" s="16"/>
      <c r="CE558" s="16"/>
      <c r="CF558" s="16"/>
      <c r="CG558" s="16"/>
      <c r="CH558" s="2325">
        <f>IF(OR(Y618=0,Y618&gt;=0.1),1,0)</f>
        <v>1</v>
      </c>
      <c r="CI558" s="2343"/>
      <c r="CJ558" s="2343"/>
      <c r="CK558" s="2326"/>
    </row>
    <row r="559" spans="1:89" s="46" customFormat="1" ht="13.7" customHeight="1">
      <c r="A559" s="28"/>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c r="AA559" s="2195"/>
      <c r="AB559" s="2195"/>
      <c r="AC559" s="2195"/>
      <c r="AD559" s="2195"/>
      <c r="AE559" s="2195"/>
      <c r="AF559" s="2195"/>
      <c r="AG559" s="2195"/>
      <c r="AH559" s="257"/>
      <c r="AI559" s="257"/>
      <c r="AJ559" s="257"/>
      <c r="AK559" s="258"/>
      <c r="AL559" s="258"/>
      <c r="AM559" s="258"/>
      <c r="AN559" s="1193"/>
      <c r="BE559" s="2302">
        <f>SUM(BE554:BH558)</f>
        <v>0</v>
      </c>
      <c r="BF559" s="2308"/>
      <c r="BG559" s="2308"/>
      <c r="BH559" s="2303"/>
      <c r="BI559" s="2302">
        <f>SUM(BI554:BL558)</f>
        <v>0</v>
      </c>
      <c r="BJ559" s="2308"/>
      <c r="BK559" s="2308"/>
      <c r="BL559" s="2303"/>
      <c r="BM559" s="2302">
        <f>SUM(BM554:BP558)</f>
        <v>0</v>
      </c>
      <c r="BN559" s="2308"/>
      <c r="BO559" s="2308"/>
      <c r="BP559" s="2303"/>
      <c r="BQ559" s="2302">
        <f>SUM(BQ554:BT558)</f>
        <v>0</v>
      </c>
      <c r="BR559" s="2308"/>
      <c r="BS559" s="2308"/>
      <c r="BT559" s="2303"/>
      <c r="BU559" s="2302">
        <f>SUM(BU554:BX558)</f>
        <v>0</v>
      </c>
      <c r="BV559" s="2308"/>
      <c r="BW559" s="2308"/>
      <c r="BX559" s="2303"/>
      <c r="BY559" s="2302">
        <f>SUM(BY554:CB558)</f>
        <v>0</v>
      </c>
      <c r="BZ559" s="2308"/>
      <c r="CA559" s="2308"/>
      <c r="CB559" s="2303"/>
      <c r="CC559" s="2325">
        <f>IF(AND(CH555=1,T615&gt;0),0,SUM(BE559:CB559))</f>
        <v>0</v>
      </c>
      <c r="CD559" s="2343"/>
      <c r="CE559" s="2343"/>
      <c r="CF559" s="2326"/>
      <c r="CG559" s="16"/>
      <c r="CH559" s="2325">
        <f>IF(OR(Y619=0,Y619&gt;=0.1),1,0)</f>
        <v>1</v>
      </c>
      <c r="CI559" s="2343"/>
      <c r="CJ559" s="2343"/>
      <c r="CK559" s="2326"/>
    </row>
    <row r="560" spans="1:89" s="149" customFormat="1" ht="12.4" customHeight="1">
      <c r="A560" s="28"/>
      <c r="B560" s="2365" t="s">
        <v>1717</v>
      </c>
      <c r="C560" s="2365"/>
      <c r="D560" s="2365"/>
      <c r="E560" s="2365"/>
      <c r="F560" s="2365"/>
      <c r="G560" s="2365"/>
      <c r="H560" s="2365"/>
      <c r="I560" s="2365"/>
      <c r="J560" s="2365"/>
      <c r="K560" s="2365"/>
      <c r="L560" s="2365"/>
      <c r="M560" s="2365"/>
      <c r="N560" s="2365"/>
      <c r="O560" s="2365"/>
      <c r="P560" s="2365"/>
      <c r="Q560" s="2365"/>
      <c r="R560" s="2365"/>
      <c r="S560" s="2365"/>
      <c r="T560" s="2365"/>
      <c r="U560" s="2365"/>
      <c r="V560" s="2365"/>
      <c r="W560" s="2365"/>
      <c r="X560" s="2365"/>
      <c r="Y560" s="2365"/>
      <c r="Z560" s="2365"/>
      <c r="AA560" s="2365"/>
      <c r="AB560" s="2365"/>
      <c r="AC560" s="2365"/>
      <c r="AD560" s="2365"/>
      <c r="AE560" s="2365"/>
      <c r="AF560" s="2365"/>
      <c r="AG560" s="2365"/>
      <c r="AH560" s="257"/>
      <c r="AI560" s="257"/>
      <c r="AJ560" s="257"/>
      <c r="AK560" s="258"/>
      <c r="AL560" s="258"/>
      <c r="AM560" s="258"/>
      <c r="AN560" s="457"/>
    </row>
    <row r="561" spans="1:91" s="46" customFormat="1" ht="21" customHeight="1">
      <c r="A561" s="28"/>
      <c r="B561" s="2365"/>
      <c r="C561" s="2365"/>
      <c r="D561" s="2365"/>
      <c r="E561" s="2365"/>
      <c r="F561" s="2365"/>
      <c r="G561" s="2365"/>
      <c r="H561" s="2365"/>
      <c r="I561" s="2365"/>
      <c r="J561" s="2365"/>
      <c r="K561" s="2365"/>
      <c r="L561" s="2365"/>
      <c r="M561" s="2365"/>
      <c r="N561" s="2365"/>
      <c r="O561" s="2365"/>
      <c r="P561" s="2365"/>
      <c r="Q561" s="2365"/>
      <c r="R561" s="2365"/>
      <c r="S561" s="2365"/>
      <c r="T561" s="2365"/>
      <c r="U561" s="2365"/>
      <c r="V561" s="2365"/>
      <c r="W561" s="2365"/>
      <c r="X561" s="2365"/>
      <c r="Y561" s="2365"/>
      <c r="Z561" s="2365"/>
      <c r="AA561" s="2365"/>
      <c r="AB561" s="2365"/>
      <c r="AC561" s="2365"/>
      <c r="AD561" s="2365"/>
      <c r="AE561" s="2365"/>
      <c r="AF561" s="2365"/>
      <c r="AG561" s="2365"/>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65" t="s">
        <v>2050</v>
      </c>
      <c r="C562" s="2365"/>
      <c r="D562" s="2365"/>
      <c r="E562" s="2365"/>
      <c r="F562" s="2365"/>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65"/>
      <c r="C563" s="2365"/>
      <c r="D563" s="2365"/>
      <c r="E563" s="2365"/>
      <c r="F563" s="2365"/>
      <c r="G563" s="2365"/>
      <c r="H563" s="2365"/>
      <c r="I563" s="2365"/>
      <c r="J563" s="2365"/>
      <c r="K563" s="2365"/>
      <c r="L563" s="2365"/>
      <c r="M563" s="2365"/>
      <c r="N563" s="2365"/>
      <c r="O563" s="2365"/>
      <c r="P563" s="2365"/>
      <c r="Q563" s="2365"/>
      <c r="R563" s="2365"/>
      <c r="S563" s="2365"/>
      <c r="T563" s="2365"/>
      <c r="U563" s="2365"/>
      <c r="V563" s="2365"/>
      <c r="W563" s="2365"/>
      <c r="X563" s="2365"/>
      <c r="Y563" s="2365"/>
      <c r="Z563" s="2365"/>
      <c r="AA563" s="2365"/>
      <c r="AB563" s="2365"/>
      <c r="AC563" s="2365"/>
      <c r="AD563" s="2365"/>
      <c r="AE563" s="2365"/>
      <c r="AF563" s="2365"/>
      <c r="AG563" s="257"/>
      <c r="AH563" s="257"/>
      <c r="AI563" s="257"/>
      <c r="AJ563" s="257"/>
      <c r="AK563" s="258"/>
      <c r="AL563" s="258"/>
      <c r="AM563" s="258"/>
      <c r="AN563" s="457"/>
      <c r="AP563" s="244"/>
      <c r="AQ563" s="245"/>
      <c r="AR563" s="245"/>
      <c r="AS563" s="245"/>
      <c r="AT563" s="251" t="s">
        <v>680</v>
      </c>
      <c r="AU563" s="245"/>
      <c r="AV563" s="2302" t="str">
        <f>IF(BJ599&gt;0,"failed","passed")</f>
        <v>failed</v>
      </c>
      <c r="AW563" s="2308"/>
      <c r="AX563" s="2308"/>
      <c r="AY563" s="2303"/>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5" t="s">
        <v>1718</v>
      </c>
      <c r="R566" s="2445"/>
      <c r="S566" s="2445"/>
      <c r="T566" s="2445"/>
      <c r="U566" s="2445"/>
      <c r="V566" s="2445"/>
      <c r="W566" s="2445"/>
      <c r="X566" s="2445"/>
      <c r="Y566" s="2445"/>
      <c r="Z566" s="2445"/>
      <c r="AA566" s="2445"/>
      <c r="AB566" s="2445"/>
      <c r="AC566" s="2445"/>
      <c r="AD566" s="2445"/>
      <c r="AE566" s="2445"/>
      <c r="AF566" s="2445"/>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5"/>
      <c r="R567" s="2445"/>
      <c r="S567" s="2445"/>
      <c r="T567" s="2445"/>
      <c r="U567" s="2445"/>
      <c r="V567" s="2445"/>
      <c r="W567" s="2445"/>
      <c r="X567" s="2445"/>
      <c r="Y567" s="2445"/>
      <c r="Z567" s="2445"/>
      <c r="AA567" s="2445"/>
      <c r="AB567" s="2445"/>
      <c r="AC567" s="2445"/>
      <c r="AD567" s="2445"/>
      <c r="AE567" s="2445"/>
      <c r="AF567" s="2445"/>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9" t="s">
        <v>2049</v>
      </c>
      <c r="R568" s="2240"/>
      <c r="S568" s="2448" t="s">
        <v>227</v>
      </c>
      <c r="T568" s="2448"/>
      <c r="U568" s="2239">
        <v>0.5</v>
      </c>
      <c r="V568" s="2240"/>
      <c r="W568" s="2239">
        <v>0.45</v>
      </c>
      <c r="X568" s="2240"/>
      <c r="Y568" s="2239">
        <v>0.4</v>
      </c>
      <c r="Z568" s="2240"/>
      <c r="AA568" s="2239">
        <v>0.35</v>
      </c>
      <c r="AB568" s="2240"/>
      <c r="AC568" s="2241">
        <v>0.3</v>
      </c>
      <c r="AD568" s="2242"/>
      <c r="AE568" s="2239">
        <v>0.2</v>
      </c>
      <c r="AF568" s="224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8"/>
      <c r="P569" s="2189"/>
      <c r="Q569" s="2310"/>
      <c r="R569" s="2229"/>
      <c r="S569" s="2375"/>
      <c r="T569" s="2375"/>
      <c r="U569" s="2229"/>
      <c r="V569" s="2229"/>
      <c r="W569" s="2229"/>
      <c r="X569" s="2229"/>
      <c r="Y569" s="2229"/>
      <c r="Z569" s="2229"/>
      <c r="AA569" s="2309"/>
      <c r="AB569" s="2309"/>
      <c r="AC569" s="2229"/>
      <c r="AD569" s="2229"/>
      <c r="AE569" s="2446"/>
      <c r="AF569" s="2447"/>
      <c r="AN569" s="457"/>
      <c r="AP569" s="238" t="s">
        <v>788</v>
      </c>
      <c r="AQ569" s="91"/>
      <c r="AR569" s="91"/>
      <c r="AS569" s="91"/>
      <c r="AT569" s="2325" t="str">
        <f>IF(OR(AV563="passed",BD567="passed"),"passed","failed")</f>
        <v>passed</v>
      </c>
      <c r="AU569" s="2343"/>
      <c r="AV569" s="2343"/>
      <c r="AW569" s="2343"/>
      <c r="AX569" s="2326"/>
    </row>
    <row r="570" spans="1:91" s="46" customFormat="1" ht="12.75" customHeight="1">
      <c r="A570" s="28"/>
      <c r="B570" s="106"/>
      <c r="C570" s="28"/>
      <c r="I570" s="362"/>
      <c r="J570" s="257"/>
      <c r="K570" s="174"/>
      <c r="L570" s="174"/>
      <c r="M570" s="174"/>
      <c r="N570" s="71"/>
      <c r="O570" s="2188"/>
      <c r="P570" s="2189"/>
      <c r="Q570" s="2210"/>
      <c r="R570" s="2211"/>
      <c r="S570" s="2211"/>
      <c r="T570" s="2211"/>
      <c r="U570" s="2211"/>
      <c r="V570" s="2211"/>
      <c r="W570" s="2211"/>
      <c r="X570" s="2211"/>
      <c r="Y570" s="2209"/>
      <c r="Z570" s="2209"/>
      <c r="AA570" s="2211"/>
      <c r="AB570" s="2211"/>
      <c r="AC570" s="2209"/>
      <c r="AD570" s="2209"/>
      <c r="AE570" s="2212"/>
      <c r="AF570" s="221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8"/>
      <c r="P571" s="2189"/>
      <c r="Q571" s="2210"/>
      <c r="R571" s="2211"/>
      <c r="S571" s="2211"/>
      <c r="T571" s="2211"/>
      <c r="U571" s="2211"/>
      <c r="V571" s="2211"/>
      <c r="W571" s="2211"/>
      <c r="X571" s="2211"/>
      <c r="Y571" s="2211"/>
      <c r="Z571" s="2211"/>
      <c r="AA571" s="2209"/>
      <c r="AB571" s="2209"/>
      <c r="AC571" s="2211"/>
      <c r="AD571" s="2211"/>
      <c r="AE571" s="2376"/>
      <c r="AF571" s="2377"/>
      <c r="AN571" s="457"/>
      <c r="AP571" s="247" t="s">
        <v>681</v>
      </c>
      <c r="AQ571" s="248"/>
      <c r="AR571" s="248"/>
      <c r="AS571" s="248"/>
      <c r="AT571" s="248"/>
      <c r="AU571" s="248"/>
      <c r="AV571" s="249"/>
      <c r="AW571" s="2372" t="str">
        <f>IF(AND(AND(AND(AND(AS551="passed",AU558="passed",BD567="passed",SUM(T615:X619)&gt;1)))),"YES","NO")</f>
        <v>YES</v>
      </c>
      <c r="AX571" s="2373"/>
      <c r="AY571" s="237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8"/>
      <c r="P572" s="2189"/>
      <c r="Q572" s="2210"/>
      <c r="R572" s="2211"/>
      <c r="S572" s="2211"/>
      <c r="T572" s="2211"/>
      <c r="U572" s="2211"/>
      <c r="V572" s="2211"/>
      <c r="W572" s="2211"/>
      <c r="X572" s="2211"/>
      <c r="Y572" s="2209"/>
      <c r="Z572" s="2209"/>
      <c r="AA572" s="2211"/>
      <c r="AB572" s="2211"/>
      <c r="AC572" s="2209"/>
      <c r="AD572" s="2209"/>
      <c r="AE572" s="2212"/>
      <c r="AF572" s="2213"/>
      <c r="AN572" s="457"/>
    </row>
    <row r="573" spans="1:91" s="46" customFormat="1" ht="12.75" customHeight="1">
      <c r="A573" s="28"/>
      <c r="B573" s="106"/>
      <c r="C573" s="28"/>
      <c r="I573" s="362"/>
      <c r="J573" s="257"/>
      <c r="K573" s="174"/>
      <c r="L573" s="174"/>
      <c r="M573" s="174"/>
      <c r="N573" s="71"/>
      <c r="O573" s="2188"/>
      <c r="P573" s="2189"/>
      <c r="Q573" s="2210"/>
      <c r="R573" s="2211"/>
      <c r="S573" s="2211"/>
      <c r="T573" s="2211"/>
      <c r="U573" s="2211"/>
      <c r="V573" s="2211"/>
      <c r="W573" s="2209"/>
      <c r="X573" s="2209"/>
      <c r="Y573" s="2211"/>
      <c r="Z573" s="2211"/>
      <c r="AA573" s="2209"/>
      <c r="AB573" s="2209"/>
      <c r="AC573" s="2211"/>
      <c r="AD573" s="2211"/>
      <c r="AE573" s="2376"/>
      <c r="AF573" s="2377"/>
      <c r="AN573" s="457"/>
    </row>
    <row r="574" spans="1:91" s="46" customFormat="1" ht="12.75" customHeight="1">
      <c r="A574" s="28"/>
      <c r="B574" s="106"/>
      <c r="C574" s="28"/>
      <c r="I574" s="362"/>
      <c r="J574" s="257"/>
      <c r="K574" s="174"/>
      <c r="L574" s="174"/>
      <c r="M574" s="174"/>
      <c r="N574" s="71"/>
      <c r="O574" s="2188"/>
      <c r="P574" s="2189"/>
      <c r="Q574" s="2210"/>
      <c r="R574" s="2211"/>
      <c r="S574" s="2211"/>
      <c r="T574" s="2211"/>
      <c r="U574" s="2211"/>
      <c r="V574" s="2211"/>
      <c r="W574" s="2211"/>
      <c r="X574" s="2211"/>
      <c r="Y574" s="2209"/>
      <c r="Z574" s="2209"/>
      <c r="AA574" s="2211"/>
      <c r="AB574" s="2211"/>
      <c r="AC574" s="2209"/>
      <c r="AD574" s="2209"/>
      <c r="AE574" s="2212"/>
      <c r="AF574" s="2213"/>
      <c r="AN574" s="457"/>
      <c r="AU574" s="65"/>
      <c r="AV574" s="65"/>
      <c r="AW574" s="90"/>
      <c r="AX574" s="91"/>
      <c r="AY574" s="91"/>
      <c r="AZ574" s="100" t="s">
        <v>1275</v>
      </c>
      <c r="BA574" s="2353" t="s">
        <v>789</v>
      </c>
      <c r="BB574" s="2354"/>
      <c r="BC574" s="2354"/>
      <c r="BD574" s="2354"/>
      <c r="BE574" s="2355"/>
      <c r="BF574" s="2362">
        <f>SUM(O615:S619)</f>
        <v>22</v>
      </c>
      <c r="BG574" s="2363"/>
      <c r="BH574" s="2363"/>
      <c r="BI574" s="2363"/>
      <c r="BJ574" s="2364"/>
      <c r="BK574" s="2200">
        <f>SUM(T615:X619)</f>
        <v>22</v>
      </c>
      <c r="BL574" s="2201"/>
      <c r="BM574" s="2201"/>
      <c r="BN574" s="2201"/>
      <c r="BO574" s="2202"/>
    </row>
    <row r="575" spans="1:91" s="46" customFormat="1" ht="12.75" customHeight="1">
      <c r="A575" s="28"/>
      <c r="B575" s="57"/>
      <c r="C575" s="28"/>
      <c r="I575" s="2250" t="s">
        <v>1716</v>
      </c>
      <c r="J575" s="2251"/>
      <c r="K575" s="2251"/>
      <c r="L575" s="2251"/>
      <c r="M575" s="2251"/>
      <c r="N575" s="2252"/>
      <c r="O575" s="2188">
        <v>0.5</v>
      </c>
      <c r="P575" s="2189"/>
      <c r="Q575" s="2443"/>
      <c r="R575" s="2235"/>
      <c r="S575" s="2211"/>
      <c r="T575" s="2211"/>
      <c r="U575" s="2437" t="s">
        <v>1720</v>
      </c>
      <c r="V575" s="2437"/>
      <c r="W575" s="2444">
        <v>37.5</v>
      </c>
      <c r="X575" s="2444"/>
      <c r="Y575" s="2235"/>
      <c r="Z575" s="2235"/>
      <c r="AA575" s="2444"/>
      <c r="AB575" s="2444"/>
      <c r="AC575" s="2235"/>
      <c r="AD575" s="2235"/>
      <c r="AE575" s="2435"/>
      <c r="AF575" s="2436"/>
      <c r="AN575" s="457"/>
      <c r="CL575" s="16"/>
      <c r="CM575" s="16"/>
    </row>
    <row r="576" spans="1:91" s="46" customFormat="1" ht="12.75" customHeight="1">
      <c r="A576" s="28"/>
      <c r="B576" s="207"/>
      <c r="C576" s="101"/>
      <c r="D576" s="28"/>
      <c r="E576" s="28"/>
      <c r="I576" s="2250"/>
      <c r="J576" s="2251"/>
      <c r="K576" s="2251"/>
      <c r="L576" s="2251"/>
      <c r="M576" s="2251"/>
      <c r="N576" s="2252"/>
      <c r="O576" s="2188">
        <v>0.45</v>
      </c>
      <c r="P576" s="2189"/>
      <c r="Q576" s="2210"/>
      <c r="R576" s="2211"/>
      <c r="S576" s="2211"/>
      <c r="T576" s="2211"/>
      <c r="U576" s="2217" t="s">
        <v>144</v>
      </c>
      <c r="V576" s="2217"/>
      <c r="W576" s="2209">
        <v>33.799999999999997</v>
      </c>
      <c r="X576" s="2209"/>
      <c r="Y576" s="2209"/>
      <c r="Z576" s="2209"/>
      <c r="AA576" s="2211"/>
      <c r="AB576" s="2211"/>
      <c r="AC576" s="2209"/>
      <c r="AD576" s="2209"/>
      <c r="AE576" s="2212"/>
      <c r="AF576" s="2213"/>
      <c r="AN576" s="457"/>
      <c r="CL576" s="16"/>
      <c r="CM576" s="16"/>
    </row>
    <row r="577" spans="1:96" s="46" customFormat="1" ht="12.75" customHeight="1">
      <c r="A577" s="28"/>
      <c r="B577" s="8"/>
      <c r="C577" s="8"/>
      <c r="D577" s="8"/>
      <c r="E577" s="8"/>
      <c r="I577" s="2250"/>
      <c r="J577" s="2251"/>
      <c r="K577" s="2251"/>
      <c r="L577" s="2251"/>
      <c r="M577" s="2251"/>
      <c r="N577" s="2252"/>
      <c r="O577" s="2188">
        <v>0.4</v>
      </c>
      <c r="P577" s="2189"/>
      <c r="Q577" s="2210"/>
      <c r="R577" s="2211"/>
      <c r="S577" s="2217" t="s">
        <v>1719</v>
      </c>
      <c r="T577" s="2217"/>
      <c r="U577" s="2209">
        <v>20</v>
      </c>
      <c r="V577" s="2209"/>
      <c r="W577" s="2209">
        <v>30</v>
      </c>
      <c r="X577" s="2209"/>
      <c r="Y577" s="2209"/>
      <c r="Z577" s="2209"/>
      <c r="AA577" s="2209"/>
      <c r="AB577" s="2209"/>
      <c r="AC577" s="2209"/>
      <c r="AD577" s="2209"/>
      <c r="AE577" s="2212"/>
      <c r="AF577" s="2213"/>
      <c r="AN577" s="457"/>
      <c r="AP577" s="2356" t="s">
        <v>228</v>
      </c>
      <c r="AQ577" s="2357"/>
      <c r="AR577" s="2357"/>
      <c r="AS577" s="2357"/>
      <c r="AT577" s="2357"/>
      <c r="AU577" s="2357"/>
      <c r="AV577" s="2357"/>
      <c r="AW577" s="2357"/>
      <c r="AX577" s="2357"/>
      <c r="AY577" s="2357"/>
      <c r="AZ577" s="2357"/>
      <c r="BA577" s="2357"/>
      <c r="BB577" s="2357"/>
      <c r="BC577" s="2357"/>
      <c r="BD577" s="2357"/>
      <c r="BE577" s="2357"/>
      <c r="BF577" s="2357"/>
      <c r="BG577" s="2357"/>
      <c r="BH577" s="2357"/>
      <c r="BI577" s="2357"/>
      <c r="BJ577" s="2358"/>
      <c r="BK577" s="2337">
        <f>BF574</f>
        <v>22</v>
      </c>
      <c r="BL577" s="2338"/>
      <c r="BM577" s="2338"/>
      <c r="BN577" s="2338"/>
      <c r="BO577" s="233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0"/>
      <c r="J578" s="2251"/>
      <c r="K578" s="2251"/>
      <c r="L578" s="2251"/>
      <c r="M578" s="2251"/>
      <c r="N578" s="2252"/>
      <c r="O578" s="2188">
        <v>0.35</v>
      </c>
      <c r="P578" s="2189"/>
      <c r="Q578" s="2210"/>
      <c r="R578" s="2211"/>
      <c r="S578" s="2217" t="s">
        <v>2051</v>
      </c>
      <c r="T578" s="2217"/>
      <c r="U578" s="2209">
        <v>17.5</v>
      </c>
      <c r="V578" s="2209"/>
      <c r="W578" s="2209">
        <v>26.3</v>
      </c>
      <c r="X578" s="2209"/>
      <c r="Y578" s="2209">
        <v>35</v>
      </c>
      <c r="Z578" s="2209"/>
      <c r="AA578" s="2209"/>
      <c r="AB578" s="2209"/>
      <c r="AC578" s="2209">
        <v>50</v>
      </c>
      <c r="AD578" s="2209"/>
      <c r="AE578" s="2212"/>
      <c r="AF578" s="2213"/>
      <c r="AN578" s="457"/>
      <c r="AP578" s="2359"/>
      <c r="AQ578" s="2360"/>
      <c r="AR578" s="2360"/>
      <c r="AS578" s="2360"/>
      <c r="AT578" s="2360"/>
      <c r="AU578" s="2360"/>
      <c r="AV578" s="2360"/>
      <c r="AW578" s="2360"/>
      <c r="AX578" s="2360"/>
      <c r="AY578" s="2360"/>
      <c r="AZ578" s="2360"/>
      <c r="BA578" s="2360"/>
      <c r="BB578" s="2360"/>
      <c r="BC578" s="2360"/>
      <c r="BD578" s="2360"/>
      <c r="BE578" s="2360"/>
      <c r="BF578" s="2360"/>
      <c r="BG578" s="2360"/>
      <c r="BH578" s="2360"/>
      <c r="BI578" s="2360"/>
      <c r="BJ578" s="2361"/>
      <c r="BK578" s="2340"/>
      <c r="BL578" s="2341"/>
      <c r="BM578" s="2341"/>
      <c r="BN578" s="2341"/>
      <c r="BO578" s="234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0"/>
      <c r="J579" s="2251"/>
      <c r="K579" s="2251"/>
      <c r="L579" s="2251"/>
      <c r="M579" s="2251"/>
      <c r="N579" s="2252"/>
      <c r="O579" s="2188">
        <v>0.3</v>
      </c>
      <c r="P579" s="2189"/>
      <c r="Q579" s="2210"/>
      <c r="R579" s="2211"/>
      <c r="S579" s="2217" t="s">
        <v>2052</v>
      </c>
      <c r="T579" s="2217"/>
      <c r="U579" s="2209">
        <v>15</v>
      </c>
      <c r="V579" s="2209"/>
      <c r="W579" s="2209">
        <v>22.5</v>
      </c>
      <c r="X579" s="2209"/>
      <c r="Y579" s="2209">
        <v>30</v>
      </c>
      <c r="Z579" s="2209"/>
      <c r="AA579" s="2209">
        <v>37.5</v>
      </c>
      <c r="AB579" s="2209"/>
      <c r="AC579" s="2209">
        <v>45</v>
      </c>
      <c r="AD579" s="2209"/>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2">
        <v>5</v>
      </c>
      <c r="BK579" s="2318"/>
      <c r="BL579" s="2318"/>
      <c r="BM579" s="2318"/>
      <c r="BN579" s="1793"/>
      <c r="BO579" s="1792">
        <v>4</v>
      </c>
      <c r="BP579" s="2318"/>
      <c r="BQ579" s="2318"/>
      <c r="BR579" s="2318"/>
      <c r="BS579" s="1793"/>
      <c r="BT579" s="1792">
        <v>3</v>
      </c>
      <c r="BU579" s="2318"/>
      <c r="BV579" s="2318"/>
      <c r="BW579" s="2318"/>
      <c r="BX579" s="1793"/>
      <c r="BY579" s="1792">
        <v>2</v>
      </c>
      <c r="BZ579" s="2318"/>
      <c r="CA579" s="2318"/>
      <c r="CB579" s="2318"/>
      <c r="CC579" s="1793"/>
      <c r="CD579" s="1792">
        <v>1</v>
      </c>
      <c r="CE579" s="2318"/>
      <c r="CF579" s="2318"/>
      <c r="CG579" s="2318"/>
      <c r="CH579" s="1793"/>
      <c r="CI579" s="1792">
        <v>0</v>
      </c>
      <c r="CJ579" s="2318"/>
      <c r="CK579" s="2318"/>
      <c r="CL579" s="2318"/>
      <c r="CM579" s="1793"/>
      <c r="CN579" s="65"/>
      <c r="CO579" s="65"/>
      <c r="CP579" s="65"/>
      <c r="CQ579" s="65"/>
      <c r="CR579" s="65"/>
    </row>
    <row r="580" spans="1:96" s="46" customFormat="1" ht="12.75" customHeight="1">
      <c r="A580" s="28"/>
      <c r="B580" s="8"/>
      <c r="C580" s="8"/>
      <c r="D580" s="8"/>
      <c r="E580" s="8"/>
      <c r="I580" s="2250"/>
      <c r="J580" s="2251"/>
      <c r="K580" s="2251"/>
      <c r="L580" s="2251"/>
      <c r="M580" s="2251"/>
      <c r="N580" s="2252"/>
      <c r="O580" s="2188">
        <v>0.25</v>
      </c>
      <c r="P580" s="2189"/>
      <c r="Q580" s="2210"/>
      <c r="R580" s="2211"/>
      <c r="S580" s="2217" t="s">
        <v>2053</v>
      </c>
      <c r="T580" s="2217"/>
      <c r="U580" s="2209">
        <v>12.5</v>
      </c>
      <c r="V580" s="2209"/>
      <c r="W580" s="2209">
        <v>18.8</v>
      </c>
      <c r="X580" s="2209"/>
      <c r="Y580" s="2209">
        <v>25</v>
      </c>
      <c r="Z580" s="2209"/>
      <c r="AA580" s="2209">
        <v>31.3</v>
      </c>
      <c r="AB580" s="2209"/>
      <c r="AC580" s="2209">
        <v>37.5</v>
      </c>
      <c r="AD580" s="2209"/>
      <c r="AE580" s="2212">
        <v>50</v>
      </c>
      <c r="AF580" s="2213"/>
      <c r="AN580" s="457"/>
      <c r="AP580" s="2322" t="str">
        <f t="shared" ref="AP580:AP586" si="0">J614</f>
        <v>5 BR</v>
      </c>
      <c r="AQ580" s="2323"/>
      <c r="AR580" s="2323"/>
      <c r="AS580" s="2323"/>
      <c r="AT580" s="2324"/>
      <c r="AU580" s="2305">
        <f t="shared" ref="AU580:AU585" si="1">O614</f>
        <v>0</v>
      </c>
      <c r="AV580" s="2306"/>
      <c r="AW580" s="2306"/>
      <c r="AX580" s="2306"/>
      <c r="AY580" s="2307"/>
      <c r="AZ580" s="2305">
        <f t="shared" ref="AZ580:AZ585" si="2">T614</f>
        <v>0</v>
      </c>
      <c r="BA580" s="2306"/>
      <c r="BB580" s="2306"/>
      <c r="BC580" s="2306"/>
      <c r="BD580" s="2307"/>
      <c r="BE580" s="1920">
        <f t="shared" ref="BE580:BE585" si="3">Y614</f>
        <v>0</v>
      </c>
      <c r="BF580" s="1921"/>
      <c r="BG580" s="1921"/>
      <c r="BH580" s="1921"/>
      <c r="BI580" s="1922"/>
      <c r="BJ580" s="1792">
        <f>IF(OR(AP590=0,BE580&gt;=0.1),0,1)</f>
        <v>0</v>
      </c>
      <c r="BK580" s="2318"/>
      <c r="BL580" s="2318"/>
      <c r="BM580" s="2318"/>
      <c r="BN580" s="1793"/>
      <c r="BO580" s="1792"/>
      <c r="BP580" s="2318"/>
      <c r="BQ580" s="2318"/>
      <c r="BR580" s="2318"/>
      <c r="BS580" s="1793"/>
      <c r="BT580" s="1792"/>
      <c r="BU580" s="2318"/>
      <c r="BV580" s="2318"/>
      <c r="BW580" s="2318"/>
      <c r="BX580" s="1793"/>
      <c r="BY580" s="1792"/>
      <c r="BZ580" s="2318"/>
      <c r="CA580" s="2318"/>
      <c r="CB580" s="2318"/>
      <c r="CC580" s="1793"/>
      <c r="CD580" s="1792"/>
      <c r="CE580" s="2318"/>
      <c r="CF580" s="2318"/>
      <c r="CG580" s="2318"/>
      <c r="CH580" s="1793"/>
      <c r="CI580" s="1792"/>
      <c r="CJ580" s="2318"/>
      <c r="CK580" s="2318"/>
      <c r="CL580" s="2318"/>
      <c r="CM580" s="1793"/>
      <c r="CN580" s="65"/>
      <c r="CO580" s="65"/>
      <c r="CP580" s="65"/>
      <c r="CQ580" s="65"/>
      <c r="CR580" s="65"/>
    </row>
    <row r="581" spans="1:96" s="46" customFormat="1" ht="12.75" customHeight="1">
      <c r="A581" s="207"/>
      <c r="B581" s="8"/>
      <c r="C581" s="8"/>
      <c r="D581" s="8"/>
      <c r="E581" s="8"/>
      <c r="I581" s="2250"/>
      <c r="J581" s="2251"/>
      <c r="K581" s="2251"/>
      <c r="L581" s="2251"/>
      <c r="M581" s="2251"/>
      <c r="N581" s="2252"/>
      <c r="O581" s="2188">
        <v>0.2</v>
      </c>
      <c r="P581" s="2189"/>
      <c r="Q581" s="2210"/>
      <c r="R581" s="2211"/>
      <c r="S581" s="2298" t="s">
        <v>2056</v>
      </c>
      <c r="T581" s="2298"/>
      <c r="U581" s="2209">
        <v>10</v>
      </c>
      <c r="V581" s="2209"/>
      <c r="W581" s="2209">
        <v>15</v>
      </c>
      <c r="X581" s="2209"/>
      <c r="Y581" s="2209">
        <v>20</v>
      </c>
      <c r="Z581" s="2209"/>
      <c r="AA581" s="2209">
        <v>25</v>
      </c>
      <c r="AB581" s="2209"/>
      <c r="AC581" s="2209">
        <v>30</v>
      </c>
      <c r="AD581" s="2209"/>
      <c r="AE581" s="2212">
        <v>40</v>
      </c>
      <c r="AF581" s="2213"/>
      <c r="AN581" s="457"/>
      <c r="AP581" s="2322" t="str">
        <f t="shared" si="0"/>
        <v>4 BR</v>
      </c>
      <c r="AQ581" s="2323"/>
      <c r="AR581" s="2323"/>
      <c r="AS581" s="2323"/>
      <c r="AT581" s="2324"/>
      <c r="AU581" s="2305">
        <f t="shared" si="1"/>
        <v>0</v>
      </c>
      <c r="AV581" s="2306"/>
      <c r="AW581" s="2306"/>
      <c r="AX581" s="2306"/>
      <c r="AY581" s="2307"/>
      <c r="AZ581" s="2305">
        <f t="shared" si="2"/>
        <v>0</v>
      </c>
      <c r="BA581" s="2306"/>
      <c r="BB581" s="2306"/>
      <c r="BC581" s="2306"/>
      <c r="BD581" s="2307"/>
      <c r="BE581" s="1920">
        <f t="shared" si="3"/>
        <v>0</v>
      </c>
      <c r="BF581" s="1921"/>
      <c r="BG581" s="1921"/>
      <c r="BH581" s="1921"/>
      <c r="BI581" s="1922"/>
      <c r="BJ581" s="1792"/>
      <c r="BK581" s="2318"/>
      <c r="BL581" s="2318"/>
      <c r="BM581" s="2318"/>
      <c r="BN581" s="1793"/>
      <c r="BO581" s="1792">
        <f>IF(AND(AND(AZ580=0,BJ580=0,AP591=1)),1,0)</f>
        <v>0</v>
      </c>
      <c r="BP581" s="2318"/>
      <c r="BQ581" s="2318"/>
      <c r="BR581" s="2318"/>
      <c r="BS581" s="1793"/>
      <c r="BT581" s="1792"/>
      <c r="BU581" s="2318"/>
      <c r="BV581" s="2318"/>
      <c r="BW581" s="2318"/>
      <c r="BX581" s="1793"/>
      <c r="BY581" s="1792"/>
      <c r="BZ581" s="2318"/>
      <c r="CA581" s="2318"/>
      <c r="CB581" s="2318"/>
      <c r="CC581" s="1793"/>
      <c r="CD581" s="1792"/>
      <c r="CE581" s="2318"/>
      <c r="CF581" s="2318"/>
      <c r="CG581" s="2318"/>
      <c r="CH581" s="1793"/>
      <c r="CI581" s="1792"/>
      <c r="CJ581" s="2318"/>
      <c r="CK581" s="2318"/>
      <c r="CL581" s="2318"/>
      <c r="CM581" s="1793"/>
      <c r="CN581" s="65"/>
      <c r="CO581" s="65"/>
      <c r="CP581" s="65"/>
      <c r="CQ581" s="65"/>
      <c r="CR581" s="65"/>
    </row>
    <row r="582" spans="1:96" s="46" customFormat="1" ht="12.75" customHeight="1">
      <c r="A582" s="207"/>
      <c r="B582" s="8"/>
      <c r="C582" s="8"/>
      <c r="D582" s="8"/>
      <c r="E582" s="8"/>
      <c r="I582" s="2250"/>
      <c r="J582" s="2251"/>
      <c r="K582" s="2251"/>
      <c r="L582" s="2251"/>
      <c r="M582" s="2251"/>
      <c r="N582" s="2252"/>
      <c r="O582" s="2188">
        <v>0.15</v>
      </c>
      <c r="P582" s="2189"/>
      <c r="Q582" s="2210"/>
      <c r="R582" s="2211"/>
      <c r="S582" s="2217" t="s">
        <v>2054</v>
      </c>
      <c r="T582" s="2217"/>
      <c r="U582" s="2209">
        <v>7.5</v>
      </c>
      <c r="V582" s="2209"/>
      <c r="W582" s="2209">
        <v>11.3</v>
      </c>
      <c r="X582" s="2209"/>
      <c r="Y582" s="2209">
        <v>15</v>
      </c>
      <c r="Z582" s="2209"/>
      <c r="AA582" s="2209">
        <v>18.8</v>
      </c>
      <c r="AB582" s="2209"/>
      <c r="AC582" s="2209">
        <v>22.5</v>
      </c>
      <c r="AD582" s="2209"/>
      <c r="AE582" s="2212">
        <v>30</v>
      </c>
      <c r="AF582" s="2213"/>
      <c r="AK582" s="165"/>
      <c r="AL582" s="165"/>
      <c r="AM582" s="165"/>
      <c r="AN582" s="457"/>
      <c r="AP582" s="2322" t="str">
        <f t="shared" si="0"/>
        <v>3 BR</v>
      </c>
      <c r="AQ582" s="2323"/>
      <c r="AR582" s="2323"/>
      <c r="AS582" s="2323"/>
      <c r="AT582" s="2324"/>
      <c r="AU582" s="2305">
        <f t="shared" si="1"/>
        <v>0</v>
      </c>
      <c r="AV582" s="2306"/>
      <c r="AW582" s="2306"/>
      <c r="AX582" s="2306"/>
      <c r="AY582" s="2307"/>
      <c r="AZ582" s="2305">
        <f t="shared" si="2"/>
        <v>0</v>
      </c>
      <c r="BA582" s="2306"/>
      <c r="BB582" s="2306"/>
      <c r="BC582" s="2306"/>
      <c r="BD582" s="2307"/>
      <c r="BE582" s="1920">
        <f t="shared" si="3"/>
        <v>0</v>
      </c>
      <c r="BF582" s="1921"/>
      <c r="BG582" s="1921"/>
      <c r="BH582" s="1921"/>
      <c r="BI582" s="1922"/>
      <c r="BJ582" s="1792"/>
      <c r="BK582" s="2318"/>
      <c r="BL582" s="2318"/>
      <c r="BM582" s="2318"/>
      <c r="BN582" s="1793"/>
      <c r="BO582" s="1792"/>
      <c r="BP582" s="2318"/>
      <c r="BQ582" s="2318"/>
      <c r="BR582" s="2318"/>
      <c r="BS582" s="1793"/>
      <c r="BT582" s="1792">
        <f>IF(AND(AND(AZ580+AZ581=0,BJ580+BO581=0,AP592=1)),1,0)</f>
        <v>0</v>
      </c>
      <c r="BU582" s="2318"/>
      <c r="BV582" s="2318"/>
      <c r="BW582" s="2318"/>
      <c r="BX582" s="1793"/>
      <c r="BY582" s="1792"/>
      <c r="BZ582" s="2318"/>
      <c r="CA582" s="2318"/>
      <c r="CB582" s="2318"/>
      <c r="CC582" s="1793"/>
      <c r="CD582" s="1792"/>
      <c r="CE582" s="2318"/>
      <c r="CF582" s="2318"/>
      <c r="CG582" s="2318"/>
      <c r="CH582" s="1793"/>
      <c r="CI582" s="1792"/>
      <c r="CJ582" s="2318"/>
      <c r="CK582" s="2318"/>
      <c r="CL582" s="2318"/>
      <c r="CM582" s="1793"/>
      <c r="CN582" s="65"/>
      <c r="CO582" s="65"/>
      <c r="CP582" s="65"/>
      <c r="CQ582" s="65"/>
      <c r="CR582" s="65"/>
    </row>
    <row r="583" spans="1:96" s="46" customFormat="1" ht="12.75" customHeight="1" thickBot="1">
      <c r="B583" s="8"/>
      <c r="C583" s="8"/>
      <c r="D583" s="8"/>
      <c r="E583" s="8"/>
      <c r="I583" s="2253"/>
      <c r="J583" s="2254"/>
      <c r="K583" s="2254"/>
      <c r="L583" s="2254"/>
      <c r="M583" s="2254"/>
      <c r="N583" s="2255"/>
      <c r="O583" s="2188">
        <v>0.1</v>
      </c>
      <c r="P583" s="2189"/>
      <c r="Q583" s="2296"/>
      <c r="R583" s="2297"/>
      <c r="S583" s="2217" t="s">
        <v>2055</v>
      </c>
      <c r="T583" s="2217"/>
      <c r="U583" s="2304">
        <v>5</v>
      </c>
      <c r="V583" s="2304"/>
      <c r="W583" s="2304">
        <v>7.5</v>
      </c>
      <c r="X583" s="2304"/>
      <c r="Y583" s="2304">
        <v>10</v>
      </c>
      <c r="Z583" s="2304"/>
      <c r="AA583" s="2304">
        <v>12.5</v>
      </c>
      <c r="AB583" s="2304"/>
      <c r="AC583" s="2304">
        <v>15</v>
      </c>
      <c r="AD583" s="2304"/>
      <c r="AE583" s="2462">
        <v>20</v>
      </c>
      <c r="AF583" s="2463"/>
      <c r="AK583" s="264"/>
      <c r="AL583" s="264"/>
      <c r="AM583" s="8"/>
      <c r="AN583" s="457"/>
      <c r="AP583" s="2322" t="str">
        <f t="shared" si="0"/>
        <v>2 BR</v>
      </c>
      <c r="AQ583" s="2323"/>
      <c r="AR583" s="2323"/>
      <c r="AS583" s="2323"/>
      <c r="AT583" s="2324"/>
      <c r="AU583" s="2305">
        <f t="shared" si="1"/>
        <v>3</v>
      </c>
      <c r="AV583" s="2306"/>
      <c r="AW583" s="2306"/>
      <c r="AX583" s="2306"/>
      <c r="AY583" s="2307"/>
      <c r="AZ583" s="2305">
        <f t="shared" si="2"/>
        <v>3</v>
      </c>
      <c r="BA583" s="2306"/>
      <c r="BB583" s="2306"/>
      <c r="BC583" s="2306"/>
      <c r="BD583" s="2307"/>
      <c r="BE583" s="1920">
        <f t="shared" si="3"/>
        <v>1</v>
      </c>
      <c r="BF583" s="1921"/>
      <c r="BG583" s="1921"/>
      <c r="BH583" s="1921"/>
      <c r="BI583" s="1922"/>
      <c r="BJ583" s="1792"/>
      <c r="BK583" s="2318"/>
      <c r="BL583" s="2318"/>
      <c r="BM583" s="2318"/>
      <c r="BN583" s="1793"/>
      <c r="BO583" s="1792"/>
      <c r="BP583" s="2318"/>
      <c r="BQ583" s="2318"/>
      <c r="BR583" s="2318"/>
      <c r="BS583" s="1793"/>
      <c r="BT583" s="1792"/>
      <c r="BU583" s="2318"/>
      <c r="BV583" s="2318"/>
      <c r="BW583" s="2318"/>
      <c r="BX583" s="1793"/>
      <c r="BY583" s="1792">
        <f>IF(AND(AND(AZ580+AZ581+AZ582=0,BO581+BT582+BJ580=0,AP593=1)),1,0)</f>
        <v>0</v>
      </c>
      <c r="BZ583" s="2318"/>
      <c r="CA583" s="2318"/>
      <c r="CB583" s="2318"/>
      <c r="CC583" s="1793"/>
      <c r="CD583" s="1792"/>
      <c r="CE583" s="2318"/>
      <c r="CF583" s="2318"/>
      <c r="CG583" s="2318"/>
      <c r="CH583" s="1793"/>
      <c r="CI583" s="1792"/>
      <c r="CJ583" s="2318"/>
      <c r="CK583" s="2318"/>
      <c r="CL583" s="2318"/>
      <c r="CM583" s="1793"/>
      <c r="CN583" s="65"/>
      <c r="CO583" s="65"/>
      <c r="CP583" s="65"/>
      <c r="CQ583" s="65"/>
      <c r="CR583" s="65"/>
    </row>
    <row r="584" spans="1:96" s="46" customFormat="1" ht="12.75" customHeight="1">
      <c r="B584" s="8"/>
      <c r="C584" s="8"/>
      <c r="D584" s="8"/>
      <c r="E584" s="1924" t="s">
        <v>1056</v>
      </c>
      <c r="F584" s="1936"/>
      <c r="G584" s="1936"/>
      <c r="H584" s="1936"/>
      <c r="I584" s="1936"/>
      <c r="J584" s="1936"/>
      <c r="K584" s="1936"/>
      <c r="L584" s="1936"/>
      <c r="M584" s="1936"/>
      <c r="N584" s="1936"/>
      <c r="O584" s="1936"/>
      <c r="P584" s="1936"/>
      <c r="Q584" s="1936"/>
      <c r="R584" s="1936"/>
      <c r="S584" s="1936"/>
      <c r="T584" s="1936"/>
      <c r="U584" s="1936"/>
      <c r="V584" s="1936"/>
      <c r="W584" s="1936"/>
      <c r="X584" s="1936"/>
      <c r="Y584" s="1936"/>
      <c r="Z584" s="1936"/>
      <c r="AA584" s="1936"/>
      <c r="AB584" s="1936"/>
      <c r="AC584" s="1936"/>
      <c r="AD584" s="1936"/>
      <c r="AE584" s="1936"/>
      <c r="AF584" s="1936"/>
      <c r="AG584" s="1936"/>
      <c r="AH584" s="1937"/>
      <c r="AK584" s="264"/>
      <c r="AL584" s="264"/>
      <c r="AM584" s="8"/>
      <c r="AN584" s="457"/>
      <c r="AP584" s="2322" t="str">
        <f t="shared" si="0"/>
        <v>1 BR</v>
      </c>
      <c r="AQ584" s="2323"/>
      <c r="AR584" s="2323"/>
      <c r="AS584" s="2323"/>
      <c r="AT584" s="2324"/>
      <c r="AU584" s="2305">
        <f t="shared" si="1"/>
        <v>19</v>
      </c>
      <c r="AV584" s="2306"/>
      <c r="AW584" s="2306"/>
      <c r="AX584" s="2306"/>
      <c r="AY584" s="2307"/>
      <c r="AZ584" s="2305">
        <f t="shared" si="2"/>
        <v>19</v>
      </c>
      <c r="BA584" s="2306"/>
      <c r="BB584" s="2306"/>
      <c r="BC584" s="2306"/>
      <c r="BD584" s="2307"/>
      <c r="BE584" s="1920">
        <f t="shared" si="3"/>
        <v>1</v>
      </c>
      <c r="BF584" s="1921"/>
      <c r="BG584" s="1921"/>
      <c r="BH584" s="1921"/>
      <c r="BI584" s="1922"/>
      <c r="BJ584" s="1792"/>
      <c r="BK584" s="2318"/>
      <c r="BL584" s="2318"/>
      <c r="BM584" s="2318"/>
      <c r="BN584" s="1793"/>
      <c r="BO584" s="1792"/>
      <c r="BP584" s="2318"/>
      <c r="BQ584" s="2318"/>
      <c r="BR584" s="2318"/>
      <c r="BS584" s="1793"/>
      <c r="BT584" s="1792"/>
      <c r="BU584" s="2318"/>
      <c r="BV584" s="2318"/>
      <c r="BW584" s="2318"/>
      <c r="BX584" s="1793"/>
      <c r="BY584" s="1792"/>
      <c r="BZ584" s="2318"/>
      <c r="CA584" s="2318"/>
      <c r="CB584" s="2318"/>
      <c r="CC584" s="1793"/>
      <c r="CD584" s="1792">
        <f>IF(AND(AND(BE581+BE582+BE583+BE580=0,BT582+BY583+BO581+BJ580=0,AP594=1)),1,0)</f>
        <v>0</v>
      </c>
      <c r="CE584" s="2318"/>
      <c r="CF584" s="2318"/>
      <c r="CG584" s="2318"/>
      <c r="CH584" s="1793"/>
      <c r="CI584" s="1792"/>
      <c r="CJ584" s="2318"/>
      <c r="CK584" s="2318"/>
      <c r="CL584" s="2318"/>
      <c r="CM584" s="1793"/>
      <c r="CN584" s="65"/>
      <c r="CO584" s="65"/>
      <c r="CP584" s="65"/>
      <c r="CQ584" s="65"/>
      <c r="CR584" s="65"/>
    </row>
    <row r="585" spans="1:96" s="46" customFormat="1" ht="12.75" customHeight="1">
      <c r="E585" s="2423"/>
      <c r="F585" s="1951"/>
      <c r="G585" s="1951"/>
      <c r="H585" s="1951"/>
      <c r="I585" s="1951"/>
      <c r="J585" s="1951"/>
      <c r="K585" s="1951"/>
      <c r="L585" s="1951"/>
      <c r="M585" s="1951"/>
      <c r="N585" s="1951"/>
      <c r="O585" s="1951"/>
      <c r="P585" s="1951"/>
      <c r="Q585" s="1951"/>
      <c r="R585" s="1951"/>
      <c r="S585" s="1951"/>
      <c r="T585" s="1951"/>
      <c r="U585" s="1951"/>
      <c r="V585" s="1951"/>
      <c r="W585" s="1951"/>
      <c r="X585" s="1951"/>
      <c r="Y585" s="1951"/>
      <c r="Z585" s="1951"/>
      <c r="AA585" s="1951"/>
      <c r="AB585" s="1951"/>
      <c r="AC585" s="1951"/>
      <c r="AD585" s="1951"/>
      <c r="AE585" s="1951"/>
      <c r="AF585" s="1951"/>
      <c r="AG585" s="1951"/>
      <c r="AH585" s="2424"/>
      <c r="AN585" s="457"/>
      <c r="AP585" s="2322" t="str">
        <f t="shared" si="0"/>
        <v>SRO</v>
      </c>
      <c r="AQ585" s="2323"/>
      <c r="AR585" s="2323"/>
      <c r="AS585" s="2323"/>
      <c r="AT585" s="2324"/>
      <c r="AU585" s="2305">
        <f t="shared" si="1"/>
        <v>0</v>
      </c>
      <c r="AV585" s="2306"/>
      <c r="AW585" s="2306"/>
      <c r="AX585" s="2306"/>
      <c r="AY585" s="2307"/>
      <c r="AZ585" s="2305">
        <f t="shared" si="2"/>
        <v>0</v>
      </c>
      <c r="BA585" s="2306"/>
      <c r="BB585" s="2306"/>
      <c r="BC585" s="2306"/>
      <c r="BD585" s="2307"/>
      <c r="BE585" s="1920">
        <f t="shared" si="3"/>
        <v>0</v>
      </c>
      <c r="BF585" s="1921"/>
      <c r="BG585" s="1921"/>
      <c r="BH585" s="1921"/>
      <c r="BI585" s="1922"/>
      <c r="BJ585" s="1792"/>
      <c r="BK585" s="2318"/>
      <c r="BL585" s="2318"/>
      <c r="BM585" s="2318"/>
      <c r="BN585" s="1793"/>
      <c r="BO585" s="1792"/>
      <c r="BP585" s="2318"/>
      <c r="BQ585" s="2318"/>
      <c r="BR585" s="2318"/>
      <c r="BS585" s="1793"/>
      <c r="BT585" s="1792"/>
      <c r="BU585" s="2318"/>
      <c r="BV585" s="2318"/>
      <c r="BW585" s="2318"/>
      <c r="BX585" s="1793"/>
      <c r="BY585" s="1792"/>
      <c r="BZ585" s="2318"/>
      <c r="CA585" s="2318"/>
      <c r="CB585" s="2318"/>
      <c r="CC585" s="1793"/>
      <c r="CD585" s="1792"/>
      <c r="CE585" s="2318"/>
      <c r="CF585" s="2318"/>
      <c r="CG585" s="2318"/>
      <c r="CH585" s="1793"/>
      <c r="CI585" s="1792">
        <f>IF(AND(AND(AZ582+AZ583+AZ584+AZ581+AZ580=0,BY583+CD584+BT582+BO581+BJ580=0,AP595=1)),1,0)</f>
        <v>0</v>
      </c>
      <c r="CJ585" s="2318"/>
      <c r="CK585" s="2318"/>
      <c r="CL585" s="2318"/>
      <c r="CM585" s="1793"/>
      <c r="CN585" s="65"/>
      <c r="CO585" s="65"/>
      <c r="CP585" s="65"/>
      <c r="CQ585" s="65"/>
      <c r="CR585" s="65"/>
    </row>
    <row r="586" spans="1:96" s="46" customFormat="1" ht="12.75" customHeight="1">
      <c r="E586" s="2464" t="s">
        <v>1726</v>
      </c>
      <c r="F586" s="2465"/>
      <c r="G586" s="2465"/>
      <c r="H586" s="2465"/>
      <c r="I586" s="2465"/>
      <c r="J586" s="2466"/>
      <c r="K586" s="2464" t="s">
        <v>2047</v>
      </c>
      <c r="L586" s="2465"/>
      <c r="M586" s="2465"/>
      <c r="N586" s="2465"/>
      <c r="O586" s="2465"/>
      <c r="P586" s="2466"/>
      <c r="Q586" s="2431" t="s">
        <v>1722</v>
      </c>
      <c r="R586" s="2432"/>
      <c r="S586" s="2432"/>
      <c r="T586" s="2432"/>
      <c r="U586" s="2432"/>
      <c r="V586" s="2433"/>
      <c r="W586" s="2431" t="str">
        <f>I575</f>
        <v>Percent of Low-Income Units (exclusive of manager’s units)</v>
      </c>
      <c r="X586" s="2432"/>
      <c r="Y586" s="2432"/>
      <c r="Z586" s="2432"/>
      <c r="AA586" s="2432"/>
      <c r="AB586" s="2433"/>
      <c r="AC586" s="2431" t="s">
        <v>1725</v>
      </c>
      <c r="AD586" s="2432"/>
      <c r="AE586" s="2432"/>
      <c r="AF586" s="2432"/>
      <c r="AG586" s="2432"/>
      <c r="AH586" s="2433"/>
      <c r="AN586" s="457"/>
      <c r="AP586" s="2322" t="str">
        <f t="shared" si="0"/>
        <v>Total:</v>
      </c>
      <c r="AQ586" s="2323"/>
      <c r="AR586" s="2323"/>
      <c r="AS586" s="2323"/>
      <c r="AT586" s="2324"/>
      <c r="AU586" s="2322"/>
      <c r="AV586" s="2323"/>
      <c r="AW586" s="2323"/>
      <c r="AX586" s="2323"/>
      <c r="AY586" s="2324"/>
      <c r="AZ586" s="2322"/>
      <c r="BA586" s="2323"/>
      <c r="BB586" s="2323"/>
      <c r="BC586" s="2323"/>
      <c r="BD586" s="2324"/>
      <c r="BE586" s="2322"/>
      <c r="BF586" s="2323"/>
      <c r="BG586" s="2323"/>
      <c r="BH586" s="2323"/>
      <c r="BI586" s="2324"/>
      <c r="BJ586" s="1792">
        <f>SUM(BJ580:BN585)</f>
        <v>0</v>
      </c>
      <c r="BK586" s="2318"/>
      <c r="BL586" s="2318"/>
      <c r="BM586" s="2318"/>
      <c r="BN586" s="1793"/>
      <c r="BO586" s="1792">
        <f>SUM(BO580:BS585)</f>
        <v>0</v>
      </c>
      <c r="BP586" s="2318"/>
      <c r="BQ586" s="2318"/>
      <c r="BR586" s="2318"/>
      <c r="BS586" s="1793"/>
      <c r="BT586" s="1792">
        <f>SUM(BT580:BX585)</f>
        <v>0</v>
      </c>
      <c r="BU586" s="2318"/>
      <c r="BV586" s="2318"/>
      <c r="BW586" s="2318"/>
      <c r="BX586" s="1793"/>
      <c r="BY586" s="1792">
        <f>SUM(BY580:CC585)</f>
        <v>0</v>
      </c>
      <c r="BZ586" s="2318"/>
      <c r="CA586" s="2318"/>
      <c r="CB586" s="2318"/>
      <c r="CC586" s="1793"/>
      <c r="CD586" s="1792">
        <f>SUM(CD580:CH585)</f>
        <v>0</v>
      </c>
      <c r="CE586" s="2318"/>
      <c r="CF586" s="2318"/>
      <c r="CG586" s="2318"/>
      <c r="CH586" s="1793"/>
      <c r="CI586" s="1792">
        <f>SUM(CI580:CM585)</f>
        <v>0</v>
      </c>
      <c r="CJ586" s="2318"/>
      <c r="CK586" s="2318"/>
      <c r="CL586" s="2318"/>
      <c r="CM586" s="1793"/>
      <c r="CN586" s="1792">
        <f>SUM(BJ586:CM586)</f>
        <v>0</v>
      </c>
      <c r="CO586" s="2318"/>
      <c r="CP586" s="2318"/>
      <c r="CQ586" s="2318"/>
      <c r="CR586" s="1793"/>
    </row>
    <row r="587" spans="1:96" s="46" customFormat="1" ht="12.75" customHeight="1">
      <c r="E587" s="2467"/>
      <c r="F587" s="2468"/>
      <c r="G587" s="2468"/>
      <c r="H587" s="2468"/>
      <c r="I587" s="2468"/>
      <c r="J587" s="2469"/>
      <c r="K587" s="2467"/>
      <c r="L587" s="2468"/>
      <c r="M587" s="2468"/>
      <c r="N587" s="2468"/>
      <c r="O587" s="2468"/>
      <c r="P587" s="2469"/>
      <c r="Q587" s="2250"/>
      <c r="R587" s="2251"/>
      <c r="S587" s="2251"/>
      <c r="T587" s="2251"/>
      <c r="U587" s="2251"/>
      <c r="V587" s="2252"/>
      <c r="W587" s="2250"/>
      <c r="X587" s="2251"/>
      <c r="Y587" s="2251"/>
      <c r="Z587" s="2251"/>
      <c r="AA587" s="2251"/>
      <c r="AB587" s="2252"/>
      <c r="AC587" s="2250"/>
      <c r="AD587" s="2251"/>
      <c r="AE587" s="2251"/>
      <c r="AF587" s="2251"/>
      <c r="AG587" s="2251"/>
      <c r="AH587" s="2252"/>
      <c r="AN587" s="457"/>
    </row>
    <row r="588" spans="1:96" s="46" customFormat="1" ht="12.75" customHeight="1">
      <c r="E588" s="2467"/>
      <c r="F588" s="2468"/>
      <c r="G588" s="2468"/>
      <c r="H588" s="2468"/>
      <c r="I588" s="2468"/>
      <c r="J588" s="2469"/>
      <c r="K588" s="2467"/>
      <c r="L588" s="2468"/>
      <c r="M588" s="2468"/>
      <c r="N588" s="2468"/>
      <c r="O588" s="2468"/>
      <c r="P588" s="2469"/>
      <c r="Q588" s="2250"/>
      <c r="R588" s="2251"/>
      <c r="S588" s="2251"/>
      <c r="T588" s="2251"/>
      <c r="U588" s="2251"/>
      <c r="V588" s="2252"/>
      <c r="W588" s="2250"/>
      <c r="X588" s="2251"/>
      <c r="Y588" s="2251"/>
      <c r="Z588" s="2251"/>
      <c r="AA588" s="2251"/>
      <c r="AB588" s="2252"/>
      <c r="AC588" s="2250"/>
      <c r="AD588" s="2251"/>
      <c r="AE588" s="2251"/>
      <c r="AF588" s="2251"/>
      <c r="AG588" s="2251"/>
      <c r="AH588" s="2252"/>
      <c r="AN588" s="457"/>
    </row>
    <row r="589" spans="1:96" s="46" customFormat="1" ht="12.75" customHeight="1">
      <c r="E589" s="2467"/>
      <c r="F589" s="2468"/>
      <c r="G589" s="2468"/>
      <c r="H589" s="2468"/>
      <c r="I589" s="2468"/>
      <c r="J589" s="2469"/>
      <c r="K589" s="2467"/>
      <c r="L589" s="2468"/>
      <c r="M589" s="2468"/>
      <c r="N589" s="2468"/>
      <c r="O589" s="2468"/>
      <c r="P589" s="2469"/>
      <c r="Q589" s="2250"/>
      <c r="R589" s="2251"/>
      <c r="S589" s="2251"/>
      <c r="T589" s="2251"/>
      <c r="U589" s="2251"/>
      <c r="V589" s="2252"/>
      <c r="W589" s="2250"/>
      <c r="X589" s="2251"/>
      <c r="Y589" s="2251"/>
      <c r="Z589" s="2251"/>
      <c r="AA589" s="2251"/>
      <c r="AB589" s="2252"/>
      <c r="AC589" s="2250"/>
      <c r="AD589" s="2251"/>
      <c r="AE589" s="2251"/>
      <c r="AF589" s="2251"/>
      <c r="AG589" s="2251"/>
      <c r="AH589" s="2252"/>
      <c r="AN589" s="457"/>
      <c r="AP589" s="63" t="s">
        <v>1276</v>
      </c>
      <c r="BH589" s="63" t="s">
        <v>1277</v>
      </c>
    </row>
    <row r="590" spans="1:96" s="46" customFormat="1" ht="12.75" customHeight="1">
      <c r="E590" s="2203"/>
      <c r="F590" s="2204"/>
      <c r="G590" s="2204"/>
      <c r="H590" s="2204"/>
      <c r="I590" s="2204"/>
      <c r="J590" s="2205"/>
      <c r="K590" s="2200">
        <v>20</v>
      </c>
      <c r="L590" s="2201"/>
      <c r="M590" s="2201"/>
      <c r="N590" s="2201"/>
      <c r="O590" s="2201"/>
      <c r="P590" s="2202"/>
      <c r="Q590" s="2214">
        <f t="shared" ref="Q590" si="4">IF(ISERROR(IF((((E590/$BJ$537)*100)&gt;100),"EXCESSIVE VALUE",(E590/$BJ$537)*100)),0,IF((((E590/$BJ$537)*100)&gt;100),"EXCESSIVE VALUE",(E590/$BJ$537)*100))</f>
        <v>0</v>
      </c>
      <c r="R590" s="2215"/>
      <c r="S590" s="2215"/>
      <c r="T590" s="2215"/>
      <c r="U590" s="2215"/>
      <c r="V590" s="2216"/>
      <c r="W590" s="2206">
        <f>IF(FLOOR(Q590,5)&gt;80,80,FLOOR(Q590,5))</f>
        <v>0</v>
      </c>
      <c r="X590" s="2207"/>
      <c r="Y590" s="2207"/>
      <c r="Z590" s="2207"/>
      <c r="AA590" s="2207"/>
      <c r="AB590" s="2208"/>
      <c r="AC590" s="2206">
        <f t="shared" ref="AC590:AC595" si="5">IF(W590&gt;0,INDEX($BI$516:$BP$530,MATCH(W590,$BH$516:$BH$530,0),MATCH(K590,$BI$515:$BP$515,0)),0)</f>
        <v>0</v>
      </c>
      <c r="AD590" s="2207"/>
      <c r="AE590" s="2207"/>
      <c r="AF590" s="2207"/>
      <c r="AG590" s="2207"/>
      <c r="AH590" s="2208"/>
      <c r="AN590" s="457"/>
      <c r="AO590" s="46">
        <v>5</v>
      </c>
      <c r="AP590" s="2319">
        <f t="shared" ref="AP590:AP595" si="6">IF(OR(BE580&gt;=0.1,BE580=0),0,1)</f>
        <v>0</v>
      </c>
      <c r="AQ590" s="2320"/>
      <c r="AR590" s="2320"/>
      <c r="AS590" s="2320"/>
      <c r="AT590" s="2321"/>
      <c r="AX590" s="2302" t="s">
        <v>878</v>
      </c>
      <c r="AY590" s="2308"/>
      <c r="AZ590" s="2308"/>
      <c r="BA590" s="2308"/>
      <c r="BB590" s="2308"/>
      <c r="BC590" s="2308"/>
      <c r="BD590" s="2308"/>
      <c r="BE590" s="2308"/>
      <c r="BF590" s="2308"/>
      <c r="BG590" s="2308"/>
      <c r="BH590" s="2308"/>
      <c r="BI590" s="2308"/>
      <c r="BJ590" s="2308"/>
      <c r="BK590" s="2308"/>
      <c r="BL590" s="2308"/>
      <c r="BM590" s="2308"/>
      <c r="BN590" s="2308"/>
      <c r="BO590" s="2308"/>
      <c r="BP590" s="2308"/>
      <c r="BQ590" s="2303"/>
    </row>
    <row r="591" spans="1:96" s="46" customFormat="1" ht="12.75" customHeight="1">
      <c r="E591" s="2203">
        <v>22</v>
      </c>
      <c r="F591" s="2204"/>
      <c r="G591" s="2204"/>
      <c r="H591" s="2204"/>
      <c r="I591" s="2204"/>
      <c r="J591" s="2205"/>
      <c r="K591" s="2200">
        <v>30</v>
      </c>
      <c r="L591" s="2201"/>
      <c r="M591" s="2201"/>
      <c r="N591" s="2201"/>
      <c r="O591" s="2201"/>
      <c r="P591" s="2202"/>
      <c r="Q591" s="2214">
        <f t="shared" ref="Q591:Q598" si="7">IF(ISERROR(IF((((E591/$BJ$537)*100)&gt;100),"EXCESSIVE VALUE",(E591/$BJ$537)*100)),0,IF((((E591/$BJ$537)*100)&gt;100),"EXCESSIVE VALUE",(E591/$BJ$537)*100))</f>
        <v>100</v>
      </c>
      <c r="R591" s="2215"/>
      <c r="S591" s="2215"/>
      <c r="T591" s="2215"/>
      <c r="U591" s="2215"/>
      <c r="V591" s="2216"/>
      <c r="W591" s="2206">
        <f>IF(FLOOR(Q591,5)&gt;80,80,FLOOR(Q591,5))</f>
        <v>80</v>
      </c>
      <c r="X591" s="2207"/>
      <c r="Y591" s="2207"/>
      <c r="Z591" s="2207"/>
      <c r="AA591" s="2207"/>
      <c r="AB591" s="2208"/>
      <c r="AC591" s="2206">
        <f t="shared" si="5"/>
        <v>50</v>
      </c>
      <c r="AD591" s="2207"/>
      <c r="AE591" s="2207"/>
      <c r="AF591" s="2207"/>
      <c r="AG591" s="2207"/>
      <c r="AH591" s="2208"/>
      <c r="AN591" s="457"/>
      <c r="AO591" s="46">
        <v>4</v>
      </c>
      <c r="AP591" s="2319">
        <f t="shared" si="6"/>
        <v>0</v>
      </c>
      <c r="AQ591" s="2320"/>
      <c r="AR591" s="2320"/>
      <c r="AS591" s="2320"/>
      <c r="AT591" s="2321"/>
      <c r="AX591" s="2327" t="s">
        <v>690</v>
      </c>
      <c r="AY591" s="2328"/>
      <c r="AZ591" s="1754" t="s">
        <v>690</v>
      </c>
      <c r="BA591" s="1755"/>
      <c r="BB591" s="2327" t="s">
        <v>293</v>
      </c>
      <c r="BC591" s="2328"/>
      <c r="BD591" s="2325" t="s">
        <v>293</v>
      </c>
      <c r="BE591" s="2326"/>
      <c r="BF591" s="2327" t="s">
        <v>292</v>
      </c>
      <c r="BG591" s="2328"/>
      <c r="BH591" s="2325" t="s">
        <v>292</v>
      </c>
      <c r="BI591" s="2326"/>
      <c r="BJ591" s="2327" t="s">
        <v>291</v>
      </c>
      <c r="BK591" s="2328"/>
      <c r="BL591" s="2325" t="s">
        <v>291</v>
      </c>
      <c r="BM591" s="2326"/>
      <c r="BN591" s="2327" t="s">
        <v>689</v>
      </c>
      <c r="BO591" s="2328"/>
      <c r="BP591" s="2325" t="s">
        <v>689</v>
      </c>
      <c r="BQ591" s="2326"/>
    </row>
    <row r="592" spans="1:96" s="46" customFormat="1" ht="12.75" customHeight="1">
      <c r="E592" s="2203"/>
      <c r="F592" s="2204"/>
      <c r="G592" s="2204"/>
      <c r="H592" s="2204"/>
      <c r="I592" s="2204"/>
      <c r="J592" s="2205"/>
      <c r="K592" s="2200">
        <v>35</v>
      </c>
      <c r="L592" s="2201"/>
      <c r="M592" s="2201"/>
      <c r="N592" s="2201"/>
      <c r="O592" s="2201"/>
      <c r="P592" s="2202"/>
      <c r="Q592" s="2214">
        <f t="shared" si="7"/>
        <v>0</v>
      </c>
      <c r="R592" s="2215"/>
      <c r="S592" s="2215"/>
      <c r="T592" s="2215"/>
      <c r="U592" s="2215"/>
      <c r="V592" s="2216"/>
      <c r="W592" s="2206">
        <f t="shared" ref="W592:W598" si="8">IF(FLOOR(Q592,5)&gt;80,80,FLOOR(Q592,5))</f>
        <v>0</v>
      </c>
      <c r="X592" s="2207"/>
      <c r="Y592" s="2207"/>
      <c r="Z592" s="2207"/>
      <c r="AA592" s="2207"/>
      <c r="AB592" s="2208"/>
      <c r="AC592" s="2206">
        <f t="shared" si="5"/>
        <v>0</v>
      </c>
      <c r="AD592" s="2207"/>
      <c r="AE592" s="2207"/>
      <c r="AF592" s="2207"/>
      <c r="AG592" s="2207"/>
      <c r="AH592" s="2208"/>
      <c r="AN592" s="457"/>
      <c r="AO592" s="149">
        <v>3</v>
      </c>
      <c r="AP592" s="2200">
        <f t="shared" si="6"/>
        <v>0</v>
      </c>
      <c r="AQ592" s="2201"/>
      <c r="AR592" s="2201"/>
      <c r="AS592" s="2201"/>
      <c r="AT592" s="2202"/>
      <c r="AX592" s="2327">
        <f>IF(AP542=1,1,0)</f>
        <v>0</v>
      </c>
      <c r="AY592" s="2328"/>
      <c r="AZ592" s="2302"/>
      <c r="BA592" s="2303"/>
      <c r="BB592" s="2329"/>
      <c r="BC592" s="2330"/>
      <c r="BD592" s="2325">
        <f>IF(AND(T615&gt;0,AP542&gt;0),1,0)</f>
        <v>0</v>
      </c>
      <c r="BE592" s="2326"/>
      <c r="BF592" s="2329"/>
      <c r="BG592" s="2330"/>
      <c r="BH592" s="2325">
        <f>IF(AND(T615&gt;0,AP542&gt;0),1,0)</f>
        <v>0</v>
      </c>
      <c r="BI592" s="2326"/>
      <c r="BJ592" s="2329"/>
      <c r="BK592" s="2330"/>
      <c r="BL592" s="2325">
        <f>IF(AND(T615&gt;0,AP542&gt;0),1,0)</f>
        <v>0</v>
      </c>
      <c r="BM592" s="2326"/>
      <c r="BN592" s="2329"/>
      <c r="BO592" s="2330"/>
      <c r="BP592" s="2325">
        <f>IF(AND(T615&gt;0,AP542&gt;0),1,0)</f>
        <v>0</v>
      </c>
      <c r="BQ592" s="2326"/>
    </row>
    <row r="593" spans="1:69" s="46" customFormat="1" ht="12.75" customHeight="1">
      <c r="E593" s="2203"/>
      <c r="F593" s="2204"/>
      <c r="G593" s="2204"/>
      <c r="H593" s="2204"/>
      <c r="I593" s="2204"/>
      <c r="J593" s="2205"/>
      <c r="K593" s="2200">
        <v>40</v>
      </c>
      <c r="L593" s="2201"/>
      <c r="M593" s="2201"/>
      <c r="N593" s="2201"/>
      <c r="O593" s="2201"/>
      <c r="P593" s="2202"/>
      <c r="Q593" s="2214">
        <f t="shared" si="7"/>
        <v>0</v>
      </c>
      <c r="R593" s="2215"/>
      <c r="S593" s="2215"/>
      <c r="T593" s="2215"/>
      <c r="U593" s="2215"/>
      <c r="V593" s="2216"/>
      <c r="W593" s="2206">
        <f t="shared" si="8"/>
        <v>0</v>
      </c>
      <c r="X593" s="2207"/>
      <c r="Y593" s="2207"/>
      <c r="Z593" s="2207"/>
      <c r="AA593" s="2207"/>
      <c r="AB593" s="2208"/>
      <c r="AC593" s="2206">
        <f t="shared" si="5"/>
        <v>0</v>
      </c>
      <c r="AD593" s="2207"/>
      <c r="AE593" s="2207"/>
      <c r="AF593" s="2207"/>
      <c r="AG593" s="2207"/>
      <c r="AH593" s="2208"/>
      <c r="AN593" s="457"/>
      <c r="AO593" s="46">
        <v>2</v>
      </c>
      <c r="AP593" s="2319">
        <f t="shared" si="6"/>
        <v>0</v>
      </c>
      <c r="AQ593" s="2320"/>
      <c r="AR593" s="2320"/>
      <c r="AS593" s="2320"/>
      <c r="AT593" s="2321"/>
      <c r="AX593" s="2329"/>
      <c r="AY593" s="2330"/>
      <c r="AZ593" s="2302"/>
      <c r="BA593" s="2303"/>
      <c r="BB593" s="2327">
        <f>IF(AP543=1,1,0)</f>
        <v>0</v>
      </c>
      <c r="BC593" s="2328"/>
      <c r="BD593" s="2302"/>
      <c r="BE593" s="2303"/>
      <c r="BF593" s="2329"/>
      <c r="BG593" s="2330"/>
      <c r="BH593" s="2325">
        <f>IF(AND(T616&gt;0,AP543&gt;0),1,0)</f>
        <v>0</v>
      </c>
      <c r="BI593" s="2326"/>
      <c r="BJ593" s="2329"/>
      <c r="BK593" s="2330"/>
      <c r="BL593" s="2325">
        <f>IF(AND(T616&gt;0,AP543&gt;0),1,0)</f>
        <v>0</v>
      </c>
      <c r="BM593" s="2326"/>
      <c r="BN593" s="2329"/>
      <c r="BO593" s="2330"/>
      <c r="BP593" s="2325">
        <f>IF(AND(T616&gt;0,AP543&gt;0),1,0)</f>
        <v>0</v>
      </c>
      <c r="BQ593" s="2326"/>
    </row>
    <row r="594" spans="1:69" s="46" customFormat="1" ht="12.75" customHeight="1">
      <c r="E594" s="2203"/>
      <c r="F594" s="2204"/>
      <c r="G594" s="2204"/>
      <c r="H594" s="2204"/>
      <c r="I594" s="2204"/>
      <c r="J594" s="2205"/>
      <c r="K594" s="2200">
        <v>45</v>
      </c>
      <c r="L594" s="2201"/>
      <c r="M594" s="2201"/>
      <c r="N594" s="2201"/>
      <c r="O594" s="2201"/>
      <c r="P594" s="2202"/>
      <c r="Q594" s="2214">
        <f t="shared" si="7"/>
        <v>0</v>
      </c>
      <c r="R594" s="2215"/>
      <c r="S594" s="2215"/>
      <c r="T594" s="2215"/>
      <c r="U594" s="2215"/>
      <c r="V594" s="2216"/>
      <c r="W594" s="2206">
        <f>IF(FLOOR(Q594,5)&gt;65,65,FLOOR(Q594,5))</f>
        <v>0</v>
      </c>
      <c r="X594" s="2207"/>
      <c r="Y594" s="2207"/>
      <c r="Z594" s="2207"/>
      <c r="AA594" s="2207"/>
      <c r="AB594" s="2208"/>
      <c r="AC594" s="2206">
        <f t="shared" si="5"/>
        <v>0</v>
      </c>
      <c r="AD594" s="2207"/>
      <c r="AE594" s="2207"/>
      <c r="AF594" s="2207"/>
      <c r="AG594" s="2207"/>
      <c r="AH594" s="2208"/>
      <c r="AN594" s="457"/>
      <c r="AO594" s="46">
        <v>1</v>
      </c>
      <c r="AP594" s="2319">
        <f t="shared" si="6"/>
        <v>0</v>
      </c>
      <c r="AQ594" s="2320"/>
      <c r="AR594" s="2320"/>
      <c r="AS594" s="2320"/>
      <c r="AT594" s="2321"/>
      <c r="AX594" s="2329"/>
      <c r="AY594" s="2330"/>
      <c r="AZ594" s="2302"/>
      <c r="BA594" s="2303"/>
      <c r="BB594" s="2329"/>
      <c r="BC594" s="2330"/>
      <c r="BD594" s="2302"/>
      <c r="BE594" s="2303"/>
      <c r="BF594" s="2327">
        <f>IF(AP544=1,1,0)</f>
        <v>0</v>
      </c>
      <c r="BG594" s="2328"/>
      <c r="BH594" s="2302"/>
      <c r="BI594" s="2303"/>
      <c r="BJ594" s="2329"/>
      <c r="BK594" s="2330"/>
      <c r="BL594" s="2325">
        <f>IF(AND(T617&gt;0,AP544&gt;0),1,0)</f>
        <v>1</v>
      </c>
      <c r="BM594" s="2326"/>
      <c r="BN594" s="2329"/>
      <c r="BO594" s="2330"/>
      <c r="BP594" s="2325">
        <f>IF(AND(T617&gt;0,AP544&gt;0),1,0)</f>
        <v>1</v>
      </c>
      <c r="BQ594" s="2326"/>
    </row>
    <row r="595" spans="1:69" s="46" customFormat="1" ht="12.75" customHeight="1">
      <c r="E595" s="2203"/>
      <c r="F595" s="2204"/>
      <c r="G595" s="2204"/>
      <c r="H595" s="2204"/>
      <c r="I595" s="2204"/>
      <c r="J595" s="2205"/>
      <c r="K595" s="2200">
        <v>50</v>
      </c>
      <c r="L595" s="2201"/>
      <c r="M595" s="2201"/>
      <c r="N595" s="2201"/>
      <c r="O595" s="2201"/>
      <c r="P595" s="2202"/>
      <c r="Q595" s="2214">
        <f t="shared" si="7"/>
        <v>0</v>
      </c>
      <c r="R595" s="2215"/>
      <c r="S595" s="2215"/>
      <c r="T595" s="2215"/>
      <c r="U595" s="2215"/>
      <c r="V595" s="2216"/>
      <c r="W595" s="2206">
        <f>IF(FLOOR(Q595,5)&gt;40,40,FLOOR(Q595,5))</f>
        <v>0</v>
      </c>
      <c r="X595" s="2207"/>
      <c r="Y595" s="2207"/>
      <c r="Z595" s="2207"/>
      <c r="AA595" s="2207"/>
      <c r="AB595" s="2208"/>
      <c r="AC595" s="2206">
        <f t="shared" si="5"/>
        <v>0</v>
      </c>
      <c r="AD595" s="2207"/>
      <c r="AE595" s="2207"/>
      <c r="AF595" s="2207"/>
      <c r="AG595" s="2207"/>
      <c r="AH595" s="2208"/>
      <c r="AN595" s="457"/>
      <c r="AO595" s="46">
        <v>0</v>
      </c>
      <c r="AP595" s="2319">
        <f t="shared" si="6"/>
        <v>0</v>
      </c>
      <c r="AQ595" s="2320"/>
      <c r="AR595" s="2320"/>
      <c r="AS595" s="2320"/>
      <c r="AT595" s="2321"/>
      <c r="AX595" s="2329"/>
      <c r="AY595" s="2330"/>
      <c r="AZ595" s="2302"/>
      <c r="BA595" s="2303"/>
      <c r="BB595" s="2329"/>
      <c r="BC595" s="2330"/>
      <c r="BD595" s="2302"/>
      <c r="BE595" s="2303"/>
      <c r="BF595" s="2329"/>
      <c r="BG595" s="2330"/>
      <c r="BH595" s="2302"/>
      <c r="BI595" s="2303"/>
      <c r="BJ595" s="2327">
        <f>IF(AP545=1,1,0)</f>
        <v>1</v>
      </c>
      <c r="BK595" s="2328"/>
      <c r="BL595" s="2329"/>
      <c r="BM595" s="2330"/>
      <c r="BN595" s="2329"/>
      <c r="BO595" s="2330"/>
      <c r="BP595" s="2325">
        <f>IF(AND(T618&gt;0,AP545&gt;0),1,0)</f>
        <v>1</v>
      </c>
      <c r="BQ595" s="2326"/>
    </row>
    <row r="596" spans="1:69" s="46" customFormat="1" ht="12.75" customHeight="1">
      <c r="E596" s="2218"/>
      <c r="F596" s="2219"/>
      <c r="G596" s="2219"/>
      <c r="H596" s="2219"/>
      <c r="I596" s="2219"/>
      <c r="J596" s="2220"/>
      <c r="K596" s="2291">
        <f>IF(OR(Application!D218="Rural",Application!D218="Rural apportionment (Section 514)",Application!D218="Rural apportionment (Section 515)",Application!D218="Rural apportionment (HOME)",Application!D218="Rural (Native American apportionment)"),50,0)</f>
        <v>0</v>
      </c>
      <c r="L596" s="2292"/>
      <c r="M596" s="2293" t="s">
        <v>2160</v>
      </c>
      <c r="N596" s="2293"/>
      <c r="O596" s="2293"/>
      <c r="P596" s="2294"/>
      <c r="Q596" s="2214">
        <f t="shared" si="7"/>
        <v>0</v>
      </c>
      <c r="R596" s="2215"/>
      <c r="S596" s="2215"/>
      <c r="T596" s="2215"/>
      <c r="U596" s="2215"/>
      <c r="V596" s="2216"/>
      <c r="W596" s="2206">
        <f>IF(FLOOR(Q596,5)&gt;50,50,FLOOR(Q596,5))</f>
        <v>0</v>
      </c>
      <c r="X596" s="2207"/>
      <c r="Y596" s="2207"/>
      <c r="Z596" s="2207"/>
      <c r="AA596" s="2207"/>
      <c r="AB596" s="2208"/>
      <c r="AC596" s="2206">
        <f>IF(W596&gt;0,INDEX($AT$516:$BA$530,MATCH(W596,$AS$516:$AS$530,0),MATCH(K596,$AT$515:$BA$515,0)),0)</f>
        <v>0</v>
      </c>
      <c r="AD596" s="2207"/>
      <c r="AE596" s="2207"/>
      <c r="AF596" s="2207"/>
      <c r="AG596" s="2207"/>
      <c r="AH596" s="2208"/>
      <c r="AN596" s="457"/>
      <c r="AP596" s="2319"/>
      <c r="AQ596" s="2320"/>
      <c r="AR596" s="2320"/>
      <c r="AS596" s="2320"/>
      <c r="AT596" s="2321"/>
      <c r="AX596" s="2329"/>
      <c r="AY596" s="2330"/>
      <c r="AZ596" s="2302"/>
      <c r="BA596" s="2303"/>
      <c r="BB596" s="2329"/>
      <c r="BC596" s="2330"/>
      <c r="BD596" s="2302"/>
      <c r="BE596" s="2303"/>
      <c r="BF596" s="2329"/>
      <c r="BG596" s="2330"/>
      <c r="BH596" s="2302"/>
      <c r="BI596" s="2303"/>
      <c r="BJ596" s="2329"/>
      <c r="BK596" s="2330"/>
      <c r="BL596" s="2329"/>
      <c r="BM596" s="2330"/>
      <c r="BN596" s="2327">
        <f>IF(AP546=1,1,0)</f>
        <v>0</v>
      </c>
      <c r="BO596" s="2328"/>
      <c r="BP596" s="2302"/>
      <c r="BQ596" s="2303"/>
    </row>
    <row r="597" spans="1:69" s="46" customFormat="1" ht="12.75" customHeight="1">
      <c r="E597" s="2218"/>
      <c r="F597" s="2219"/>
      <c r="G597" s="2219"/>
      <c r="H597" s="2219"/>
      <c r="I597" s="2219"/>
      <c r="J597" s="2220"/>
      <c r="K597" s="2291">
        <f>IF(OR(Application!D218="Rural",Application!D218="Rural apportionment (Section 514)",Application!D218="Rural apportionment (Section 515)",Application!D218="Rural apportionment (HOME)",Application!D218="Rural (Native American apportionment)"),55,0)</f>
        <v>0</v>
      </c>
      <c r="L597" s="2292"/>
      <c r="M597" s="2293" t="s">
        <v>2160</v>
      </c>
      <c r="N597" s="2293"/>
      <c r="O597" s="2293"/>
      <c r="P597" s="2294"/>
      <c r="Q597" s="2214">
        <f t="shared" si="7"/>
        <v>0</v>
      </c>
      <c r="R597" s="2215"/>
      <c r="S597" s="2215"/>
      <c r="T597" s="2215"/>
      <c r="U597" s="2215"/>
      <c r="V597" s="2216"/>
      <c r="W597" s="2206">
        <f>IF(FLOOR(Q597,5)&gt;40,40,FLOOR(Q597,5))</f>
        <v>0</v>
      </c>
      <c r="X597" s="2207"/>
      <c r="Y597" s="2207"/>
      <c r="Z597" s="2207"/>
      <c r="AA597" s="2207"/>
      <c r="AB597" s="2208"/>
      <c r="AC597" s="2206">
        <f>IF(W597&gt;0,INDEX($AT$516:$BA$530,MATCH(W597,$AS$516:$AS$530,0),MATCH(K597,$AT$515:$BA$515,0)),0)</f>
        <v>0</v>
      </c>
      <c r="AD597" s="2207"/>
      <c r="AE597" s="2207"/>
      <c r="AF597" s="2207"/>
      <c r="AG597" s="2207"/>
      <c r="AH597" s="2208"/>
      <c r="AN597" s="457"/>
      <c r="AX597" s="2327">
        <f>SUM(AX592:AY596)</f>
        <v>0</v>
      </c>
      <c r="AY597" s="2328"/>
      <c r="AZ597" s="2325">
        <f>SUM(AZ593:BA596)</f>
        <v>0</v>
      </c>
      <c r="BA597" s="2326"/>
      <c r="BB597" s="2327">
        <f>SUM(BB593:BC596)</f>
        <v>0</v>
      </c>
      <c r="BC597" s="2328"/>
      <c r="BD597" s="2325">
        <f>SUM(BD592:BE596)</f>
        <v>0</v>
      </c>
      <c r="BE597" s="2326"/>
      <c r="BF597" s="2327">
        <f>SUM(BF594:BG596)</f>
        <v>0</v>
      </c>
      <c r="BG597" s="2328"/>
      <c r="BH597" s="2325">
        <f>SUM(BH592:BI596)</f>
        <v>0</v>
      </c>
      <c r="BI597" s="2326"/>
      <c r="BJ597" s="2327">
        <f>SUM(BJ592:BK596)</f>
        <v>1</v>
      </c>
      <c r="BK597" s="2328"/>
      <c r="BL597" s="2325">
        <f>SUM(BL592:BM596)</f>
        <v>1</v>
      </c>
      <c r="BM597" s="2326"/>
      <c r="BN597" s="2327">
        <f>SUM(BN592:BO596)</f>
        <v>0</v>
      </c>
      <c r="BO597" s="2328"/>
      <c r="BP597" s="2325">
        <f>SUM(BP592:BQ596)</f>
        <v>2</v>
      </c>
      <c r="BQ597" s="2326"/>
    </row>
    <row r="598" spans="1:69" s="46" customFormat="1" ht="12.75" customHeight="1">
      <c r="E598" s="2203"/>
      <c r="F598" s="2204"/>
      <c r="G598" s="2204"/>
      <c r="H598" s="2204"/>
      <c r="I598" s="2204"/>
      <c r="J598" s="2205"/>
      <c r="K598" s="2200" t="s">
        <v>2161</v>
      </c>
      <c r="L598" s="2201"/>
      <c r="M598" s="2201"/>
      <c r="N598" s="2201"/>
      <c r="O598" s="2201"/>
      <c r="P598" s="2202"/>
      <c r="Q598" s="2214">
        <f t="shared" si="7"/>
        <v>0</v>
      </c>
      <c r="R598" s="2215"/>
      <c r="S598" s="2215"/>
      <c r="T598" s="2215"/>
      <c r="U598" s="2215"/>
      <c r="V598" s="2216"/>
      <c r="W598" s="2206">
        <f t="shared" si="8"/>
        <v>0</v>
      </c>
      <c r="X598" s="2207"/>
      <c r="Y598" s="2207"/>
      <c r="Z598" s="2207"/>
      <c r="AA598" s="2207"/>
      <c r="AB598" s="2208"/>
      <c r="AC598" s="2206">
        <v>0</v>
      </c>
      <c r="AD598" s="2207"/>
      <c r="AE598" s="2207"/>
      <c r="AF598" s="2207"/>
      <c r="AG598" s="2207"/>
      <c r="AH598" s="2208"/>
      <c r="AN598" s="457"/>
      <c r="AX598" s="2331">
        <f>IF(AND(AX597=1,AZ597&gt;1),1,0)</f>
        <v>0</v>
      </c>
      <c r="AY598" s="2332"/>
      <c r="AZ598" s="2332"/>
      <c r="BA598" s="2333"/>
      <c r="BB598" s="2331">
        <f>IF(AND(BB597=1,BD597&gt;=1),1,0)</f>
        <v>0</v>
      </c>
      <c r="BC598" s="2332"/>
      <c r="BD598" s="2332"/>
      <c r="BE598" s="2333"/>
      <c r="BF598" s="2331">
        <f>IF(AND(BF597=1,BH597&gt;=1),1,0)</f>
        <v>0</v>
      </c>
      <c r="BG598" s="2332"/>
      <c r="BH598" s="2332"/>
      <c r="BI598" s="2333"/>
      <c r="BJ598" s="2331">
        <f>IF(AND(BJ597=1,BL597&gt;=1),1,0)</f>
        <v>1</v>
      </c>
      <c r="BK598" s="2332"/>
      <c r="BL598" s="2332"/>
      <c r="BM598" s="2333"/>
      <c r="BN598" s="2331">
        <f>IF(AND(BN597=1,BP597&gt;=1),1,0)</f>
        <v>0</v>
      </c>
      <c r="BO598" s="2332"/>
      <c r="BP598" s="2332"/>
      <c r="BQ598" s="2333"/>
    </row>
    <row r="599" spans="1:69" s="46" customFormat="1" ht="12.75" customHeight="1">
      <c r="E599" s="2393">
        <f>SUM(E590:J598)</f>
        <v>22</v>
      </c>
      <c r="F599" s="2394"/>
      <c r="G599" s="2394"/>
      <c r="H599" s="2394"/>
      <c r="I599" s="2394"/>
      <c r="J599" s="2395"/>
      <c r="K599" s="272"/>
      <c r="L599" s="272"/>
      <c r="M599" s="272"/>
      <c r="N599" s="272"/>
      <c r="O599" s="272"/>
      <c r="P599" s="272"/>
      <c r="Q599" s="272"/>
      <c r="R599" s="272"/>
      <c r="S599" s="272"/>
      <c r="T599" s="272"/>
      <c r="U599" s="266"/>
      <c r="V599" s="266"/>
      <c r="W599" s="266"/>
      <c r="X599" s="266"/>
      <c r="Y599" s="266"/>
      <c r="Z599" s="272"/>
      <c r="AA599" s="266"/>
      <c r="AB599" s="100" t="s">
        <v>679</v>
      </c>
      <c r="AC599" s="2396">
        <f>IF(SUM(AC590:AH598)&gt;0,SUM(AC590:AH598),0)</f>
        <v>50</v>
      </c>
      <c r="AD599" s="2397"/>
      <c r="AE599" s="2397"/>
      <c r="AF599" s="2397"/>
      <c r="AG599" s="2397"/>
      <c r="AH599" s="2398"/>
      <c r="AK599" s="8"/>
      <c r="AL599" s="8"/>
      <c r="AM599" s="273"/>
      <c r="AN599" s="457"/>
      <c r="AX599" s="16"/>
      <c r="AY599" s="16"/>
      <c r="AZ599" s="16"/>
      <c r="BA599" s="16"/>
      <c r="BB599" s="16"/>
      <c r="BC599" s="16"/>
      <c r="BD599" s="16"/>
      <c r="BE599" s="16"/>
      <c r="BF599" s="16"/>
      <c r="BG599" s="16"/>
      <c r="BH599" s="16"/>
      <c r="BI599" s="252" t="s">
        <v>684</v>
      </c>
      <c r="BJ599" s="2331">
        <f>AX598+BB598+BF598+BJ598+BN598</f>
        <v>1</v>
      </c>
      <c r="BK599" s="2332"/>
      <c r="BL599" s="2332"/>
      <c r="BM599" s="233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26" t="s">
        <v>113</v>
      </c>
      <c r="AH602" s="2226"/>
      <c r="AI602" s="2226"/>
      <c r="AJ602" s="2226"/>
      <c r="AK602" s="8"/>
      <c r="AL602" s="8"/>
      <c r="AM602" s="8"/>
      <c r="AN602" s="457"/>
    </row>
    <row r="603" spans="1:69" s="46" customFormat="1" ht="12.75" customHeight="1">
      <c r="B603" s="2195" t="s">
        <v>2137</v>
      </c>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c r="AA603" s="2195"/>
      <c r="AB603" s="2195"/>
      <c r="AC603" s="2195"/>
      <c r="AD603" s="2195"/>
      <c r="AE603" s="2195"/>
      <c r="AF603" s="2195"/>
      <c r="AG603" s="2195"/>
      <c r="AH603" s="2195"/>
      <c r="AI603" s="65"/>
      <c r="AJ603" s="65"/>
      <c r="AK603" s="16"/>
      <c r="AL603" s="16"/>
      <c r="AM603" s="16"/>
      <c r="AN603" s="457"/>
    </row>
    <row r="604" spans="1:69" s="46" customFormat="1" ht="12.75" customHeight="1">
      <c r="A604" s="6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c r="AA604" s="2195"/>
      <c r="AB604" s="2195"/>
      <c r="AC604" s="2195"/>
      <c r="AD604" s="2195"/>
      <c r="AE604" s="2195"/>
      <c r="AF604" s="2195"/>
      <c r="AG604" s="2195"/>
      <c r="AH604" s="2195"/>
      <c r="AI604" s="65"/>
      <c r="AJ604" s="65"/>
      <c r="AK604" s="16"/>
      <c r="AL604" s="16"/>
      <c r="AM604" s="16"/>
      <c r="AN604" s="457"/>
    </row>
    <row r="605" spans="1:69" s="46" customFormat="1" ht="12.75" customHeight="1">
      <c r="A605" s="6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5"/>
      <c r="AH605" s="2195"/>
      <c r="AI605" s="65"/>
      <c r="AJ605" s="65"/>
      <c r="AK605" s="16"/>
      <c r="AL605" s="16"/>
      <c r="AM605" s="16"/>
      <c r="AN605" s="457"/>
    </row>
    <row r="606" spans="1:69" s="46" customFormat="1" ht="12.75" customHeight="1">
      <c r="A606" s="6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c r="AA606" s="2195"/>
      <c r="AB606" s="2195"/>
      <c r="AC606" s="2195"/>
      <c r="AD606" s="2195"/>
      <c r="AE606" s="2195"/>
      <c r="AF606" s="2195"/>
      <c r="AG606" s="2195"/>
      <c r="AH606" s="2195"/>
      <c r="AI606" s="65"/>
      <c r="AJ606" s="65"/>
      <c r="AK606" s="16"/>
      <c r="AL606" s="16"/>
      <c r="AM606" s="16"/>
      <c r="AN606" s="457"/>
    </row>
    <row r="607" spans="1:69" s="46" customFormat="1" ht="12.75" customHeight="1">
      <c r="A607" s="6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c r="AA607" s="2195"/>
      <c r="AB607" s="2195"/>
      <c r="AC607" s="2195"/>
      <c r="AD607" s="2195"/>
      <c r="AE607" s="2195"/>
      <c r="AF607" s="2195"/>
      <c r="AG607" s="2195"/>
      <c r="AH607" s="2195"/>
      <c r="AI607" s="65"/>
      <c r="AJ607" s="65"/>
      <c r="AK607" s="16"/>
      <c r="AL607" s="16"/>
      <c r="AM607" s="16"/>
      <c r="AN607" s="457"/>
    </row>
    <row r="608" spans="1:69" s="46" customFormat="1" ht="12.75" customHeight="1">
      <c r="A608" s="6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c r="AA608" s="2195"/>
      <c r="AB608" s="2195"/>
      <c r="AC608" s="2195"/>
      <c r="AD608" s="2195"/>
      <c r="AE608" s="2195"/>
      <c r="AF608" s="2195"/>
      <c r="AG608" s="2195"/>
      <c r="AH608" s="2195"/>
      <c r="AI608" s="65"/>
      <c r="AJ608" s="65"/>
      <c r="AK608" s="65"/>
      <c r="AL608" s="65"/>
      <c r="AM608" s="65"/>
      <c r="AN608" s="1188"/>
    </row>
    <row r="609" spans="1:60">
      <c r="E609" s="257"/>
      <c r="BD609" s="65"/>
      <c r="BE609" s="65"/>
      <c r="BF609" s="65"/>
      <c r="BG609" s="65"/>
      <c r="BH609" s="65"/>
    </row>
    <row r="610" spans="1:60" ht="12.75" customHeight="1">
      <c r="J610" s="2387" t="s">
        <v>879</v>
      </c>
      <c r="K610" s="2388"/>
      <c r="L610" s="2388"/>
      <c r="M610" s="2388"/>
      <c r="N610" s="2389"/>
      <c r="O610" s="2431" t="s">
        <v>1723</v>
      </c>
      <c r="P610" s="2432"/>
      <c r="Q610" s="2432"/>
      <c r="R610" s="2432"/>
      <c r="S610" s="2433"/>
      <c r="T610" s="2431" t="s">
        <v>2058</v>
      </c>
      <c r="U610" s="2432"/>
      <c r="V610" s="2432"/>
      <c r="W610" s="2432"/>
      <c r="X610" s="2433"/>
      <c r="Y610" s="2431" t="s">
        <v>1724</v>
      </c>
      <c r="Z610" s="2432"/>
      <c r="AA610" s="2432"/>
      <c r="AB610" s="2432"/>
      <c r="AC610" s="2433"/>
      <c r="AF610" s="16"/>
      <c r="AG610" s="16"/>
      <c r="AH610" s="16"/>
      <c r="AI610" s="16"/>
      <c r="AJ610" s="16"/>
    </row>
    <row r="611" spans="1:60" ht="12.75" customHeight="1">
      <c r="D611" s="16"/>
      <c r="E611" s="16"/>
      <c r="F611" s="16"/>
      <c r="G611" s="16"/>
      <c r="H611" s="16"/>
      <c r="I611" s="16"/>
      <c r="J611" s="2390"/>
      <c r="K611" s="2391"/>
      <c r="L611" s="2391"/>
      <c r="M611" s="2391"/>
      <c r="N611" s="2392"/>
      <c r="O611" s="2250"/>
      <c r="P611" s="2251"/>
      <c r="Q611" s="2251"/>
      <c r="R611" s="2251"/>
      <c r="S611" s="2252"/>
      <c r="T611" s="2250"/>
      <c r="U611" s="2251"/>
      <c r="V611" s="2251"/>
      <c r="W611" s="2251"/>
      <c r="X611" s="2252"/>
      <c r="Y611" s="2250"/>
      <c r="Z611" s="2251"/>
      <c r="AA611" s="2251"/>
      <c r="AB611" s="2251"/>
      <c r="AC611" s="2252"/>
      <c r="AF611" s="16"/>
      <c r="AG611" s="16"/>
      <c r="AH611" s="16"/>
      <c r="AI611" s="16"/>
      <c r="AJ611" s="16"/>
    </row>
    <row r="612" spans="1:60">
      <c r="I612" s="16"/>
      <c r="J612" s="2390"/>
      <c r="K612" s="2391"/>
      <c r="L612" s="2391"/>
      <c r="M612" s="2391"/>
      <c r="N612" s="2392"/>
      <c r="O612" s="2250"/>
      <c r="P612" s="2251"/>
      <c r="Q612" s="2251"/>
      <c r="R612" s="2251"/>
      <c r="S612" s="2252"/>
      <c r="T612" s="2250"/>
      <c r="U612" s="2251"/>
      <c r="V612" s="2251"/>
      <c r="W612" s="2251"/>
      <c r="X612" s="2252"/>
      <c r="Y612" s="2250"/>
      <c r="Z612" s="2251"/>
      <c r="AA612" s="2251"/>
      <c r="AB612" s="2251"/>
      <c r="AC612" s="2252"/>
      <c r="AD612" s="42"/>
      <c r="AF612" s="16"/>
      <c r="AG612" s="16"/>
      <c r="AH612" s="16"/>
      <c r="AI612" s="16"/>
      <c r="AJ612" s="16"/>
    </row>
    <row r="613" spans="1:60">
      <c r="D613" s="16"/>
      <c r="E613" s="16"/>
      <c r="F613" s="16"/>
      <c r="G613" s="16"/>
      <c r="H613" s="16"/>
      <c r="I613" s="16"/>
      <c r="J613" s="2390"/>
      <c r="K613" s="2391"/>
      <c r="L613" s="2391"/>
      <c r="M613" s="2391"/>
      <c r="N613" s="2392"/>
      <c r="O613" s="2250"/>
      <c r="P613" s="2251"/>
      <c r="Q613" s="2251"/>
      <c r="R613" s="2251"/>
      <c r="S613" s="2252"/>
      <c r="T613" s="2250"/>
      <c r="U613" s="2251"/>
      <c r="V613" s="2251"/>
      <c r="W613" s="2251"/>
      <c r="X613" s="2252"/>
      <c r="Y613" s="2250"/>
      <c r="Z613" s="2251"/>
      <c r="AA613" s="2251"/>
      <c r="AB613" s="2251"/>
      <c r="AC613" s="2252"/>
      <c r="AD613" s="42"/>
      <c r="AF613" s="16"/>
      <c r="AG613" s="16"/>
      <c r="AH613" s="16"/>
      <c r="AI613" s="16"/>
      <c r="AJ613" s="16"/>
    </row>
    <row r="614" spans="1:60">
      <c r="D614" s="16"/>
      <c r="E614" s="16"/>
      <c r="F614" s="16"/>
      <c r="G614" s="16"/>
      <c r="H614" s="16"/>
      <c r="I614" s="16"/>
      <c r="J614" s="2281" t="s">
        <v>251</v>
      </c>
      <c r="K614" s="2282"/>
      <c r="L614" s="2282"/>
      <c r="M614" s="2282"/>
      <c r="N614" s="2283"/>
      <c r="O614" s="2200">
        <f>Application!BZ612</f>
        <v>0</v>
      </c>
      <c r="P614" s="2201"/>
      <c r="Q614" s="2201"/>
      <c r="R614" s="2201"/>
      <c r="S614" s="2202"/>
      <c r="T614" s="2200">
        <f>Application!DD612</f>
        <v>0</v>
      </c>
      <c r="U614" s="2201"/>
      <c r="V614" s="2201"/>
      <c r="W614" s="2201"/>
      <c r="X614" s="2202"/>
      <c r="Y614" s="2236">
        <f t="shared" ref="Y614:Y619" si="9">IF(T614&gt;0,T614/O614,0)</f>
        <v>0</v>
      </c>
      <c r="Z614" s="2237"/>
      <c r="AA614" s="2237"/>
      <c r="AB614" s="2237"/>
      <c r="AC614" s="2238"/>
      <c r="AD614" s="42"/>
      <c r="AF614" s="16"/>
      <c r="AG614" s="16"/>
      <c r="AH614" s="16"/>
      <c r="AI614" s="16"/>
      <c r="AJ614" s="16"/>
    </row>
    <row r="615" spans="1:60">
      <c r="D615" s="16"/>
      <c r="E615" s="16"/>
      <c r="F615" s="16"/>
      <c r="G615" s="16"/>
      <c r="H615" s="16"/>
      <c r="I615" s="16"/>
      <c r="J615" s="2281" t="s">
        <v>36</v>
      </c>
      <c r="K615" s="2282"/>
      <c r="L615" s="2282"/>
      <c r="M615" s="2282"/>
      <c r="N615" s="2283"/>
      <c r="O615" s="2200">
        <f>Application!BU612</f>
        <v>0</v>
      </c>
      <c r="P615" s="2201"/>
      <c r="Q615" s="2201"/>
      <c r="R615" s="2201"/>
      <c r="S615" s="2202"/>
      <c r="T615" s="2200">
        <f>Application!CY612</f>
        <v>0</v>
      </c>
      <c r="U615" s="2201"/>
      <c r="V615" s="2201"/>
      <c r="W615" s="2201"/>
      <c r="X615" s="2202"/>
      <c r="Y615" s="2236">
        <f t="shared" si="9"/>
        <v>0</v>
      </c>
      <c r="Z615" s="2237"/>
      <c r="AA615" s="2237"/>
      <c r="AB615" s="2237"/>
      <c r="AC615" s="2238"/>
      <c r="AD615" s="42"/>
      <c r="AF615" s="16"/>
      <c r="AG615" s="16"/>
      <c r="AH615" s="16"/>
      <c r="AI615" s="16"/>
      <c r="AJ615" s="16"/>
    </row>
    <row r="616" spans="1:60">
      <c r="D616" s="16"/>
      <c r="E616" s="16"/>
      <c r="F616" s="16"/>
      <c r="G616" s="16"/>
      <c r="H616" s="16"/>
      <c r="I616" s="16"/>
      <c r="J616" s="2281" t="s">
        <v>293</v>
      </c>
      <c r="K616" s="2282"/>
      <c r="L616" s="2282"/>
      <c r="M616" s="2282"/>
      <c r="N616" s="2283"/>
      <c r="O616" s="2200">
        <f>Application!BP612</f>
        <v>0</v>
      </c>
      <c r="P616" s="2201"/>
      <c r="Q616" s="2201"/>
      <c r="R616" s="2201"/>
      <c r="S616" s="2202"/>
      <c r="T616" s="2200">
        <f>Application!CT612</f>
        <v>0</v>
      </c>
      <c r="U616" s="2201"/>
      <c r="V616" s="2201"/>
      <c r="W616" s="2201"/>
      <c r="X616" s="2202"/>
      <c r="Y616" s="2236">
        <f t="shared" si="9"/>
        <v>0</v>
      </c>
      <c r="Z616" s="2237"/>
      <c r="AA616" s="2237"/>
      <c r="AB616" s="2237"/>
      <c r="AC616" s="2238"/>
      <c r="AD616" s="16"/>
      <c r="AF616" s="16"/>
      <c r="AG616" s="16"/>
      <c r="AH616" s="16"/>
      <c r="AI616" s="16"/>
      <c r="AJ616" s="16"/>
      <c r="AN616" s="1204"/>
    </row>
    <row r="617" spans="1:60">
      <c r="D617" s="16"/>
      <c r="E617" s="16"/>
      <c r="F617" s="16"/>
      <c r="G617" s="16"/>
      <c r="H617" s="16"/>
      <c r="I617" s="16"/>
      <c r="J617" s="2281" t="s">
        <v>292</v>
      </c>
      <c r="K617" s="2282"/>
      <c r="L617" s="2282"/>
      <c r="M617" s="2282"/>
      <c r="N617" s="2283"/>
      <c r="O617" s="2200">
        <f>Application!BK612</f>
        <v>3</v>
      </c>
      <c r="P617" s="2201"/>
      <c r="Q617" s="2201"/>
      <c r="R617" s="2201"/>
      <c r="S617" s="2202"/>
      <c r="T617" s="2200">
        <f>Application!CO612</f>
        <v>3</v>
      </c>
      <c r="U617" s="2201"/>
      <c r="V617" s="2201"/>
      <c r="W617" s="2201"/>
      <c r="X617" s="2202"/>
      <c r="Y617" s="2236">
        <f t="shared" si="9"/>
        <v>1</v>
      </c>
      <c r="Z617" s="2237"/>
      <c r="AA617" s="2237"/>
      <c r="AB617" s="2237"/>
      <c r="AC617" s="2238"/>
      <c r="AD617" s="16"/>
      <c r="AF617" s="16"/>
      <c r="AG617" s="16"/>
      <c r="AH617" s="16"/>
      <c r="AI617" s="16"/>
      <c r="AJ617" s="16"/>
      <c r="AN617" s="1204"/>
      <c r="AO617" s="46"/>
      <c r="AP617" s="30"/>
      <c r="AQ617" s="30"/>
      <c r="AR617" s="30"/>
      <c r="AS617" s="30"/>
      <c r="AT617" s="30"/>
    </row>
    <row r="618" spans="1:60">
      <c r="D618" s="16"/>
      <c r="E618" s="16"/>
      <c r="F618" s="16"/>
      <c r="G618" s="16"/>
      <c r="H618" s="16"/>
      <c r="I618" s="16"/>
      <c r="J618" s="2281" t="s">
        <v>291</v>
      </c>
      <c r="K618" s="2282"/>
      <c r="L618" s="2282"/>
      <c r="M618" s="2282"/>
      <c r="N618" s="2283"/>
      <c r="O618" s="2200">
        <f>Application!BF612</f>
        <v>19</v>
      </c>
      <c r="P618" s="2201"/>
      <c r="Q618" s="2201"/>
      <c r="R618" s="2201"/>
      <c r="S618" s="2202"/>
      <c r="T618" s="2200">
        <f>Application!CJ612</f>
        <v>19</v>
      </c>
      <c r="U618" s="2201"/>
      <c r="V618" s="2201"/>
      <c r="W618" s="2201"/>
      <c r="X618" s="2202"/>
      <c r="Y618" s="2236">
        <f t="shared" si="9"/>
        <v>1</v>
      </c>
      <c r="Z618" s="2237"/>
      <c r="AA618" s="2237"/>
      <c r="AB618" s="2237"/>
      <c r="AC618" s="2238"/>
      <c r="AD618" s="16"/>
      <c r="AF618" s="16"/>
      <c r="AG618" s="16"/>
      <c r="AH618" s="16"/>
      <c r="AI618" s="16"/>
      <c r="AJ618" s="16"/>
      <c r="AN618" s="1204"/>
      <c r="AQ618" s="30"/>
      <c r="AR618" s="30"/>
      <c r="AS618" s="30"/>
      <c r="AT618" s="30"/>
    </row>
    <row r="619" spans="1:60">
      <c r="D619" s="16"/>
      <c r="E619" s="16"/>
      <c r="F619" s="16"/>
      <c r="G619" s="16"/>
      <c r="H619" s="16"/>
      <c r="I619" s="16"/>
      <c r="J619" s="2281" t="s">
        <v>689</v>
      </c>
      <c r="K619" s="2282"/>
      <c r="L619" s="2282"/>
      <c r="M619" s="2282"/>
      <c r="N619" s="2283"/>
      <c r="O619" s="2200">
        <f>Application!BA612</f>
        <v>0</v>
      </c>
      <c r="P619" s="2201"/>
      <c r="Q619" s="2201"/>
      <c r="R619" s="2201"/>
      <c r="S619" s="2202"/>
      <c r="T619" s="2200">
        <f>Application!CE612</f>
        <v>0</v>
      </c>
      <c r="U619" s="2201"/>
      <c r="V619" s="2201"/>
      <c r="W619" s="2201"/>
      <c r="X619" s="2202"/>
      <c r="Y619" s="2236">
        <f t="shared" si="9"/>
        <v>0</v>
      </c>
      <c r="Z619" s="2237"/>
      <c r="AA619" s="2237"/>
      <c r="AB619" s="2237"/>
      <c r="AC619" s="2238"/>
      <c r="AD619" s="16"/>
      <c r="AF619" s="16"/>
      <c r="AG619" s="16"/>
      <c r="AH619" s="16"/>
      <c r="AI619" s="16"/>
      <c r="AJ619" s="16"/>
      <c r="AN619" s="1204"/>
      <c r="AQ619" s="30"/>
      <c r="AR619" s="30"/>
      <c r="AS619" s="30"/>
      <c r="AT619" s="30"/>
    </row>
    <row r="620" spans="1:60">
      <c r="D620" s="16"/>
      <c r="E620" s="16"/>
      <c r="F620" s="16"/>
      <c r="G620" s="16"/>
      <c r="H620" s="16"/>
      <c r="I620" s="16"/>
      <c r="J620" s="2428" t="s">
        <v>985</v>
      </c>
      <c r="K620" s="2429"/>
      <c r="L620" s="2429"/>
      <c r="M620" s="2429"/>
      <c r="N620" s="2430"/>
      <c r="O620" s="2425">
        <f>SUM(O614:S619)</f>
        <v>22</v>
      </c>
      <c r="P620" s="2426"/>
      <c r="Q620" s="2426"/>
      <c r="R620" s="2426"/>
      <c r="S620" s="2427"/>
      <c r="T620" s="2425">
        <f>SUM(T614:X619)</f>
        <v>22</v>
      </c>
      <c r="U620" s="2426"/>
      <c r="V620" s="2426"/>
      <c r="W620" s="2426"/>
      <c r="X620" s="2427"/>
      <c r="Y620" s="2232" t="s">
        <v>259</v>
      </c>
      <c r="Z620" s="2233"/>
      <c r="AA620" s="2233"/>
      <c r="AB620" s="2233"/>
      <c r="AC620" s="223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2" t="s">
        <v>1727</v>
      </c>
      <c r="B623" s="1633"/>
      <c r="C623" s="1633"/>
      <c r="D623" s="1633"/>
      <c r="E623" s="1633"/>
      <c r="F623" s="1633"/>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3"/>
      <c r="AF623" s="1633"/>
      <c r="AG623" s="1633"/>
      <c r="AH623" s="1633"/>
      <c r="AI623" s="1634"/>
      <c r="AJ623" s="2416">
        <v>2</v>
      </c>
      <c r="AK623" s="241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48" t="s">
        <v>197</v>
      </c>
      <c r="B625" s="2248"/>
      <c r="C625" s="2248"/>
      <c r="D625" s="2248"/>
      <c r="E625" s="2248"/>
      <c r="F625" s="2248"/>
      <c r="G625" s="2248"/>
      <c r="H625" s="2248"/>
      <c r="I625" s="2248"/>
      <c r="J625" s="2248"/>
      <c r="K625" s="2248"/>
      <c r="L625" s="2248"/>
      <c r="M625" s="2248"/>
      <c r="N625" s="2248"/>
      <c r="O625" s="2248"/>
      <c r="P625" s="2248"/>
      <c r="Q625" s="2248"/>
      <c r="R625" s="2248"/>
      <c r="S625" s="2248"/>
      <c r="T625" s="2248"/>
      <c r="U625" s="2248"/>
      <c r="V625" s="2248"/>
      <c r="W625" s="2248"/>
      <c r="X625" s="2248"/>
      <c r="Y625" s="2248"/>
      <c r="Z625" s="2248"/>
      <c r="AA625" s="2248"/>
      <c r="AB625" s="2248"/>
      <c r="AC625" s="2248"/>
      <c r="AD625" s="2248"/>
      <c r="AE625" s="2248"/>
      <c r="AF625" s="2248"/>
      <c r="AG625" s="2248"/>
      <c r="AH625" s="2248"/>
      <c r="AI625" s="2248"/>
      <c r="AJ625" s="2248"/>
      <c r="AK625" s="2040">
        <f>IF($AC$599=0,0,$AC$599+$AJ$623)</f>
        <v>52</v>
      </c>
      <c r="AL625" s="2041"/>
      <c r="AM625" s="2042"/>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0" t="s">
        <v>1728</v>
      </c>
      <c r="C629" s="2280"/>
      <c r="D629" s="2280"/>
      <c r="E629" s="2280"/>
      <c r="F629" s="2280"/>
      <c r="G629" s="2280"/>
      <c r="H629" s="2280"/>
      <c r="I629" s="2280"/>
      <c r="J629" s="2280"/>
      <c r="K629" s="2280"/>
      <c r="L629" s="2280"/>
      <c r="M629" s="2280"/>
      <c r="N629" s="2280"/>
      <c r="O629" s="2280"/>
      <c r="P629" s="2280"/>
      <c r="Q629" s="2280"/>
      <c r="R629" s="2280"/>
      <c r="S629" s="2280"/>
      <c r="T629" s="2280"/>
      <c r="U629" s="2280"/>
      <c r="V629" s="2280"/>
      <c r="W629" s="2280"/>
      <c r="X629" s="2280"/>
      <c r="Y629" s="2280"/>
      <c r="Z629" s="2280"/>
      <c r="AA629" s="2280"/>
      <c r="AB629" s="2280"/>
      <c r="AC629" s="2280"/>
      <c r="AD629" s="2280"/>
      <c r="AE629" s="2280"/>
      <c r="AF629" s="2280"/>
      <c r="AG629" s="2280"/>
      <c r="AH629" s="2280"/>
      <c r="AI629" s="27"/>
      <c r="AJ629" s="46"/>
      <c r="AK629" s="165"/>
      <c r="AL629" s="165"/>
      <c r="AM629" s="165"/>
      <c r="AN629" s="1204"/>
      <c r="AO629" s="66"/>
      <c r="AP629" s="30"/>
      <c r="AQ629" s="30"/>
      <c r="AR629" s="30"/>
      <c r="AS629" s="30"/>
      <c r="AT629" s="30"/>
    </row>
    <row r="630" spans="1:60" ht="22.7" customHeight="1">
      <c r="A630" s="28"/>
      <c r="B630" s="2280"/>
      <c r="C630" s="2280"/>
      <c r="D630" s="2280"/>
      <c r="E630" s="2280"/>
      <c r="F630" s="2280"/>
      <c r="G630" s="2280"/>
      <c r="H630" s="2280"/>
      <c r="I630" s="2280"/>
      <c r="J630" s="2280"/>
      <c r="K630" s="2280"/>
      <c r="L630" s="2280"/>
      <c r="M630" s="2280"/>
      <c r="N630" s="2280"/>
      <c r="O630" s="2280"/>
      <c r="P630" s="2280"/>
      <c r="Q630" s="2280"/>
      <c r="R630" s="2280"/>
      <c r="S630" s="2280"/>
      <c r="T630" s="2280"/>
      <c r="U630" s="2280"/>
      <c r="V630" s="2280"/>
      <c r="W630" s="2280"/>
      <c r="X630" s="2280"/>
      <c r="Y630" s="2280"/>
      <c r="Z630" s="2280"/>
      <c r="AA630" s="2280"/>
      <c r="AB630" s="2280"/>
      <c r="AC630" s="2280"/>
      <c r="AD630" s="2280"/>
      <c r="AE630" s="2280"/>
      <c r="AF630" s="2280"/>
      <c r="AG630" s="2280"/>
      <c r="AH630" s="2280"/>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1" t="s">
        <v>118</v>
      </c>
      <c r="D633" s="1631"/>
      <c r="E633" s="305" t="s">
        <v>649</v>
      </c>
      <c r="F633" s="2191" t="s">
        <v>2262</v>
      </c>
      <c r="G633" s="2192"/>
      <c r="H633" s="2192"/>
      <c r="I633" s="2192"/>
      <c r="J633" s="2192"/>
      <c r="K633" s="2192"/>
      <c r="L633" s="2192"/>
      <c r="M633" s="2192"/>
      <c r="N633" s="2192"/>
      <c r="O633" s="2192"/>
      <c r="P633" s="2192"/>
      <c r="Q633" s="2192"/>
      <c r="R633" s="2192"/>
      <c r="S633" s="2192"/>
      <c r="T633" s="2192"/>
      <c r="U633" s="2192"/>
      <c r="V633" s="2192"/>
      <c r="W633" s="2192"/>
      <c r="X633" s="2192"/>
      <c r="Y633" s="2192"/>
      <c r="Z633" s="2192"/>
      <c r="AA633" s="2192"/>
      <c r="AB633" s="2192"/>
      <c r="AC633" s="2192"/>
      <c r="AD633" s="2193"/>
      <c r="AE633" s="46"/>
      <c r="AF633" s="277"/>
      <c r="AG633" s="2434" t="s">
        <v>63</v>
      </c>
      <c r="AH633" s="2434"/>
      <c r="AI633" s="2434"/>
      <c r="AJ633" s="2434"/>
      <c r="AK633" s="165"/>
      <c r="AL633" s="165"/>
      <c r="AM633" s="165"/>
      <c r="AN633" s="1204"/>
      <c r="AO633" s="46">
        <f>IF($C$633="yes",5,0)</f>
        <v>5</v>
      </c>
      <c r="AS633" s="30"/>
      <c r="AT633" s="30"/>
    </row>
    <row r="634" spans="1:60" ht="13.7" customHeight="1">
      <c r="A634" s="28"/>
      <c r="B634" s="215"/>
      <c r="C634" s="77"/>
      <c r="D634" s="46"/>
      <c r="E634" s="305"/>
      <c r="F634" s="2197"/>
      <c r="G634" s="2198"/>
      <c r="H634" s="2198"/>
      <c r="I634" s="2198"/>
      <c r="J634" s="2198"/>
      <c r="K634" s="2198"/>
      <c r="L634" s="2198"/>
      <c r="M634" s="2198"/>
      <c r="N634" s="2198"/>
      <c r="O634" s="2198"/>
      <c r="P634" s="2198"/>
      <c r="Q634" s="2198"/>
      <c r="R634" s="2198"/>
      <c r="S634" s="2198"/>
      <c r="T634" s="2198"/>
      <c r="U634" s="2198"/>
      <c r="V634" s="2198"/>
      <c r="W634" s="2198"/>
      <c r="X634" s="2198"/>
      <c r="Y634" s="2198"/>
      <c r="Z634" s="2198"/>
      <c r="AA634" s="2198"/>
      <c r="AB634" s="2198"/>
      <c r="AC634" s="2198"/>
      <c r="AD634" s="2199"/>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1631" t="s">
        <v>118</v>
      </c>
      <c r="D636" s="1631"/>
      <c r="E636" s="305" t="s">
        <v>214</v>
      </c>
      <c r="F636" s="2191" t="s">
        <v>2274</v>
      </c>
      <c r="G636" s="2192"/>
      <c r="H636" s="2192"/>
      <c r="I636" s="2192"/>
      <c r="J636" s="2192"/>
      <c r="K636" s="2192"/>
      <c r="L636" s="2192"/>
      <c r="M636" s="2192"/>
      <c r="N636" s="2192"/>
      <c r="O636" s="2192"/>
      <c r="P636" s="2192"/>
      <c r="Q636" s="2192"/>
      <c r="R636" s="2192"/>
      <c r="S636" s="2192"/>
      <c r="T636" s="2192"/>
      <c r="U636" s="2192"/>
      <c r="V636" s="2192"/>
      <c r="W636" s="2192"/>
      <c r="X636" s="2192"/>
      <c r="Y636" s="2192"/>
      <c r="Z636" s="2192"/>
      <c r="AA636" s="2192"/>
      <c r="AB636" s="2192"/>
      <c r="AC636" s="2192"/>
      <c r="AD636" s="2193"/>
      <c r="AE636" s="46"/>
      <c r="AF636" s="277"/>
      <c r="AG636" s="2434" t="s">
        <v>63</v>
      </c>
      <c r="AH636" s="2434"/>
      <c r="AI636" s="2434"/>
      <c r="AJ636" s="2434"/>
      <c r="AK636" s="165"/>
      <c r="AL636" s="165"/>
      <c r="AM636" s="165"/>
      <c r="AN636" s="1204"/>
      <c r="AS636" s="30"/>
      <c r="AT636" s="30"/>
    </row>
    <row r="637" spans="1:60">
      <c r="A637" s="28"/>
      <c r="B637" s="215"/>
      <c r="C637" s="77"/>
      <c r="D637" s="46"/>
      <c r="E637" s="305"/>
      <c r="F637" s="2194"/>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c r="AA637" s="2195"/>
      <c r="AB637" s="2195"/>
      <c r="AC637" s="2195"/>
      <c r="AD637" s="2196"/>
      <c r="AE637" s="46"/>
      <c r="AF637" s="277"/>
      <c r="AG637" s="277"/>
      <c r="AH637" s="277"/>
      <c r="AI637" s="277"/>
      <c r="AJ637" s="46"/>
      <c r="AK637" s="165"/>
      <c r="AL637" s="165"/>
      <c r="AM637" s="165"/>
      <c r="AN637" s="1204"/>
      <c r="AS637" s="30"/>
      <c r="AT637" s="30"/>
    </row>
    <row r="638" spans="1:60">
      <c r="A638" s="28"/>
      <c r="B638" s="215"/>
      <c r="C638" s="77"/>
      <c r="D638" s="46"/>
      <c r="E638" s="305"/>
      <c r="F638" s="2194"/>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c r="AA638" s="2195"/>
      <c r="AB638" s="2195"/>
      <c r="AC638" s="2195"/>
      <c r="AD638" s="2196"/>
      <c r="AE638" s="46"/>
      <c r="AF638" s="277"/>
      <c r="AG638" s="277"/>
      <c r="AH638" s="277"/>
      <c r="AI638" s="277"/>
      <c r="AJ638" s="46"/>
      <c r="AK638" s="165"/>
      <c r="AL638" s="165"/>
      <c r="AM638" s="165"/>
      <c r="AN638" s="1204"/>
      <c r="AS638" s="30"/>
      <c r="AT638" s="30"/>
    </row>
    <row r="639" spans="1:60" ht="13.7" customHeight="1">
      <c r="A639" s="28"/>
      <c r="C639" s="1029"/>
      <c r="D639" s="1029"/>
      <c r="E639" s="1029"/>
      <c r="F639" s="2197"/>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9"/>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0" t="s">
        <v>2140</v>
      </c>
      <c r="C642" s="2280"/>
      <c r="D642" s="2280"/>
      <c r="E642" s="2280"/>
      <c r="F642" s="2280"/>
      <c r="G642" s="2280"/>
      <c r="H642" s="2280"/>
      <c r="I642" s="2280"/>
      <c r="J642" s="2280"/>
      <c r="K642" s="2280"/>
      <c r="L642" s="2280"/>
      <c r="M642" s="2280"/>
      <c r="N642" s="2280"/>
      <c r="O642" s="2280"/>
      <c r="P642" s="2280"/>
      <c r="Q642" s="2280"/>
      <c r="R642" s="2280"/>
      <c r="S642" s="2280"/>
      <c r="T642" s="2280"/>
      <c r="U642" s="2280"/>
      <c r="V642" s="2280"/>
      <c r="W642" s="2280"/>
      <c r="X642" s="2280"/>
      <c r="Y642" s="2280"/>
      <c r="Z642" s="2280"/>
      <c r="AA642" s="2280"/>
      <c r="AB642" s="2280"/>
      <c r="AC642" s="2280"/>
      <c r="AD642" s="2280"/>
      <c r="AE642" s="2280"/>
      <c r="AF642" s="2280"/>
      <c r="AG642" s="2280"/>
      <c r="AH642" s="2280"/>
      <c r="AI642" s="277"/>
      <c r="AJ642" s="46"/>
      <c r="AK642" s="165"/>
      <c r="AL642" s="165"/>
      <c r="AM642" s="165"/>
    </row>
    <row r="643" spans="1:46" ht="13.7" customHeight="1">
      <c r="B643" s="2280"/>
      <c r="C643" s="2280"/>
      <c r="D643" s="2280"/>
      <c r="E643" s="2280"/>
      <c r="F643" s="2280"/>
      <c r="G643" s="2280"/>
      <c r="H643" s="2280"/>
      <c r="I643" s="2280"/>
      <c r="J643" s="2280"/>
      <c r="K643" s="2280"/>
      <c r="L643" s="2280"/>
      <c r="M643" s="2280"/>
      <c r="N643" s="2280"/>
      <c r="O643" s="2280"/>
      <c r="P643" s="2280"/>
      <c r="Q643" s="2280"/>
      <c r="R643" s="2280"/>
      <c r="S643" s="2280"/>
      <c r="T643" s="2280"/>
      <c r="U643" s="2280"/>
      <c r="V643" s="2280"/>
      <c r="W643" s="2280"/>
      <c r="X643" s="2280"/>
      <c r="Y643" s="2280"/>
      <c r="Z643" s="2280"/>
      <c r="AA643" s="2280"/>
      <c r="AB643" s="2280"/>
      <c r="AC643" s="2280"/>
      <c r="AD643" s="2280"/>
      <c r="AE643" s="2280"/>
      <c r="AF643" s="2280"/>
      <c r="AG643" s="2280"/>
      <c r="AH643" s="2280"/>
      <c r="AI643" s="257"/>
      <c r="AJ643" s="46"/>
      <c r="AK643" s="165"/>
      <c r="AL643" s="165"/>
      <c r="AM643" s="165"/>
    </row>
    <row r="644" spans="1:46" ht="13.7" customHeight="1">
      <c r="A644" s="275"/>
      <c r="B644" s="2280"/>
      <c r="C644" s="2280"/>
      <c r="D644" s="2280"/>
      <c r="E644" s="2280"/>
      <c r="F644" s="2280"/>
      <c r="G644" s="2280"/>
      <c r="H644" s="2280"/>
      <c r="I644" s="2280"/>
      <c r="J644" s="2280"/>
      <c r="K644" s="2280"/>
      <c r="L644" s="2280"/>
      <c r="M644" s="2280"/>
      <c r="N644" s="2280"/>
      <c r="O644" s="2280"/>
      <c r="P644" s="2280"/>
      <c r="Q644" s="2280"/>
      <c r="R644" s="2280"/>
      <c r="S644" s="2280"/>
      <c r="T644" s="2280"/>
      <c r="U644" s="2280"/>
      <c r="V644" s="2280"/>
      <c r="W644" s="2280"/>
      <c r="X644" s="2280"/>
      <c r="Y644" s="2280"/>
      <c r="Z644" s="2280"/>
      <c r="AA644" s="2280"/>
      <c r="AB644" s="2280"/>
      <c r="AC644" s="2280"/>
      <c r="AD644" s="2280"/>
      <c r="AE644" s="2280"/>
      <c r="AF644" s="2280"/>
      <c r="AG644" s="2280"/>
      <c r="AH644" s="2280"/>
      <c r="AI644" s="257"/>
      <c r="AJ644" s="46"/>
      <c r="AK644" s="165"/>
      <c r="AL644" s="165"/>
      <c r="AM644" s="165"/>
      <c r="AN644" s="127"/>
    </row>
    <row r="645" spans="1:46" ht="13.7" customHeight="1">
      <c r="A645" s="46"/>
      <c r="B645" s="2280"/>
      <c r="C645" s="2280"/>
      <c r="D645" s="2280"/>
      <c r="E645" s="2280"/>
      <c r="F645" s="2280"/>
      <c r="G645" s="2280"/>
      <c r="H645" s="2280"/>
      <c r="I645" s="2280"/>
      <c r="J645" s="2280"/>
      <c r="K645" s="2280"/>
      <c r="L645" s="2280"/>
      <c r="M645" s="2280"/>
      <c r="N645" s="2280"/>
      <c r="O645" s="2280"/>
      <c r="P645" s="2280"/>
      <c r="Q645" s="2280"/>
      <c r="R645" s="2280"/>
      <c r="S645" s="2280"/>
      <c r="T645" s="2280"/>
      <c r="U645" s="2280"/>
      <c r="V645" s="2280"/>
      <c r="W645" s="2280"/>
      <c r="X645" s="2280"/>
      <c r="Y645" s="2280"/>
      <c r="Z645" s="2280"/>
      <c r="AA645" s="2280"/>
      <c r="AB645" s="2280"/>
      <c r="AC645" s="2280"/>
      <c r="AD645" s="2280"/>
      <c r="AE645" s="2280"/>
      <c r="AF645" s="2280"/>
      <c r="AG645" s="2280"/>
      <c r="AH645" s="2280"/>
      <c r="AI645" s="257"/>
      <c r="AJ645" s="46"/>
      <c r="AK645" s="165"/>
      <c r="AL645" s="165"/>
      <c r="AM645" s="165"/>
      <c r="AN645" s="127"/>
    </row>
    <row r="646" spans="1:46" ht="13.7" customHeight="1">
      <c r="A646" s="46"/>
      <c r="B646" s="2280"/>
      <c r="C646" s="2280"/>
      <c r="D646" s="2280"/>
      <c r="E646" s="2280"/>
      <c r="F646" s="2280"/>
      <c r="G646" s="2280"/>
      <c r="H646" s="2280"/>
      <c r="I646" s="2280"/>
      <c r="J646" s="2280"/>
      <c r="K646" s="2280"/>
      <c r="L646" s="2280"/>
      <c r="M646" s="2280"/>
      <c r="N646" s="2280"/>
      <c r="O646" s="2280"/>
      <c r="P646" s="2280"/>
      <c r="Q646" s="2280"/>
      <c r="R646" s="2280"/>
      <c r="S646" s="2280"/>
      <c r="T646" s="2280"/>
      <c r="U646" s="2280"/>
      <c r="V646" s="2280"/>
      <c r="W646" s="2280"/>
      <c r="X646" s="2280"/>
      <c r="Y646" s="2280"/>
      <c r="Z646" s="2280"/>
      <c r="AA646" s="2280"/>
      <c r="AB646" s="2280"/>
      <c r="AC646" s="2280"/>
      <c r="AD646" s="2280"/>
      <c r="AE646" s="2280"/>
      <c r="AF646" s="2280"/>
      <c r="AG646" s="2280"/>
      <c r="AH646" s="2280"/>
      <c r="AI646" s="257"/>
      <c r="AJ646" s="46"/>
      <c r="AK646" s="165"/>
      <c r="AL646" s="165"/>
      <c r="AM646" s="165"/>
      <c r="AN646" s="127"/>
    </row>
    <row r="647" spans="1:46" ht="13.7" customHeight="1">
      <c r="A647" s="275"/>
      <c r="B647" s="2280"/>
      <c r="C647" s="2280"/>
      <c r="D647" s="2280"/>
      <c r="E647" s="2280"/>
      <c r="F647" s="2280"/>
      <c r="G647" s="2280"/>
      <c r="H647" s="2280"/>
      <c r="I647" s="2280"/>
      <c r="J647" s="2280"/>
      <c r="K647" s="2280"/>
      <c r="L647" s="2280"/>
      <c r="M647" s="2280"/>
      <c r="N647" s="2280"/>
      <c r="O647" s="2280"/>
      <c r="P647" s="2280"/>
      <c r="Q647" s="2280"/>
      <c r="R647" s="2280"/>
      <c r="S647" s="2280"/>
      <c r="T647" s="2280"/>
      <c r="U647" s="2280"/>
      <c r="V647" s="2280"/>
      <c r="W647" s="2280"/>
      <c r="X647" s="2280"/>
      <c r="Y647" s="2280"/>
      <c r="Z647" s="2280"/>
      <c r="AA647" s="2280"/>
      <c r="AB647" s="2280"/>
      <c r="AC647" s="2280"/>
      <c r="AD647" s="2280"/>
      <c r="AE647" s="2280"/>
      <c r="AF647" s="2280"/>
      <c r="AG647" s="2280"/>
      <c r="AH647" s="2280"/>
      <c r="AI647" s="257"/>
      <c r="AJ647" s="46"/>
      <c r="AK647" s="165"/>
      <c r="AL647" s="165"/>
      <c r="AM647" s="165"/>
      <c r="AN647" s="127"/>
    </row>
    <row r="648" spans="1:46" ht="13.7" customHeight="1">
      <c r="A648" s="275"/>
      <c r="B648" s="2280"/>
      <c r="C648" s="2280"/>
      <c r="D648" s="2280"/>
      <c r="E648" s="2280"/>
      <c r="F648" s="2280"/>
      <c r="G648" s="2280"/>
      <c r="H648" s="2280"/>
      <c r="I648" s="2280"/>
      <c r="J648" s="2280"/>
      <c r="K648" s="2280"/>
      <c r="L648" s="2280"/>
      <c r="M648" s="2280"/>
      <c r="N648" s="2280"/>
      <c r="O648" s="2280"/>
      <c r="P648" s="2280"/>
      <c r="Q648" s="2280"/>
      <c r="R648" s="2280"/>
      <c r="S648" s="2280"/>
      <c r="T648" s="2280"/>
      <c r="U648" s="2280"/>
      <c r="V648" s="2280"/>
      <c r="W648" s="2280"/>
      <c r="X648" s="2280"/>
      <c r="Y648" s="2280"/>
      <c r="Z648" s="2280"/>
      <c r="AA648" s="2280"/>
      <c r="AB648" s="2280"/>
      <c r="AC648" s="2280"/>
      <c r="AD648" s="2280"/>
      <c r="AE648" s="2280"/>
      <c r="AF648" s="2280"/>
      <c r="AG648" s="2280"/>
      <c r="AH648" s="2280"/>
      <c r="AI648" s="257"/>
      <c r="AJ648" s="46"/>
      <c r="AK648" s="165"/>
      <c r="AL648" s="165"/>
      <c r="AM648" s="165"/>
      <c r="AN648" s="127"/>
    </row>
    <row r="649" spans="1:46" ht="13.7" customHeight="1">
      <c r="A649" s="275"/>
      <c r="B649" s="2280"/>
      <c r="C649" s="2280"/>
      <c r="D649" s="2280"/>
      <c r="E649" s="2280"/>
      <c r="F649" s="2280"/>
      <c r="G649" s="2280"/>
      <c r="H649" s="2280"/>
      <c r="I649" s="2280"/>
      <c r="J649" s="2280"/>
      <c r="K649" s="2280"/>
      <c r="L649" s="2280"/>
      <c r="M649" s="2280"/>
      <c r="N649" s="2280"/>
      <c r="O649" s="2280"/>
      <c r="P649" s="2280"/>
      <c r="Q649" s="2280"/>
      <c r="R649" s="2280"/>
      <c r="S649" s="2280"/>
      <c r="T649" s="2280"/>
      <c r="U649" s="2280"/>
      <c r="V649" s="2280"/>
      <c r="W649" s="2280"/>
      <c r="X649" s="2280"/>
      <c r="Y649" s="2280"/>
      <c r="Z649" s="2280"/>
      <c r="AA649" s="2280"/>
      <c r="AB649" s="2280"/>
      <c r="AC649" s="2280"/>
      <c r="AD649" s="2280"/>
      <c r="AE649" s="2280"/>
      <c r="AF649" s="2280"/>
      <c r="AG649" s="2280"/>
      <c r="AH649" s="2280"/>
      <c r="AI649" s="257"/>
      <c r="AJ649" s="46"/>
      <c r="AK649" s="165"/>
      <c r="AL649" s="165"/>
      <c r="AM649" s="165"/>
      <c r="AN649" s="127"/>
    </row>
    <row r="650" spans="1:46" ht="13.7" customHeight="1">
      <c r="A650" s="275"/>
      <c r="B650" s="2280"/>
      <c r="C650" s="2280"/>
      <c r="D650" s="2280"/>
      <c r="E650" s="2280"/>
      <c r="F650" s="2280"/>
      <c r="G650" s="2280"/>
      <c r="H650" s="2280"/>
      <c r="I650" s="2280"/>
      <c r="J650" s="2280"/>
      <c r="K650" s="2280"/>
      <c r="L650" s="2280"/>
      <c r="M650" s="2280"/>
      <c r="N650" s="2280"/>
      <c r="O650" s="2280"/>
      <c r="P650" s="2280"/>
      <c r="Q650" s="2280"/>
      <c r="R650" s="2280"/>
      <c r="S650" s="2280"/>
      <c r="T650" s="2280"/>
      <c r="U650" s="2280"/>
      <c r="V650" s="2280"/>
      <c r="W650" s="2280"/>
      <c r="X650" s="2280"/>
      <c r="Y650" s="2280"/>
      <c r="Z650" s="2280"/>
      <c r="AA650" s="2280"/>
      <c r="AB650" s="2280"/>
      <c r="AC650" s="2280"/>
      <c r="AD650" s="2280"/>
      <c r="AE650" s="2280"/>
      <c r="AF650" s="2280"/>
      <c r="AG650" s="2280"/>
      <c r="AH650" s="2280"/>
      <c r="AI650" s="257"/>
      <c r="AJ650" s="46"/>
      <c r="AK650" s="165"/>
      <c r="AL650" s="165"/>
      <c r="AM650" s="165"/>
      <c r="AN650" s="127"/>
    </row>
    <row r="651" spans="1:46">
      <c r="A651" s="275"/>
      <c r="B651" s="2280"/>
      <c r="C651" s="2280"/>
      <c r="D651" s="2280"/>
      <c r="E651" s="2280"/>
      <c r="F651" s="2280"/>
      <c r="G651" s="2280"/>
      <c r="H651" s="2280"/>
      <c r="I651" s="2280"/>
      <c r="J651" s="2280"/>
      <c r="K651" s="2280"/>
      <c r="L651" s="2280"/>
      <c r="M651" s="2280"/>
      <c r="N651" s="2280"/>
      <c r="O651" s="2280"/>
      <c r="P651" s="2280"/>
      <c r="Q651" s="2280"/>
      <c r="R651" s="2280"/>
      <c r="S651" s="2280"/>
      <c r="T651" s="2280"/>
      <c r="U651" s="2280"/>
      <c r="V651" s="2280"/>
      <c r="W651" s="2280"/>
      <c r="X651" s="2280"/>
      <c r="Y651" s="2280"/>
      <c r="Z651" s="2280"/>
      <c r="AA651" s="2280"/>
      <c r="AB651" s="2280"/>
      <c r="AC651" s="2280"/>
      <c r="AD651" s="2280"/>
      <c r="AE651" s="2280"/>
      <c r="AF651" s="2280"/>
      <c r="AG651" s="2280"/>
      <c r="AH651" s="2280"/>
      <c r="AI651" s="257"/>
      <c r="AJ651" s="46"/>
      <c r="AK651" s="165"/>
      <c r="AL651" s="165"/>
      <c r="AM651" s="165"/>
      <c r="AN651" s="127"/>
    </row>
    <row r="652" spans="1:46">
      <c r="A652" s="275"/>
      <c r="B652" s="2280"/>
      <c r="C652" s="2280"/>
      <c r="D652" s="2280"/>
      <c r="E652" s="2280"/>
      <c r="F652" s="2280"/>
      <c r="G652" s="2280"/>
      <c r="H652" s="2280"/>
      <c r="I652" s="2280"/>
      <c r="J652" s="2280"/>
      <c r="K652" s="2280"/>
      <c r="L652" s="2280"/>
      <c r="M652" s="2280"/>
      <c r="N652" s="2280"/>
      <c r="O652" s="2280"/>
      <c r="P652" s="2280"/>
      <c r="Q652" s="2280"/>
      <c r="R652" s="2280"/>
      <c r="S652" s="2280"/>
      <c r="T652" s="2280"/>
      <c r="U652" s="2280"/>
      <c r="V652" s="2280"/>
      <c r="W652" s="2280"/>
      <c r="X652" s="2280"/>
      <c r="Y652" s="2280"/>
      <c r="Z652" s="2280"/>
      <c r="AA652" s="2280"/>
      <c r="AB652" s="2280"/>
      <c r="AC652" s="2280"/>
      <c r="AD652" s="2280"/>
      <c r="AE652" s="2280"/>
      <c r="AF652" s="2280"/>
      <c r="AG652" s="2280"/>
      <c r="AH652" s="2280"/>
      <c r="AI652" s="257"/>
      <c r="AJ652" s="46"/>
      <c r="AK652" s="165"/>
      <c r="AL652" s="165"/>
      <c r="AM652" s="165"/>
      <c r="AN652" s="127"/>
    </row>
    <row r="653" spans="1:46">
      <c r="A653" s="275"/>
      <c r="B653" s="2280"/>
      <c r="C653" s="2280"/>
      <c r="D653" s="2280"/>
      <c r="E653" s="2280"/>
      <c r="F653" s="2280"/>
      <c r="G653" s="2280"/>
      <c r="H653" s="2280"/>
      <c r="I653" s="2280"/>
      <c r="J653" s="2280"/>
      <c r="K653" s="2280"/>
      <c r="L653" s="2280"/>
      <c r="M653" s="2280"/>
      <c r="N653" s="2280"/>
      <c r="O653" s="2280"/>
      <c r="P653" s="2280"/>
      <c r="Q653" s="2280"/>
      <c r="R653" s="2280"/>
      <c r="S653" s="2280"/>
      <c r="T653" s="2280"/>
      <c r="U653" s="2280"/>
      <c r="V653" s="2280"/>
      <c r="W653" s="2280"/>
      <c r="X653" s="2280"/>
      <c r="Y653" s="2280"/>
      <c r="Z653" s="2280"/>
      <c r="AA653" s="2280"/>
      <c r="AB653" s="2280"/>
      <c r="AC653" s="2280"/>
      <c r="AD653" s="2280"/>
      <c r="AE653" s="2280"/>
      <c r="AF653" s="2280"/>
      <c r="AG653" s="2280"/>
      <c r="AH653" s="2280"/>
      <c r="AI653" s="278"/>
      <c r="AJ653" s="46"/>
      <c r="AK653" s="165"/>
      <c r="AL653" s="165"/>
      <c r="AM653" s="165"/>
      <c r="AN653" s="127"/>
    </row>
    <row r="654" spans="1:46">
      <c r="A654" s="275"/>
      <c r="B654" s="2280"/>
      <c r="C654" s="2280"/>
      <c r="D654" s="2280"/>
      <c r="E654" s="2280"/>
      <c r="F654" s="2280"/>
      <c r="G654" s="2280"/>
      <c r="H654" s="2280"/>
      <c r="I654" s="2280"/>
      <c r="J654" s="2280"/>
      <c r="K654" s="2280"/>
      <c r="L654" s="2280"/>
      <c r="M654" s="2280"/>
      <c r="N654" s="2280"/>
      <c r="O654" s="2280"/>
      <c r="P654" s="2280"/>
      <c r="Q654" s="2280"/>
      <c r="R654" s="2280"/>
      <c r="S654" s="2280"/>
      <c r="T654" s="2280"/>
      <c r="U654" s="2280"/>
      <c r="V654" s="2280"/>
      <c r="W654" s="2280"/>
      <c r="X654" s="2280"/>
      <c r="Y654" s="2280"/>
      <c r="Z654" s="2280"/>
      <c r="AA654" s="2280"/>
      <c r="AB654" s="2280"/>
      <c r="AC654" s="2280"/>
      <c r="AD654" s="2280"/>
      <c r="AE654" s="2280"/>
      <c r="AF654" s="2280"/>
      <c r="AG654" s="2280"/>
      <c r="AH654" s="2280"/>
      <c r="AI654" s="278"/>
      <c r="AJ654" s="46"/>
      <c r="AK654" s="165"/>
      <c r="AL654" s="165"/>
      <c r="AM654" s="165"/>
      <c r="AN654" s="127"/>
      <c r="AO654" s="46">
        <f>IF($C$666="yes",2,0)</f>
        <v>0</v>
      </c>
      <c r="AQ654" s="30"/>
      <c r="AR654" s="30"/>
    </row>
    <row r="655" spans="1:46">
      <c r="A655" s="28"/>
      <c r="B655" s="2280"/>
      <c r="C655" s="2280"/>
      <c r="D655" s="2280"/>
      <c r="E655" s="2280"/>
      <c r="F655" s="2280"/>
      <c r="G655" s="2280"/>
      <c r="H655" s="2280"/>
      <c r="I655" s="2280"/>
      <c r="J655" s="2280"/>
      <c r="K655" s="2280"/>
      <c r="L655" s="2280"/>
      <c r="M655" s="2280"/>
      <c r="N655" s="2280"/>
      <c r="O655" s="2280"/>
      <c r="P655" s="2280"/>
      <c r="Q655" s="2280"/>
      <c r="R655" s="2280"/>
      <c r="S655" s="2280"/>
      <c r="T655" s="2280"/>
      <c r="U655" s="2280"/>
      <c r="V655" s="2280"/>
      <c r="W655" s="2280"/>
      <c r="X655" s="2280"/>
      <c r="Y655" s="2280"/>
      <c r="Z655" s="2280"/>
      <c r="AA655" s="2280"/>
      <c r="AB655" s="2280"/>
      <c r="AC655" s="2280"/>
      <c r="AD655" s="2280"/>
      <c r="AE655" s="2280"/>
      <c r="AF655" s="2280"/>
      <c r="AG655" s="2280"/>
      <c r="AH655" s="2280"/>
      <c r="AI655" s="278"/>
      <c r="AJ655" s="46"/>
      <c r="AK655" s="165"/>
      <c r="AL655" s="165"/>
      <c r="AM655" s="165"/>
      <c r="AN655" s="127"/>
      <c r="AO655" s="46">
        <f>IF($C$671="yes",2,0)</f>
        <v>0</v>
      </c>
      <c r="AQ655" s="30"/>
      <c r="AR655" s="30"/>
    </row>
    <row r="656" spans="1:46">
      <c r="A656" s="28"/>
      <c r="B656" s="2280"/>
      <c r="C656" s="2280"/>
      <c r="D656" s="2280"/>
      <c r="E656" s="2280"/>
      <c r="F656" s="2280"/>
      <c r="G656" s="2280"/>
      <c r="H656" s="2280"/>
      <c r="I656" s="2280"/>
      <c r="J656" s="2280"/>
      <c r="K656" s="2280"/>
      <c r="L656" s="2280"/>
      <c r="M656" s="2280"/>
      <c r="N656" s="2280"/>
      <c r="O656" s="2280"/>
      <c r="P656" s="2280"/>
      <c r="Q656" s="2280"/>
      <c r="R656" s="2280"/>
      <c r="S656" s="2280"/>
      <c r="T656" s="2280"/>
      <c r="U656" s="2280"/>
      <c r="V656" s="2280"/>
      <c r="W656" s="2280"/>
      <c r="X656" s="2280"/>
      <c r="Y656" s="2280"/>
      <c r="Z656" s="2280"/>
      <c r="AA656" s="2280"/>
      <c r="AB656" s="2280"/>
      <c r="AC656" s="2280"/>
      <c r="AD656" s="2280"/>
      <c r="AE656" s="2280"/>
      <c r="AF656" s="2280"/>
      <c r="AG656" s="2280"/>
      <c r="AH656" s="2280"/>
      <c r="AI656" s="278"/>
      <c r="AJ656" s="46"/>
      <c r="AK656" s="165"/>
      <c r="AL656" s="165"/>
      <c r="AM656" s="165"/>
      <c r="AN656" s="127"/>
      <c r="AO656" s="46">
        <f>IF($C$675="yes",2,0)</f>
        <v>0</v>
      </c>
      <c r="AQ656" s="30"/>
      <c r="AR656" s="30"/>
    </row>
    <row r="657" spans="1:60">
      <c r="A657" s="28"/>
      <c r="B657" s="2280"/>
      <c r="C657" s="2280"/>
      <c r="D657" s="2280"/>
      <c r="E657" s="2280"/>
      <c r="F657" s="2280"/>
      <c r="G657" s="2280"/>
      <c r="H657" s="2280"/>
      <c r="I657" s="2280"/>
      <c r="J657" s="2280"/>
      <c r="K657" s="2280"/>
      <c r="L657" s="2280"/>
      <c r="M657" s="2280"/>
      <c r="N657" s="2280"/>
      <c r="O657" s="2280"/>
      <c r="P657" s="2280"/>
      <c r="Q657" s="2280"/>
      <c r="R657" s="2280"/>
      <c r="S657" s="2280"/>
      <c r="T657" s="2280"/>
      <c r="U657" s="2280"/>
      <c r="V657" s="2280"/>
      <c r="W657" s="2280"/>
      <c r="X657" s="2280"/>
      <c r="Y657" s="2280"/>
      <c r="Z657" s="2280"/>
      <c r="AA657" s="2280"/>
      <c r="AB657" s="2280"/>
      <c r="AC657" s="2280"/>
      <c r="AD657" s="2280"/>
      <c r="AE657" s="2280"/>
      <c r="AF657" s="2280"/>
      <c r="AG657" s="2280"/>
      <c r="AH657" s="228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2</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040">
        <f>$AO$635</f>
        <v>10</v>
      </c>
      <c r="AL661" s="2041"/>
      <c r="AM661" s="2042"/>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1" t="s">
        <v>135</v>
      </c>
      <c r="D666" s="1631"/>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1" t="s">
        <v>135</v>
      </c>
      <c r="D671" s="1631"/>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1" t="s">
        <v>135</v>
      </c>
      <c r="D675" s="1631"/>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1" t="s">
        <v>135</v>
      </c>
      <c r="D679" s="1631"/>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1" t="s">
        <v>118</v>
      </c>
      <c r="D681" s="1631"/>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1" t="s">
        <v>135</v>
      </c>
      <c r="D686" s="1631"/>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40">
        <f>$AO$660</f>
        <v>2</v>
      </c>
      <c r="AL689" s="2041"/>
      <c r="AM689" s="204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7" t="s">
        <v>797</v>
      </c>
      <c r="B692" s="2407"/>
      <c r="C692" s="2407"/>
      <c r="D692" s="2407"/>
      <c r="E692" s="2407"/>
      <c r="F692" s="2407"/>
      <c r="G692" s="2407"/>
      <c r="H692" s="2407"/>
      <c r="I692" s="2407"/>
      <c r="J692" s="2407"/>
      <c r="K692" s="2407"/>
      <c r="L692" s="2407"/>
      <c r="M692" s="2407"/>
      <c r="N692" s="2407"/>
      <c r="O692" s="2407"/>
      <c r="P692" s="2407"/>
      <c r="Q692" s="2407"/>
      <c r="R692" s="2407"/>
      <c r="S692" s="2407"/>
      <c r="T692" s="2407"/>
      <c r="U692" s="2407"/>
      <c r="V692" s="2407"/>
      <c r="W692" s="2407"/>
      <c r="X692" s="2407"/>
      <c r="Y692" s="2407"/>
      <c r="Z692" s="2407"/>
      <c r="AA692" s="2407"/>
      <c r="AB692" s="2407"/>
      <c r="AC692" s="2407"/>
      <c r="AD692" s="2407"/>
      <c r="AE692" s="2407"/>
      <c r="AF692" s="2407"/>
      <c r="AG692" s="2407"/>
      <c r="AH692" s="2407"/>
      <c r="AI692" s="2407"/>
      <c r="AJ692" s="2407"/>
      <c r="AK692" s="2407"/>
      <c r="AL692" s="2407"/>
      <c r="AM692" s="2407"/>
    </row>
    <row r="693" spans="1:43">
      <c r="A693" s="2408"/>
      <c r="B693" s="2408"/>
      <c r="C693" s="2408"/>
      <c r="D693" s="2408"/>
      <c r="E693" s="2408"/>
      <c r="F693" s="2408"/>
      <c r="G693" s="2408"/>
      <c r="H693" s="2408"/>
      <c r="I693" s="2408"/>
      <c r="J693" s="2408"/>
      <c r="K693" s="2408"/>
      <c r="L693" s="2408"/>
      <c r="M693" s="2408"/>
      <c r="N693" s="2408"/>
      <c r="O693" s="2408"/>
      <c r="P693" s="2408"/>
      <c r="Q693" s="2408"/>
      <c r="R693" s="2408"/>
      <c r="S693" s="2408"/>
      <c r="T693" s="2408"/>
      <c r="U693" s="2408"/>
      <c r="V693" s="2408"/>
      <c r="W693" s="2408"/>
      <c r="X693" s="2408"/>
      <c r="Y693" s="2408"/>
      <c r="Z693" s="2408"/>
      <c r="AA693" s="2408"/>
      <c r="AB693" s="2408"/>
      <c r="AC693" s="2408"/>
      <c r="AD693" s="2408"/>
      <c r="AE693" s="2408"/>
      <c r="AF693" s="2408"/>
      <c r="AG693" s="2408"/>
      <c r="AH693" s="2408"/>
      <c r="AI693" s="2408"/>
      <c r="AJ693" s="2408"/>
      <c r="AK693" s="2408"/>
      <c r="AL693" s="2408"/>
      <c r="AM693" s="240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0" t="s">
        <v>1938</v>
      </c>
      <c r="B695" s="2290"/>
      <c r="C695" s="2290"/>
      <c r="D695" s="2290"/>
      <c r="E695" s="2290"/>
      <c r="F695" s="2290"/>
      <c r="G695" s="2290"/>
      <c r="H695" s="2290"/>
      <c r="I695" s="2290"/>
      <c r="J695" s="2290"/>
      <c r="K695" s="2290"/>
      <c r="L695" s="2290"/>
      <c r="M695" s="2290"/>
      <c r="N695" s="2290"/>
      <c r="O695" s="2290"/>
      <c r="P695" s="2290"/>
      <c r="Q695" s="2290"/>
      <c r="R695" s="2290"/>
      <c r="S695" s="2290"/>
      <c r="T695" s="2290"/>
      <c r="U695" s="2290"/>
      <c r="V695" s="2290"/>
      <c r="W695" s="2290"/>
      <c r="X695" s="2290"/>
      <c r="Y695" s="2290"/>
      <c r="Z695" s="2290"/>
      <c r="AA695" s="2290"/>
      <c r="AB695" s="2290"/>
      <c r="AC695" s="2290"/>
      <c r="AD695" s="2290"/>
      <c r="AE695" s="2290"/>
      <c r="AF695" s="2290"/>
      <c r="AG695" s="2290"/>
      <c r="AH695" s="2290"/>
      <c r="AI695" s="2290"/>
      <c r="AJ695" s="2290"/>
      <c r="AK695" s="2290"/>
      <c r="AL695" s="2290"/>
      <c r="AM695" s="2290"/>
      <c r="AP695" s="789"/>
      <c r="AQ695" s="785"/>
    </row>
    <row r="696" spans="1:43">
      <c r="A696" s="2290" t="s">
        <v>1981</v>
      </c>
      <c r="B696" s="2290"/>
      <c r="C696" s="2290"/>
      <c r="D696" s="2290"/>
      <c r="E696" s="2290"/>
      <c r="F696" s="2290"/>
      <c r="G696" s="2290"/>
      <c r="H696" s="2290"/>
      <c r="I696" s="2290"/>
      <c r="J696" s="2290"/>
      <c r="K696" s="2290"/>
      <c r="L696" s="2290"/>
      <c r="M696" s="2290"/>
      <c r="N696" s="2290"/>
      <c r="O696" s="2290"/>
      <c r="P696" s="2290"/>
      <c r="Q696" s="2290"/>
      <c r="R696" s="2290"/>
      <c r="S696" s="2290"/>
      <c r="T696" s="2290"/>
      <c r="U696" s="2290"/>
      <c r="V696" s="2290"/>
      <c r="W696" s="2290"/>
      <c r="X696" s="2290"/>
      <c r="Y696" s="2290"/>
      <c r="Z696" s="2290"/>
      <c r="AA696" s="2290"/>
      <c r="AB696" s="2290"/>
      <c r="AC696" s="2290"/>
      <c r="AD696" s="2290"/>
      <c r="AE696" s="2290"/>
      <c r="AF696" s="2290"/>
      <c r="AG696" s="2290"/>
      <c r="AH696" s="2290"/>
      <c r="AI696" s="2290"/>
      <c r="AJ696" s="2290"/>
      <c r="AK696" s="2290"/>
      <c r="AL696" s="2290"/>
      <c r="AM696" s="2290"/>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77" t="s">
        <v>261</v>
      </c>
      <c r="U697" s="2044"/>
      <c r="V697" s="2044"/>
      <c r="W697" s="2044"/>
      <c r="X697" s="2044"/>
      <c r="Y697" s="2045"/>
      <c r="Z697" s="2277" t="s">
        <v>260</v>
      </c>
      <c r="AA697" s="2044"/>
      <c r="AB697" s="2044"/>
      <c r="AC697" s="2044"/>
      <c r="AD697" s="2044"/>
      <c r="AE697" s="2045"/>
      <c r="AF697" s="2277" t="s">
        <v>262</v>
      </c>
      <c r="AG697" s="2044"/>
      <c r="AH697" s="2044"/>
      <c r="AI697" s="2044"/>
      <c r="AJ697" s="2044"/>
      <c r="AK697" s="2045"/>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8"/>
      <c r="U698" s="2046"/>
      <c r="V698" s="2046"/>
      <c r="W698" s="2046"/>
      <c r="X698" s="2046"/>
      <c r="Y698" s="2047"/>
      <c r="Z698" s="2278"/>
      <c r="AA698" s="2046"/>
      <c r="AB698" s="2046"/>
      <c r="AC698" s="2046"/>
      <c r="AD698" s="2046"/>
      <c r="AE698" s="2047"/>
      <c r="AF698" s="2278"/>
      <c r="AG698" s="2046"/>
      <c r="AH698" s="2046"/>
      <c r="AI698" s="2046"/>
      <c r="AJ698" s="2046"/>
      <c r="AK698" s="2047"/>
      <c r="AL698" s="1367"/>
      <c r="AM698" s="492"/>
      <c r="AO698" s="785">
        <f>IF(T705&gt;10,10,T705)</f>
        <v>10</v>
      </c>
      <c r="AP698" s="785"/>
      <c r="AQ698" s="785"/>
    </row>
    <row r="699" spans="1:43">
      <c r="A699" s="1011" t="s">
        <v>727</v>
      </c>
      <c r="B699" s="2273" t="s">
        <v>298</v>
      </c>
      <c r="C699" s="2273"/>
      <c r="D699" s="2273"/>
      <c r="E699" s="2273"/>
      <c r="F699" s="2273"/>
      <c r="G699" s="2273"/>
      <c r="H699" s="2273"/>
      <c r="I699" s="2273"/>
      <c r="J699" s="2273"/>
      <c r="K699" s="2273"/>
      <c r="L699" s="2273"/>
      <c r="M699" s="2273"/>
      <c r="N699" s="2273"/>
      <c r="O699" s="2273"/>
      <c r="P699" s="2273"/>
      <c r="Q699" s="2273"/>
      <c r="R699" s="2273"/>
      <c r="S699" s="2274"/>
      <c r="T699" s="2295">
        <f>SUM(T700:Y701)</f>
        <v>9</v>
      </c>
      <c r="U699" s="2295"/>
      <c r="V699" s="2295"/>
      <c r="W699" s="2295"/>
      <c r="X699" s="2295"/>
      <c r="Y699" s="2295"/>
      <c r="Z699" s="1775">
        <v>9</v>
      </c>
      <c r="AA699" s="1775"/>
      <c r="AB699" s="1775"/>
      <c r="AC699" s="1775"/>
      <c r="AD699" s="1775"/>
      <c r="AE699" s="1775"/>
      <c r="AF699" s="1775">
        <f>IF(T699&gt;Z699,Z699,T699)</f>
        <v>9</v>
      </c>
      <c r="AG699" s="1775"/>
      <c r="AH699" s="1775"/>
      <c r="AI699" s="1775"/>
      <c r="AJ699" s="1775"/>
      <c r="AK699" s="1775"/>
      <c r="AL699" s="1367"/>
      <c r="AM699" s="492"/>
    </row>
    <row r="700" spans="1:43">
      <c r="A700" s="1013"/>
      <c r="B700" s="1014"/>
      <c r="C700" s="1022"/>
      <c r="D700" s="1012" t="s">
        <v>233</v>
      </c>
      <c r="E700" s="2275" t="s">
        <v>263</v>
      </c>
      <c r="F700" s="2275"/>
      <c r="G700" s="2275"/>
      <c r="H700" s="2275"/>
      <c r="I700" s="2275"/>
      <c r="J700" s="2275"/>
      <c r="K700" s="2275"/>
      <c r="L700" s="2275"/>
      <c r="M700" s="2275"/>
      <c r="N700" s="2275"/>
      <c r="O700" s="2275"/>
      <c r="P700" s="2275"/>
      <c r="Q700" s="2275"/>
      <c r="R700" s="2275"/>
      <c r="S700" s="2276"/>
      <c r="T700" s="2279">
        <f>AJ31</f>
        <v>6</v>
      </c>
      <c r="U700" s="2279"/>
      <c r="V700" s="2279"/>
      <c r="W700" s="2279"/>
      <c r="X700" s="2279"/>
      <c r="Y700" s="2279"/>
      <c r="Z700" s="1635">
        <v>6</v>
      </c>
      <c r="AA700" s="1635"/>
      <c r="AB700" s="1635"/>
      <c r="AC700" s="1635"/>
      <c r="AD700" s="1635"/>
      <c r="AE700" s="1635"/>
      <c r="AF700" s="2409"/>
      <c r="AG700" s="2409"/>
      <c r="AH700" s="2409"/>
      <c r="AI700" s="2409"/>
      <c r="AJ700" s="2409"/>
      <c r="AK700" s="2409"/>
      <c r="AL700" s="1367"/>
      <c r="AM700" s="492"/>
    </row>
    <row r="701" spans="1:43">
      <c r="A701" s="1016"/>
      <c r="B701" s="1014"/>
      <c r="C701" s="1015"/>
      <c r="D701" s="1012" t="s">
        <v>482</v>
      </c>
      <c r="E701" s="2275" t="s">
        <v>264</v>
      </c>
      <c r="F701" s="2275"/>
      <c r="G701" s="2275"/>
      <c r="H701" s="2275"/>
      <c r="I701" s="2275"/>
      <c r="J701" s="2275"/>
      <c r="K701" s="2275"/>
      <c r="L701" s="2275"/>
      <c r="M701" s="2275"/>
      <c r="N701" s="2275"/>
      <c r="O701" s="2275"/>
      <c r="P701" s="2275"/>
      <c r="Q701" s="2275"/>
      <c r="R701" s="2275"/>
      <c r="S701" s="2276"/>
      <c r="T701" s="2279">
        <f>AJ47</f>
        <v>3</v>
      </c>
      <c r="U701" s="2279"/>
      <c r="V701" s="2279"/>
      <c r="W701" s="2279"/>
      <c r="X701" s="2279"/>
      <c r="Y701" s="2279"/>
      <c r="Z701" s="1635">
        <v>3</v>
      </c>
      <c r="AA701" s="1635"/>
      <c r="AB701" s="1635"/>
      <c r="AC701" s="1635"/>
      <c r="AD701" s="1635"/>
      <c r="AE701" s="1635"/>
      <c r="AF701" s="2409"/>
      <c r="AG701" s="2409"/>
      <c r="AH701" s="2409"/>
      <c r="AI701" s="2409"/>
      <c r="AJ701" s="2409"/>
      <c r="AK701" s="2409"/>
      <c r="AL701" s="1367"/>
      <c r="AM701" s="492"/>
      <c r="AO701" s="46">
        <f>IF(T708&gt;50,50,T708)</f>
        <v>50</v>
      </c>
    </row>
    <row r="702" spans="1:43">
      <c r="A702" s="1011" t="s">
        <v>8</v>
      </c>
      <c r="B702" s="2273" t="s">
        <v>299</v>
      </c>
      <c r="C702" s="2273"/>
      <c r="D702" s="2273"/>
      <c r="E702" s="2273"/>
      <c r="F702" s="2273"/>
      <c r="G702" s="2273"/>
      <c r="H702" s="2273"/>
      <c r="I702" s="2273"/>
      <c r="J702" s="2273"/>
      <c r="K702" s="2273"/>
      <c r="L702" s="2273"/>
      <c r="M702" s="2273"/>
      <c r="N702" s="2273"/>
      <c r="O702" s="2273"/>
      <c r="P702" s="2273"/>
      <c r="Q702" s="2273"/>
      <c r="R702" s="2273"/>
      <c r="S702" s="2274"/>
      <c r="T702" s="2295">
        <f>AK73</f>
        <v>10</v>
      </c>
      <c r="U702" s="2295"/>
      <c r="V702" s="2295"/>
      <c r="W702" s="2295"/>
      <c r="X702" s="2295"/>
      <c r="Y702" s="2295"/>
      <c r="Z702" s="1775">
        <v>10</v>
      </c>
      <c r="AA702" s="1775"/>
      <c r="AB702" s="1775"/>
      <c r="AC702" s="1775"/>
      <c r="AD702" s="1775"/>
      <c r="AE702" s="1775"/>
      <c r="AF702" s="1775">
        <f>IF(T702&gt;Z702,Z702,T702)</f>
        <v>10</v>
      </c>
      <c r="AG702" s="1775"/>
      <c r="AH702" s="1775"/>
      <c r="AI702" s="1775"/>
      <c r="AJ702" s="1775"/>
      <c r="AK702" s="1775"/>
      <c r="AL702" s="1367"/>
      <c r="AM702" s="492"/>
    </row>
    <row r="703" spans="1:43">
      <c r="A703" s="1011" t="s">
        <v>130</v>
      </c>
      <c r="B703" s="2273" t="s">
        <v>300</v>
      </c>
      <c r="C703" s="2273"/>
      <c r="D703" s="2273"/>
      <c r="E703" s="2273"/>
      <c r="F703" s="2273"/>
      <c r="G703" s="2273"/>
      <c r="H703" s="2273"/>
      <c r="I703" s="2273"/>
      <c r="J703" s="2273"/>
      <c r="K703" s="2273"/>
      <c r="L703" s="2273"/>
      <c r="M703" s="2273"/>
      <c r="N703" s="2273"/>
      <c r="O703" s="2273"/>
      <c r="P703" s="2273"/>
      <c r="Q703" s="2273"/>
      <c r="R703" s="2273"/>
      <c r="S703" s="2274"/>
      <c r="T703" s="2295">
        <f>AO696</f>
        <v>25</v>
      </c>
      <c r="U703" s="2295">
        <f>IF(AND(AND(A704&gt;15,15+A705),A705&gt;10,A704+10),A703,0)</f>
        <v>0</v>
      </c>
      <c r="V703" s="2295">
        <f>IF(AND(AND(B704&gt;15,15+B705),B705&gt;10,B704+10),#REF!,0)</f>
        <v>0</v>
      </c>
      <c r="W703" s="2295">
        <f>IF(AND(AND(C704&gt;15,15+C705),C705&gt;10,C704+10),B703,0)</f>
        <v>0</v>
      </c>
      <c r="X703" s="2295" t="e">
        <f>IF(AND(AND(D704&gt;15,15+D705),D705&gt;10,D704+10),D703,0)</f>
        <v>#VALUE!</v>
      </c>
      <c r="Y703" s="2295" t="e">
        <f>IF(AND(AND(E704&gt;15,15+E705),E705&gt;10,E704+10),E703,0)</f>
        <v>#VALUE!</v>
      </c>
      <c r="Z703" s="1775">
        <v>25</v>
      </c>
      <c r="AA703" s="1775"/>
      <c r="AB703" s="1775"/>
      <c r="AC703" s="1775"/>
      <c r="AD703" s="1775"/>
      <c r="AE703" s="1775"/>
      <c r="AF703" s="1775">
        <f>IF(T703&gt;Z703,Z703,T703)</f>
        <v>25</v>
      </c>
      <c r="AG703" s="1775"/>
      <c r="AH703" s="1775"/>
      <c r="AI703" s="1775"/>
      <c r="AJ703" s="1775"/>
      <c r="AK703" s="1775"/>
      <c r="AL703" s="1367"/>
      <c r="AM703" s="492"/>
    </row>
    <row r="704" spans="1:43">
      <c r="A704" s="1011"/>
      <c r="B704" s="1014"/>
      <c r="C704" s="1015"/>
      <c r="D704" s="1012" t="s">
        <v>1678</v>
      </c>
      <c r="E704" s="2275" t="s">
        <v>326</v>
      </c>
      <c r="F704" s="2275"/>
      <c r="G704" s="2275"/>
      <c r="H704" s="2275"/>
      <c r="I704" s="2275"/>
      <c r="J704" s="2275"/>
      <c r="K704" s="2275"/>
      <c r="L704" s="2275"/>
      <c r="M704" s="2275"/>
      <c r="N704" s="2275"/>
      <c r="O704" s="2275"/>
      <c r="P704" s="2275"/>
      <c r="Q704" s="2275"/>
      <c r="R704" s="2275"/>
      <c r="S704" s="2276"/>
      <c r="T704" s="2279">
        <f>AK281</f>
        <v>17</v>
      </c>
      <c r="U704" s="2279"/>
      <c r="V704" s="2279"/>
      <c r="W704" s="2279"/>
      <c r="X704" s="2279"/>
      <c r="Y704" s="2279"/>
      <c r="Z704" s="1635">
        <v>15</v>
      </c>
      <c r="AA704" s="1635"/>
      <c r="AB704" s="1635"/>
      <c r="AC704" s="1635"/>
      <c r="AD704" s="1635"/>
      <c r="AE704" s="1635"/>
      <c r="AF704" s="2409"/>
      <c r="AG704" s="2409"/>
      <c r="AH704" s="2409"/>
      <c r="AI704" s="2409"/>
      <c r="AJ704" s="2409"/>
      <c r="AK704" s="2409"/>
      <c r="AL704" s="1367"/>
      <c r="AM704" s="492"/>
    </row>
    <row r="705" spans="1:39">
      <c r="A705" s="1017"/>
      <c r="B705" s="1018"/>
      <c r="C705" s="1019"/>
      <c r="D705" s="1020" t="s">
        <v>1679</v>
      </c>
      <c r="E705" s="2275" t="s">
        <v>327</v>
      </c>
      <c r="F705" s="2275"/>
      <c r="G705" s="2275"/>
      <c r="H705" s="2275"/>
      <c r="I705" s="2275"/>
      <c r="J705" s="2275"/>
      <c r="K705" s="2275"/>
      <c r="L705" s="2275"/>
      <c r="M705" s="2275"/>
      <c r="N705" s="2275"/>
      <c r="O705" s="2275"/>
      <c r="P705" s="2275"/>
      <c r="Q705" s="2275"/>
      <c r="R705" s="2275"/>
      <c r="S705" s="2276"/>
      <c r="T705" s="2279">
        <f>AK483</f>
        <v>10</v>
      </c>
      <c r="U705" s="2279"/>
      <c r="V705" s="2279"/>
      <c r="W705" s="2279"/>
      <c r="X705" s="2279"/>
      <c r="Y705" s="2279"/>
      <c r="Z705" s="1635">
        <v>10</v>
      </c>
      <c r="AA705" s="1635"/>
      <c r="AB705" s="1635"/>
      <c r="AC705" s="1635"/>
      <c r="AD705" s="1635"/>
      <c r="AE705" s="1635"/>
      <c r="AF705" s="2409"/>
      <c r="AG705" s="2409"/>
      <c r="AH705" s="2409"/>
      <c r="AI705" s="2409"/>
      <c r="AJ705" s="2409"/>
      <c r="AK705" s="2409"/>
      <c r="AL705" s="1367"/>
      <c r="AM705" s="492"/>
    </row>
    <row r="706" spans="1:39">
      <c r="A706" s="1011" t="s">
        <v>133</v>
      </c>
      <c r="B706" s="2273" t="s">
        <v>607</v>
      </c>
      <c r="C706" s="2273"/>
      <c r="D706" s="2273"/>
      <c r="E706" s="2273"/>
      <c r="F706" s="2273"/>
      <c r="G706" s="2273"/>
      <c r="H706" s="2273"/>
      <c r="I706" s="2273"/>
      <c r="J706" s="2273"/>
      <c r="K706" s="2273"/>
      <c r="L706" s="2273"/>
      <c r="M706" s="2273"/>
      <c r="N706" s="2273"/>
      <c r="O706" s="2273"/>
      <c r="P706" s="2273"/>
      <c r="Q706" s="2273"/>
      <c r="R706" s="2273"/>
      <c r="S706" s="2274"/>
      <c r="T706" s="2295">
        <f>IF(AK549&gt;5,5,AK549)</f>
        <v>5</v>
      </c>
      <c r="U706" s="2295"/>
      <c r="V706" s="2295"/>
      <c r="W706" s="2295"/>
      <c r="X706" s="2295"/>
      <c r="Y706" s="2295"/>
      <c r="Z706" s="1775">
        <v>5</v>
      </c>
      <c r="AA706" s="1775"/>
      <c r="AB706" s="1775"/>
      <c r="AC706" s="1775"/>
      <c r="AD706" s="1775"/>
      <c r="AE706" s="1775"/>
      <c r="AF706" s="1775">
        <f>IF(T706&gt;Z706,5,T706)</f>
        <v>5</v>
      </c>
      <c r="AG706" s="1775"/>
      <c r="AH706" s="1775"/>
      <c r="AI706" s="1775"/>
      <c r="AJ706" s="1775"/>
      <c r="AK706" s="1775"/>
      <c r="AL706" s="1367"/>
      <c r="AM706" s="492"/>
    </row>
    <row r="707" spans="1:39">
      <c r="A707" s="1021" t="s">
        <v>134</v>
      </c>
      <c r="B707" s="2273" t="s">
        <v>608</v>
      </c>
      <c r="C707" s="2273"/>
      <c r="D707" s="2273"/>
      <c r="E707" s="2273"/>
      <c r="F707" s="2273"/>
      <c r="G707" s="2273"/>
      <c r="H707" s="2273"/>
      <c r="I707" s="2273"/>
      <c r="J707" s="2273"/>
      <c r="K707" s="2273"/>
      <c r="L707" s="2273"/>
      <c r="M707" s="2273"/>
      <c r="N707" s="2273"/>
      <c r="O707" s="2273"/>
      <c r="P707" s="2273"/>
      <c r="Q707" s="2273"/>
      <c r="R707" s="2273"/>
      <c r="S707" s="2274"/>
      <c r="T707" s="2399">
        <f>IF(SUM(T708:Y709)&gt;52,52,SUM(T708:Y709))</f>
        <v>52</v>
      </c>
      <c r="U707" s="2400"/>
      <c r="V707" s="2400"/>
      <c r="W707" s="2400"/>
      <c r="X707" s="2400"/>
      <c r="Y707" s="2400"/>
      <c r="Z707" s="2400">
        <v>52</v>
      </c>
      <c r="AA707" s="2400"/>
      <c r="AB707" s="2400"/>
      <c r="AC707" s="2400"/>
      <c r="AD707" s="2400"/>
      <c r="AE707" s="2400"/>
      <c r="AF707" s="2400">
        <f>$AO$701+$T$709</f>
        <v>52</v>
      </c>
      <c r="AG707" s="2400"/>
      <c r="AH707" s="2400"/>
      <c r="AI707" s="2400"/>
      <c r="AJ707" s="2400"/>
      <c r="AK707" s="2400"/>
      <c r="AL707" s="1367"/>
      <c r="AM707" s="492"/>
    </row>
    <row r="708" spans="1:39">
      <c r="A708" s="1021"/>
      <c r="B708" s="1023"/>
      <c r="C708" s="1024"/>
      <c r="D708" s="1025" t="s">
        <v>1680</v>
      </c>
      <c r="E708" s="2275" t="s">
        <v>200</v>
      </c>
      <c r="F708" s="2275"/>
      <c r="G708" s="2275"/>
      <c r="H708" s="2275"/>
      <c r="I708" s="2275"/>
      <c r="J708" s="2275"/>
      <c r="K708" s="2275"/>
      <c r="L708" s="2275"/>
      <c r="M708" s="2275"/>
      <c r="N708" s="2275"/>
      <c r="O708" s="2275"/>
      <c r="P708" s="2275"/>
      <c r="Q708" s="2275"/>
      <c r="R708" s="2275"/>
      <c r="S708" s="2276"/>
      <c r="T708" s="2299">
        <f>AC599</f>
        <v>50</v>
      </c>
      <c r="U708" s="2300"/>
      <c r="V708" s="2300"/>
      <c r="W708" s="2300"/>
      <c r="X708" s="2300"/>
      <c r="Y708" s="2301"/>
      <c r="Z708" s="2299">
        <v>50</v>
      </c>
      <c r="AA708" s="2300"/>
      <c r="AB708" s="2300"/>
      <c r="AC708" s="2300"/>
      <c r="AD708" s="2300"/>
      <c r="AE708" s="2301"/>
      <c r="AF708" s="2404"/>
      <c r="AG708" s="2405"/>
      <c r="AH708" s="2405"/>
      <c r="AI708" s="2405"/>
      <c r="AJ708" s="2405"/>
      <c r="AK708" s="2406"/>
      <c r="AL708" s="1367"/>
      <c r="AM708" s="46"/>
    </row>
    <row r="709" spans="1:39">
      <c r="A709" s="1026"/>
      <c r="B709" s="1014"/>
      <c r="C709" s="1015"/>
      <c r="D709" s="1012" t="s">
        <v>1681</v>
      </c>
      <c r="E709" s="2275" t="s">
        <v>297</v>
      </c>
      <c r="F709" s="2275"/>
      <c r="G709" s="2275"/>
      <c r="H709" s="2275"/>
      <c r="I709" s="2275"/>
      <c r="J709" s="2275"/>
      <c r="K709" s="2275"/>
      <c r="L709" s="2275"/>
      <c r="M709" s="2275"/>
      <c r="N709" s="2275"/>
      <c r="O709" s="2275"/>
      <c r="P709" s="2275"/>
      <c r="Q709" s="2275"/>
      <c r="R709" s="2275"/>
      <c r="S709" s="2276"/>
      <c r="T709" s="2036">
        <f>IF(AJ623&gt;0,2,0)</f>
        <v>2</v>
      </c>
      <c r="U709" s="2037"/>
      <c r="V709" s="2037"/>
      <c r="W709" s="2037"/>
      <c r="X709" s="2037"/>
      <c r="Y709" s="2038"/>
      <c r="Z709" s="2040">
        <v>2</v>
      </c>
      <c r="AA709" s="2041"/>
      <c r="AB709" s="2041"/>
      <c r="AC709" s="2041"/>
      <c r="AD709" s="2041"/>
      <c r="AE709" s="2042"/>
      <c r="AF709" s="2420"/>
      <c r="AG709" s="2421"/>
      <c r="AH709" s="2421"/>
      <c r="AI709" s="2421"/>
      <c r="AJ709" s="2421"/>
      <c r="AK709" s="2422"/>
      <c r="AL709" s="1367"/>
      <c r="AM709" s="46"/>
    </row>
    <row r="710" spans="1:39">
      <c r="A710" s="1021" t="s">
        <v>136</v>
      </c>
      <c r="B710" s="2273" t="s">
        <v>609</v>
      </c>
      <c r="C710" s="2273"/>
      <c r="D710" s="2273"/>
      <c r="E710" s="2273"/>
      <c r="F710" s="2273"/>
      <c r="G710" s="2273"/>
      <c r="H710" s="2273"/>
      <c r="I710" s="2273"/>
      <c r="J710" s="2273"/>
      <c r="K710" s="2273"/>
      <c r="L710" s="2273"/>
      <c r="M710" s="2273"/>
      <c r="N710" s="2273"/>
      <c r="O710" s="2273"/>
      <c r="P710" s="2273"/>
      <c r="Q710" s="2273"/>
      <c r="R710" s="2273"/>
      <c r="S710" s="2274"/>
      <c r="T710" s="2295">
        <f>AK661</f>
        <v>10</v>
      </c>
      <c r="U710" s="2295"/>
      <c r="V710" s="2295"/>
      <c r="W710" s="2295"/>
      <c r="X710" s="2295"/>
      <c r="Y710" s="2295"/>
      <c r="Z710" s="1775">
        <v>10</v>
      </c>
      <c r="AA710" s="1775"/>
      <c r="AB710" s="1775"/>
      <c r="AC710" s="1775"/>
      <c r="AD710" s="1775"/>
      <c r="AE710" s="1775"/>
      <c r="AF710" s="2004">
        <f>IF(T710&gt;Z710,Z710,T710)</f>
        <v>10</v>
      </c>
      <c r="AG710" s="2005"/>
      <c r="AH710" s="2005"/>
      <c r="AI710" s="2005"/>
      <c r="AJ710" s="2005"/>
      <c r="AK710" s="2006"/>
      <c r="AL710" s="1367"/>
      <c r="AM710" s="217"/>
    </row>
    <row r="711" spans="1:39">
      <c r="A711" s="1011" t="s">
        <v>416</v>
      </c>
      <c r="B711" s="2273" t="s">
        <v>1109</v>
      </c>
      <c r="C711" s="2273"/>
      <c r="D711" s="2273"/>
      <c r="E711" s="2273"/>
      <c r="F711" s="2273"/>
      <c r="G711" s="2273"/>
      <c r="H711" s="2273"/>
      <c r="I711" s="2273"/>
      <c r="J711" s="2273"/>
      <c r="K711" s="2273"/>
      <c r="L711" s="2273"/>
      <c r="M711" s="2273"/>
      <c r="N711" s="2273"/>
      <c r="O711" s="2273"/>
      <c r="P711" s="2273"/>
      <c r="Q711" s="2273"/>
      <c r="R711" s="2273"/>
      <c r="S711" s="2274"/>
      <c r="T711" s="2401">
        <f>IF(AK689&gt;2,2,AK689)</f>
        <v>2</v>
      </c>
      <c r="U711" s="2402"/>
      <c r="V711" s="2402"/>
      <c r="W711" s="2402"/>
      <c r="X711" s="2402"/>
      <c r="Y711" s="2403"/>
      <c r="Z711" s="2004">
        <v>2</v>
      </c>
      <c r="AA711" s="2005"/>
      <c r="AB711" s="2005"/>
      <c r="AC711" s="2005"/>
      <c r="AD711" s="2005"/>
      <c r="AE711" s="2006"/>
      <c r="AF711" s="2004">
        <f>IF(T711&gt;Z711,Z711,T711)</f>
        <v>2</v>
      </c>
      <c r="AG711" s="2418"/>
      <c r="AH711" s="2418"/>
      <c r="AI711" s="2418"/>
      <c r="AJ711" s="2418"/>
      <c r="AK711" s="2419"/>
      <c r="AL711" s="376"/>
      <c r="AM711" s="217"/>
    </row>
    <row r="712" spans="1:39">
      <c r="A712" s="2272" t="s">
        <v>329</v>
      </c>
      <c r="B712" s="2273"/>
      <c r="C712" s="2273"/>
      <c r="D712" s="2273"/>
      <c r="E712" s="2273"/>
      <c r="F712" s="2273"/>
      <c r="G712" s="2273"/>
      <c r="H712" s="2273"/>
      <c r="I712" s="2273"/>
      <c r="J712" s="2273"/>
      <c r="K712" s="2273"/>
      <c r="L712" s="2273"/>
      <c r="M712" s="2273"/>
      <c r="N712" s="2273"/>
      <c r="O712" s="2273"/>
      <c r="P712" s="2273"/>
      <c r="Q712" s="2273"/>
      <c r="R712" s="2273"/>
      <c r="S712" s="2274"/>
      <c r="T712" s="1998"/>
      <c r="U712" s="1998"/>
      <c r="V712" s="1998"/>
      <c r="W712" s="1998"/>
      <c r="X712" s="1998"/>
      <c r="Y712" s="1998"/>
      <c r="Z712" s="1635" t="s">
        <v>328</v>
      </c>
      <c r="AA712" s="1635"/>
      <c r="AB712" s="1635"/>
      <c r="AC712" s="1635"/>
      <c r="AD712" s="1635"/>
      <c r="AE712" s="1635"/>
      <c r="AF712" s="2004">
        <f>IF(T712&gt;0,T712,0)</f>
        <v>0</v>
      </c>
      <c r="AG712" s="2005"/>
      <c r="AH712" s="2005"/>
      <c r="AI712" s="2005"/>
      <c r="AJ712" s="2005"/>
      <c r="AK712" s="2006"/>
      <c r="AL712" s="1358"/>
      <c r="AM712" s="217"/>
    </row>
    <row r="713" spans="1:39" ht="15.75">
      <c r="A713" s="2284" t="s">
        <v>796</v>
      </c>
      <c r="B713" s="2285"/>
      <c r="C713" s="2285"/>
      <c r="D713" s="2285"/>
      <c r="E713" s="2285"/>
      <c r="F713" s="2285"/>
      <c r="G713" s="2285"/>
      <c r="H713" s="2285"/>
      <c r="I713" s="2285"/>
      <c r="J713" s="2285"/>
      <c r="K713" s="2285"/>
      <c r="L713" s="2285"/>
      <c r="M713" s="2285"/>
      <c r="N713" s="2285"/>
      <c r="O713" s="2285"/>
      <c r="P713" s="2285"/>
      <c r="Q713" s="2285"/>
      <c r="R713" s="2285"/>
      <c r="S713" s="2285"/>
      <c r="T713" s="2285"/>
      <c r="U713" s="2285"/>
      <c r="V713" s="2285"/>
      <c r="W713" s="2285"/>
      <c r="X713" s="2285"/>
      <c r="Y713" s="2285"/>
      <c r="Z713" s="2285"/>
      <c r="AA713" s="2285"/>
      <c r="AB713" s="2285"/>
      <c r="AC713" s="2285"/>
      <c r="AD713" s="2285"/>
      <c r="AE713" s="2286"/>
      <c r="AF713" s="2410">
        <f>SUM(AF699:AK711)-AF712</f>
        <v>113</v>
      </c>
      <c r="AG713" s="2411"/>
      <c r="AH713" s="2411"/>
      <c r="AI713" s="2411"/>
      <c r="AJ713" s="2411"/>
      <c r="AK713" s="2412"/>
      <c r="AL713" s="1368"/>
      <c r="AM713" s="46"/>
    </row>
    <row r="714" spans="1:39" ht="15.75">
      <c r="A714" s="2287"/>
      <c r="B714" s="2288"/>
      <c r="C714" s="2288"/>
      <c r="D714" s="2288"/>
      <c r="E714" s="2288"/>
      <c r="F714" s="2288"/>
      <c r="G714" s="2288"/>
      <c r="H714" s="2288"/>
      <c r="I714" s="2288"/>
      <c r="J714" s="2288"/>
      <c r="K714" s="2288"/>
      <c r="L714" s="2288"/>
      <c r="M714" s="2288"/>
      <c r="N714" s="2288"/>
      <c r="O714" s="2288"/>
      <c r="P714" s="2288"/>
      <c r="Q714" s="2288"/>
      <c r="R714" s="2288"/>
      <c r="S714" s="2288"/>
      <c r="T714" s="2288"/>
      <c r="U714" s="2288"/>
      <c r="V714" s="2288"/>
      <c r="W714" s="2288"/>
      <c r="X714" s="2288"/>
      <c r="Y714" s="2288"/>
      <c r="Z714" s="2288"/>
      <c r="AA714" s="2288"/>
      <c r="AB714" s="2288"/>
      <c r="AC714" s="2288"/>
      <c r="AD714" s="2288"/>
      <c r="AE714" s="2289"/>
      <c r="AF714" s="2413"/>
      <c r="AG714" s="2414"/>
      <c r="AH714" s="2414"/>
      <c r="AI714" s="2414"/>
      <c r="AJ714" s="2414"/>
      <c r="AK714" s="2415"/>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61"/>
    </row>
    <row r="716" spans="1:39" ht="12.4"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61"/>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61"/>
    </row>
    <row r="718" spans="1:39" ht="12.4"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61"/>
    </row>
    <row r="719" spans="1:39" ht="12.4"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61"/>
    </row>
    <row r="720" spans="1:39" ht="12.4"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6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27" zoomScaleNormal="100" zoomScaleSheetLayoutView="80" workbookViewId="0">
      <selection activeCell="J9" sqref="J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0" t="s">
        <v>128</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662</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822</v>
      </c>
      <c r="D7" s="480"/>
      <c r="E7" s="2477" t="str">
        <f>Application!H15</f>
        <v>Alliance Property Group Inc.</v>
      </c>
      <c r="F7" s="2477"/>
      <c r="G7" s="2477"/>
      <c r="H7" s="480"/>
      <c r="I7" s="481" t="s">
        <v>2003</v>
      </c>
      <c r="J7" s="1145">
        <f>Application!AG426+Application!AG424</f>
        <v>22</v>
      </c>
    </row>
    <row r="8" spans="1:33">
      <c r="C8" s="481" t="s">
        <v>823</v>
      </c>
      <c r="D8" s="480"/>
      <c r="E8" s="2477" t="str">
        <f>Application!H17</f>
        <v>The Vines at Tabor</v>
      </c>
      <c r="F8" s="2477"/>
      <c r="G8" s="2477"/>
      <c r="H8" s="480"/>
      <c r="I8" s="481" t="s">
        <v>2004</v>
      </c>
      <c r="J8" s="1148">
        <f>Application!$CD$635</f>
        <v>25</v>
      </c>
    </row>
    <row r="9" spans="1:33" ht="14.25" customHeight="1">
      <c r="C9" s="481" t="s">
        <v>824</v>
      </c>
      <c r="D9" s="480"/>
      <c r="E9" s="2483" t="str">
        <f>Application!D221</f>
        <v>Seniors</v>
      </c>
      <c r="F9" s="2483"/>
      <c r="G9" s="2483"/>
      <c r="H9" s="480"/>
      <c r="I9" s="481" t="s">
        <v>2005</v>
      </c>
      <c r="J9" s="766">
        <v>0</v>
      </c>
      <c r="N9" s="1144"/>
    </row>
    <row r="10" spans="1:33" ht="26.85" customHeight="1">
      <c r="C10" s="2482" t="s">
        <v>2002</v>
      </c>
      <c r="D10" s="2482"/>
      <c r="E10" s="2484" t="str">
        <f>Application!$E$224</f>
        <v>N/A</v>
      </c>
      <c r="F10" s="2484"/>
      <c r="G10" s="2484"/>
      <c r="H10" s="1142"/>
      <c r="I10" s="1147" t="s">
        <v>2006</v>
      </c>
      <c r="J10" s="1146">
        <f>IF(J9&gt;0,J8-J9,J8)</f>
        <v>25</v>
      </c>
      <c r="N10" s="1144"/>
    </row>
    <row r="11" spans="1:33">
      <c r="C11" s="469"/>
      <c r="N11" s="1144"/>
    </row>
    <row r="12" spans="1:33" ht="15" customHeight="1">
      <c r="C12" s="2471" t="s">
        <v>970</v>
      </c>
      <c r="D12" s="2472"/>
      <c r="E12" s="2473"/>
      <c r="F12" s="2478" t="s">
        <v>1244</v>
      </c>
      <c r="G12" s="2478" t="s">
        <v>971</v>
      </c>
      <c r="H12" s="2480" t="s">
        <v>2133</v>
      </c>
      <c r="I12" s="2478" t="s">
        <v>1245</v>
      </c>
      <c r="J12" s="2478" t="s">
        <v>2132</v>
      </c>
      <c r="N12" s="1144"/>
    </row>
    <row r="13" spans="1:33" ht="68.25" customHeight="1">
      <c r="C13" s="2474"/>
      <c r="D13" s="2475"/>
      <c r="E13" s="2476"/>
      <c r="F13" s="2479"/>
      <c r="G13" s="2479"/>
      <c r="H13" s="2481"/>
      <c r="I13" s="2479"/>
      <c r="J13" s="2479"/>
    </row>
    <row r="14" spans="1:33" ht="15" customHeight="1">
      <c r="C14" s="1160" t="s">
        <v>2303</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2406</v>
      </c>
      <c r="G17" s="667">
        <v>5070</v>
      </c>
      <c r="H17" s="670" t="s">
        <v>2407</v>
      </c>
      <c r="I17" s="670" t="s">
        <v>2408</v>
      </c>
      <c r="J17" s="670" t="s">
        <v>2409</v>
      </c>
    </row>
    <row r="18" spans="3:10">
      <c r="C18" s="470" t="s">
        <v>975</v>
      </c>
      <c r="D18" s="468" t="s">
        <v>1140</v>
      </c>
      <c r="E18" s="468"/>
      <c r="F18" s="477" t="s">
        <v>2405</v>
      </c>
      <c r="G18" s="667">
        <v>5070</v>
      </c>
      <c r="H18" s="670" t="s">
        <v>2407</v>
      </c>
      <c r="I18" s="670" t="s">
        <v>2408</v>
      </c>
      <c r="J18" s="670" t="s">
        <v>2409</v>
      </c>
    </row>
    <row r="19" spans="3:10">
      <c r="C19" s="470" t="s">
        <v>976</v>
      </c>
      <c r="D19" s="468" t="s">
        <v>390</v>
      </c>
      <c r="E19" s="468"/>
      <c r="F19" s="477"/>
      <c r="G19" s="667"/>
      <c r="H19" s="670"/>
      <c r="I19" s="670"/>
      <c r="J19" s="670"/>
    </row>
    <row r="20" spans="3:10">
      <c r="C20" s="470" t="s">
        <v>977</v>
      </c>
      <c r="D20" s="468" t="s">
        <v>391</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10140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cp:lastModifiedBy>
  <cp:lastPrinted>2020-06-26T19:20:27Z</cp:lastPrinted>
  <dcterms:created xsi:type="dcterms:W3CDTF">2007-12-27T18:26:28Z</dcterms:created>
  <dcterms:modified xsi:type="dcterms:W3CDTF">2020-06-30T20:50:51Z</dcterms:modified>
</cp:coreProperties>
</file>